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320" windowHeight="12120" activeTab="0"/>
  </bookViews>
  <sheets>
    <sheet name="01.01.2019" sheetId="1" r:id="rId1"/>
  </sheets>
  <definedNames>
    <definedName name="_xlnm.Print_Titles" localSheetId="0">'01.01.2019'!$3:$3</definedName>
  </definedNames>
  <calcPr fullCalcOnLoad="1"/>
</workbook>
</file>

<file path=xl/sharedStrings.xml><?xml version="1.0" encoding="utf-8"?>
<sst xmlns="http://schemas.openxmlformats.org/spreadsheetml/2006/main" count="56" uniqueCount="55">
  <si>
    <t>DR. PALINKAS CARMEN</t>
  </si>
  <si>
    <t xml:space="preserve">AS. MARIS MARIAN </t>
  </si>
  <si>
    <t>DR. NOVOCAVICIU DAN EMIL</t>
  </si>
  <si>
    <t>AS. OALA CECILIA</t>
  </si>
  <si>
    <t>SC NON STOP SRL</t>
  </si>
  <si>
    <t>AS. MARCO GEANINA</t>
  </si>
  <si>
    <t>AS. DANCI ANA MARIA</t>
  </si>
  <si>
    <t xml:space="preserve">AS. POPA FLORENTINA </t>
  </si>
  <si>
    <t>DR. CRAINIC DANIEL</t>
  </si>
  <si>
    <t>SC VLAD MEDICA SRL</t>
  </si>
  <si>
    <t>I</t>
  </si>
  <si>
    <t>II</t>
  </si>
  <si>
    <t>III</t>
  </si>
  <si>
    <t>DR. MIHON MARIUS</t>
  </si>
  <si>
    <t>DR. MIHON ANCA CRENGUTA</t>
  </si>
  <si>
    <t xml:space="preserve">DR. CIUREA PAUL ADRIAN </t>
  </si>
  <si>
    <t>AS. FARKAS ANDREEA</t>
  </si>
  <si>
    <t xml:space="preserve">AS. ROMAN IRINA </t>
  </si>
  <si>
    <t>AS. MITRAN OLGA</t>
  </si>
  <si>
    <t>AS. DOCHIA MARIANA</t>
  </si>
  <si>
    <t>SC.MEDLINE SERVICE SRL</t>
  </si>
  <si>
    <t xml:space="preserve">TOTAL PUNCTE </t>
  </si>
  <si>
    <t>NUME/PRENUME/ MEDIC/ ASISTENT/ FURNIZOR</t>
  </si>
  <si>
    <t>Nr. crt.</t>
  </si>
  <si>
    <t>asistenţi medicali norma partiala</t>
  </si>
  <si>
    <t xml:space="preserve">AS.KARANCS ANCA ANDREIA </t>
  </si>
  <si>
    <t>medic primar de specialitate norma intreaga (7 ore/zi; 35 ore/sapt.)</t>
  </si>
  <si>
    <t>DR. GHERDAN OVIDIU</t>
  </si>
  <si>
    <t>DR.DUSE CORNELIA</t>
  </si>
  <si>
    <t>DRC</t>
  </si>
  <si>
    <t>SC. RED MEDICA HOME SRL</t>
  </si>
  <si>
    <t>medic specialist   - norma intreaga    (7 ore/zi; 35 ore/sapt.)</t>
  </si>
  <si>
    <t>asistenţi medicali - norma intreaga   (8 ore; 40 ore/sapt.)</t>
  </si>
  <si>
    <t>VI</t>
  </si>
  <si>
    <t>medic primar de spec.   norma partiala</t>
  </si>
  <si>
    <t>medic spec.  norma partiala</t>
  </si>
  <si>
    <t>DR. NISTOR CLAUDIA</t>
  </si>
  <si>
    <t>DR. DRAGOI CAMELIA</t>
  </si>
  <si>
    <t xml:space="preserve">AS. GALEA RAMONA ANTOANETA </t>
  </si>
  <si>
    <t>AS.LUP CRISTINA MADALINA</t>
  </si>
  <si>
    <t>DR. MARINCA TEODORA LOREDANA</t>
  </si>
  <si>
    <t>AS. CIUMEDEAN ALEXANDRU VLAD</t>
  </si>
  <si>
    <t>VAL PUNCT</t>
  </si>
  <si>
    <t>AS. SZABADOS ORSOLYA</t>
  </si>
  <si>
    <t>nr.ore/saptamana</t>
  </si>
  <si>
    <t xml:space="preserve">TOTAL PUNCTAJ </t>
  </si>
  <si>
    <t>VAL. ANGAJ. IAN. 2019</t>
  </si>
  <si>
    <t>DESCHIDERE IAN.2019</t>
  </si>
  <si>
    <t>REALIZAT IAN. 2019</t>
  </si>
  <si>
    <t>VAL. ANGAJ. FEB. 2018</t>
  </si>
  <si>
    <t xml:space="preserve">MAJORARE ANGAJ. FEB.2019 </t>
  </si>
  <si>
    <t>VAL. ANGAJ. FEB.2019</t>
  </si>
  <si>
    <t>CALCULUL PUNCTAJULUI STABILIT CF. CRITERII PENTRU FURNIZORII DE INGRIJIRI MEDICALE LA DOMICILIU PENTRU LUNA FEB.2019</t>
  </si>
  <si>
    <t>VAL. ANGAJ. IAN+FEB. 2019</t>
  </si>
  <si>
    <t xml:space="preserve">CA APROBAT FEB. 2019 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</si>
</sst>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000"/>
    <numFmt numFmtId="169" formatCode="#,##0.0000"/>
    <numFmt numFmtId="170" formatCode="0.000"/>
    <numFmt numFmtId="171" formatCode="#,##0.000"/>
  </numFmts>
  <fonts count="10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3" borderId="0" xfId="0" applyFont="1" applyFill="1" applyAlignment="1">
      <alignment vertical="center" wrapText="1"/>
    </xf>
    <xf numFmtId="0" fontId="5" fillId="3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9" fillId="0" borderId="0" xfId="0" applyFont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5" fillId="4" borderId="0" xfId="0" applyFont="1" applyFill="1" applyAlignment="1">
      <alignment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vertical="center" wrapText="1"/>
    </xf>
    <xf numFmtId="4" fontId="2" fillId="0" borderId="0" xfId="0" applyNumberFormat="1" applyFont="1" applyBorder="1" applyAlignment="1">
      <alignment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vertical="center" wrapText="1"/>
    </xf>
    <xf numFmtId="4" fontId="3" fillId="2" borderId="4" xfId="0" applyNumberFormat="1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vertical="center" wrapText="1"/>
    </xf>
    <xf numFmtId="4" fontId="3" fillId="3" borderId="11" xfId="0" applyNumberFormat="1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4" fontId="3" fillId="2" borderId="12" xfId="0" applyNumberFormat="1" applyFont="1" applyFill="1" applyBorder="1" applyAlignment="1">
      <alignment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4" fontId="2" fillId="0" borderId="0" xfId="0" applyNumberFormat="1" applyFont="1" applyBorder="1" applyAlignment="1">
      <alignment horizontal="left" vertical="center" wrapText="1"/>
    </xf>
    <xf numFmtId="4" fontId="2" fillId="0" borderId="0" xfId="0" applyNumberFormat="1" applyFont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vertical="center" wrapText="1"/>
    </xf>
    <xf numFmtId="4" fontId="2" fillId="0" borderId="0" xfId="0" applyNumberFormat="1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6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4.8515625" style="8" customWidth="1"/>
    <col min="2" max="2" width="33.28125" style="5" customWidth="1"/>
    <col min="3" max="3" width="14.140625" style="20" customWidth="1"/>
    <col min="4" max="4" width="8.28125" style="20" customWidth="1"/>
    <col min="5" max="5" width="8.57421875" style="20" customWidth="1"/>
    <col min="6" max="6" width="7.57421875" style="20" customWidth="1"/>
    <col min="7" max="7" width="9.8515625" style="20" customWidth="1"/>
    <col min="8" max="8" width="9.140625" style="20" customWidth="1"/>
    <col min="9" max="9" width="9.00390625" style="20" customWidth="1"/>
    <col min="10" max="10" width="9.8515625" style="20" customWidth="1"/>
    <col min="11" max="12" width="10.8515625" style="31" customWidth="1"/>
    <col min="13" max="13" width="13.140625" style="6" hidden="1" customWidth="1"/>
    <col min="14" max="14" width="12.00390625" style="6" hidden="1" customWidth="1"/>
    <col min="15" max="15" width="13.140625" style="6" hidden="1" customWidth="1"/>
    <col min="16" max="16" width="10.140625" style="6" hidden="1" customWidth="1"/>
    <col min="17" max="19" width="0" style="6" hidden="1" customWidth="1"/>
    <col min="20" max="20" width="11.421875" style="6" hidden="1" customWidth="1"/>
    <col min="21" max="21" width="0" style="6" hidden="1" customWidth="1"/>
    <col min="22" max="22" width="10.140625" style="6" hidden="1" customWidth="1"/>
    <col min="23" max="31" width="9.140625" style="6" customWidth="1"/>
    <col min="32" max="16384" width="9.140625" style="5" customWidth="1"/>
  </cols>
  <sheetData>
    <row r="1" spans="1:3" ht="15.75">
      <c r="A1" s="76" t="s">
        <v>29</v>
      </c>
      <c r="B1" s="76"/>
      <c r="C1" s="76"/>
    </row>
    <row r="2" spans="1:31" s="3" customFormat="1" ht="60" customHeight="1" thickBot="1">
      <c r="A2" s="74" t="s">
        <v>52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42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</row>
    <row r="3" spans="1:31" s="13" customFormat="1" ht="95.25" customHeight="1">
      <c r="A3" s="45" t="s">
        <v>23</v>
      </c>
      <c r="B3" s="52" t="s">
        <v>22</v>
      </c>
      <c r="C3" s="60" t="s">
        <v>26</v>
      </c>
      <c r="D3" s="60" t="s">
        <v>34</v>
      </c>
      <c r="E3" s="60" t="s">
        <v>31</v>
      </c>
      <c r="F3" s="60" t="s">
        <v>35</v>
      </c>
      <c r="G3" s="60" t="s">
        <v>32</v>
      </c>
      <c r="H3" s="60" t="s">
        <v>24</v>
      </c>
      <c r="I3" s="60" t="s">
        <v>44</v>
      </c>
      <c r="J3" s="60" t="s">
        <v>45</v>
      </c>
      <c r="K3" s="60" t="s">
        <v>46</v>
      </c>
      <c r="L3" s="60" t="s">
        <v>51</v>
      </c>
      <c r="M3" s="2" t="s">
        <v>47</v>
      </c>
      <c r="N3" s="2" t="s">
        <v>48</v>
      </c>
      <c r="O3" s="2"/>
      <c r="P3" s="2"/>
      <c r="Q3" s="2"/>
      <c r="R3" s="2"/>
      <c r="S3" s="2" t="s">
        <v>49</v>
      </c>
      <c r="T3" s="2" t="s">
        <v>50</v>
      </c>
      <c r="U3" s="67"/>
      <c r="V3" s="73" t="s">
        <v>53</v>
      </c>
      <c r="W3" s="33"/>
      <c r="X3" s="33"/>
      <c r="Y3" s="33"/>
      <c r="Z3" s="33"/>
      <c r="AA3" s="33"/>
      <c r="AB3" s="33"/>
      <c r="AC3" s="33"/>
      <c r="AD3" s="33"/>
      <c r="AE3" s="33"/>
    </row>
    <row r="4" spans="1:22" ht="18" customHeight="1">
      <c r="A4" s="46"/>
      <c r="B4" s="53"/>
      <c r="C4" s="22">
        <v>20</v>
      </c>
      <c r="D4" s="22"/>
      <c r="E4" s="22">
        <v>18</v>
      </c>
      <c r="F4" s="22"/>
      <c r="G4" s="22">
        <v>13</v>
      </c>
      <c r="H4" s="22"/>
      <c r="I4" s="22"/>
      <c r="J4" s="22"/>
      <c r="K4" s="22"/>
      <c r="L4" s="22"/>
      <c r="M4" s="1"/>
      <c r="N4" s="1"/>
      <c r="O4" s="1"/>
      <c r="P4" s="1"/>
      <c r="Q4" s="1"/>
      <c r="R4" s="1"/>
      <c r="S4" s="1"/>
      <c r="T4" s="4"/>
      <c r="U4" s="1"/>
      <c r="V4" s="68"/>
    </row>
    <row r="5" spans="1:22" ht="24.75" customHeight="1">
      <c r="A5" s="47">
        <v>1</v>
      </c>
      <c r="B5" s="54" t="s">
        <v>0</v>
      </c>
      <c r="C5" s="21">
        <v>0</v>
      </c>
      <c r="D5" s="21">
        <v>0</v>
      </c>
      <c r="E5" s="21">
        <v>18</v>
      </c>
      <c r="F5" s="21">
        <v>0</v>
      </c>
      <c r="G5" s="21">
        <v>0</v>
      </c>
      <c r="H5" s="19">
        <v>0</v>
      </c>
      <c r="I5" s="19">
        <v>35</v>
      </c>
      <c r="J5" s="19">
        <f aca="true" t="shared" si="0" ref="J5:J10">SUM(C5:I5)-I5</f>
        <v>18</v>
      </c>
      <c r="K5" s="19"/>
      <c r="L5" s="19"/>
      <c r="M5" s="1"/>
      <c r="N5" s="1"/>
      <c r="O5" s="1"/>
      <c r="P5" s="1"/>
      <c r="Q5" s="1"/>
      <c r="R5" s="1"/>
      <c r="S5" s="1"/>
      <c r="T5" s="1"/>
      <c r="U5" s="1"/>
      <c r="V5" s="68"/>
    </row>
    <row r="6" spans="1:22" ht="24.75" customHeight="1">
      <c r="A6" s="47">
        <v>2</v>
      </c>
      <c r="B6" s="54" t="s">
        <v>36</v>
      </c>
      <c r="C6" s="21">
        <v>0</v>
      </c>
      <c r="D6" s="21">
        <v>0</v>
      </c>
      <c r="E6" s="21">
        <v>18</v>
      </c>
      <c r="F6" s="21">
        <v>0</v>
      </c>
      <c r="G6" s="21">
        <v>0</v>
      </c>
      <c r="H6" s="19">
        <v>0</v>
      </c>
      <c r="I6" s="19">
        <v>35</v>
      </c>
      <c r="J6" s="19">
        <f t="shared" si="0"/>
        <v>18</v>
      </c>
      <c r="K6" s="19"/>
      <c r="L6" s="19"/>
      <c r="M6" s="1"/>
      <c r="N6" s="1"/>
      <c r="O6" s="1"/>
      <c r="P6" s="1"/>
      <c r="Q6" s="1"/>
      <c r="R6" s="1"/>
      <c r="S6" s="1"/>
      <c r="T6" s="1"/>
      <c r="U6" s="1"/>
      <c r="V6" s="68"/>
    </row>
    <row r="7" spans="1:22" ht="24.75" customHeight="1">
      <c r="A7" s="47">
        <v>3</v>
      </c>
      <c r="B7" s="54" t="s">
        <v>40</v>
      </c>
      <c r="C7" s="21">
        <v>0</v>
      </c>
      <c r="D7" s="21">
        <v>0</v>
      </c>
      <c r="E7" s="21">
        <v>0</v>
      </c>
      <c r="F7" s="21">
        <f>18*25/35</f>
        <v>12.857142857142858</v>
      </c>
      <c r="G7" s="21">
        <v>0</v>
      </c>
      <c r="H7" s="19">
        <v>0</v>
      </c>
      <c r="I7" s="19">
        <v>25</v>
      </c>
      <c r="J7" s="19">
        <f t="shared" si="0"/>
        <v>12.857142857142861</v>
      </c>
      <c r="K7" s="19"/>
      <c r="L7" s="19"/>
      <c r="M7" s="1"/>
      <c r="N7" s="1"/>
      <c r="O7" s="1"/>
      <c r="P7" s="1"/>
      <c r="Q7" s="1"/>
      <c r="R7" s="1"/>
      <c r="S7" s="1"/>
      <c r="T7" s="1"/>
      <c r="U7" s="1"/>
      <c r="V7" s="68"/>
    </row>
    <row r="8" spans="1:22" ht="24.75" customHeight="1">
      <c r="A8" s="47">
        <v>4</v>
      </c>
      <c r="B8" s="55" t="s">
        <v>1</v>
      </c>
      <c r="C8" s="21">
        <v>0</v>
      </c>
      <c r="D8" s="21">
        <v>0</v>
      </c>
      <c r="E8" s="21">
        <v>0</v>
      </c>
      <c r="F8" s="21">
        <v>0</v>
      </c>
      <c r="G8" s="21">
        <v>13</v>
      </c>
      <c r="H8" s="19">
        <v>0</v>
      </c>
      <c r="I8" s="19">
        <v>40</v>
      </c>
      <c r="J8" s="19">
        <f t="shared" si="0"/>
        <v>13</v>
      </c>
      <c r="K8" s="19"/>
      <c r="L8" s="19"/>
      <c r="M8" s="1"/>
      <c r="N8" s="1"/>
      <c r="O8" s="1"/>
      <c r="P8" s="1"/>
      <c r="Q8" s="1"/>
      <c r="R8" s="1"/>
      <c r="S8" s="1"/>
      <c r="T8" s="1"/>
      <c r="U8" s="1"/>
      <c r="V8" s="68"/>
    </row>
    <row r="9" spans="1:22" ht="24.75" customHeight="1">
      <c r="A9" s="47">
        <v>5</v>
      </c>
      <c r="B9" s="55" t="s">
        <v>39</v>
      </c>
      <c r="C9" s="21">
        <v>0</v>
      </c>
      <c r="D9" s="21">
        <v>0</v>
      </c>
      <c r="E9" s="21">
        <v>0</v>
      </c>
      <c r="F9" s="21">
        <v>0</v>
      </c>
      <c r="G9" s="21">
        <v>13</v>
      </c>
      <c r="H9" s="19">
        <v>0</v>
      </c>
      <c r="I9" s="19">
        <v>40</v>
      </c>
      <c r="J9" s="19">
        <f t="shared" si="0"/>
        <v>13</v>
      </c>
      <c r="K9" s="19"/>
      <c r="L9" s="19"/>
      <c r="M9" s="1"/>
      <c r="N9" s="1"/>
      <c r="O9" s="1"/>
      <c r="P9" s="1"/>
      <c r="Q9" s="1"/>
      <c r="R9" s="1"/>
      <c r="S9" s="1"/>
      <c r="T9" s="1"/>
      <c r="U9" s="1"/>
      <c r="V9" s="68"/>
    </row>
    <row r="10" spans="1:22" ht="24.75" customHeight="1">
      <c r="A10" s="47">
        <v>6</v>
      </c>
      <c r="B10" s="56" t="s">
        <v>43</v>
      </c>
      <c r="C10" s="21">
        <v>0</v>
      </c>
      <c r="D10" s="21">
        <v>0</v>
      </c>
      <c r="E10" s="21">
        <v>0</v>
      </c>
      <c r="F10" s="21">
        <v>0</v>
      </c>
      <c r="G10" s="21">
        <v>13</v>
      </c>
      <c r="H10" s="19">
        <v>0</v>
      </c>
      <c r="I10" s="19">
        <v>40</v>
      </c>
      <c r="J10" s="19">
        <f t="shared" si="0"/>
        <v>13</v>
      </c>
      <c r="K10" s="19"/>
      <c r="L10" s="19"/>
      <c r="M10" s="1"/>
      <c r="N10" s="1"/>
      <c r="O10" s="1"/>
      <c r="P10" s="1"/>
      <c r="Q10" s="1"/>
      <c r="R10" s="1"/>
      <c r="S10" s="1"/>
      <c r="T10" s="1"/>
      <c r="U10" s="1"/>
      <c r="V10" s="68"/>
    </row>
    <row r="11" spans="1:22" s="35" customFormat="1" ht="24.75" customHeight="1">
      <c r="A11" s="48" t="s">
        <v>10</v>
      </c>
      <c r="B11" s="57" t="s">
        <v>30</v>
      </c>
      <c r="C11" s="23">
        <f aca="true" t="shared" si="1" ref="C11:H11">SUM(C5:C10)</f>
        <v>0</v>
      </c>
      <c r="D11" s="24">
        <f t="shared" si="1"/>
        <v>0</v>
      </c>
      <c r="E11" s="24">
        <f t="shared" si="1"/>
        <v>36</v>
      </c>
      <c r="F11" s="24">
        <f t="shared" si="1"/>
        <v>12.857142857142858</v>
      </c>
      <c r="G11" s="24">
        <f t="shared" si="1"/>
        <v>39</v>
      </c>
      <c r="H11" s="23">
        <f t="shared" si="1"/>
        <v>0</v>
      </c>
      <c r="I11" s="23">
        <f>SUM(I5:I10)</f>
        <v>215</v>
      </c>
      <c r="J11" s="23">
        <f>SUM(J5:J10)</f>
        <v>87.85714285714286</v>
      </c>
      <c r="K11" s="23">
        <f>J11*C39</f>
        <v>23499.245852187032</v>
      </c>
      <c r="L11" s="23">
        <f>J11*C39</f>
        <v>23499.245852187032</v>
      </c>
      <c r="M11" s="7">
        <v>19000</v>
      </c>
      <c r="N11" s="7">
        <f>K11-M11</f>
        <v>4499.245852187032</v>
      </c>
      <c r="O11" s="64"/>
      <c r="P11" s="64"/>
      <c r="Q11" s="64"/>
      <c r="R11" s="64"/>
      <c r="S11" s="64">
        <v>0</v>
      </c>
      <c r="T11" s="7">
        <v>665.12</v>
      </c>
      <c r="U11" s="64"/>
      <c r="V11" s="69">
        <f>K11+L11</f>
        <v>46998.491704374064</v>
      </c>
    </row>
    <row r="12" spans="1:22" ht="24.75" customHeight="1">
      <c r="A12" s="47">
        <v>1</v>
      </c>
      <c r="B12" s="58" t="s">
        <v>2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19">
        <v>0</v>
      </c>
      <c r="I12" s="19">
        <v>20</v>
      </c>
      <c r="J12" s="19">
        <f>SUM(C12:I12)-I12</f>
        <v>0</v>
      </c>
      <c r="K12" s="19"/>
      <c r="L12" s="19"/>
      <c r="M12" s="7"/>
      <c r="N12" s="7">
        <f aca="true" t="shared" si="2" ref="N12:N33">K12-M12</f>
        <v>0</v>
      </c>
      <c r="O12" s="1"/>
      <c r="P12" s="1"/>
      <c r="Q12" s="1"/>
      <c r="R12" s="1"/>
      <c r="S12" s="64">
        <v>0</v>
      </c>
      <c r="T12" s="7"/>
      <c r="U12" s="1"/>
      <c r="V12" s="69"/>
    </row>
    <row r="13" spans="1:22" ht="24.75" customHeight="1">
      <c r="A13" s="47">
        <v>2</v>
      </c>
      <c r="B13" s="58" t="s">
        <v>37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19">
        <v>0</v>
      </c>
      <c r="I13" s="19">
        <v>40</v>
      </c>
      <c r="J13" s="19">
        <f>SUM(C13:I13)-I13</f>
        <v>0</v>
      </c>
      <c r="K13" s="19"/>
      <c r="L13" s="19"/>
      <c r="M13" s="7"/>
      <c r="N13" s="7">
        <f t="shared" si="2"/>
        <v>0</v>
      </c>
      <c r="O13" s="1"/>
      <c r="P13" s="1"/>
      <c r="Q13" s="1"/>
      <c r="R13" s="1"/>
      <c r="S13" s="64">
        <v>0</v>
      </c>
      <c r="T13" s="7"/>
      <c r="U13" s="1"/>
      <c r="V13" s="69"/>
    </row>
    <row r="14" spans="1:22" ht="24.75" customHeight="1">
      <c r="A14" s="47">
        <v>3</v>
      </c>
      <c r="B14" s="55" t="s">
        <v>38</v>
      </c>
      <c r="C14" s="21">
        <v>0</v>
      </c>
      <c r="D14" s="21">
        <v>0</v>
      </c>
      <c r="E14" s="21">
        <v>0</v>
      </c>
      <c r="F14" s="21">
        <v>0</v>
      </c>
      <c r="G14" s="21">
        <v>13</v>
      </c>
      <c r="H14" s="19">
        <v>0</v>
      </c>
      <c r="I14" s="19">
        <v>40</v>
      </c>
      <c r="J14" s="19">
        <f>SUM(C14:I14)-I14</f>
        <v>13</v>
      </c>
      <c r="K14" s="19"/>
      <c r="L14" s="19"/>
      <c r="M14" s="7"/>
      <c r="N14" s="7">
        <f t="shared" si="2"/>
        <v>0</v>
      </c>
      <c r="O14" s="1"/>
      <c r="P14" s="1"/>
      <c r="Q14" s="1"/>
      <c r="R14" s="1"/>
      <c r="S14" s="64">
        <v>0</v>
      </c>
      <c r="T14" s="7"/>
      <c r="U14" s="1"/>
      <c r="V14" s="69"/>
    </row>
    <row r="15" spans="1:22" ht="24.75" customHeight="1">
      <c r="A15" s="47">
        <v>4</v>
      </c>
      <c r="B15" s="55" t="s">
        <v>3</v>
      </c>
      <c r="C15" s="21">
        <v>0</v>
      </c>
      <c r="D15" s="21">
        <v>0</v>
      </c>
      <c r="E15" s="21">
        <v>0</v>
      </c>
      <c r="F15" s="21">
        <v>0</v>
      </c>
      <c r="G15" s="21">
        <v>13</v>
      </c>
      <c r="H15" s="19">
        <v>0</v>
      </c>
      <c r="I15" s="19">
        <v>40</v>
      </c>
      <c r="J15" s="19">
        <f>SUM(C15:I15)-I15</f>
        <v>13</v>
      </c>
      <c r="K15" s="19"/>
      <c r="L15" s="19"/>
      <c r="M15" s="7"/>
      <c r="N15" s="7">
        <f t="shared" si="2"/>
        <v>0</v>
      </c>
      <c r="O15" s="1"/>
      <c r="P15" s="1"/>
      <c r="Q15" s="1"/>
      <c r="R15" s="1"/>
      <c r="S15" s="64">
        <v>0</v>
      </c>
      <c r="T15" s="7"/>
      <c r="U15" s="1"/>
      <c r="V15" s="69"/>
    </row>
    <row r="16" spans="1:31" s="11" customFormat="1" ht="24.75" customHeight="1">
      <c r="A16" s="48" t="s">
        <v>11</v>
      </c>
      <c r="B16" s="57" t="s">
        <v>4</v>
      </c>
      <c r="C16" s="23">
        <f aca="true" t="shared" si="3" ref="C16:H16">SUM(C12:C15)</f>
        <v>0</v>
      </c>
      <c r="D16" s="24">
        <f t="shared" si="3"/>
        <v>0</v>
      </c>
      <c r="E16" s="24">
        <f t="shared" si="3"/>
        <v>0</v>
      </c>
      <c r="F16" s="24">
        <f t="shared" si="3"/>
        <v>0</v>
      </c>
      <c r="G16" s="24">
        <f t="shared" si="3"/>
        <v>26</v>
      </c>
      <c r="H16" s="23">
        <f t="shared" si="3"/>
        <v>0</v>
      </c>
      <c r="I16" s="23">
        <f>SUM(I12:I15)</f>
        <v>140</v>
      </c>
      <c r="J16" s="23">
        <f>SUM(J12:J15)</f>
        <v>26</v>
      </c>
      <c r="K16" s="23">
        <f>J16*C39</f>
        <v>6954.248366013072</v>
      </c>
      <c r="L16" s="23">
        <f>J16*C39</f>
        <v>6954.248366013072</v>
      </c>
      <c r="M16" s="7">
        <v>5355</v>
      </c>
      <c r="N16" s="7">
        <f t="shared" si="2"/>
        <v>1599.248366013072</v>
      </c>
      <c r="O16" s="65">
        <f>N16+K16</f>
        <v>8553.496732026144</v>
      </c>
      <c r="P16" s="64"/>
      <c r="Q16" s="64"/>
      <c r="R16" s="64"/>
      <c r="S16" s="64">
        <v>0</v>
      </c>
      <c r="T16" s="7">
        <v>0</v>
      </c>
      <c r="U16" s="64"/>
      <c r="V16" s="69">
        <f>K16+L16</f>
        <v>13908.496732026144</v>
      </c>
      <c r="W16" s="32"/>
      <c r="X16" s="32"/>
      <c r="Y16" s="32"/>
      <c r="Z16" s="32"/>
      <c r="AA16" s="32"/>
      <c r="AB16" s="32"/>
      <c r="AC16" s="32"/>
      <c r="AD16" s="32"/>
      <c r="AE16" s="32"/>
    </row>
    <row r="17" spans="1:22" ht="24.75" customHeight="1">
      <c r="A17" s="49">
        <v>1</v>
      </c>
      <c r="B17" s="54" t="s">
        <v>8</v>
      </c>
      <c r="C17" s="25">
        <f>20*40/35</f>
        <v>22.857142857142858</v>
      </c>
      <c r="D17" s="25">
        <v>0</v>
      </c>
      <c r="E17" s="25">
        <v>0</v>
      </c>
      <c r="F17" s="25">
        <v>0</v>
      </c>
      <c r="G17" s="25">
        <v>0</v>
      </c>
      <c r="H17" s="26">
        <v>0</v>
      </c>
      <c r="I17" s="26">
        <v>40</v>
      </c>
      <c r="J17" s="19">
        <f>SUM(C17:I17)-I17</f>
        <v>22.85714285714286</v>
      </c>
      <c r="K17" s="26"/>
      <c r="L17" s="26"/>
      <c r="M17" s="7"/>
      <c r="N17" s="7">
        <f t="shared" si="2"/>
        <v>0</v>
      </c>
      <c r="O17" s="1"/>
      <c r="P17" s="1"/>
      <c r="Q17" s="1"/>
      <c r="R17" s="1"/>
      <c r="S17" s="64">
        <v>0</v>
      </c>
      <c r="T17" s="7"/>
      <c r="U17" s="1"/>
      <c r="V17" s="69"/>
    </row>
    <row r="18" spans="1:22" ht="24.75" customHeight="1">
      <c r="A18" s="49">
        <v>2</v>
      </c>
      <c r="B18" s="54" t="s">
        <v>27</v>
      </c>
      <c r="C18" s="25">
        <v>0</v>
      </c>
      <c r="D18" s="25">
        <f>20*23/35</f>
        <v>13.142857142857142</v>
      </c>
      <c r="E18" s="25">
        <v>0</v>
      </c>
      <c r="F18" s="25">
        <v>0</v>
      </c>
      <c r="G18" s="25">
        <v>0</v>
      </c>
      <c r="H18" s="26">
        <v>0</v>
      </c>
      <c r="I18" s="26">
        <v>23</v>
      </c>
      <c r="J18" s="19">
        <f>SUM(C18:I18)-I18</f>
        <v>13.142857142857139</v>
      </c>
      <c r="K18" s="26"/>
      <c r="L18" s="26"/>
      <c r="M18" s="7"/>
      <c r="N18" s="7">
        <f t="shared" si="2"/>
        <v>0</v>
      </c>
      <c r="O18" s="1"/>
      <c r="P18" s="1"/>
      <c r="Q18" s="1"/>
      <c r="R18" s="1"/>
      <c r="S18" s="64">
        <v>0</v>
      </c>
      <c r="T18" s="7"/>
      <c r="U18" s="1"/>
      <c r="V18" s="69"/>
    </row>
    <row r="19" spans="1:22" ht="24.75" customHeight="1">
      <c r="A19" s="49">
        <v>3</v>
      </c>
      <c r="B19" s="55" t="s">
        <v>5</v>
      </c>
      <c r="C19" s="25">
        <v>0</v>
      </c>
      <c r="D19" s="25">
        <v>0</v>
      </c>
      <c r="E19" s="25">
        <v>0</v>
      </c>
      <c r="F19" s="25">
        <v>0</v>
      </c>
      <c r="G19" s="25">
        <v>13</v>
      </c>
      <c r="H19" s="26">
        <v>0</v>
      </c>
      <c r="I19" s="26">
        <v>40</v>
      </c>
      <c r="J19" s="19">
        <f>SUM(C19:I19)-I19</f>
        <v>13</v>
      </c>
      <c r="K19" s="26"/>
      <c r="L19" s="26"/>
      <c r="M19" s="7"/>
      <c r="N19" s="7">
        <f t="shared" si="2"/>
        <v>0</v>
      </c>
      <c r="O19" s="1"/>
      <c r="P19" s="1"/>
      <c r="Q19" s="1"/>
      <c r="R19" s="1"/>
      <c r="S19" s="64">
        <v>0</v>
      </c>
      <c r="T19" s="7"/>
      <c r="U19" s="1"/>
      <c r="V19" s="69"/>
    </row>
    <row r="20" spans="1:22" ht="24.75" customHeight="1">
      <c r="A20" s="49">
        <v>4</v>
      </c>
      <c r="B20" s="55" t="s">
        <v>6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6">
        <v>6.5</v>
      </c>
      <c r="I20" s="26">
        <v>20</v>
      </c>
      <c r="J20" s="19">
        <f>SUM(C20:I20)-I20</f>
        <v>6.5</v>
      </c>
      <c r="K20" s="26"/>
      <c r="L20" s="26"/>
      <c r="M20" s="7"/>
      <c r="N20" s="7">
        <f t="shared" si="2"/>
        <v>0</v>
      </c>
      <c r="O20" s="1"/>
      <c r="P20" s="1"/>
      <c r="Q20" s="1"/>
      <c r="R20" s="1"/>
      <c r="S20" s="64">
        <v>0</v>
      </c>
      <c r="T20" s="7"/>
      <c r="U20" s="1"/>
      <c r="V20" s="69"/>
    </row>
    <row r="21" spans="1:22" ht="24.75" customHeight="1">
      <c r="A21" s="49">
        <v>5</v>
      </c>
      <c r="B21" s="55" t="s">
        <v>7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6">
        <v>6.5</v>
      </c>
      <c r="I21" s="26">
        <v>20</v>
      </c>
      <c r="J21" s="19">
        <f>SUM(C21:I21)-I21</f>
        <v>6.5</v>
      </c>
      <c r="K21" s="26"/>
      <c r="L21" s="26"/>
      <c r="M21" s="7"/>
      <c r="N21" s="7">
        <f t="shared" si="2"/>
        <v>0</v>
      </c>
      <c r="O21" s="1"/>
      <c r="P21" s="1"/>
      <c r="Q21" s="1"/>
      <c r="R21" s="1"/>
      <c r="S21" s="64">
        <v>0</v>
      </c>
      <c r="T21" s="7"/>
      <c r="U21" s="1"/>
      <c r="V21" s="69"/>
    </row>
    <row r="22" spans="1:31" s="11" customFormat="1" ht="24.75" customHeight="1">
      <c r="A22" s="48" t="s">
        <v>12</v>
      </c>
      <c r="B22" s="57" t="s">
        <v>9</v>
      </c>
      <c r="C22" s="24">
        <f aca="true" t="shared" si="4" ref="C22:H22">SUM(C17:C21)</f>
        <v>22.857142857142858</v>
      </c>
      <c r="D22" s="24">
        <f t="shared" si="4"/>
        <v>13.142857142857142</v>
      </c>
      <c r="E22" s="24">
        <f t="shared" si="4"/>
        <v>0</v>
      </c>
      <c r="F22" s="24">
        <f t="shared" si="4"/>
        <v>0</v>
      </c>
      <c r="G22" s="24">
        <f t="shared" si="4"/>
        <v>13</v>
      </c>
      <c r="H22" s="23">
        <f t="shared" si="4"/>
        <v>13</v>
      </c>
      <c r="I22" s="23">
        <f>SUM(I17:I21)</f>
        <v>143</v>
      </c>
      <c r="J22" s="23">
        <f>SUM(J17:J21)</f>
        <v>62</v>
      </c>
      <c r="K22" s="23">
        <f>J22*C39</f>
        <v>16583.20764203117</v>
      </c>
      <c r="L22" s="23">
        <f>J22*C39</f>
        <v>16583.20764203117</v>
      </c>
      <c r="M22" s="7">
        <v>17480</v>
      </c>
      <c r="N22" s="7">
        <f t="shared" si="2"/>
        <v>-896.7923579688286</v>
      </c>
      <c r="O22" s="64">
        <f>K22*5%</f>
        <v>829.1603821015586</v>
      </c>
      <c r="P22" s="65">
        <f>O22+K22</f>
        <v>17412.36802413273</v>
      </c>
      <c r="Q22" s="64"/>
      <c r="R22" s="64"/>
      <c r="S22" s="64">
        <v>0</v>
      </c>
      <c r="T22" s="7">
        <v>469.37</v>
      </c>
      <c r="U22" s="64"/>
      <c r="V22" s="69">
        <f>K22+L22</f>
        <v>33166.41528406234</v>
      </c>
      <c r="W22" s="32"/>
      <c r="X22" s="32"/>
      <c r="Y22" s="32"/>
      <c r="Z22" s="32"/>
      <c r="AA22" s="32"/>
      <c r="AB22" s="32"/>
      <c r="AC22" s="32"/>
      <c r="AD22" s="32"/>
      <c r="AE22" s="32"/>
    </row>
    <row r="23" spans="1:22" s="12" customFormat="1" ht="22.5" customHeight="1">
      <c r="A23" s="50">
        <v>1</v>
      </c>
      <c r="B23" s="54" t="s">
        <v>13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6">
        <v>0</v>
      </c>
      <c r="I23" s="26">
        <v>40</v>
      </c>
      <c r="J23" s="19">
        <f aca="true" t="shared" si="5" ref="J23:J32">SUM(C23:I23)-I23</f>
        <v>0</v>
      </c>
      <c r="K23" s="26"/>
      <c r="L23" s="26"/>
      <c r="M23" s="7"/>
      <c r="N23" s="7">
        <f t="shared" si="2"/>
        <v>0</v>
      </c>
      <c r="O23" s="64"/>
      <c r="P23" s="64"/>
      <c r="Q23" s="64"/>
      <c r="R23" s="64"/>
      <c r="S23" s="64">
        <v>0</v>
      </c>
      <c r="T23" s="7"/>
      <c r="U23" s="64"/>
      <c r="V23" s="69"/>
    </row>
    <row r="24" spans="1:22" s="6" customFormat="1" ht="22.5" customHeight="1">
      <c r="A24" s="49">
        <v>2</v>
      </c>
      <c r="B24" s="54" t="s">
        <v>14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6">
        <v>0</v>
      </c>
      <c r="I24" s="26">
        <v>20</v>
      </c>
      <c r="J24" s="19">
        <f t="shared" si="5"/>
        <v>0</v>
      </c>
      <c r="K24" s="26"/>
      <c r="L24" s="26"/>
      <c r="M24" s="7"/>
      <c r="N24" s="7">
        <f t="shared" si="2"/>
        <v>0</v>
      </c>
      <c r="O24" s="1"/>
      <c r="P24" s="1"/>
      <c r="Q24" s="1"/>
      <c r="R24" s="1"/>
      <c r="S24" s="64">
        <v>0</v>
      </c>
      <c r="T24" s="7"/>
      <c r="U24" s="1"/>
      <c r="V24" s="69"/>
    </row>
    <row r="25" spans="1:22" s="6" customFormat="1" ht="22.5" customHeight="1">
      <c r="A25" s="50">
        <v>3</v>
      </c>
      <c r="B25" s="54" t="s">
        <v>15</v>
      </c>
      <c r="C25" s="25">
        <v>0</v>
      </c>
      <c r="D25" s="25">
        <v>0</v>
      </c>
      <c r="E25" s="25">
        <v>0</v>
      </c>
      <c r="F25" s="25">
        <f>18*4/7</f>
        <v>10.285714285714286</v>
      </c>
      <c r="G25" s="25">
        <v>0</v>
      </c>
      <c r="H25" s="26">
        <v>0</v>
      </c>
      <c r="I25" s="26">
        <v>20</v>
      </c>
      <c r="J25" s="19">
        <f t="shared" si="5"/>
        <v>10.285714285714285</v>
      </c>
      <c r="K25" s="26"/>
      <c r="L25" s="26"/>
      <c r="M25" s="7"/>
      <c r="N25" s="7">
        <f t="shared" si="2"/>
        <v>0</v>
      </c>
      <c r="O25" s="1"/>
      <c r="P25" s="1"/>
      <c r="Q25" s="1"/>
      <c r="R25" s="1"/>
      <c r="S25" s="64">
        <v>0</v>
      </c>
      <c r="T25" s="7"/>
      <c r="U25" s="1"/>
      <c r="V25" s="69"/>
    </row>
    <row r="26" spans="1:22" s="6" customFormat="1" ht="22.5" customHeight="1">
      <c r="A26" s="50">
        <v>4</v>
      </c>
      <c r="B26" s="54" t="s">
        <v>28</v>
      </c>
      <c r="C26" s="25">
        <v>20</v>
      </c>
      <c r="D26" s="25">
        <v>0</v>
      </c>
      <c r="E26" s="25">
        <v>0</v>
      </c>
      <c r="F26" s="25">
        <v>0</v>
      </c>
      <c r="G26" s="25">
        <v>0</v>
      </c>
      <c r="H26" s="26">
        <v>0</v>
      </c>
      <c r="I26" s="26">
        <v>35</v>
      </c>
      <c r="J26" s="19">
        <f t="shared" si="5"/>
        <v>20</v>
      </c>
      <c r="K26" s="26"/>
      <c r="L26" s="26"/>
      <c r="M26" s="7"/>
      <c r="N26" s="7">
        <f t="shared" si="2"/>
        <v>0</v>
      </c>
      <c r="O26" s="1"/>
      <c r="P26" s="1"/>
      <c r="Q26" s="1"/>
      <c r="R26" s="1"/>
      <c r="S26" s="64">
        <v>0</v>
      </c>
      <c r="T26" s="7"/>
      <c r="U26" s="1"/>
      <c r="V26" s="69"/>
    </row>
    <row r="27" spans="1:22" s="6" customFormat="1" ht="22.5" customHeight="1">
      <c r="A27" s="50">
        <v>5</v>
      </c>
      <c r="B27" s="55" t="s">
        <v>18</v>
      </c>
      <c r="C27" s="25">
        <v>0</v>
      </c>
      <c r="D27" s="25">
        <v>0</v>
      </c>
      <c r="E27" s="25">
        <v>0</v>
      </c>
      <c r="F27" s="25">
        <v>0</v>
      </c>
      <c r="G27" s="25">
        <v>13</v>
      </c>
      <c r="H27" s="26">
        <v>0</v>
      </c>
      <c r="I27" s="26">
        <v>40</v>
      </c>
      <c r="J27" s="19">
        <f t="shared" si="5"/>
        <v>13</v>
      </c>
      <c r="K27" s="26"/>
      <c r="L27" s="26"/>
      <c r="M27" s="7"/>
      <c r="N27" s="7">
        <f t="shared" si="2"/>
        <v>0</v>
      </c>
      <c r="O27" s="1"/>
      <c r="P27" s="1"/>
      <c r="Q27" s="1"/>
      <c r="R27" s="1"/>
      <c r="S27" s="64">
        <v>0</v>
      </c>
      <c r="T27" s="7"/>
      <c r="U27" s="1"/>
      <c r="V27" s="69"/>
    </row>
    <row r="28" spans="1:22" s="6" customFormat="1" ht="22.5" customHeight="1">
      <c r="A28" s="50">
        <v>6</v>
      </c>
      <c r="B28" s="55" t="s">
        <v>19</v>
      </c>
      <c r="C28" s="25">
        <v>0</v>
      </c>
      <c r="D28" s="25">
        <v>0</v>
      </c>
      <c r="E28" s="25">
        <v>0</v>
      </c>
      <c r="F28" s="25">
        <v>0</v>
      </c>
      <c r="G28" s="25">
        <v>13</v>
      </c>
      <c r="H28" s="26">
        <v>0</v>
      </c>
      <c r="I28" s="26">
        <v>40</v>
      </c>
      <c r="J28" s="19">
        <f t="shared" si="5"/>
        <v>13</v>
      </c>
      <c r="K28" s="26"/>
      <c r="L28" s="26"/>
      <c r="M28" s="7"/>
      <c r="N28" s="7">
        <f t="shared" si="2"/>
        <v>0</v>
      </c>
      <c r="O28" s="1"/>
      <c r="P28" s="1"/>
      <c r="Q28" s="1"/>
      <c r="R28" s="1"/>
      <c r="S28" s="64">
        <v>0</v>
      </c>
      <c r="T28" s="7"/>
      <c r="U28" s="1"/>
      <c r="V28" s="69"/>
    </row>
    <row r="29" spans="1:22" s="6" customFormat="1" ht="22.5" customHeight="1">
      <c r="A29" s="50">
        <v>7</v>
      </c>
      <c r="B29" s="55" t="s">
        <v>16</v>
      </c>
      <c r="C29" s="25">
        <v>0</v>
      </c>
      <c r="D29" s="25">
        <v>0</v>
      </c>
      <c r="E29" s="25">
        <v>0</v>
      </c>
      <c r="F29" s="25">
        <v>0</v>
      </c>
      <c r="G29" s="25">
        <v>13</v>
      </c>
      <c r="H29" s="26">
        <v>0</v>
      </c>
      <c r="I29" s="26">
        <v>40</v>
      </c>
      <c r="J29" s="19">
        <f t="shared" si="5"/>
        <v>13</v>
      </c>
      <c r="K29" s="26"/>
      <c r="L29" s="26"/>
      <c r="M29" s="7"/>
      <c r="N29" s="7">
        <f t="shared" si="2"/>
        <v>0</v>
      </c>
      <c r="O29" s="1"/>
      <c r="P29" s="1"/>
      <c r="Q29" s="1"/>
      <c r="R29" s="1"/>
      <c r="S29" s="64">
        <v>0</v>
      </c>
      <c r="T29" s="7"/>
      <c r="U29" s="1"/>
      <c r="V29" s="69"/>
    </row>
    <row r="30" spans="1:22" s="6" customFormat="1" ht="22.5" customHeight="1">
      <c r="A30" s="50">
        <v>8</v>
      </c>
      <c r="B30" s="55" t="s">
        <v>17</v>
      </c>
      <c r="C30" s="25">
        <v>0</v>
      </c>
      <c r="D30" s="25">
        <v>0</v>
      </c>
      <c r="E30" s="25">
        <v>0</v>
      </c>
      <c r="F30" s="25">
        <v>0</v>
      </c>
      <c r="G30" s="25">
        <v>13</v>
      </c>
      <c r="H30" s="26">
        <v>0</v>
      </c>
      <c r="I30" s="26">
        <v>40</v>
      </c>
      <c r="J30" s="19">
        <f t="shared" si="5"/>
        <v>13</v>
      </c>
      <c r="K30" s="26"/>
      <c r="L30" s="26"/>
      <c r="M30" s="7"/>
      <c r="N30" s="7">
        <f t="shared" si="2"/>
        <v>0</v>
      </c>
      <c r="O30" s="1"/>
      <c r="P30" s="1"/>
      <c r="Q30" s="1"/>
      <c r="R30" s="1"/>
      <c r="S30" s="64">
        <v>0</v>
      </c>
      <c r="T30" s="7"/>
      <c r="U30" s="1"/>
      <c r="V30" s="69"/>
    </row>
    <row r="31" spans="1:22" s="6" customFormat="1" ht="22.5" customHeight="1">
      <c r="A31" s="50">
        <v>9</v>
      </c>
      <c r="B31" s="55" t="s">
        <v>41</v>
      </c>
      <c r="C31" s="25">
        <v>0</v>
      </c>
      <c r="D31" s="25">
        <v>0</v>
      </c>
      <c r="E31" s="25">
        <v>0</v>
      </c>
      <c r="F31" s="25">
        <v>0</v>
      </c>
      <c r="G31" s="25">
        <v>13</v>
      </c>
      <c r="H31" s="26">
        <v>0</v>
      </c>
      <c r="I31" s="26">
        <v>40</v>
      </c>
      <c r="J31" s="19">
        <f t="shared" si="5"/>
        <v>13</v>
      </c>
      <c r="K31" s="26"/>
      <c r="L31" s="26"/>
      <c r="M31" s="7"/>
      <c r="N31" s="7">
        <f t="shared" si="2"/>
        <v>0</v>
      </c>
      <c r="O31" s="1"/>
      <c r="P31" s="1"/>
      <c r="Q31" s="1"/>
      <c r="R31" s="1"/>
      <c r="S31" s="64">
        <v>0</v>
      </c>
      <c r="T31" s="7"/>
      <c r="U31" s="1"/>
      <c r="V31" s="69"/>
    </row>
    <row r="32" spans="1:22" s="6" customFormat="1" ht="22.5" customHeight="1">
      <c r="A32" s="50">
        <v>10</v>
      </c>
      <c r="B32" s="55" t="s">
        <v>25</v>
      </c>
      <c r="C32" s="25">
        <v>0</v>
      </c>
      <c r="D32" s="25">
        <v>0</v>
      </c>
      <c r="E32" s="25">
        <v>0</v>
      </c>
      <c r="F32" s="25">
        <v>0</v>
      </c>
      <c r="G32" s="25">
        <v>13</v>
      </c>
      <c r="H32" s="26">
        <v>0</v>
      </c>
      <c r="I32" s="26">
        <v>40</v>
      </c>
      <c r="J32" s="19">
        <f t="shared" si="5"/>
        <v>13</v>
      </c>
      <c r="K32" s="26"/>
      <c r="L32" s="26"/>
      <c r="M32" s="7"/>
      <c r="N32" s="7">
        <f t="shared" si="2"/>
        <v>0</v>
      </c>
      <c r="O32" s="1"/>
      <c r="P32" s="1"/>
      <c r="Q32" s="1"/>
      <c r="R32" s="1"/>
      <c r="S32" s="64">
        <v>0</v>
      </c>
      <c r="T32" s="7"/>
      <c r="U32" s="1"/>
      <c r="V32" s="69"/>
    </row>
    <row r="33" spans="1:31" s="10" customFormat="1" ht="24.75" customHeight="1" thickBot="1">
      <c r="A33" s="48" t="s">
        <v>33</v>
      </c>
      <c r="B33" s="57" t="s">
        <v>20</v>
      </c>
      <c r="C33" s="23">
        <f>SUM(C23:C32)</f>
        <v>20</v>
      </c>
      <c r="D33" s="24">
        <v>0</v>
      </c>
      <c r="E33" s="24">
        <v>0</v>
      </c>
      <c r="F33" s="24">
        <f>SUM(F25:F32)</f>
        <v>10.285714285714286</v>
      </c>
      <c r="G33" s="24">
        <f>SUM(G23:G32)</f>
        <v>78</v>
      </c>
      <c r="H33" s="23">
        <f>SUM(H23:H32)</f>
        <v>0</v>
      </c>
      <c r="I33" s="23">
        <f>SUM(I23:I32)</f>
        <v>355</v>
      </c>
      <c r="J33" s="23">
        <f>SUM(J23:J32)</f>
        <v>108.28571428571428</v>
      </c>
      <c r="K33" s="23">
        <f>J33*C39</f>
        <v>28963.29813976873</v>
      </c>
      <c r="L33" s="23">
        <f>J33*C39</f>
        <v>28963.29813976873</v>
      </c>
      <c r="M33" s="63">
        <v>26000</v>
      </c>
      <c r="N33" s="63">
        <f t="shared" si="2"/>
        <v>2963.298139768729</v>
      </c>
      <c r="O33" s="66"/>
      <c r="P33" s="66"/>
      <c r="Q33" s="66"/>
      <c r="R33" s="66"/>
      <c r="S33" s="14">
        <v>0</v>
      </c>
      <c r="T33" s="63">
        <v>819.77</v>
      </c>
      <c r="U33" s="66"/>
      <c r="V33" s="70">
        <f>K33+L33</f>
        <v>57926.59627953746</v>
      </c>
      <c r="W33" s="9"/>
      <c r="X33" s="9"/>
      <c r="Y33" s="9"/>
      <c r="Z33" s="9"/>
      <c r="AA33" s="9"/>
      <c r="AB33" s="9"/>
      <c r="AC33" s="9"/>
      <c r="AD33" s="9"/>
      <c r="AE33" s="9"/>
    </row>
    <row r="34" spans="1:31" s="17" customFormat="1" ht="24.75" customHeight="1" thickBot="1">
      <c r="A34" s="51">
        <v>34</v>
      </c>
      <c r="B34" s="59" t="s">
        <v>21</v>
      </c>
      <c r="C34" s="30">
        <f aca="true" t="shared" si="6" ref="C34:H34">C33+C22+C16+C11</f>
        <v>42.85714285714286</v>
      </c>
      <c r="D34" s="30">
        <f t="shared" si="6"/>
        <v>13.142857142857142</v>
      </c>
      <c r="E34" s="30">
        <f t="shared" si="6"/>
        <v>36</v>
      </c>
      <c r="F34" s="30">
        <f t="shared" si="6"/>
        <v>23.142857142857146</v>
      </c>
      <c r="G34" s="30">
        <f t="shared" si="6"/>
        <v>156</v>
      </c>
      <c r="H34" s="30">
        <f t="shared" si="6"/>
        <v>13</v>
      </c>
      <c r="I34" s="30">
        <f>I11+I16+I22+I33</f>
        <v>853</v>
      </c>
      <c r="J34" s="30">
        <f>J11+J16+J22+J33</f>
        <v>284.1428571428571</v>
      </c>
      <c r="K34" s="30">
        <f aca="true" t="shared" si="7" ref="K34:P34">SUM(K11:K33)</f>
        <v>76000</v>
      </c>
      <c r="L34" s="30">
        <f t="shared" si="7"/>
        <v>76000</v>
      </c>
      <c r="M34" s="61">
        <f t="shared" si="7"/>
        <v>67835</v>
      </c>
      <c r="N34" s="61">
        <f t="shared" si="7"/>
        <v>8165.000000000005</v>
      </c>
      <c r="O34" s="71">
        <f t="shared" si="7"/>
        <v>9382.657114127702</v>
      </c>
      <c r="P34" s="71">
        <f t="shared" si="7"/>
        <v>17412.36802413273</v>
      </c>
      <c r="Q34" s="71"/>
      <c r="R34" s="71"/>
      <c r="S34" s="71">
        <f>SUM(S11:S33)</f>
        <v>0</v>
      </c>
      <c r="T34" s="62">
        <f>SUM(T11:T33)</f>
        <v>1954.26</v>
      </c>
      <c r="U34" s="71"/>
      <c r="V34" s="72">
        <f>SUM(V11:V33)</f>
        <v>152000</v>
      </c>
      <c r="W34" s="34"/>
      <c r="X34" s="34"/>
      <c r="Y34" s="34"/>
      <c r="Z34" s="34"/>
      <c r="AA34" s="34"/>
      <c r="AB34" s="34"/>
      <c r="AC34" s="34"/>
      <c r="AD34" s="34"/>
      <c r="AE34" s="34"/>
    </row>
    <row r="35" spans="1:12" s="16" customFormat="1" ht="24.75" customHeight="1">
      <c r="A35" s="18"/>
      <c r="C35" s="27"/>
      <c r="D35" s="27"/>
      <c r="E35" s="27"/>
      <c r="F35" s="27"/>
      <c r="G35" s="27"/>
      <c r="H35" s="27"/>
      <c r="I35" s="27"/>
      <c r="J35" s="27"/>
      <c r="K35" s="27"/>
      <c r="L35" s="27"/>
    </row>
    <row r="36" spans="1:12" s="16" customFormat="1" ht="24.75" customHeight="1">
      <c r="A36" s="18"/>
      <c r="C36" s="27"/>
      <c r="D36" s="27"/>
      <c r="E36" s="27"/>
      <c r="F36" s="27"/>
      <c r="G36" s="27"/>
      <c r="H36" s="27"/>
      <c r="I36" s="27"/>
      <c r="J36" s="27"/>
      <c r="K36" s="27"/>
      <c r="L36" s="27"/>
    </row>
    <row r="37" spans="1:12" ht="33" customHeight="1">
      <c r="A37" s="79" t="s">
        <v>54</v>
      </c>
      <c r="B37" s="79"/>
      <c r="C37" s="36">
        <v>76000</v>
      </c>
      <c r="D37" s="28"/>
      <c r="F37" s="81"/>
      <c r="G37" s="81"/>
      <c r="H37" s="81"/>
      <c r="I37" s="81"/>
      <c r="J37" s="81"/>
      <c r="K37" s="81"/>
      <c r="L37" s="43"/>
    </row>
    <row r="38" spans="1:12" ht="26.25" customHeight="1">
      <c r="A38" s="79" t="s">
        <v>21</v>
      </c>
      <c r="B38" s="79"/>
      <c r="C38" s="36">
        <f>J34</f>
        <v>284.1428571428571</v>
      </c>
      <c r="D38" s="28"/>
      <c r="F38" s="82"/>
      <c r="G38" s="82"/>
      <c r="H38" s="82"/>
      <c r="I38" s="82"/>
      <c r="J38" s="82"/>
      <c r="K38" s="82"/>
      <c r="L38" s="44"/>
    </row>
    <row r="39" spans="1:12" ht="25.5" customHeight="1">
      <c r="A39" s="80" t="s">
        <v>42</v>
      </c>
      <c r="B39" s="80"/>
      <c r="C39" s="36">
        <f>C37/C38</f>
        <v>267.4710910005028</v>
      </c>
      <c r="D39" s="29"/>
      <c r="F39" s="77"/>
      <c r="G39" s="77"/>
      <c r="H39" s="77"/>
      <c r="I39" s="29"/>
      <c r="J39" s="29"/>
      <c r="K39" s="28"/>
      <c r="L39" s="28"/>
    </row>
    <row r="40" spans="1:4" ht="15.75">
      <c r="A40" s="37"/>
      <c r="B40" s="38"/>
      <c r="C40" s="39"/>
      <c r="D40" s="29"/>
    </row>
    <row r="41" spans="1:4" ht="15.75">
      <c r="A41" s="37"/>
      <c r="B41" s="38"/>
      <c r="C41" s="39"/>
      <c r="D41" s="29"/>
    </row>
    <row r="42" spans="1:8" ht="25.5" customHeight="1">
      <c r="A42" s="75"/>
      <c r="B42" s="75"/>
      <c r="C42" s="40"/>
      <c r="D42" s="29"/>
      <c r="F42" s="78"/>
      <c r="G42" s="78"/>
      <c r="H42" s="78"/>
    </row>
    <row r="43" spans="1:8" ht="31.5" customHeight="1">
      <c r="A43" s="75"/>
      <c r="B43" s="75"/>
      <c r="C43" s="40"/>
      <c r="F43" s="78"/>
      <c r="G43" s="78"/>
      <c r="H43" s="78"/>
    </row>
    <row r="44" spans="1:3" ht="15.75">
      <c r="A44" s="75"/>
      <c r="B44" s="75"/>
      <c r="C44" s="40"/>
    </row>
    <row r="45" spans="1:3" ht="12.75">
      <c r="A45" s="41"/>
      <c r="B45" s="3"/>
      <c r="C45" s="29"/>
    </row>
    <row r="46" spans="1:3" ht="12.75">
      <c r="A46" s="41"/>
      <c r="B46" s="3"/>
      <c r="C46" s="29"/>
    </row>
  </sheetData>
  <mergeCells count="13">
    <mergeCell ref="A37:B37"/>
    <mergeCell ref="A39:B39"/>
    <mergeCell ref="A1:C1"/>
    <mergeCell ref="F37:K37"/>
    <mergeCell ref="A38:B38"/>
    <mergeCell ref="F38:K38"/>
    <mergeCell ref="A2:K2"/>
    <mergeCell ref="A42:B42"/>
    <mergeCell ref="A43:B43"/>
    <mergeCell ref="A44:B44"/>
    <mergeCell ref="F39:H39"/>
    <mergeCell ref="F42:H42"/>
    <mergeCell ref="F43:H43"/>
  </mergeCells>
  <printOptions/>
  <pageMargins left="0" right="0" top="0.984251968503937" bottom="0.984251968503937" header="0.5118110236220472" footer="0.5118110236220472"/>
  <pageSetup horizontalDpi="600" verticalDpi="600" orientation="portrait" paperSize="9" scale="85" r:id="rId1"/>
  <headerFooter alignWithMargins="0">
    <oddFooter>&amp;L]&amp;C&amp;P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Nicoleta Crasnic</dc:creator>
  <cp:keywords/>
  <dc:description/>
  <cp:lastModifiedBy> </cp:lastModifiedBy>
  <cp:lastPrinted>2019-01-31T11:41:45Z</cp:lastPrinted>
  <dcterms:created xsi:type="dcterms:W3CDTF">2018-02-27T11:11:38Z</dcterms:created>
  <dcterms:modified xsi:type="dcterms:W3CDTF">2019-02-07T12:46:32Z</dcterms:modified>
  <cp:category/>
  <cp:version/>
  <cp:contentType/>
  <cp:contentStatus/>
</cp:coreProperties>
</file>