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521" yWindow="65521" windowWidth="20730" windowHeight="5100" activeTab="0"/>
  </bookViews>
  <sheets>
    <sheet name="Date Furnizor" sheetId="1" r:id="rId1"/>
    <sheet name="resurse tehnice" sheetId="2" r:id="rId2"/>
    <sheet name="nota_fundamentare" sheetId="3" r:id="rId3"/>
    <sheet name="resurse umane" sheetId="4" r:id="rId4"/>
    <sheet name="Nom" sheetId="5" state="hidden" r:id="rId5"/>
  </sheets>
  <externalReferences>
    <externalReference r:id="rId8"/>
  </externalReferences>
  <definedNames>
    <definedName name="_xlnm._FilterDatabase" localSheetId="2" hidden="1">'nota_fundamentare'!$A$5:$D$35</definedName>
    <definedName name="An_Curent">'Nom'!$G$1</definedName>
    <definedName name="Anexa13">'Nom'!$K$2:$K$62</definedName>
    <definedName name="Anexa2D">'[1]Categorii'!$O$2:$O$7</definedName>
    <definedName name="anexa9">'[1]Categorii'!$K$2:$K$39</definedName>
    <definedName name="Aparate">'Nom'!$A$2:$A$16</definedName>
    <definedName name="Aparate_Pct">'Nom'!$A$2:$C$16</definedName>
    <definedName name="CabMed">'[1]Categorii'!#REF!</definedName>
    <definedName name="Cat_Pers">'Nom'!$A$40:$A$47</definedName>
    <definedName name="Cat_Pers_Pct">'Nom'!$A$40:$C$47</definedName>
    <definedName name="CiuCiu">'resurse tehnice'!$N$1</definedName>
    <definedName name="CUI">'Date Furnizor'!$C$5</definedName>
    <definedName name="Data_Compl" localSheetId="0">'Date Furnizor'!$C$2</definedName>
    <definedName name="Data_Compl">'Date Furnizor'!$C$2</definedName>
    <definedName name="Data_Ref">'Nom'!$H$1</definedName>
    <definedName name="FOrg">'[1]Categorii'!$A$2:$A$12</definedName>
    <definedName name="Furn_Adr_Ap" localSheetId="0">'Date Furnizor'!$C$16</definedName>
    <definedName name="Furn_Adr_Ap">'Date Furnizor'!$C$16</definedName>
    <definedName name="Furn_Adr_Bl" localSheetId="0">'Date Furnizor'!$C$13</definedName>
    <definedName name="Furn_Adr_Bl">'Date Furnizor'!$C$13</definedName>
    <definedName name="Furn_Adr_Et" localSheetId="0">'Date Furnizor'!$C$15</definedName>
    <definedName name="Furn_Adr_Et">'Date Furnizor'!$C$15</definedName>
    <definedName name="Furn_Adr_Fax" localSheetId="0">'Date Furnizor'!$C$19</definedName>
    <definedName name="Furn_Adr_Fax">'Date Furnizor'!$C$19</definedName>
    <definedName name="Furn_Adr_Fix" localSheetId="0">'Date Furnizor'!$C$18</definedName>
    <definedName name="Furn_Adr_Fix">'Date Furnizor'!$C$18</definedName>
    <definedName name="Furn_Adr_Jud" localSheetId="0">'Date Furnizor'!$C$9</definedName>
    <definedName name="Furn_Adr_Jud">'Date Furnizor'!$C$9</definedName>
    <definedName name="Furn_Adr_Loc" localSheetId="0">'Date Furnizor'!$C$10</definedName>
    <definedName name="Furn_Adr_Loc">'Date Furnizor'!$C$10</definedName>
    <definedName name="Furn_Adr_Mail" localSheetId="0">'Date Furnizor'!$C$20</definedName>
    <definedName name="Furn_Adr_Mail">'Date Furnizor'!$C$20</definedName>
    <definedName name="Furn_Adr_Mobil" localSheetId="0">'Date Furnizor'!$C$17</definedName>
    <definedName name="Furn_Adr_Mobil">'Date Furnizor'!$C$17</definedName>
    <definedName name="Furn_Adr_Nr" localSheetId="0">'Date Furnizor'!$C$12</definedName>
    <definedName name="Furn_Adr_Nr">'Date Furnizor'!$C$12</definedName>
    <definedName name="Furn_Adr_Sc" localSheetId="0">'Date Furnizor'!$C$14</definedName>
    <definedName name="Furn_Adr_Sc">'Date Furnizor'!$C$14</definedName>
    <definedName name="Furn_Adr_Str" localSheetId="0">'Date Furnizor'!$C$11</definedName>
    <definedName name="Furn_Adr_Str">'Date Furnizor'!$C$11</definedName>
    <definedName name="Furn_Adr_Web" localSheetId="0">'Date Furnizor'!$C$21</definedName>
    <definedName name="Furn_Adr_Web">'Date Furnizor'!$C$21</definedName>
    <definedName name="Furn_Banca" localSheetId="0">'Date Furnizor'!$C$22</definedName>
    <definedName name="Furn_Banca">'Date Furnizor'!$C$22</definedName>
    <definedName name="Furn_Cont" localSheetId="0">'Date Furnizor'!$C$24</definedName>
    <definedName name="Furn_Cont">'Date Furnizor'!$C$24</definedName>
    <definedName name="Furn_Den" localSheetId="0">'Date Furnizor'!$C$4</definedName>
    <definedName name="Furn_Den">'Date Furnizor'!$C$4</definedName>
    <definedName name="Furn_ReprLeg_CNP" localSheetId="0">'Date Furnizor'!$C$8</definedName>
    <definedName name="Furn_ReprLeg_CNP">'Date Furnizor'!$C$8</definedName>
    <definedName name="Furn_ReprLeg_Nume" localSheetId="0">'Date Furnizor'!$C$6</definedName>
    <definedName name="Furn_ReprLeg_Nume">'Date Furnizor'!$C$6</definedName>
    <definedName name="Furn_ReprLeg_PreNume" localSheetId="0">'Date Furnizor'!$C$7</definedName>
    <definedName name="Furn_ReprLeg_PreNume">'Date Furnizor'!$C$7</definedName>
    <definedName name="Furn_Sucursala" localSheetId="0">'Date Furnizor'!$C$23</definedName>
    <definedName name="Furn_Sucursala">'Date Furnizor'!$C$23</definedName>
    <definedName name="GrdProf">'[1]Categorii'!$G$2:$G$3</definedName>
    <definedName name="Jud">'[1]Categorii'!$C$2:$C$46</definedName>
    <definedName name="Lipsa_Den">'Nom'!$F$2</definedName>
    <definedName name="ListaSpec">'[1]Categorii'!$E$2:$E$38</definedName>
    <definedName name="PL_Adr_Ap" localSheetId="0">'Date Furnizor'!$C$38</definedName>
    <definedName name="PL_Adr_Ap">'Date Furnizor'!$C$39</definedName>
    <definedName name="PL_Adr_Bl" localSheetId="0">'Date Furnizor'!$C$35</definedName>
    <definedName name="PL_Adr_Bl">'Date Furnizor'!$C$36</definedName>
    <definedName name="PL_Adr_Et" localSheetId="0">'Date Furnizor'!$C$37</definedName>
    <definedName name="PL_Adr_Et">'Date Furnizor'!$C$38</definedName>
    <definedName name="PL_Adr_Fax" localSheetId="0">'Date Furnizor'!$C$41</definedName>
    <definedName name="PL_Adr_Fax">'Date Furnizor'!$C$42</definedName>
    <definedName name="PL_Adr_Fix" localSheetId="0">'Date Furnizor'!$C$40</definedName>
    <definedName name="PL_Adr_Fix">'Date Furnizor'!$C$41</definedName>
    <definedName name="PL_Adr_Jud" localSheetId="0">'Date Furnizor'!$C$31</definedName>
    <definedName name="PL_Adr_Jud">'Date Furnizor'!$C$32</definedName>
    <definedName name="PL_Adr_Loc" localSheetId="0">'Date Furnizor'!$C$32</definedName>
    <definedName name="PL_Adr_Loc">'Date Furnizor'!$C$33</definedName>
    <definedName name="PL_Adr_Mail" localSheetId="0">'Date Furnizor'!$C$42</definedName>
    <definedName name="PL_Adr_Mail">'Date Furnizor'!$C$43</definedName>
    <definedName name="PL_Adr_Mobil" localSheetId="0">'Date Furnizor'!$C$39</definedName>
    <definedName name="PL_Adr_Mobil">'Date Furnizor'!$C$40</definedName>
    <definedName name="PL_Adr_Nr" localSheetId="0">'Date Furnizor'!$C$34</definedName>
    <definedName name="PL_Adr_Nr">'Date Furnizor'!$C$35</definedName>
    <definedName name="PL_Adr_Sc" localSheetId="0">'Date Furnizor'!$C$36</definedName>
    <definedName name="PL_Adr_Sc">'Date Furnizor'!$C$37</definedName>
    <definedName name="PL_Adr_Str" localSheetId="0">'Date Furnizor'!$C$33</definedName>
    <definedName name="PL_Adr_Str">'Date Furnizor'!$C$34</definedName>
    <definedName name="PL_Adr_Web" localSheetId="0">'Date Furnizor'!$C$43</definedName>
    <definedName name="PL_Adr_Web">'Date Furnizor'!$C$44</definedName>
    <definedName name="PL_Den">'Date Furnizor'!$C$27</definedName>
    <definedName name="PL_PersCont_CNP">'Date Furnizor'!$C$30</definedName>
    <definedName name="PL_PersCont_Nume">'Date Furnizor'!$C$28</definedName>
    <definedName name="PL_PersCont_Prenume">'Date Furnizor'!$C$29</definedName>
    <definedName name="_xlnm.Print_Area" localSheetId="0">'Date Furnizor'!$A$1:$C$51</definedName>
    <definedName name="_xlnm.Print_Area" localSheetId="2">'nota_fundamentare'!$A$1:$D$47</definedName>
    <definedName name="_xlnm.Print_Area" localSheetId="1">'resurse tehnice'!$A$1:$I$66</definedName>
    <definedName name="_xlnm.Print_Area" localSheetId="3">'resurse umane'!$A$1:$H$61</definedName>
    <definedName name="_xlnm.Print_Titles" localSheetId="2">'nota_fundamentare'!$5:$5</definedName>
    <definedName name="Profesie">'[1]Categorii'!$I$2:$I$4</definedName>
    <definedName name="Program">'Nom'!$A$52:$A$67</definedName>
    <definedName name="Program_Pct">'Nom'!$A$52:$B$67</definedName>
    <definedName name="Suprafete">'Nom'!$A$22:$A$24</definedName>
    <definedName name="Suprafete_Pct">'Nom'!$A$22:$B$24</definedName>
    <definedName name="Tip_Act">'Nom'!$A$74:$A$79</definedName>
    <definedName name="Tip_Contr">'Nom'!$A$84:$A$85</definedName>
    <definedName name="Volume">'Nom'!$A$30:$A$32</definedName>
    <definedName name="Volume_Pct">'Nom'!$A$30:$B$32</definedName>
  </definedNames>
  <calcPr fullCalcOnLoad="1"/>
</workbook>
</file>

<file path=xl/comments1.xml><?xml version="1.0" encoding="utf-8"?>
<comments xmlns="http://schemas.openxmlformats.org/spreadsheetml/2006/main">
  <authors>
    <author>AncutaAmb</author>
  </authors>
  <commentList>
    <comment ref="C2" authorId="0">
      <text>
        <r>
          <rPr>
            <b/>
            <sz val="8"/>
            <rFont val="Tahoma"/>
            <family val="2"/>
          </rPr>
          <t>Tip zz/ll/aaaa
 sau
zz.ll.aaaa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Aurel</author>
  </authors>
  <commentList>
    <comment ref="G5" authorId="0">
      <text>
        <r>
          <rPr>
            <b/>
            <sz val="9"/>
            <rFont val="Tahoma"/>
            <family val="2"/>
          </rPr>
          <t>Pentru aparatura cumparata se va completa data limita cf. duratei de utilizare recomandata de producator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AncutaAmb</author>
  </authors>
  <commentList>
    <comment ref="B54" authorId="0">
      <text>
        <r>
          <rPr>
            <b/>
            <sz val="8"/>
            <rFont val="Tahoma"/>
            <family val="2"/>
          </rPr>
          <t>se aduna total puncte tabel 1 si tabel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<sst xmlns="http://schemas.openxmlformats.org/spreadsheetml/2006/main" count="297" uniqueCount="242">
  <si>
    <t>Răspundem de corectitudinea şi exactitatea datelor</t>
  </si>
  <si>
    <t>Data întocmirii</t>
  </si>
  <si>
    <t>Reprezentant legal</t>
  </si>
  <si>
    <t>Denumire aparat din dotare</t>
  </si>
  <si>
    <t xml:space="preserve">Tip act de detinere </t>
  </si>
  <si>
    <t>Nr act de detinere</t>
  </si>
  <si>
    <t>Volum bazin intre 30-40 mc</t>
  </si>
  <si>
    <t>Volum bazin intre 40-60 mc</t>
  </si>
  <si>
    <t>Volum bazin peste 60 mc</t>
  </si>
  <si>
    <t>Nume si prenume</t>
  </si>
  <si>
    <t>CNP</t>
  </si>
  <si>
    <t>BI/CI - serie si nr.</t>
  </si>
  <si>
    <t>Asigurare de raspundere civila</t>
  </si>
  <si>
    <t>Contract</t>
  </si>
  <si>
    <t>nr.</t>
  </si>
  <si>
    <t>valabila pana la</t>
  </si>
  <si>
    <t>valoare</t>
  </si>
  <si>
    <t xml:space="preserve">nr. contract </t>
  </si>
  <si>
    <t>pt 2 X 8 ore 5 zile / sapt</t>
  </si>
  <si>
    <t>PUNCTE</t>
  </si>
  <si>
    <t>Program</t>
  </si>
  <si>
    <t>Tip aparat</t>
  </si>
  <si>
    <t>TOTAL PUNCTE RESURSE TEHNICE</t>
  </si>
  <si>
    <t>A.1. APARATURA DIN DOTARE</t>
  </si>
  <si>
    <t>A.2. SALA DE KINETOTERAPIE</t>
  </si>
  <si>
    <t>A.3. BAZINUL DE HIDROKINETOTERAPIE</t>
  </si>
  <si>
    <t>se scad cate 2 puncte pentru fiecare an de vechime in plus a aparatului</t>
  </si>
  <si>
    <t>Sala</t>
  </si>
  <si>
    <t>Bazin</t>
  </si>
  <si>
    <t>Categorie</t>
  </si>
  <si>
    <t>Medic specialist</t>
  </si>
  <si>
    <t>Medic primar</t>
  </si>
  <si>
    <t>Asistent balneofizioterapie</t>
  </si>
  <si>
    <t>Fiziokinetoterapeut</t>
  </si>
  <si>
    <t>Kinetoterapeut</t>
  </si>
  <si>
    <t>Profesor de cultura fizica medicala</t>
  </si>
  <si>
    <t>Maseur</t>
  </si>
  <si>
    <t>Norma</t>
  </si>
  <si>
    <t>pentru norma partiala se acorda punctaj proportional cu norma</t>
  </si>
  <si>
    <t>punctajul inscris se acorda la norma intreaga, de aceea am lasat coloanele O si P</t>
  </si>
  <si>
    <t>Nota - In situatia in care furnizorul are mai multe puncte de lucru se intocmesc tabele distincte pt. fiecare punct de lucru</t>
  </si>
  <si>
    <t>1. RESURSE UMANE</t>
  </si>
  <si>
    <t>TOTAL PUNCTE RESURSE UMANE</t>
  </si>
  <si>
    <t>Se completează mai întâi denumirea aparatului</t>
  </si>
  <si>
    <t>Nr. 
Crt</t>
  </si>
  <si>
    <t>Date generale despre Furnizor şi punct de lucru</t>
  </si>
  <si>
    <t xml:space="preserve">Data completării:  </t>
  </si>
  <si>
    <t>I. Date despre Furnizor</t>
  </si>
  <si>
    <t>Vă rugăm să completaţi cu atenţie toate câmpurile solicitate (dacă informaţia există)</t>
  </si>
  <si>
    <t>Denumirea completă</t>
  </si>
  <si>
    <t>În câmpurile în care nu aveţi ce completa scrieţi caracterul #</t>
  </si>
  <si>
    <t>Nume</t>
  </si>
  <si>
    <t>Prenume</t>
  </si>
  <si>
    <t>Judeţ</t>
  </si>
  <si>
    <t>Localitate</t>
  </si>
  <si>
    <t>Atenţie !!!</t>
  </si>
  <si>
    <t>Strada</t>
  </si>
  <si>
    <t>Nr.</t>
  </si>
  <si>
    <t>Bloc</t>
  </si>
  <si>
    <t>Scara</t>
  </si>
  <si>
    <t>Etaj</t>
  </si>
  <si>
    <t>Foile de calcul se completează de la stânga la dreapta şi de sus în jos</t>
  </si>
  <si>
    <t>Apartament</t>
  </si>
  <si>
    <t>Telefon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</si>
  <si>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</si>
  <si>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</si>
  <si>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</si>
  <si>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</si>
  <si>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</si>
  <si>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</si>
  <si>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</si>
  <si>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</si>
  <si>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</si>
  <si>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>ATENŢIE  LA CORECTITUDINEA DATELOR</t>
  </si>
  <si>
    <t>II. Date despre Punctul de lucru</t>
  </si>
  <si>
    <t>Persoana de contact</t>
  </si>
  <si>
    <t>Adresa de funcţionare a punctului de lucru</t>
  </si>
  <si>
    <t>Telefon contact Punct de lucru</t>
  </si>
  <si>
    <t>Notă privind modul de completare a machetei</t>
  </si>
  <si>
    <t>Datele pentru completarea antetului şi semnăturii din următoarele anexe se preiau automat din această filă (nu se completează separat)</t>
  </si>
  <si>
    <t>Cod Identificare Fiscală (CIF/CUI)</t>
  </si>
  <si>
    <t>Celulele se completează folosind liste de selecţie (acolo unde sunt puse la dispoziţie) sau prin dactilografiere ţinând cont de restricţiile impuse prin regulile de validare</t>
  </si>
  <si>
    <t>Calculul punctajului aferent se face automat, dacă datele introduse sunt complete şi valide</t>
  </si>
  <si>
    <t>Pentru evitarea modificării accidentale a structurii machetelor (foilor de calcul) s-a limitat posibilitatea de acces/selecţie doar la celulele în care trebuie introduse date</t>
  </si>
  <si>
    <t>Datele se completează doar în celulele la care este permis accesul, cu fundal galben (de regulă)</t>
  </si>
  <si>
    <t>(semnătură, ştampilă)</t>
  </si>
  <si>
    <r>
      <t xml:space="preserve">Dacă un furnizor are un punct de lucru la sediul social, datele din zona: </t>
    </r>
    <r>
      <rPr>
        <b/>
        <sz val="12"/>
        <color indexed="10"/>
        <rFont val="Garamond"/>
        <family val="1"/>
      </rPr>
      <t>II. Date despre Punctul de lucru</t>
    </r>
    <r>
      <rPr>
        <sz val="12"/>
        <color indexed="10"/>
        <rFont val="Garamond"/>
        <family val="1"/>
      </rPr>
      <t xml:space="preserve">, TREBUIE să fie </t>
    </r>
    <r>
      <rPr>
        <b/>
        <sz val="12"/>
        <color indexed="10"/>
        <rFont val="Garamond"/>
        <family val="1"/>
      </rPr>
      <t>identice</t>
    </r>
    <r>
      <rPr>
        <sz val="12"/>
        <color indexed="10"/>
        <rFont val="Garamond"/>
        <family val="1"/>
      </rPr>
      <t xml:space="preserve"> cu cele din zona: </t>
    </r>
    <r>
      <rPr>
        <b/>
        <sz val="12"/>
        <color indexed="10"/>
        <rFont val="Garamond"/>
        <family val="1"/>
      </rPr>
      <t>I. Date despre Furnizor</t>
    </r>
  </si>
  <si>
    <r>
      <t>Adresa sediu social al</t>
    </r>
    <r>
      <rPr>
        <sz val="12"/>
        <color indexed="10"/>
        <rFont val="Garamond"/>
        <family val="1"/>
      </rPr>
      <t xml:space="preserve"> </t>
    </r>
    <r>
      <rPr>
        <sz val="12"/>
        <rFont val="Garamond"/>
        <family val="1"/>
      </rPr>
      <t>furnizorului de servicii medicale contractant</t>
    </r>
  </si>
  <si>
    <r>
      <t xml:space="preserve">Dacă un furnizor are mai multe puncte de lucru, datele din zona: </t>
    </r>
    <r>
      <rPr>
        <b/>
        <sz val="12"/>
        <color indexed="12"/>
        <rFont val="Garamond"/>
        <family val="1"/>
      </rPr>
      <t>I. Date despre Furnizor</t>
    </r>
    <r>
      <rPr>
        <sz val="12"/>
        <color indexed="12"/>
        <rFont val="Garamond"/>
        <family val="1"/>
      </rPr>
      <t>, TREBUIE să fie identice ÎN TOATE fişierele cu datele punctelor de lucru</t>
    </r>
  </si>
  <si>
    <r>
      <t xml:space="preserve">Datele din: </t>
    </r>
    <r>
      <rPr>
        <b/>
        <sz val="12"/>
        <color indexed="20"/>
        <rFont val="Garamond"/>
        <family val="1"/>
      </rPr>
      <t>Zona II: Date despre Punctul de lucru</t>
    </r>
    <r>
      <rPr>
        <sz val="12"/>
        <color indexed="20"/>
        <rFont val="Garamond"/>
        <family val="1"/>
      </rPr>
      <t xml:space="preserve"> - se vor completa obligatoriu, chiar si in cazul in care adresa punctului de lucru corespunde cu cea a sediului social sau furnizorul nu are puncte de lucru.</t>
    </r>
  </si>
  <si>
    <r>
      <t xml:space="preserve">În anexele puse la dispoziţie </t>
    </r>
    <r>
      <rPr>
        <b/>
        <sz val="12"/>
        <color indexed="10"/>
        <rFont val="Garamond"/>
        <family val="1"/>
      </rPr>
      <t>NU SE ADAUGA ŞI NU SE ŞTERG RÂNDURI, COLOANE, CELULE sau FOI DE CALCUL (sheet-uri)</t>
    </r>
  </si>
  <si>
    <t>TOTAL PUNCTE PUNCT DE LUCRU</t>
  </si>
  <si>
    <t>Nr.
crt.</t>
  </si>
  <si>
    <t>Categorie personal</t>
  </si>
  <si>
    <t>Cod parafa (dupa caz)</t>
  </si>
  <si>
    <t>Atestat de studii complementare/ competenţe
(dupa caz)</t>
  </si>
  <si>
    <t>Verificare Completare campuri obligatorii</t>
  </si>
  <si>
    <t>data eliberarii</t>
  </si>
  <si>
    <t>data expirarii</t>
  </si>
  <si>
    <t>Tip contract</t>
  </si>
  <si>
    <t>C2</t>
  </si>
  <si>
    <t>C3</t>
  </si>
  <si>
    <t>C4</t>
  </si>
  <si>
    <t>C5</t>
  </si>
  <si>
    <t>C6</t>
  </si>
  <si>
    <t>C9</t>
  </si>
  <si>
    <t>C10</t>
  </si>
  <si>
    <t>C11</t>
  </si>
  <si>
    <t>C12</t>
  </si>
  <si>
    <t>C13</t>
  </si>
  <si>
    <t>C14</t>
  </si>
  <si>
    <t>C15</t>
  </si>
  <si>
    <t>C16</t>
  </si>
  <si>
    <t>ore/sapt</t>
  </si>
  <si>
    <t>act de primire</t>
  </si>
  <si>
    <t>contract de comodat</t>
  </si>
  <si>
    <t>contract de cumparare</t>
  </si>
  <si>
    <t>contract de inchiriere</t>
  </si>
  <si>
    <t>contract de leasing</t>
  </si>
  <si>
    <t>factura</t>
  </si>
  <si>
    <t>Contract muncă</t>
  </si>
  <si>
    <t>Tip_Contr</t>
  </si>
  <si>
    <t>Tip_Act</t>
  </si>
  <si>
    <r>
      <t xml:space="preserve">Dacă un furnizor are mai multe puncte de lucru, pentru fiecare dintre acestea completează câte o machetă (fişier XLS), cu nume de forma: </t>
    </r>
    <r>
      <rPr>
        <b/>
        <sz val="12"/>
        <color indexed="10"/>
        <rFont val="Garamond"/>
        <family val="1"/>
      </rPr>
      <t>Macheta_RecA_XXXXXX_PL_YY.xls</t>
    </r>
    <r>
      <rPr>
        <sz val="12"/>
        <color indexed="10"/>
        <rFont val="Garamond"/>
        <family val="1"/>
      </rPr>
      <t xml:space="preserve">, unde XXXXXX reprezintă Codul Fiscal, iar </t>
    </r>
    <r>
      <rPr>
        <b/>
        <sz val="12"/>
        <color indexed="10"/>
        <rFont val="Garamond"/>
        <family val="1"/>
      </rPr>
      <t xml:space="preserve">YY </t>
    </r>
    <r>
      <rPr>
        <sz val="12"/>
        <color indexed="10"/>
        <rFont val="Garamond"/>
        <family val="1"/>
      </rPr>
      <t>reprezintă numărul punctului de lucru, cu valori între 01 şi 99</t>
    </r>
  </si>
  <si>
    <t>Total</t>
  </si>
  <si>
    <t>NOTA DE FUNDAMENTARE</t>
  </si>
  <si>
    <t>Data
fabricatiei</t>
  </si>
  <si>
    <t>Nota 1</t>
  </si>
  <si>
    <t>Nota 2</t>
  </si>
  <si>
    <t>Vechime</t>
  </si>
  <si>
    <t>Puncte dim.vech</t>
  </si>
  <si>
    <t>Puncte aparat</t>
  </si>
  <si>
    <t>Fundamentare</t>
  </si>
  <si>
    <r>
      <t>Punctaj corectat</t>
    </r>
    <r>
      <rPr>
        <vertAlign val="superscript"/>
        <sz val="10"/>
        <color indexed="10"/>
        <rFont val="Garamond"/>
        <family val="1"/>
      </rPr>
      <t>**</t>
    </r>
  </si>
  <si>
    <t>TOTAL PUNCTE</t>
  </si>
  <si>
    <t>Bazin de HIDROKINETOTERAPIE</t>
  </si>
  <si>
    <t>Sala KINETOTERAPIE</t>
  </si>
  <si>
    <r>
      <t>Program de lucru (</t>
    </r>
    <r>
      <rPr>
        <u val="single"/>
        <sz val="8"/>
        <color indexed="10"/>
        <rFont val="Arial"/>
        <family val="2"/>
      </rPr>
      <t>ore/sapt.</t>
    </r>
    <r>
      <rPr>
        <sz val="8"/>
        <rFont val="Arial"/>
        <family val="2"/>
      </rPr>
      <t>)</t>
    </r>
  </si>
  <si>
    <r>
      <t xml:space="preserve">Campurile tip data se completeaza in formatul: </t>
    </r>
    <r>
      <rPr>
        <b/>
        <sz val="12"/>
        <rFont val="Garamond"/>
        <family val="1"/>
      </rPr>
      <t xml:space="preserve">zz/ll/aaaa </t>
    </r>
    <r>
      <rPr>
        <sz val="12"/>
        <rFont val="Garamond"/>
        <family val="1"/>
      </rPr>
      <t>sau</t>
    </r>
    <r>
      <rPr>
        <b/>
        <sz val="12"/>
        <rFont val="Garamond"/>
        <family val="1"/>
      </rPr>
      <t xml:space="preserve"> zz.ll.aaaa</t>
    </r>
  </si>
  <si>
    <r>
      <t>numărul maxim de proceduri care pot fi efectuate pe fiecare aparat / oră</t>
    </r>
    <r>
      <rPr>
        <vertAlign val="superscript"/>
        <sz val="10"/>
        <rFont val="Arial"/>
        <family val="2"/>
      </rPr>
      <t xml:space="preserve"> 1)</t>
    </r>
  </si>
  <si>
    <t>Notă:</t>
  </si>
  <si>
    <r>
      <t>numărul maxim de proceduri / oră posibil de efectuat în cadrul programului de lucru de către personalul sanitar</t>
    </r>
    <r>
      <rPr>
        <vertAlign val="superscript"/>
        <sz val="10"/>
        <rFont val="Arial"/>
        <family val="2"/>
      </rPr>
      <t xml:space="preserve"> 2)</t>
    </r>
  </si>
  <si>
    <t>max_proceduri</t>
  </si>
  <si>
    <t>Aparate de electroterapie pentru 2 pacienţi trataţi simultan, (2 sau mai multe canale) vechime 1-10 ani</t>
  </si>
  <si>
    <t>Baie galvanica si alternanta, vechime 1-10 ani</t>
  </si>
  <si>
    <t>Aparate de magnetoterapie, vechime 1-10 ani</t>
  </si>
  <si>
    <t>Aparate pentru terapie cu unde de soc, vechime 1-10 ani</t>
  </si>
  <si>
    <t>Aparate de parafina, vechime 1-10 ani</t>
  </si>
  <si>
    <t>Aparate pentru inalta frecventa, vechime 1-10 ani</t>
  </si>
  <si>
    <t>Aparate pentru drenaj limfatic, vechime 1-10 ani</t>
  </si>
  <si>
    <t>Aparat pentru ultrasonoterapie, vechime 1-10 ani</t>
  </si>
  <si>
    <t>Aparat de aerosoli, vechime 1-10 ani</t>
  </si>
  <si>
    <t>Cada de hidroterapie, vechime 1-10 ani</t>
  </si>
  <si>
    <t>Dispozitive de dusuri terapeutice (scotian, alternativ etc), vechime 1-10 ani</t>
  </si>
  <si>
    <t>Suprafata utila intre 8-15 mp şi dotare cf. Ord. MSP 153/2003</t>
  </si>
  <si>
    <t>suprafata utila intre 16-30 mp şi dotare cf. Ord. MSP 153/2003</t>
  </si>
  <si>
    <t>suprafata utila peste 30 mp şi dotare superioară faţă de prev. Ord. MSP 153/2003</t>
  </si>
  <si>
    <t>Nr. 
Crt.</t>
  </si>
  <si>
    <t>Contract prestari servicii</t>
  </si>
  <si>
    <t>Norma de lucru este cf. Anexei 11B din Norme</t>
  </si>
  <si>
    <t>Aparate de electroterapie pentru 1 pacient (cu un canal), vechime 1-10 ani</t>
  </si>
  <si>
    <t>Aparate cu energie luminoasă (laserterapie, ultraviolete, infraroşii), vechime 1-10 ani</t>
  </si>
  <si>
    <t>Cada de hidroterapie cu dus subacval sau cu bule, vechime 1-10 ani</t>
  </si>
  <si>
    <t>numărul maxim de proceduri care pot fi efectuate pe fiecare aparat / oră cf. anexei 11B din Norme</t>
  </si>
  <si>
    <r>
      <t>Data expirare valabilitate act detinere</t>
    </r>
    <r>
      <rPr>
        <vertAlign val="superscript"/>
        <sz val="10"/>
        <color indexed="10"/>
        <rFont val="Garamond"/>
        <family val="1"/>
      </rPr>
      <t>*</t>
    </r>
  </si>
  <si>
    <t>*  - Pentru aparatura cumparata se va completa data limita cf. duratei de utilizare recomandata de producator;
** - la stabilirea nr. Total de puncte pentru aparatura se va tine cont obligatoriu de datele din nota de fundamentare intocmita cf. anexei 11B din Norme</t>
  </si>
  <si>
    <t xml:space="preserve">Certif. membru asoc. profesionala (CMR, OAMGMAMR, altele)               </t>
  </si>
  <si>
    <t>Anexa13</t>
  </si>
  <si>
    <t xml:space="preserve"> 1.Infarct miocardic şi Angină pectorală instabilă</t>
  </si>
  <si>
    <t xml:space="preserve"> 2.Malformaţii congenitale şi boli genetice</t>
  </si>
  <si>
    <t xml:space="preserve"> 3.Boala cronica de rinichi – faza predializa</t>
  </si>
  <si>
    <t xml:space="preserve"> 4.Insuficienţă cardiacă clasa III - IV NYHA</t>
  </si>
  <si>
    <t xml:space="preserve"> 5.Sindrom Felty, boala Still, sindrom Sjogren, artrită cronică juvenilă</t>
  </si>
  <si>
    <t xml:space="preserve"> 6.Colagenoze majore (cf. Anexa13 Norme)</t>
  </si>
  <si>
    <t xml:space="preserve"> 7.Aplazia medulară</t>
  </si>
  <si>
    <t xml:space="preserve"> 8.Anemii hemolitice endo şi exo-eritrocitare</t>
  </si>
  <si>
    <t xml:space="preserve"> 9.Trombocitemia hemoragică</t>
  </si>
  <si>
    <t>10.Histiocitozele</t>
  </si>
  <si>
    <t>11.Telangectazia hemoragică ereditară</t>
  </si>
  <si>
    <t>12.Purpura trombopenică idiopatică</t>
  </si>
  <si>
    <t>13.Trombocitopatii</t>
  </si>
  <si>
    <t>14.Purpura trombotică trombocitopenică</t>
  </si>
  <si>
    <t>15.Boala von Willebrand</t>
  </si>
  <si>
    <t>16.Coagulopatiile ereditare</t>
  </si>
  <si>
    <t>17.Boala Wilson</t>
  </si>
  <si>
    <t>18.Malaria</t>
  </si>
  <si>
    <t>19.Tuberculoza</t>
  </si>
  <si>
    <t>20.Boala Addison</t>
  </si>
  <si>
    <t>21.Diabet insipid</t>
  </si>
  <si>
    <t xml:space="preserve">22.Boli psihice (cf. Anexa13 Norme) </t>
  </si>
  <si>
    <t>23.Miastenia gravis</t>
  </si>
  <si>
    <t>24.Bolnavi cu revascularizaţie percutanată, cu stimulatoare cardiace, cu proteze valvulare, cu bypass coronarian</t>
  </si>
  <si>
    <t>25.Afecţiuni postoperatorii şi ortopedice până la vindecare</t>
  </si>
  <si>
    <t xml:space="preserve">26.Risc obstetrical crescut la gravide </t>
  </si>
  <si>
    <t>27.Astm bronşic sever</t>
  </si>
  <si>
    <t>28.Glaucom</t>
  </si>
  <si>
    <t>29.Status post AVC</t>
  </si>
  <si>
    <t>30.Ulcer peptic gastroduodenal</t>
  </si>
  <si>
    <t>31.Boala celiacă la copil</t>
  </si>
  <si>
    <t>32.Boala cronica inflamatorie intestinală (boala Chron si colita ulceroasa)</t>
  </si>
  <si>
    <t>33.Sindromul Schwachmann</t>
  </si>
  <si>
    <t xml:space="preserve">34.Hepatita cronică de etiologie virala B, C și D şi ciroza hepatică în tratament cu imuno-modulatoare sau analogi nucleotidici / nucleozidici </t>
  </si>
  <si>
    <t>35.Boala Hirschprung</t>
  </si>
  <si>
    <t>36.Bolile nutriţionale la copii (cf. Anexa13 Norme) supraponderea şi obezitatea pediatrică</t>
  </si>
  <si>
    <t>37.Bronşiectazia şi complicaţiile pulmonare supurative</t>
  </si>
  <si>
    <t>38.Scleroza multiplă</t>
  </si>
  <si>
    <t>39.Demente degenerative, vasculare, mixte</t>
  </si>
  <si>
    <t>40.Starea posttransplant</t>
  </si>
  <si>
    <t>41.Insuficienta renala cronica – faza de dializă</t>
  </si>
  <si>
    <t>42.Bolile rare (cf. Anexa13 Norme)</t>
  </si>
  <si>
    <t xml:space="preserve">43.Afecţiuni oncologice </t>
  </si>
  <si>
    <t xml:space="preserve">44.Diabetul zaharat </t>
  </si>
  <si>
    <t>45.Boala Gaucher</t>
  </si>
  <si>
    <t>46.Boala Basedow</t>
  </si>
  <si>
    <t>47.Degenerescența maculară legată de vârstă (DMLV)</t>
  </si>
  <si>
    <t>48.Boala Cushing</t>
  </si>
  <si>
    <t>49.Paraliziile cerebrale infantile</t>
  </si>
  <si>
    <t xml:space="preserve">50.Epilepsia </t>
  </si>
  <si>
    <t xml:space="preserve">51.Boala Parkinson </t>
  </si>
  <si>
    <t xml:space="preserve">52.Poliartrita reumatoidă </t>
  </si>
  <si>
    <t>52.Artropatia psoriazică</t>
  </si>
  <si>
    <t xml:space="preserve">52.Spondilita anchilozantă </t>
  </si>
  <si>
    <t>52.Psoriazis cronic sever</t>
  </si>
  <si>
    <t>Echipament de elongatie</t>
  </si>
  <si>
    <t>Baies</t>
  </si>
  <si>
    <t>5 zile / sapt x 8 ore/zi</t>
  </si>
  <si>
    <t>sub 5 zile / sapt x 8 ore/zi</t>
  </si>
  <si>
    <t xml:space="preserve">2. PROGRAM DE ACTIVITATE AL BAZEI DE TRATAMENT </t>
  </si>
  <si>
    <t>5 zile / sapt x 9 ore/zi</t>
  </si>
  <si>
    <t>5 zile / sapt x 10 ore/zi</t>
  </si>
  <si>
    <t>5 zile / sapt x 11 ore/zi</t>
  </si>
  <si>
    <t>5 zile / sapt x 12 ore/zi</t>
  </si>
  <si>
    <t>5 zile / sapt x 13 ore/zi</t>
  </si>
  <si>
    <t>5 zile / sapt x 14 ore/zi</t>
  </si>
  <si>
    <t>5 zile / sapt x 15 ore/zi</t>
  </si>
  <si>
    <t>numărul maxim de proceduri / oră posibil de efectuat în cadrul programul de lucru de către personalul sanitar care îşi desfăşoară activitatea într-o formă legală la furnizor, este de 10 proceduri/oră  (asistent BFT, prof. CFM, fiziokinetoterapeut și kinetoterapeutmaseur), respectiv 2 proceduri/oră (maseur, băieș) cf. anexei 11B din Norme</t>
  </si>
  <si>
    <t>53. Afecţiuni ale copilului 0-1 an</t>
  </si>
  <si>
    <t>54. Anomalii de mişcare binoculară (strabism, forii) copii 0-18 ani</t>
  </si>
  <si>
    <t>55. Vicii de refracţie şi tulburări de acomodare copii 0-18 ani</t>
  </si>
  <si>
    <t>56. Afecţiuni ale aparatului lacrimal (1-3 ani)</t>
  </si>
  <si>
    <t>57. Infarctul intestinal operat</t>
  </si>
  <si>
    <t>58. Arterioptii periferice operate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</si>
</sst>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00;\t\re\i;\p\a\t\r\u"/>
    <numFmt numFmtId="181" formatCode="00\ _O_r_e_/_Z_i;[Red]00\ _O_r_e_/_Z_i;\t\re\i;\p\a\t\r\u"/>
    <numFmt numFmtId="182" formatCode="00\ _O_r_e"/>
    <numFmt numFmtId="183" formatCode="00\ \O_r_e"/>
    <numFmt numFmtId="184" formatCode="_-* #,##0\ &quot;Ore&quot;;\-* #,##0\ _l_e_i_-;_-* &quot;-&quot;\ _l_e_i_-;_-@_-"/>
    <numFmt numFmtId="185" formatCode="00\ &quot;Ore/Zi&quot;;[Red]00\ &quot;Ore/Zi&quot;;_-* &quot;-&quot;\ _l_e_i_-;_-@_-"/>
    <numFmt numFmtId="186" formatCode="#0\ &quot;Ore/Zi&quot;;[Red]#0\ &quot;Ore/Zi&quot;;&quot;Obligatoriu&quot;;_-@_-"/>
    <numFmt numFmtId="187" formatCode="#0\ &quot;Ore/Zi&quot;;[Red]#0\ &quot;Ore/Zi&quot;;;&quot;Obligatoriu&quot;"/>
    <numFmt numFmtId="188" formatCode="#0\ &quot;Ore/Zi&quot;;[Red]#0\ &quot;Ore/Zi&quot;;;&quot;Doar cifre de la 1 - 8&quot;"/>
    <numFmt numFmtId="189" formatCode="#0\ &quot;Ore/Zi&quot;;[Red]#0\ &quot;Ore/Zi&quot;;&quot;Gol&quot;;&quot;Doar cifre de la 1 - 8&quot;"/>
    <numFmt numFmtId="190" formatCode="#0\ &quot;Ore/Zi&quot;;[Red]#0\ &quot;Ore/Zi&quot;;&quot;Gol&quot;;&quot;Doar cifre&quot;"/>
    <numFmt numFmtId="191" formatCode="#0\ &quot;Ore/Zi&quot;;[Red]\-\ #0\ &quot;Ore/Zi&quot;;&quot;Gol&quot;;&quot;Doar cifre&quot;"/>
    <numFmt numFmtId="192" formatCode="#0.?\ &quot;Ore/Zi&quot;;[Red]\-\ #0.?\ &quot;Ore/Zi&quot;;;&quot;Doar cifre&quot;"/>
    <numFmt numFmtId="193" formatCode="#0.#\ &quot;Ore/Zi&quot;;[Red]\-\ #0.?\ &quot;Ore/Zi&quot;;;&quot;Doar cifre&quot;"/>
    <numFmt numFmtId="194" formatCode="#0.#\ &quot;Ore/Zi&quot;;[Red]\-\ #0.?\ &quot;Ore/Zi&quot;;&quot;Obligatoriu&quot;;&quot;Doar cifre&quot;"/>
    <numFmt numFmtId="195" formatCode="#0.0\ &quot;Ore/Zi&quot;;[Red]\-\ #0.0\ &quot;Ore/Zi&quot;;&quot;Obligatoriu&quot;;&quot;Doar cifre&quot;"/>
    <numFmt numFmtId="196" formatCode="[$-418]dddd\,\ \ dd\ mmmm\ yyyy"/>
    <numFmt numFmtId="197" formatCode="#############"/>
    <numFmt numFmtId="198" formatCode="_(* #,##0_);_(* \(#,##0\);_(* &quot;-&quot;??_);_(@_)"/>
    <numFmt numFmtId="199" formatCode="[$-418]d\ mmmm\ yyyy"/>
    <numFmt numFmtId="200" formatCode="[$-418]mmmm\-yy;@"/>
    <numFmt numFmtId="201" formatCode="#0.0\ &quot;Ore/Sapt&quot;;[Red]\-\ #0.0\ &quot;Ore/Sapt&quot;;&quot;Obligatoriu&quot;;&quot;Doar cifre&quot;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#0.0\ &quot;Ore/Sapt&quot;;[Red]\-\ #0.0\ &quot;Ore/Zi&quot;;&quot;Obligatoriu&quot;;&quot;Doar cifre&quot;"/>
  </numFmts>
  <fonts count="6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57"/>
      <name val="Times New Roman"/>
      <family val="1"/>
    </font>
    <font>
      <b/>
      <sz val="10"/>
      <color indexed="14"/>
      <name val="Times New Roman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10"/>
      <color indexed="8"/>
      <name val="Garamond"/>
      <family val="2"/>
    </font>
    <font>
      <sz val="10"/>
      <color indexed="9"/>
      <name val="Garamond"/>
      <family val="2"/>
    </font>
    <font>
      <sz val="10"/>
      <color indexed="17"/>
      <name val="Garamond"/>
      <family val="2"/>
    </font>
    <font>
      <b/>
      <sz val="10"/>
      <color indexed="52"/>
      <name val="Garamond"/>
      <family val="2"/>
    </font>
    <font>
      <sz val="10"/>
      <color indexed="52"/>
      <name val="Garamond"/>
      <family val="2"/>
    </font>
    <font>
      <sz val="10"/>
      <color indexed="20"/>
      <name val="Garamon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Garamond"/>
      <family val="2"/>
    </font>
    <font>
      <sz val="10"/>
      <color indexed="62"/>
      <name val="Garamond"/>
      <family val="2"/>
    </font>
    <font>
      <sz val="10"/>
      <color indexed="60"/>
      <name val="Garamond"/>
      <family val="2"/>
    </font>
    <font>
      <sz val="10"/>
      <color indexed="10"/>
      <name val="Garamond"/>
      <family val="2"/>
    </font>
    <font>
      <i/>
      <sz val="10"/>
      <color indexed="23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0"/>
      <color indexed="8"/>
      <name val="Garamond"/>
      <family val="2"/>
    </font>
    <font>
      <b/>
      <sz val="10"/>
      <color indexed="9"/>
      <name val="Garamond"/>
      <family val="2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b/>
      <sz val="12"/>
      <color indexed="12"/>
      <name val="Garamond"/>
      <family val="1"/>
    </font>
    <font>
      <sz val="12"/>
      <color indexed="12"/>
      <name val="Garamond"/>
      <family val="1"/>
    </font>
    <font>
      <sz val="12"/>
      <color indexed="10"/>
      <name val="Garamond"/>
      <family val="1"/>
    </font>
    <font>
      <b/>
      <sz val="12"/>
      <color indexed="20"/>
      <name val="Garamond"/>
      <family val="1"/>
    </font>
    <font>
      <sz val="12"/>
      <color indexed="20"/>
      <name val="Garamond"/>
      <family val="1"/>
    </font>
    <font>
      <b/>
      <sz val="14"/>
      <color indexed="10"/>
      <name val="Garamond"/>
      <family val="1"/>
    </font>
    <font>
      <b/>
      <u val="single"/>
      <sz val="14"/>
      <color indexed="10"/>
      <name val="Garamond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b/>
      <sz val="8"/>
      <name val="Garamond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Garamond"/>
      <family val="1"/>
    </font>
    <font>
      <u val="single"/>
      <sz val="8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thin"/>
      <bottom style="double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7" borderId="1" applyNumberFormat="0" applyAlignment="0" applyProtection="0"/>
    <xf numFmtId="0" fontId="1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0" fontId="0" fillId="0" borderId="0" xfId="58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1" fillId="22" borderId="0" xfId="58" applyFont="1" applyFill="1" applyBorder="1" applyAlignment="1">
      <alignment horizontal="center" vertical="center"/>
      <protection/>
    </xf>
    <xf numFmtId="0" fontId="9" fillId="22" borderId="0" xfId="58" applyFont="1" applyFill="1" applyBorder="1" applyAlignment="1">
      <alignment horizontal="left" vertical="center"/>
      <protection/>
    </xf>
    <xf numFmtId="0" fontId="8" fillId="22" borderId="0" xfId="58" applyFont="1" applyFill="1" applyBorder="1" applyAlignment="1">
      <alignment vertical="center"/>
      <protection/>
    </xf>
    <xf numFmtId="0" fontId="1" fillId="22" borderId="0" xfId="58" applyFont="1" applyFill="1" applyBorder="1" applyAlignment="1">
      <alignment horizontal="right" vertical="center"/>
      <protection/>
    </xf>
    <xf numFmtId="0" fontId="3" fillId="22" borderId="0" xfId="0" applyFont="1" applyFill="1" applyBorder="1" applyAlignment="1">
      <alignment horizontal="center"/>
    </xf>
    <xf numFmtId="0" fontId="0" fillId="22" borderId="0" xfId="58" applyFont="1" applyFill="1" applyBorder="1" applyAlignment="1">
      <alignment horizontal="center"/>
      <protection/>
    </xf>
    <xf numFmtId="0" fontId="10" fillId="22" borderId="0" xfId="58" applyFont="1" applyFill="1" applyBorder="1">
      <alignment/>
      <protection/>
    </xf>
    <xf numFmtId="0" fontId="10" fillId="22" borderId="0" xfId="58" applyFont="1" applyFill="1" applyBorder="1">
      <alignment/>
      <protection/>
    </xf>
    <xf numFmtId="0" fontId="4" fillId="0" borderId="0" xfId="0" applyFont="1" applyAlignment="1">
      <alignment/>
    </xf>
    <xf numFmtId="0" fontId="5" fillId="22" borderId="0" xfId="0" applyFont="1" applyFill="1" applyAlignment="1">
      <alignment horizontal="center"/>
    </xf>
    <xf numFmtId="0" fontId="5" fillId="22" borderId="0" xfId="0" applyFont="1" applyFill="1" applyAlignment="1">
      <alignment/>
    </xf>
    <xf numFmtId="0" fontId="11" fillId="22" borderId="0" xfId="0" applyFont="1" applyFill="1" applyAlignment="1">
      <alignment/>
    </xf>
    <xf numFmtId="0" fontId="11" fillId="2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2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5" fillId="24" borderId="0" xfId="0" applyFont="1" applyFill="1" applyAlignment="1">
      <alignment horizontal="left" vertical="center" indent="2"/>
    </xf>
    <xf numFmtId="0" fontId="34" fillId="0" borderId="0" xfId="0" applyFont="1" applyAlignment="1">
      <alignment horizontal="right" vertical="top"/>
    </xf>
    <xf numFmtId="14" fontId="34" fillId="0" borderId="0" xfId="0" applyNumberFormat="1" applyFont="1" applyBorder="1" applyAlignment="1" applyProtection="1">
      <alignment horizontal="left" vertical="top"/>
      <protection locked="0"/>
    </xf>
    <xf numFmtId="0" fontId="34" fillId="0" borderId="0" xfId="0" applyFont="1" applyAlignment="1">
      <alignment vertical="top" wrapText="1"/>
    </xf>
    <xf numFmtId="0" fontId="34" fillId="0" borderId="11" xfId="0" applyFont="1" applyBorder="1" applyAlignment="1" applyProtection="1">
      <alignment vertical="top"/>
      <protection locked="0"/>
    </xf>
    <xf numFmtId="1" fontId="34" fillId="0" borderId="12" xfId="0" applyNumberFormat="1" applyFont="1" applyBorder="1" applyAlignment="1" applyProtection="1">
      <alignment horizontal="left" vertical="top"/>
      <protection locked="0"/>
    </xf>
    <xf numFmtId="0" fontId="34" fillId="0" borderId="13" xfId="0" applyFont="1" applyBorder="1" applyAlignment="1">
      <alignment vertical="top"/>
    </xf>
    <xf numFmtId="0" fontId="34" fillId="0" borderId="14" xfId="0" applyFont="1" applyBorder="1" applyAlignment="1" applyProtection="1">
      <alignment vertical="top"/>
      <protection locked="0"/>
    </xf>
    <xf numFmtId="0" fontId="34" fillId="0" borderId="15" xfId="0" applyFont="1" applyBorder="1" applyAlignment="1">
      <alignment vertical="top"/>
    </xf>
    <xf numFmtId="0" fontId="34" fillId="0" borderId="16" xfId="0" applyFont="1" applyBorder="1" applyAlignment="1">
      <alignment vertical="top"/>
    </xf>
    <xf numFmtId="0" fontId="34" fillId="0" borderId="17" xfId="0" applyFont="1" applyBorder="1" applyAlignment="1" applyProtection="1">
      <alignment horizontal="left" vertical="top"/>
      <protection locked="0"/>
    </xf>
    <xf numFmtId="0" fontId="38" fillId="0" borderId="0" xfId="0" applyFont="1" applyFill="1" applyAlignment="1">
      <alignment vertical="top" wrapText="1"/>
    </xf>
    <xf numFmtId="0" fontId="34" fillId="0" borderId="14" xfId="0" applyFont="1" applyBorder="1" applyAlignment="1" applyProtection="1">
      <alignment horizontal="left" vertical="top"/>
      <protection locked="0"/>
    </xf>
    <xf numFmtId="0" fontId="34" fillId="0" borderId="18" xfId="0" applyFont="1" applyBorder="1" applyAlignment="1">
      <alignment vertical="top"/>
    </xf>
    <xf numFmtId="0" fontId="34" fillId="0" borderId="19" xfId="0" applyFont="1" applyBorder="1" applyAlignment="1" applyProtection="1">
      <alignment horizontal="left" vertical="top"/>
      <protection locked="0"/>
    </xf>
    <xf numFmtId="0" fontId="34" fillId="0" borderId="20" xfId="0" applyFont="1" applyBorder="1" applyAlignment="1">
      <alignment vertical="top"/>
    </xf>
    <xf numFmtId="49" fontId="34" fillId="0" borderId="17" xfId="0" applyNumberFormat="1" applyFont="1" applyBorder="1" applyAlignment="1" applyProtection="1">
      <alignment horizontal="left" vertical="top"/>
      <protection locked="0"/>
    </xf>
    <xf numFmtId="49" fontId="34" fillId="0" borderId="14" xfId="0" applyNumberFormat="1" applyFont="1" applyBorder="1" applyAlignment="1" applyProtection="1">
      <alignment horizontal="left" vertical="top"/>
      <protection locked="0"/>
    </xf>
    <xf numFmtId="49" fontId="34" fillId="0" borderId="12" xfId="0" applyNumberFormat="1" applyFont="1" applyBorder="1" applyAlignment="1" applyProtection="1">
      <alignment horizontal="left" vertical="top"/>
      <protection locked="0"/>
    </xf>
    <xf numFmtId="0" fontId="34" fillId="0" borderId="21" xfId="0" applyFont="1" applyBorder="1" applyAlignment="1" applyProtection="1">
      <alignment horizontal="left" vertical="top"/>
      <protection locked="0"/>
    </xf>
    <xf numFmtId="0" fontId="34" fillId="0" borderId="22" xfId="0" applyFont="1" applyBorder="1" applyAlignment="1" applyProtection="1">
      <alignment horizontal="left" vertical="top"/>
      <protection locked="0"/>
    </xf>
    <xf numFmtId="0" fontId="34" fillId="0" borderId="23" xfId="0" applyFont="1" applyBorder="1" applyAlignment="1">
      <alignment vertical="top"/>
    </xf>
    <xf numFmtId="0" fontId="34" fillId="25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34" fillId="0" borderId="24" xfId="0" applyFont="1" applyBorder="1" applyAlignment="1" applyProtection="1">
      <alignment horizontal="left" vertical="top"/>
      <protection locked="0"/>
    </xf>
    <xf numFmtId="0" fontId="43" fillId="0" borderId="0" xfId="0" applyFont="1" applyAlignment="1">
      <alignment/>
    </xf>
    <xf numFmtId="0" fontId="44" fillId="0" borderId="0" xfId="59" applyFont="1">
      <alignment/>
      <protection/>
    </xf>
    <xf numFmtId="0" fontId="43" fillId="0" borderId="0" xfId="59" applyFont="1">
      <alignment/>
      <protection/>
    </xf>
    <xf numFmtId="0" fontId="45" fillId="0" borderId="0" xfId="59" applyFont="1" applyAlignment="1">
      <alignment horizontal="left"/>
      <protection/>
    </xf>
    <xf numFmtId="0" fontId="0" fillId="0" borderId="0" xfId="59" applyAlignment="1">
      <alignment horizontal="center"/>
      <protection/>
    </xf>
    <xf numFmtId="0" fontId="46" fillId="0" borderId="0" xfId="59" applyFont="1" applyAlignment="1">
      <alignment horizontal="center"/>
      <protection/>
    </xf>
    <xf numFmtId="0" fontId="46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" fillId="0" borderId="0" xfId="0" applyFont="1" applyAlignment="1">
      <alignment horizontal="center" vertical="top" wrapText="1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197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197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5" fillId="0" borderId="0" xfId="58" applyFont="1" applyAlignment="1">
      <alignment/>
      <protection/>
    </xf>
    <xf numFmtId="0" fontId="43" fillId="0" borderId="0" xfId="58" applyFont="1">
      <alignment/>
      <protection/>
    </xf>
    <xf numFmtId="0" fontId="43" fillId="0" borderId="0" xfId="58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46" fillId="0" borderId="0" xfId="58" applyFont="1" applyAlignment="1">
      <alignment horizontal="center"/>
      <protection/>
    </xf>
    <xf numFmtId="0" fontId="45" fillId="0" borderId="0" xfId="58" applyFont="1" applyAlignment="1">
      <alignment horizontal="left"/>
      <protection/>
    </xf>
    <xf numFmtId="0" fontId="45" fillId="0" borderId="0" xfId="58" applyFont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34" fillId="0" borderId="28" xfId="0" applyNumberFormat="1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0" fontId="2" fillId="0" borderId="33" xfId="58" applyFont="1" applyBorder="1" applyAlignment="1">
      <alignment horizontal="center" vertical="center" wrapText="1"/>
      <protection/>
    </xf>
    <xf numFmtId="0" fontId="1" fillId="0" borderId="34" xfId="58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top" wrapText="1"/>
    </xf>
    <xf numFmtId="14" fontId="49" fillId="0" borderId="0" xfId="0" applyNumberFormat="1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50" fillId="24" borderId="0" xfId="0" applyFont="1" applyFill="1" applyAlignment="1">
      <alignment/>
    </xf>
    <xf numFmtId="0" fontId="33" fillId="0" borderId="3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33" xfId="58" applyFont="1" applyBorder="1" applyAlignment="1">
      <alignment horizontal="center" vertical="center" wrapText="1"/>
      <protection/>
    </xf>
    <xf numFmtId="0" fontId="33" fillId="0" borderId="34" xfId="58" applyFont="1" applyBorder="1" applyAlignment="1">
      <alignment horizontal="center" vertical="center" wrapText="1"/>
      <protection/>
    </xf>
    <xf numFmtId="0" fontId="33" fillId="0" borderId="34" xfId="0" applyFont="1" applyBorder="1" applyAlignment="1">
      <alignment horizontal="center" vertical="center" wrapText="1"/>
    </xf>
    <xf numFmtId="0" fontId="54" fillId="0" borderId="0" xfId="58" applyFont="1" applyAlignment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14" fontId="33" fillId="0" borderId="13" xfId="0" applyNumberFormat="1" applyFont="1" applyBorder="1" applyAlignment="1" applyProtection="1">
      <alignment horizontal="center" vertical="top" wrapText="1"/>
      <protection locked="0"/>
    </xf>
    <xf numFmtId="14" fontId="33" fillId="0" borderId="23" xfId="0" applyNumberFormat="1" applyFont="1" applyBorder="1" applyAlignment="1" applyProtection="1">
      <alignment horizontal="center" vertical="top" wrapText="1"/>
      <protection locked="0"/>
    </xf>
    <xf numFmtId="0" fontId="33" fillId="0" borderId="27" xfId="0" applyFont="1" applyBorder="1" applyAlignment="1">
      <alignment horizontal="center" vertical="top" wrapText="1"/>
    </xf>
    <xf numFmtId="0" fontId="33" fillId="0" borderId="13" xfId="58" applyFont="1" applyBorder="1" applyAlignment="1" applyProtection="1">
      <alignment vertical="top" wrapText="1"/>
      <protection locked="0"/>
    </xf>
    <xf numFmtId="14" fontId="33" fillId="0" borderId="13" xfId="58" applyNumberFormat="1" applyFont="1" applyBorder="1" applyAlignment="1" applyProtection="1">
      <alignment horizontal="center" vertical="top" wrapText="1"/>
      <protection locked="0"/>
    </xf>
    <xf numFmtId="49" fontId="33" fillId="0" borderId="13" xfId="58" applyNumberFormat="1" applyFont="1" applyBorder="1" applyAlignment="1" applyProtection="1">
      <alignment horizontal="center" vertical="top" wrapText="1"/>
      <protection locked="0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33" fillId="0" borderId="23" xfId="58" applyFont="1" applyBorder="1" applyAlignment="1" applyProtection="1">
      <alignment vertical="top" wrapText="1"/>
      <protection locked="0"/>
    </xf>
    <xf numFmtId="14" fontId="33" fillId="0" borderId="23" xfId="58" applyNumberFormat="1" applyFont="1" applyBorder="1" applyAlignment="1" applyProtection="1">
      <alignment horizontal="center" vertical="top" wrapText="1"/>
      <protection locked="0"/>
    </xf>
    <xf numFmtId="49" fontId="33" fillId="0" borderId="23" xfId="58" applyNumberFormat="1" applyFont="1" applyBorder="1" applyAlignment="1" applyProtection="1">
      <alignment horizontal="center" vertical="top" wrapText="1"/>
      <protection locked="0"/>
    </xf>
    <xf numFmtId="0" fontId="33" fillId="0" borderId="23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52" fillId="0" borderId="38" xfId="58" applyFont="1" applyBorder="1" applyAlignment="1">
      <alignment vertical="center"/>
      <protection/>
    </xf>
    <xf numFmtId="0" fontId="52" fillId="0" borderId="39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33" fillId="0" borderId="0" xfId="0" applyFont="1" applyAlignment="1">
      <alignment/>
    </xf>
    <xf numFmtId="0" fontId="52" fillId="0" borderId="0" xfId="58" applyFont="1" applyBorder="1" applyAlignment="1">
      <alignment vertical="center"/>
      <protection/>
    </xf>
    <xf numFmtId="0" fontId="52" fillId="0" borderId="0" xfId="0" applyFont="1" applyBorder="1" applyAlignment="1">
      <alignment horizontal="right"/>
    </xf>
    <xf numFmtId="0" fontId="52" fillId="0" borderId="0" xfId="58" applyFont="1" applyBorder="1" applyAlignment="1">
      <alignment horizontal="right" vertical="center"/>
      <protection/>
    </xf>
    <xf numFmtId="0" fontId="52" fillId="0" borderId="0" xfId="58" applyFont="1" applyBorder="1" applyAlignment="1">
      <alignment horizontal="center" vertical="center"/>
      <protection/>
    </xf>
    <xf numFmtId="0" fontId="33" fillId="0" borderId="0" xfId="0" applyFont="1" applyBorder="1" applyAlignment="1">
      <alignment/>
    </xf>
    <xf numFmtId="0" fontId="53" fillId="0" borderId="0" xfId="58" applyFont="1" applyBorder="1" applyAlignment="1">
      <alignment vertical="center"/>
      <protection/>
    </xf>
    <xf numFmtId="0" fontId="54" fillId="0" borderId="0" xfId="58" applyFont="1">
      <alignment/>
      <protection/>
    </xf>
    <xf numFmtId="0" fontId="54" fillId="0" borderId="0" xfId="58" applyFont="1" applyBorder="1" applyAlignment="1">
      <alignment vertical="center"/>
      <protection/>
    </xf>
    <xf numFmtId="0" fontId="33" fillId="0" borderId="0" xfId="58" applyFont="1">
      <alignment/>
      <protection/>
    </xf>
    <xf numFmtId="0" fontId="52" fillId="0" borderId="40" xfId="58" applyFont="1" applyBorder="1" applyAlignment="1">
      <alignment vertical="center"/>
      <protection/>
    </xf>
    <xf numFmtId="0" fontId="52" fillId="0" borderId="4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5" fillId="0" borderId="42" xfId="0" applyFont="1" applyBorder="1" applyAlignment="1" applyProtection="1">
      <alignment horizontal="left"/>
      <protection locked="0"/>
    </xf>
    <xf numFmtId="0" fontId="55" fillId="0" borderId="27" xfId="0" applyFont="1" applyBorder="1" applyAlignment="1" applyProtection="1">
      <alignment horizontal="left"/>
      <protection locked="0"/>
    </xf>
    <xf numFmtId="0" fontId="55" fillId="0" borderId="37" xfId="0" applyFont="1" applyBorder="1" applyAlignment="1" applyProtection="1">
      <alignment horizontal="left"/>
      <protection locked="0"/>
    </xf>
    <xf numFmtId="0" fontId="33" fillId="0" borderId="0" xfId="58" applyFont="1" applyBorder="1">
      <alignment/>
      <protection/>
    </xf>
    <xf numFmtId="0" fontId="52" fillId="0" borderId="43" xfId="0" applyFont="1" applyBorder="1" applyAlignment="1">
      <alignment horizontal="right"/>
    </xf>
    <xf numFmtId="0" fontId="33" fillId="0" borderId="0" xfId="58" applyFont="1" applyAlignment="1">
      <alignment horizontal="center"/>
      <protection/>
    </xf>
    <xf numFmtId="0" fontId="57" fillId="0" borderId="0" xfId="0" applyFont="1" applyAlignment="1">
      <alignment/>
    </xf>
    <xf numFmtId="0" fontId="33" fillId="0" borderId="0" xfId="58" applyFont="1" applyBorder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54" fillId="0" borderId="0" xfId="58" applyFont="1" applyAlignment="1">
      <alignment horizontal="left"/>
      <protection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5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0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34" fillId="7" borderId="0" xfId="0" applyFont="1" applyFill="1" applyAlignment="1">
      <alignment vertical="top" wrapText="1"/>
    </xf>
    <xf numFmtId="0" fontId="46" fillId="0" borderId="0" xfId="59" applyFont="1" applyAlignment="1" applyProtection="1">
      <alignment horizontal="center"/>
      <protection locked="0"/>
    </xf>
    <xf numFmtId="0" fontId="46" fillId="0" borderId="0" xfId="59" applyFont="1" applyProtection="1">
      <alignment/>
      <protection locked="0"/>
    </xf>
    <xf numFmtId="0" fontId="47" fillId="0" borderId="0" xfId="59" applyFont="1" applyAlignment="1" applyProtection="1">
      <alignment horizontal="center"/>
      <protection locked="0"/>
    </xf>
    <xf numFmtId="0" fontId="34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33" fillId="0" borderId="42" xfId="0" applyFont="1" applyFill="1" applyBorder="1" applyAlignment="1">
      <alignment horizontal="center" vertical="top" wrapText="1"/>
    </xf>
    <xf numFmtId="0" fontId="33" fillId="0" borderId="44" xfId="58" applyFont="1" applyFill="1" applyBorder="1" applyAlignment="1" applyProtection="1">
      <alignment vertical="top" wrapText="1"/>
      <protection locked="0"/>
    </xf>
    <xf numFmtId="14" fontId="33" fillId="0" borderId="44" xfId="58" applyNumberFormat="1" applyFont="1" applyFill="1" applyBorder="1" applyAlignment="1" applyProtection="1">
      <alignment horizontal="center" vertical="top" wrapText="1"/>
      <protection locked="0"/>
    </xf>
    <xf numFmtId="49" fontId="33" fillId="0" borderId="44" xfId="58" applyNumberFormat="1" applyFont="1" applyFill="1" applyBorder="1" applyAlignment="1" applyProtection="1">
      <alignment horizontal="center" vertical="top" wrapText="1"/>
      <protection locked="0"/>
    </xf>
    <xf numFmtId="14" fontId="33" fillId="0" borderId="4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44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top" wrapText="1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vertical="center"/>
      <protection locked="0"/>
    </xf>
    <xf numFmtId="197" fontId="5" fillId="0" borderId="44" xfId="0" applyNumberFormat="1" applyFont="1" applyFill="1" applyBorder="1" applyAlignment="1" applyProtection="1">
      <alignment horizontal="center" vertical="center"/>
      <protection locked="0"/>
    </xf>
    <xf numFmtId="201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205" fontId="5" fillId="0" borderId="13" xfId="0" applyNumberFormat="1" applyFont="1" applyBorder="1" applyAlignment="1" applyProtection="1">
      <alignment horizontal="center" vertical="center"/>
      <protection locked="0"/>
    </xf>
    <xf numFmtId="205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47" xfId="0" applyFont="1" applyBorder="1" applyAlignment="1">
      <alignment horizontal="center" vertical="top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37" xfId="0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/>
    </xf>
    <xf numFmtId="14" fontId="34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5" fillId="0" borderId="26" xfId="0" applyFont="1" applyBorder="1" applyAlignment="1" applyProtection="1">
      <alignment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46" fillId="0" borderId="0" xfId="59" applyFont="1" applyAlignment="1">
      <alignment horizontal="center"/>
      <protection/>
    </xf>
    <xf numFmtId="14" fontId="34" fillId="0" borderId="0" xfId="0" applyNumberFormat="1" applyFont="1" applyAlignment="1" applyProtection="1">
      <alignment horizontal="center"/>
      <protection locked="0"/>
    </xf>
    <xf numFmtId="14" fontId="46" fillId="0" borderId="0" xfId="59" applyNumberFormat="1" applyFont="1" applyAlignment="1" applyProtection="1">
      <alignment horizontal="center"/>
      <protection locked="0"/>
    </xf>
    <xf numFmtId="0" fontId="47" fillId="0" borderId="0" xfId="59" applyFont="1" applyAlignment="1">
      <alignment horizontal="center"/>
      <protection/>
    </xf>
    <xf numFmtId="0" fontId="34" fillId="0" borderId="49" xfId="0" applyFon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34" fillId="0" borderId="51" xfId="0" applyFont="1" applyBorder="1" applyAlignment="1">
      <alignment vertical="top" wrapText="1"/>
    </xf>
    <xf numFmtId="0" fontId="34" fillId="0" borderId="52" xfId="0" applyFont="1" applyBorder="1" applyAlignment="1">
      <alignment vertical="top" wrapText="1"/>
    </xf>
    <xf numFmtId="0" fontId="38" fillId="22" borderId="0" xfId="0" applyFont="1" applyFill="1" applyAlignment="1">
      <alignment vertical="top" wrapText="1"/>
    </xf>
    <xf numFmtId="0" fontId="40" fillId="22" borderId="0" xfId="0" applyFont="1" applyFill="1" applyAlignment="1">
      <alignment vertical="top" wrapText="1"/>
    </xf>
    <xf numFmtId="0" fontId="41" fillId="24" borderId="0" xfId="0" applyFont="1" applyFill="1" applyAlignment="1">
      <alignment horizontal="center" vertical="center" wrapText="1"/>
    </xf>
    <xf numFmtId="0" fontId="34" fillId="0" borderId="47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53" xfId="0" applyFont="1" applyBorder="1" applyAlignment="1">
      <alignment vertical="top" wrapText="1"/>
    </xf>
    <xf numFmtId="0" fontId="34" fillId="0" borderId="37" xfId="0" applyFont="1" applyBorder="1" applyAlignment="1">
      <alignment vertical="top" wrapText="1"/>
    </xf>
    <xf numFmtId="0" fontId="37" fillId="22" borderId="0" xfId="0" applyFont="1" applyFill="1" applyAlignment="1">
      <alignment vertical="center" wrapText="1"/>
    </xf>
    <xf numFmtId="0" fontId="46" fillId="0" borderId="0" xfId="59" applyFont="1" applyProtection="1">
      <alignment/>
      <protection locked="0"/>
    </xf>
    <xf numFmtId="0" fontId="32" fillId="0" borderId="0" xfId="0" applyFont="1" applyBorder="1" applyAlignment="1">
      <alignment horizontal="center" vertical="top"/>
    </xf>
    <xf numFmtId="0" fontId="34" fillId="0" borderId="54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34" fillId="0" borderId="56" xfId="0" applyFont="1" applyBorder="1" applyAlignment="1">
      <alignment vertical="top" wrapText="1"/>
    </xf>
    <xf numFmtId="0" fontId="34" fillId="0" borderId="57" xfId="0" applyFont="1" applyBorder="1" applyAlignment="1">
      <alignment vertical="top" wrapText="1"/>
    </xf>
    <xf numFmtId="0" fontId="32" fillId="27" borderId="58" xfId="0" applyFont="1" applyFill="1" applyBorder="1" applyAlignment="1">
      <alignment vertical="top" wrapText="1"/>
    </xf>
    <xf numFmtId="0" fontId="32" fillId="11" borderId="58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42" fillId="22" borderId="0" xfId="0" applyFont="1" applyFill="1" applyAlignment="1">
      <alignment vertical="center" wrapText="1"/>
    </xf>
    <xf numFmtId="0" fontId="34" fillId="0" borderId="59" xfId="0" applyFont="1" applyBorder="1" applyAlignment="1">
      <alignment vertical="top" wrapText="1"/>
    </xf>
    <xf numFmtId="0" fontId="34" fillId="0" borderId="60" xfId="0" applyFont="1" applyBorder="1" applyAlignment="1">
      <alignment vertical="top" wrapText="1"/>
    </xf>
    <xf numFmtId="0" fontId="34" fillId="0" borderId="61" xfId="0" applyFont="1" applyBorder="1" applyAlignment="1">
      <alignment vertical="top"/>
    </xf>
    <xf numFmtId="0" fontId="34" fillId="0" borderId="26" xfId="0" applyFont="1" applyBorder="1" applyAlignment="1">
      <alignment vertical="top"/>
    </xf>
    <xf numFmtId="0" fontId="37" fillId="0" borderId="0" xfId="0" applyFont="1" applyAlignment="1">
      <alignment vertical="top" wrapText="1"/>
    </xf>
    <xf numFmtId="0" fontId="34" fillId="22" borderId="0" xfId="0" applyFont="1" applyFill="1" applyAlignment="1">
      <alignment vertical="top" wrapText="1"/>
    </xf>
    <xf numFmtId="0" fontId="38" fillId="4" borderId="0" xfId="0" applyFont="1" applyFill="1" applyAlignment="1">
      <alignment vertical="top" wrapText="1"/>
    </xf>
    <xf numFmtId="0" fontId="37" fillId="22" borderId="0" xfId="0" applyFont="1" applyFill="1" applyAlignment="1">
      <alignment vertical="top" wrapText="1"/>
    </xf>
    <xf numFmtId="0" fontId="47" fillId="0" borderId="0" xfId="58" applyFont="1" applyAlignment="1">
      <alignment horizontal="center"/>
      <protection/>
    </xf>
    <xf numFmtId="0" fontId="33" fillId="0" borderId="62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56" fillId="0" borderId="63" xfId="58" applyFont="1" applyBorder="1" applyAlignment="1">
      <alignment horizontal="center" wrapText="1"/>
      <protection/>
    </xf>
    <xf numFmtId="0" fontId="54" fillId="0" borderId="0" xfId="58" applyFont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14" fontId="34" fillId="0" borderId="0" xfId="0" applyNumberFormat="1" applyFont="1" applyAlignment="1">
      <alignment horizontal="center"/>
    </xf>
    <xf numFmtId="0" fontId="52" fillId="0" borderId="64" xfId="0" applyFont="1" applyBorder="1" applyAlignment="1">
      <alignment horizontal="center"/>
    </xf>
    <xf numFmtId="0" fontId="32" fillId="0" borderId="65" xfId="58" applyFont="1" applyBorder="1" applyAlignment="1">
      <alignment horizontal="center" vertical="center"/>
      <protection/>
    </xf>
    <xf numFmtId="0" fontId="32" fillId="0" borderId="62" xfId="58" applyFont="1" applyBorder="1" applyAlignment="1">
      <alignment horizontal="center" vertical="center"/>
      <protection/>
    </xf>
    <xf numFmtId="0" fontId="32" fillId="0" borderId="66" xfId="58" applyFont="1" applyBorder="1" applyAlignment="1">
      <alignment horizontal="center" vertical="center"/>
      <protection/>
    </xf>
    <xf numFmtId="0" fontId="32" fillId="0" borderId="67" xfId="58" applyFont="1" applyBorder="1" applyAlignment="1">
      <alignment horizontal="center" vertical="center"/>
      <protection/>
    </xf>
    <xf numFmtId="0" fontId="32" fillId="0" borderId="63" xfId="58" applyFont="1" applyBorder="1" applyAlignment="1">
      <alignment horizontal="center" vertical="center"/>
      <protection/>
    </xf>
    <xf numFmtId="0" fontId="32" fillId="0" borderId="68" xfId="58" applyFont="1" applyBorder="1" applyAlignment="1">
      <alignment horizontal="center" vertical="center"/>
      <protection/>
    </xf>
    <xf numFmtId="0" fontId="53" fillId="0" borderId="0" xfId="58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46" fillId="0" borderId="0" xfId="58" applyFont="1" applyAlignment="1">
      <alignment horizontal="center"/>
      <protection/>
    </xf>
    <xf numFmtId="0" fontId="45" fillId="0" borderId="0" xfId="58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textRotation="90"/>
    </xf>
    <xf numFmtId="0" fontId="5" fillId="0" borderId="70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72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2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46" fillId="0" borderId="0" xfId="58" applyFont="1" applyAlignment="1" applyProtection="1">
      <alignment horizontal="center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Macheta_rad_aurel201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>
          <bgColor indexed="34"/>
        </patternFill>
      </fill>
    </dxf>
    <dxf>
      <fill>
        <patternFill>
          <bgColor indexed="26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</xdr:row>
      <xdr:rowOff>228600</xdr:rowOff>
    </xdr:from>
    <xdr:to>
      <xdr:col>7</xdr:col>
      <xdr:colOff>1885950</xdr:colOff>
      <xdr:row>4</xdr:row>
      <xdr:rowOff>1028700</xdr:rowOff>
    </xdr:to>
    <xdr:sp>
      <xdr:nvSpPr>
        <xdr:cNvPr id="1" name="Rând de explicație 1 3"/>
        <xdr:cNvSpPr>
          <a:spLocks/>
        </xdr:cNvSpPr>
      </xdr:nvSpPr>
      <xdr:spPr>
        <a:xfrm>
          <a:off x="6276975" y="914400"/>
          <a:ext cx="1743075" cy="800100"/>
        </a:xfrm>
        <a:prstGeom prst="borderCallout1">
          <a:avLst>
            <a:gd name="adj1" fmla="val -69504"/>
            <a:gd name="adj2" fmla="val 41125"/>
            <a:gd name="adj3" fmla="val -50717"/>
            <a:gd name="adj4" fmla="val 1574"/>
          </a:avLst>
        </a:prstGeom>
        <a:solidFill>
          <a:srgbClr val="FFFFFF"/>
        </a:solidFill>
        <a:ln w="127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Pentru eliminarea randurilor goale, la listare, folositi butoanele de filtrare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\CasaArm\Pt_Site\2014\05\30\Contractare2014\Amb\Lucru\MapaClinic\MapaClin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CERERE CLINIC"/>
      <sheetName val="CERERE ECO"/>
      <sheetName val="Declaratie RL"/>
      <sheetName val="DATE FURNIZOR"/>
      <sheetName val="Cabinete_spec"/>
      <sheetName val="MediciCabinete"/>
      <sheetName val="MediciECO"/>
      <sheetName val="PersonalConexe"/>
      <sheetName val="Asistenti"/>
      <sheetName val="ProgramMediciCL"/>
      <sheetName val="ProgramMediciEco"/>
      <sheetName val="ProgramPersonalConexe"/>
      <sheetName val="ProgramAsistenti"/>
      <sheetName val="OfertaEco"/>
      <sheetName val="AparateEco"/>
      <sheetName val="Declaratie Medic"/>
      <sheetName val="ListaPacientiAnexa2D"/>
      <sheetName val="ListaPacientiAnexa13"/>
      <sheetName val="Categorii"/>
    </sheetNames>
    <sheetDataSet>
      <sheetData sheetId="19">
        <row r="2">
          <cell r="A2" t="str">
            <v>Cabinet medical individual - CMI</v>
          </cell>
          <cell r="C2" t="str">
            <v>Alba </v>
          </cell>
          <cell r="E2" t="str">
            <v>Acupunctura</v>
          </cell>
          <cell r="G2" t="str">
            <v>Medic Specialist</v>
          </cell>
          <cell r="I2" t="str">
            <v>Psiholog</v>
          </cell>
          <cell r="K2" t="str">
            <v>Infarct miocardic şi Angină pectorală instabilă</v>
          </cell>
          <cell r="O2" t="str">
            <v>HTA</v>
          </cell>
        </row>
        <row r="3">
          <cell r="A3" t="str">
            <v>Cabinet medical asociat-CMA</v>
          </cell>
          <cell r="C3" t="str">
            <v>Arad </v>
          </cell>
          <cell r="E3" t="str">
            <v>Alergologie şi imunologie clinică</v>
          </cell>
          <cell r="G3" t="str">
            <v>Medic Primar</v>
          </cell>
          <cell r="I3" t="str">
            <v>Kinetoterapeut</v>
          </cell>
          <cell r="K3" t="str">
            <v>Purtătorii de proteze valvulare şi pace-maker</v>
          </cell>
          <cell r="O3" t="str">
            <v>Diabetul zaharat tip II</v>
          </cell>
        </row>
        <row r="4">
          <cell r="A4" t="str">
            <v>Cabinet medical grupat-CMG</v>
          </cell>
          <cell r="C4" t="str">
            <v>Arges </v>
          </cell>
          <cell r="E4" t="str">
            <v>Boli infecţioase</v>
          </cell>
          <cell r="I4" t="str">
            <v>Logoped</v>
          </cell>
          <cell r="K4" t="str">
            <v>Malformaţii congenitale şi boli genetice</v>
          </cell>
          <cell r="O4" t="str">
            <v>Dislipidemie</v>
          </cell>
        </row>
        <row r="5">
          <cell r="A5" t="str">
            <v>Centru medical judetean - CMJ</v>
          </cell>
          <cell r="C5" t="str">
            <v>Bacau </v>
          </cell>
          <cell r="E5" t="str">
            <v>Cardiologie</v>
          </cell>
          <cell r="K5" t="str">
            <v>Insuficienţă renală cronică în stadiul predialitic</v>
          </cell>
          <cell r="O5" t="str">
            <v>BPOC</v>
          </cell>
        </row>
        <row r="6">
          <cell r="A6" t="str">
            <v>Centru medical de diagnostic si tratament-CMDTA</v>
          </cell>
          <cell r="C6" t="str">
            <v>Bihor </v>
          </cell>
          <cell r="E6" t="str">
            <v>Chirurgie cardiovasculară</v>
          </cell>
          <cell r="K6" t="str">
            <v>Insuficienţă cardiacă clasa III - IV NYHA</v>
          </cell>
          <cell r="O6" t="str">
            <v>Astm bronșic</v>
          </cell>
        </row>
        <row r="7">
          <cell r="A7" t="str">
            <v>Societate pe actiuni-SA</v>
          </cell>
          <cell r="C7" t="str">
            <v>Bistrita Nasaud</v>
          </cell>
          <cell r="E7" t="str">
            <v>Chirurgie generală</v>
          </cell>
          <cell r="K7" t="str">
            <v>Sindrom Felty, boala Still, sindrom Sjogren, artrită cronică juvenilă</v>
          </cell>
          <cell r="O7" t="str">
            <v>Boală cronică de rinichi</v>
          </cell>
        </row>
        <row r="8">
          <cell r="A8" t="str">
            <v>Societate comerciala SC</v>
          </cell>
          <cell r="C8" t="str">
            <v>Botosani </v>
          </cell>
          <cell r="E8" t="str">
            <v>Chirurgie pediatrică</v>
          </cell>
          <cell r="K8" t="str">
            <v>Bolile de colagen-vasculare (lupus eritematos sistemic, sclerodermie, poli/dermatomiozită, vasculite sistemice)</v>
          </cell>
        </row>
        <row r="9">
          <cell r="A9" t="str">
            <v>Societate civila medicala-SCM</v>
          </cell>
          <cell r="C9" t="str">
            <v>Brasov </v>
          </cell>
          <cell r="E9" t="str">
            <v>Chirurgie plastică si microchirurgie reconstructivă</v>
          </cell>
          <cell r="K9" t="str">
            <v>Aplazia medulară</v>
          </cell>
        </row>
        <row r="10">
          <cell r="A10" t="str">
            <v>Societate cu raspundere limitata-SRL</v>
          </cell>
          <cell r="C10" t="str">
            <v>Braila </v>
          </cell>
          <cell r="E10" t="str">
            <v>Chirurgie toracică</v>
          </cell>
          <cell r="K10" t="str">
            <v>Anemii hemolitice endo- şi exoeritrocitare</v>
          </cell>
        </row>
        <row r="11">
          <cell r="A11" t="str">
            <v>Spital</v>
          </cell>
          <cell r="C11" t="str">
            <v>Buzau </v>
          </cell>
          <cell r="E11" t="str">
            <v>Dermatovenerologie</v>
          </cell>
          <cell r="K11" t="str">
            <v>Trombocitemia hemoragică</v>
          </cell>
        </row>
        <row r="12">
          <cell r="A12" t="str">
            <v>ALTA</v>
          </cell>
          <cell r="C12" t="str">
            <v>Caras Severin</v>
          </cell>
          <cell r="E12" t="str">
            <v>Diabet zaharat, nutriţie şi boli metabolice</v>
          </cell>
          <cell r="K12" t="str">
            <v>Thalasemia majoră</v>
          </cell>
        </row>
        <row r="13">
          <cell r="C13" t="str">
            <v>Cluj </v>
          </cell>
          <cell r="E13" t="str">
            <v>Endocrinologie</v>
          </cell>
          <cell r="K13" t="str">
            <v>Histiocitozele</v>
          </cell>
        </row>
        <row r="14">
          <cell r="C14" t="str">
            <v>Calarasi </v>
          </cell>
          <cell r="E14" t="str">
            <v>Gastroenterologie</v>
          </cell>
          <cell r="K14" t="str">
            <v>Telangectazia hemoragică ereditară</v>
          </cell>
        </row>
        <row r="15">
          <cell r="C15" t="str">
            <v>Constanta </v>
          </cell>
          <cell r="E15" t="str">
            <v>Genetică medicală</v>
          </cell>
          <cell r="K15" t="str">
            <v>Purpura trombocitopenică idiopatică</v>
          </cell>
        </row>
        <row r="16">
          <cell r="C16" t="str">
            <v>Covasna </v>
          </cell>
          <cell r="E16" t="str">
            <v>Geriatrie şi gerontologie</v>
          </cell>
          <cell r="K16" t="str">
            <v>Trombocitopatii</v>
          </cell>
        </row>
        <row r="17">
          <cell r="C17" t="str">
            <v>Dambovita </v>
          </cell>
          <cell r="E17" t="str">
            <v>Hematologie</v>
          </cell>
          <cell r="K17" t="str">
            <v>Purpura trombotică trombocitopenică</v>
          </cell>
        </row>
        <row r="18">
          <cell r="C18" t="str">
            <v>Dolj </v>
          </cell>
          <cell r="E18" t="str">
            <v>Medicină internă</v>
          </cell>
          <cell r="K18" t="str">
            <v>Boala von Willebrand</v>
          </cell>
        </row>
        <row r="19">
          <cell r="C19" t="str">
            <v>Galati </v>
          </cell>
          <cell r="E19" t="str">
            <v>Nefrologie</v>
          </cell>
          <cell r="K19" t="str">
            <v>Coagulopatiile ereditare</v>
          </cell>
        </row>
        <row r="20">
          <cell r="C20" t="str">
            <v>Giurgiu </v>
          </cell>
          <cell r="E20" t="str">
            <v>Neonatologie</v>
          </cell>
          <cell r="K20" t="str">
            <v>Tumori cu potenţial malign până la şi după elucidarea diagnosticului</v>
          </cell>
        </row>
        <row r="21">
          <cell r="C21" t="str">
            <v>Gorj </v>
          </cell>
          <cell r="E21" t="str">
            <v>Neurochirurgie</v>
          </cell>
          <cell r="K21" t="str">
            <v>Boala Wilson</v>
          </cell>
        </row>
        <row r="22">
          <cell r="C22" t="str">
            <v>Harghita </v>
          </cell>
          <cell r="E22" t="str">
            <v>Neurologie</v>
          </cell>
          <cell r="K22" t="str">
            <v>Malaria</v>
          </cell>
        </row>
        <row r="23">
          <cell r="C23" t="str">
            <v>Hunedoara </v>
          </cell>
          <cell r="E23" t="str">
            <v>Neurologie pediatrică</v>
          </cell>
          <cell r="K23" t="str">
            <v>Tuberculoza</v>
          </cell>
        </row>
        <row r="24">
          <cell r="C24" t="str">
            <v>Ialomita </v>
          </cell>
          <cell r="E24" t="str">
            <v>Obstetrică-ginecologie</v>
          </cell>
          <cell r="K24" t="str">
            <v>Mucoviscidoza</v>
          </cell>
        </row>
        <row r="25">
          <cell r="C25" t="str">
            <v>Iasi</v>
          </cell>
          <cell r="E25" t="str">
            <v>Oftalmologie</v>
          </cell>
          <cell r="K25" t="str">
            <v>Boala Addison</v>
          </cell>
        </row>
        <row r="26">
          <cell r="C26" t="str">
            <v>Ilfov</v>
          </cell>
          <cell r="E26" t="str">
            <v>Oncologie medicală</v>
          </cell>
          <cell r="K26" t="str">
            <v>Diabet insipid</v>
          </cell>
        </row>
        <row r="27">
          <cell r="C27" t="str">
            <v>Maramures </v>
          </cell>
          <cell r="E27" t="str">
            <v>Ortopedie pediatrică</v>
          </cell>
          <cell r="K27" t="str">
            <v>Psihoze</v>
          </cell>
        </row>
        <row r="28">
          <cell r="C28" t="str">
            <v>Mures </v>
          </cell>
          <cell r="E28" t="str">
            <v>Ortopedie şi traumatologie</v>
          </cell>
          <cell r="K28" t="str">
            <v>Miastenia gravis</v>
          </cell>
        </row>
        <row r="29">
          <cell r="C29" t="str">
            <v>Neamt </v>
          </cell>
          <cell r="E29" t="str">
            <v>Otorinolaringologie</v>
          </cell>
          <cell r="K29" t="str">
            <v>Bolnavi cu revascularizaţie percutanată, cu stimulatoare cardiace, cu proteze valvulare, cu bypass coronarian</v>
          </cell>
        </row>
        <row r="30">
          <cell r="C30" t="str">
            <v>Olt </v>
          </cell>
          <cell r="E30" t="str">
            <v>Pediatrie</v>
          </cell>
          <cell r="K30" t="str">
            <v>Afecţiuni postoperatorii şi ortopedice până la vindecare</v>
          </cell>
        </row>
        <row r="31">
          <cell r="C31" t="str">
            <v>Prahova </v>
          </cell>
          <cell r="E31" t="str">
            <v>Pneumologie</v>
          </cell>
          <cell r="K31" t="str">
            <v>Gravide cu risc obstetrical crescut</v>
          </cell>
        </row>
        <row r="32">
          <cell r="C32" t="str">
            <v>Satu Mare</v>
          </cell>
          <cell r="E32" t="str">
            <v>Psihiatrie</v>
          </cell>
          <cell r="K32" t="str">
            <v>Anemiile carenţiale (până la normalizarea hematologică şi biochimică)</v>
          </cell>
        </row>
        <row r="33">
          <cell r="C33" t="str">
            <v>Salaj </v>
          </cell>
          <cell r="E33" t="str">
            <v>Psihiatrie pediatrică</v>
          </cell>
          <cell r="K33" t="str">
            <v>Astm bronşic sever</v>
          </cell>
        </row>
        <row r="34">
          <cell r="C34" t="str">
            <v>Sibiu </v>
          </cell>
          <cell r="E34" t="str">
            <v>Radioterapia*)</v>
          </cell>
          <cell r="K34" t="str">
            <v>Glaucom</v>
          </cell>
        </row>
        <row r="35">
          <cell r="C35" t="str">
            <v>Suceava</v>
          </cell>
          <cell r="E35" t="str">
            <v>Chirurgie vasculară</v>
          </cell>
          <cell r="K35" t="str">
            <v>AVC - la medicul neurolog în cazul tratamentelor cu risc vital* (anticoagulante)</v>
          </cell>
        </row>
        <row r="36">
          <cell r="C36" t="str">
            <v>Teleorman </v>
          </cell>
          <cell r="E36" t="str">
            <v>Chirurgie orală şi maxilo-facială**)</v>
          </cell>
          <cell r="K36" t="str">
            <v>Insuficienţă venoasă cronică</v>
          </cell>
        </row>
        <row r="37">
          <cell r="C37" t="str">
            <v>Timis </v>
          </cell>
          <cell r="E37" t="str">
            <v>Reumatologie</v>
          </cell>
          <cell r="K37" t="str">
            <v>BPOC</v>
          </cell>
        </row>
        <row r="38">
          <cell r="C38" t="str">
            <v>Valcea </v>
          </cell>
          <cell r="E38" t="str">
            <v>Urologie</v>
          </cell>
          <cell r="K38" t="str">
            <v>Steatohepatita activă non-virală</v>
          </cell>
        </row>
        <row r="39">
          <cell r="C39" t="str">
            <v>Vaslui </v>
          </cell>
          <cell r="K39" t="str">
            <v>Afecţiuni ale copiilor cu vârsta cuprinsă între 0 - 16 ani</v>
          </cell>
        </row>
        <row r="40">
          <cell r="C40" t="str">
            <v>Vrancea </v>
          </cell>
        </row>
        <row r="41">
          <cell r="C41" t="str">
            <v>Sector 1</v>
          </cell>
        </row>
        <row r="42">
          <cell r="C42" t="str">
            <v>Sector 2</v>
          </cell>
        </row>
        <row r="43">
          <cell r="C43" t="str">
            <v>Sector 3</v>
          </cell>
        </row>
        <row r="44">
          <cell r="C44" t="str">
            <v>Sector 4</v>
          </cell>
        </row>
        <row r="45">
          <cell r="C45" t="str">
            <v>Sector 5</v>
          </cell>
        </row>
        <row r="46">
          <cell r="C46" t="str">
            <v>Sector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9"/>
  <sheetViews>
    <sheetView tabSelected="1" zoomScalePageLayoutView="0" workbookViewId="0" topLeftCell="A1">
      <selection activeCell="C30" sqref="C30:C40"/>
    </sheetView>
  </sheetViews>
  <sheetFormatPr defaultColWidth="0" defaultRowHeight="12.75" zeroHeight="1"/>
  <cols>
    <col min="1" max="1" width="18.421875" style="32" customWidth="1"/>
    <col min="2" max="2" width="14.28125" style="31" bestFit="1" customWidth="1"/>
    <col min="3" max="3" width="51.7109375" style="31" customWidth="1"/>
    <col min="4" max="4" width="4.140625" style="31" customWidth="1"/>
    <col min="5" max="5" width="86.28125" style="37" customWidth="1"/>
    <col min="6" max="6" width="2.7109375" style="31" customWidth="1"/>
    <col min="7" max="16384" width="0" style="31" hidden="1" customWidth="1"/>
  </cols>
  <sheetData>
    <row r="1" spans="1:5" ht="21" customHeight="1">
      <c r="A1" s="261" t="s">
        <v>45</v>
      </c>
      <c r="B1" s="261"/>
      <c r="C1" s="261"/>
      <c r="E1" s="34" t="s">
        <v>78</v>
      </c>
    </row>
    <row r="2" spans="2:5" ht="31.5">
      <c r="B2" s="35" t="s">
        <v>46</v>
      </c>
      <c r="C2" s="36"/>
      <c r="E2" s="37" t="s">
        <v>48</v>
      </c>
    </row>
    <row r="3" spans="1:5" ht="19.5" customHeight="1" thickBot="1">
      <c r="A3" s="266" t="s">
        <v>47</v>
      </c>
      <c r="B3" s="266"/>
      <c r="C3" s="266"/>
      <c r="E3" s="37" t="s">
        <v>50</v>
      </c>
    </row>
    <row r="4" spans="1:5" ht="15.75" customHeight="1" thickTop="1">
      <c r="A4" s="262" t="s">
        <v>49</v>
      </c>
      <c r="B4" s="263"/>
      <c r="C4" s="38"/>
      <c r="E4" s="268" t="s">
        <v>79</v>
      </c>
    </row>
    <row r="5" spans="1:5" ht="15.75" customHeight="1">
      <c r="A5" s="272" t="s">
        <v>80</v>
      </c>
      <c r="B5" s="273"/>
      <c r="C5" s="39"/>
      <c r="E5" s="268"/>
    </row>
    <row r="6" spans="1:5" ht="15.75" customHeight="1">
      <c r="A6" s="257" t="s">
        <v>2</v>
      </c>
      <c r="B6" s="40" t="s">
        <v>51</v>
      </c>
      <c r="C6" s="41"/>
      <c r="E6" s="182" t="s">
        <v>138</v>
      </c>
    </row>
    <row r="7" spans="1:5" ht="15.75" customHeight="1">
      <c r="A7" s="270"/>
      <c r="B7" s="40" t="s">
        <v>52</v>
      </c>
      <c r="C7" s="41"/>
      <c r="E7" s="276" t="s">
        <v>86</v>
      </c>
    </row>
    <row r="8" spans="1:5" ht="15.75" customHeight="1">
      <c r="A8" s="271"/>
      <c r="B8" s="42" t="s">
        <v>10</v>
      </c>
      <c r="C8" s="39"/>
      <c r="E8" s="276"/>
    </row>
    <row r="9" spans="1:5" ht="15.75" customHeight="1">
      <c r="A9" s="264" t="s">
        <v>87</v>
      </c>
      <c r="B9" s="43" t="s">
        <v>53</v>
      </c>
      <c r="C9" s="44"/>
      <c r="E9" s="45"/>
    </row>
    <row r="10" spans="1:5" ht="15.75" customHeight="1">
      <c r="A10" s="256"/>
      <c r="B10" s="40" t="s">
        <v>54</v>
      </c>
      <c r="C10" s="46"/>
      <c r="E10" s="252" t="s">
        <v>123</v>
      </c>
    </row>
    <row r="11" spans="1:5" ht="15.75" customHeight="1">
      <c r="A11" s="256"/>
      <c r="B11" s="40" t="s">
        <v>56</v>
      </c>
      <c r="C11" s="46"/>
      <c r="E11" s="252"/>
    </row>
    <row r="12" spans="1:5" ht="15.75" customHeight="1">
      <c r="A12" s="256"/>
      <c r="B12" s="40" t="s">
        <v>57</v>
      </c>
      <c r="C12" s="46"/>
      <c r="E12" s="252"/>
    </row>
    <row r="13" spans="1:5" ht="15.75" customHeight="1">
      <c r="A13" s="256"/>
      <c r="B13" s="40" t="s">
        <v>58</v>
      </c>
      <c r="C13" s="46"/>
      <c r="E13" s="252"/>
    </row>
    <row r="14" spans="1:5" ht="15.75" customHeight="1">
      <c r="A14" s="256"/>
      <c r="B14" s="40" t="s">
        <v>59</v>
      </c>
      <c r="C14" s="46"/>
      <c r="E14" s="277" t="s">
        <v>88</v>
      </c>
    </row>
    <row r="15" spans="1:5" ht="15.75" customHeight="1">
      <c r="A15" s="256"/>
      <c r="B15" s="40" t="s">
        <v>60</v>
      </c>
      <c r="C15" s="46"/>
      <c r="E15" s="277"/>
    </row>
    <row r="16" spans="1:5" ht="15.75" customHeight="1">
      <c r="A16" s="265"/>
      <c r="B16" s="47" t="s">
        <v>62</v>
      </c>
      <c r="C16" s="48"/>
      <c r="E16" s="253" t="s">
        <v>89</v>
      </c>
    </row>
    <row r="17" spans="1:5" ht="15.75" customHeight="1">
      <c r="A17" s="255" t="s">
        <v>63</v>
      </c>
      <c r="B17" s="49" t="s">
        <v>64</v>
      </c>
      <c r="C17" s="50"/>
      <c r="E17" s="253"/>
    </row>
    <row r="18" spans="1:5" ht="15.75" customHeight="1">
      <c r="A18" s="256"/>
      <c r="B18" s="40" t="s">
        <v>65</v>
      </c>
      <c r="C18" s="51"/>
      <c r="E18" s="253"/>
    </row>
    <row r="19" spans="1:5" ht="15.75" customHeight="1">
      <c r="A19" s="257"/>
      <c r="B19" s="42" t="s">
        <v>66</v>
      </c>
      <c r="C19" s="52"/>
      <c r="E19" s="45"/>
    </row>
    <row r="20" spans="1:5" ht="15.75" customHeight="1">
      <c r="A20" s="248" t="s">
        <v>67</v>
      </c>
      <c r="B20" s="249"/>
      <c r="C20" s="53"/>
      <c r="E20" s="275" t="s">
        <v>81</v>
      </c>
    </row>
    <row r="21" spans="1:5" ht="15.75" customHeight="1">
      <c r="A21" s="248" t="s">
        <v>68</v>
      </c>
      <c r="B21" s="249"/>
      <c r="C21" s="53"/>
      <c r="E21" s="275"/>
    </row>
    <row r="22" spans="1:3" ht="15.75" customHeight="1">
      <c r="A22" s="255" t="s">
        <v>69</v>
      </c>
      <c r="B22" s="49" t="s">
        <v>70</v>
      </c>
      <c r="C22" s="54"/>
    </row>
    <row r="23" spans="1:5" ht="15.75" customHeight="1">
      <c r="A23" s="256"/>
      <c r="B23" s="40" t="s">
        <v>71</v>
      </c>
      <c r="C23" s="46"/>
      <c r="E23" s="37" t="s">
        <v>61</v>
      </c>
    </row>
    <row r="24" spans="1:5" ht="15.75" customHeight="1" thickBot="1">
      <c r="A24" s="258"/>
      <c r="B24" s="55" t="s">
        <v>72</v>
      </c>
      <c r="C24" s="110"/>
      <c r="E24" s="56" t="s">
        <v>82</v>
      </c>
    </row>
    <row r="25" ht="15.75" customHeight="1" thickTop="1"/>
    <row r="26" spans="1:5" ht="15.75" customHeight="1" thickBot="1">
      <c r="A26" s="267" t="s">
        <v>74</v>
      </c>
      <c r="B26" s="267"/>
      <c r="C26" s="267"/>
      <c r="E26" s="254" t="s">
        <v>73</v>
      </c>
    </row>
    <row r="27" spans="1:5" ht="16.5" customHeight="1" thickTop="1">
      <c r="A27" s="262" t="s">
        <v>49</v>
      </c>
      <c r="B27" s="263"/>
      <c r="C27" s="38"/>
      <c r="E27" s="254"/>
    </row>
    <row r="28" spans="1:5" ht="15.75" customHeight="1">
      <c r="A28" s="256" t="s">
        <v>75</v>
      </c>
      <c r="B28" s="40" t="s">
        <v>51</v>
      </c>
      <c r="C28" s="41"/>
      <c r="E28" s="57"/>
    </row>
    <row r="29" spans="1:5" ht="15.75" customHeight="1">
      <c r="A29" s="256"/>
      <c r="B29" s="40" t="s">
        <v>52</v>
      </c>
      <c r="C29" s="41"/>
      <c r="E29" s="269" t="s">
        <v>55</v>
      </c>
    </row>
    <row r="30" spans="1:5" ht="15.75" customHeight="1">
      <c r="A30" s="257"/>
      <c r="B30" s="42" t="s">
        <v>10</v>
      </c>
      <c r="C30" s="39"/>
      <c r="E30" s="269"/>
    </row>
    <row r="31" spans="1:5" ht="15.75" customHeight="1">
      <c r="A31" s="264" t="s">
        <v>76</v>
      </c>
      <c r="B31" s="43" t="s">
        <v>53</v>
      </c>
      <c r="C31" s="44"/>
      <c r="E31" s="252" t="s">
        <v>90</v>
      </c>
    </row>
    <row r="32" spans="1:5" ht="15.75" customHeight="1">
      <c r="A32" s="256"/>
      <c r="B32" s="40" t="s">
        <v>54</v>
      </c>
      <c r="C32" s="46"/>
      <c r="E32" s="252"/>
    </row>
    <row r="33" spans="1:5" ht="15.75" customHeight="1">
      <c r="A33" s="256"/>
      <c r="B33" s="40" t="s">
        <v>56</v>
      </c>
      <c r="C33" s="46"/>
      <c r="E33"/>
    </row>
    <row r="34" spans="1:5" ht="15.75" customHeight="1">
      <c r="A34" s="256"/>
      <c r="B34" s="40" t="s">
        <v>57</v>
      </c>
      <c r="C34" s="46"/>
      <c r="E34" s="274" t="s">
        <v>83</v>
      </c>
    </row>
    <row r="35" spans="1:5" ht="15.75" customHeight="1">
      <c r="A35" s="256"/>
      <c r="B35" s="40" t="s">
        <v>58</v>
      </c>
      <c r="C35" s="46"/>
      <c r="E35" s="274"/>
    </row>
    <row r="36" spans="1:5" ht="15.75" customHeight="1">
      <c r="A36" s="256"/>
      <c r="B36" s="40" t="s">
        <v>59</v>
      </c>
      <c r="C36" s="46"/>
      <c r="E36" s="33"/>
    </row>
    <row r="37" spans="1:5" ht="15.75" customHeight="1">
      <c r="A37" s="256"/>
      <c r="B37" s="40" t="s">
        <v>60</v>
      </c>
      <c r="C37" s="46"/>
      <c r="E37" s="259" t="s">
        <v>84</v>
      </c>
    </row>
    <row r="38" spans="1:5" ht="15.75" customHeight="1">
      <c r="A38" s="265"/>
      <c r="B38" s="47" t="s">
        <v>62</v>
      </c>
      <c r="C38" s="48"/>
      <c r="E38" s="259"/>
    </row>
    <row r="39" spans="1:5" ht="15.75" customHeight="1">
      <c r="A39" s="255" t="s">
        <v>77</v>
      </c>
      <c r="B39" s="49" t="s">
        <v>64</v>
      </c>
      <c r="C39" s="50"/>
      <c r="E39" s="33"/>
    </row>
    <row r="40" spans="1:5" ht="15.75" customHeight="1">
      <c r="A40" s="256"/>
      <c r="B40" s="40" t="s">
        <v>65</v>
      </c>
      <c r="C40" s="51"/>
      <c r="E40" s="33"/>
    </row>
    <row r="41" spans="1:5" ht="15.75" customHeight="1">
      <c r="A41" s="257"/>
      <c r="B41" s="42" t="s">
        <v>66</v>
      </c>
      <c r="C41" s="52"/>
      <c r="E41" s="33"/>
    </row>
    <row r="42" spans="1:5" ht="15.75" customHeight="1">
      <c r="A42" s="248" t="s">
        <v>67</v>
      </c>
      <c r="B42" s="249"/>
      <c r="C42" s="53"/>
      <c r="E42" s="33"/>
    </row>
    <row r="43" spans="1:5" ht="15.75" customHeight="1" thickBot="1">
      <c r="A43" s="250" t="s">
        <v>68</v>
      </c>
      <c r="B43" s="251"/>
      <c r="C43" s="58"/>
      <c r="E43" s="33"/>
    </row>
    <row r="44" spans="1:5" ht="15.75" customHeight="1" thickTop="1">
      <c r="A44" s="59"/>
      <c r="B44" s="60"/>
      <c r="C44" s="61"/>
      <c r="E44" s="33"/>
    </row>
    <row r="45" spans="1:5" ht="13.5" customHeight="1">
      <c r="A45" s="62" t="s">
        <v>0</v>
      </c>
      <c r="B45" s="62"/>
      <c r="C45" s="62"/>
      <c r="D45" s="63"/>
      <c r="E45" s="33"/>
    </row>
    <row r="46" spans="1:5" ht="12.75" customHeight="1">
      <c r="A46" s="244" t="s">
        <v>2</v>
      </c>
      <c r="B46" s="244"/>
      <c r="C46" s="65"/>
      <c r="E46" s="33"/>
    </row>
    <row r="47" spans="1:5" ht="12.75" customHeight="1">
      <c r="A47" s="260"/>
      <c r="B47" s="260"/>
      <c r="C47" s="260"/>
      <c r="D47" s="66"/>
      <c r="E47" s="33"/>
    </row>
    <row r="48" spans="1:4" ht="15.75">
      <c r="A48" s="246" t="str">
        <f>UPPER(Furn_ReprLeg_Nume)&amp;"  "&amp;PROPER(Furn_ReprLeg_PreNume)</f>
        <v>  </v>
      </c>
      <c r="B48" s="246"/>
      <c r="C48" s="246"/>
      <c r="D48" s="67"/>
    </row>
    <row r="49" spans="1:5" s="5" customFormat="1" ht="11.25">
      <c r="A49" s="247" t="s">
        <v>85</v>
      </c>
      <c r="B49" s="247"/>
      <c r="D49" s="68"/>
      <c r="E49" s="69"/>
    </row>
    <row r="50" spans="1:5" s="5" customFormat="1" ht="15.75">
      <c r="A50" s="185"/>
      <c r="B50" s="185"/>
      <c r="C50" s="64" t="s">
        <v>1</v>
      </c>
      <c r="D50" s="68"/>
      <c r="E50" s="69"/>
    </row>
    <row r="51" spans="1:5" ht="15.75">
      <c r="A51" s="184"/>
      <c r="B51" s="186"/>
      <c r="C51" s="245">
        <f>IF(Data_Compl=0,"",Data_Compl)</f>
      </c>
      <c r="D51" s="245"/>
      <c r="E51" s="71"/>
    </row>
    <row r="52" spans="1:5" ht="15.75">
      <c r="A52" s="187"/>
      <c r="B52" s="183"/>
      <c r="C52" s="184"/>
      <c r="D52" s="67"/>
      <c r="E52" s="71"/>
    </row>
    <row r="53" spans="2:5" ht="15" hidden="1">
      <c r="B53" s="70"/>
      <c r="C53" s="59"/>
      <c r="D53" s="67"/>
      <c r="E53" s="71"/>
    </row>
    <row r="54" spans="4:5" ht="15" hidden="1">
      <c r="D54" s="67"/>
      <c r="E54" s="71"/>
    </row>
    <row r="55" spans="4:5" ht="15" hidden="1">
      <c r="D55" s="72"/>
      <c r="E55" s="71"/>
    </row>
    <row r="56" ht="15" hidden="1">
      <c r="E56" s="71"/>
    </row>
    <row r="57" ht="15" hidden="1">
      <c r="E57" s="71"/>
    </row>
    <row r="58" ht="15" hidden="1">
      <c r="E58" s="71"/>
    </row>
    <row r="59" ht="15" hidden="1">
      <c r="E59" s="71"/>
    </row>
  </sheetData>
  <sheetProtection password="FBFE" sheet="1" selectLockedCells="1"/>
  <mergeCells count="33">
    <mergeCell ref="A6:A8"/>
    <mergeCell ref="A28:A30"/>
    <mergeCell ref="A5:B5"/>
    <mergeCell ref="A9:A16"/>
    <mergeCell ref="A27:B27"/>
    <mergeCell ref="E34:E35"/>
    <mergeCell ref="E31:E32"/>
    <mergeCell ref="E20:E21"/>
    <mergeCell ref="E7:E8"/>
    <mergeCell ref="E14:E15"/>
    <mergeCell ref="E37:E38"/>
    <mergeCell ref="A47:C47"/>
    <mergeCell ref="A1:C1"/>
    <mergeCell ref="A4:B4"/>
    <mergeCell ref="A31:A38"/>
    <mergeCell ref="A39:A41"/>
    <mergeCell ref="A3:C3"/>
    <mergeCell ref="A26:C26"/>
    <mergeCell ref="E4:E5"/>
    <mergeCell ref="E29:E30"/>
    <mergeCell ref="E10:E13"/>
    <mergeCell ref="E16:E18"/>
    <mergeCell ref="E26:E27"/>
    <mergeCell ref="A20:B20"/>
    <mergeCell ref="A21:B21"/>
    <mergeCell ref="A17:A19"/>
    <mergeCell ref="A22:A24"/>
    <mergeCell ref="A46:B46"/>
    <mergeCell ref="C51:D51"/>
    <mergeCell ref="A48:C48"/>
    <mergeCell ref="A49:B49"/>
    <mergeCell ref="A42:B42"/>
    <mergeCell ref="A43:B43"/>
  </mergeCells>
  <conditionalFormatting sqref="C35:C43 C13:C24">
    <cfRule type="cellIs" priority="1" dxfId="7" operator="equal" stopIfTrue="1">
      <formula>"#"</formula>
    </cfRule>
    <cfRule type="expression" priority="2" dxfId="0" stopIfTrue="1">
      <formula>LEN(TRIM(C13))=0</formula>
    </cfRule>
  </conditionalFormatting>
  <conditionalFormatting sqref="C27:C34 C4:C12 C2">
    <cfRule type="expression" priority="3" dxfId="5" stopIfTrue="1">
      <formula>LEN(TRIM(C2))=0</formula>
    </cfRule>
  </conditionalFormatting>
  <dataValidations count="19">
    <dataValidation type="whole" allowBlank="1" showInputMessage="1" showErrorMessage="1" errorTitle="Atenţie " error="Verificaţi CNP-ul" sqref="C30">
      <formula1>1010101010011</formula1>
      <formula2>8991231999999</formula2>
    </dataValidation>
    <dataValidation type="custom" allowBlank="1" showInputMessage="1" showErrorMessage="1" prompt="Folosiţi indicativul auto al judeţului (B, AG, OT, etc.)" errorTitle="Atenţie !!!" error="Verificaţi codul auto al judeţului !" sqref="C31 C9">
      <formula1>OR(C31="B",LEN(TRIM(C31))=2)</formula1>
    </dataValidation>
    <dataValidation type="custom" allowBlank="1" showInputMessage="1" showErrorMessage="1" prompt="Pentru sectoare folosiţi cifre de la 1 la 6, pentru celelalte localităţi, denumirea" errorTitle="Atenţie !!!" error="Denumrea localităţii nu poate fi mai mică de 3 caractere, sau o cifră între 1 şi 6&#10;" sqref="C32 C10">
      <formula1>OR(C32=1,C32=2,C32=3,C32=4,C32=5,C32=6,LEN(TRIM(C32))&gt;2)</formula1>
    </dataValidation>
    <dataValidation type="textLength" operator="greaterThan" allowBlank="1" showInputMessage="1" showErrorMessage="1" prompt="Numele străzii nu poate fi mai mic de 3 caractere" sqref="C33 C11">
      <formula1>2</formula1>
    </dataValidation>
    <dataValidation type="textLength" operator="greaterThan" allowBlank="1" showInputMessage="1" showErrorMessage="1" errorTitle="Atenţie !!!" error="Câmp obligatoriu cu lungimea de minim 1 caracter" sqref="C34 C12">
      <formula1>0</formula1>
    </dataValidation>
    <dataValidation type="textLength" operator="greaterThan" allowBlank="1" showInputMessage="1" showErrorMessage="1" prompt="Folosiţi caracterul:  #  dacă celula trebuie să rămână goală" errorTitle="Atenţie !!!" error="Câmp obligatoriu cu lungimea de minim 1 caracter" sqref="C35:C38 C13:C16">
      <formula1>0</formula1>
    </dataValidation>
    <dataValidation type="custom" operator="greaterThan" allowBlank="1" showInputMessage="1" showErrorMessage="1" prompt="Numărul de telefon se scrie pe 10 cifre, fără prefixul de ţară sau separatori (fără - , . / sau alte caractere).&#10;&#10;Folosiţi caracterul:  #  dacă celula trebuie să rămână goală" errorTitle="Atenţie !!!" error="Câmp obligatoriu.&#10;Lungimea de 10 cifre sau un singur caracter #" sqref="C39:C41 C17:C19">
      <formula1>OR(C39="#",LEN(TRIM(C39))=10)</formula1>
    </dataValidation>
    <dataValidation type="custom" operator="greaterThan" allowBlank="1" showInputMessage="1" showErrorMessage="1" prompt="Adresa web se scrie fără spaţii şi nu poate avea mai puţin de 7 caractere.&#10;&#10;Folosiţi caracterul:  #  dacă celula trebuie să rămână goală" errorTitle="Atenţie !!!" error="Câmp obligatoriu.&#10;Lungimea de minim 7 caractere  sau un singur caracter #" sqref="C43 C21">
      <formula1>OR(C43="#",LEN(TRIM(C43))&gt;6)</formula1>
    </dataValidation>
    <dataValidation type="custom" operator="greaterThan" allowBlank="1" showInputMessage="1" showErrorMessage="1" prompt="Adresa de email se scrie fără spaţii, trebuie să conţină caracterul @ şi nu poate avea mai puţin de 7 caractere.&#10;&#10;Folosiţi caracterul:  #  dacă celula trebuie să rămână goală" errorTitle="Atenţie !!!" error="Câmp obligatoriu.&#10;Lungimea de minim 7 caractere  sau un singur caracter #" sqref="C42 C20">
      <formula1>OR(C42="#",LEN(TRIM(C42))&gt;6)</formula1>
    </dataValidation>
    <dataValidation type="textLength" operator="greaterThan" allowBlank="1" showInputMessage="1" showErrorMessage="1" prompt="Denumirea punctului de lucru nu poate avea mai puţin de 4 caractere.&#10;" errorTitle="Atenţie !!!" error="Câmp obligatoriu.&#10;Lungimea de minim 4 caractere" sqref="C27">
      <formula1>3</formula1>
    </dataValidation>
    <dataValidation type="textLength" operator="greaterThan" allowBlank="1" showInputMessage="1" showErrorMessage="1" error="Cel puţin 2 caractere" sqref="C28 C6">
      <formula1>1</formula1>
    </dataValidation>
    <dataValidation type="textLength" operator="greaterThan" allowBlank="1" showInputMessage="1" showErrorMessage="1" error="Cel puţin 3 caractere" sqref="C29 C7">
      <formula1>2</formula1>
    </dataValidation>
    <dataValidation type="custom" operator="greaterThan" allowBlank="1" showInputMessage="1" showErrorMessage="1" prompt="Denumirea băncii nu poate avea mai puţin de 3 caractere.&#10;&#10;Folosiţi caracterul:  #  dacă celula trebuie să rămână goală" errorTitle="Atenţie !!!" error="Câmp obligatoriu.&#10;Lungimea de minim 3 caractere  sau un singur caracter #" sqref="C22">
      <formula1>OR(C22="#",LEN(TRIM(C22))&gt;2)</formula1>
    </dataValidation>
    <dataValidation type="custom" operator="greaterThan" allowBlank="1" showInputMessage="1" showErrorMessage="1" prompt="Denumirea sucursalei băncii nu poate avea mai puţin de 3 caractere.&#10;&#10;Folosiţi caracterul:  #  dacă celula trebuie să rămână goală" errorTitle="Atenţie !!!" error="Câmp obligatoriu.&#10;Lungimea de minim 3 caractere  sau un singur caracter #" sqref="C23">
      <formula1>OR(C23="#",LEN(TRIM(C23))&gt;2)</formula1>
    </dataValidation>
    <dataValidation type="custom" operator="greaterThan" allowBlank="1" showInputMessage="1" showErrorMessage="1" prompt="Contul bancar se scrie fără spaţii sau caractere separatoare.&#10;trebuie sa aibă 24 de caractere.&#10;&#10;Folosiţi caracterul:  #  dacă celula trebuie să rămână goală" errorTitle="Atenţie !!!" error="Câmp obligatoriu.&#10;Contul bancar se scrie fără spaţii sau caractere separatoare.&#10;trebuie sa aibă 24 de caractere.&#10;# pentru informaţie lipsă" sqref="C24">
      <formula1>OR(C24="#",LEN(TRIM(C24))=24)</formula1>
    </dataValidation>
    <dataValidation type="date" operator="greaterThanOrEqual" allowBlank="1" showInputMessage="1" showErrorMessage="1" error="Data completării nu poate fi anterioară zilei de 01.04.2015" sqref="C2">
      <formula1>DATE(2015,4,1)</formula1>
    </dataValidation>
    <dataValidation type="textLength" operator="greaterThan" allowBlank="1" showInputMessage="1" showErrorMessage="1" prompt="Denumirea furnizorului nu poate avea mai puţin de 4 caractere.&#10;" errorTitle="Atenţie !!!" error="Câmp obligatoriu.&#10;Lungimea de minim 4 caractere" sqref="C4">
      <formula1>3</formula1>
    </dataValidation>
    <dataValidation type="whole" allowBlank="1" showErrorMessage="1" errorTitle="Atenţie " error="Verificaţi CNP-ul" sqref="C8">
      <formula1>1010101010011</formula1>
      <formula2>8991231999999</formula2>
    </dataValidation>
    <dataValidation type="whole" allowBlank="1" showErrorMessage="1" errorTitle="Atenţie " error="Verificaţi C.I.F.-ul &#10;Nu se scriu decât cifre, fără spaţii sau alte caractere de delimitare.&#10;Poate avea 4 - 13 cifre" sqref="C5">
      <formula1>1000</formula1>
      <formula2>8991231999999</formula2>
    </dataValidation>
  </dataValidations>
  <printOptions/>
  <pageMargins left="1.1811023622047245" right="0.5905511811023623" top="0.2362204724409449" bottom="0.2362204724409449" header="0.2362204724409449" footer="0.236220472440944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0"/>
  <sheetViews>
    <sheetView showGridLines="0" showRowColHeader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0" defaultRowHeight="12.75" zeroHeight="1"/>
  <cols>
    <col min="1" max="1" width="4.421875" style="0" customWidth="1"/>
    <col min="2" max="2" width="22.7109375" style="0" customWidth="1"/>
    <col min="3" max="3" width="28.7109375" style="0" customWidth="1"/>
    <col min="4" max="4" width="10.28125" style="0" customWidth="1"/>
    <col min="5" max="5" width="12.421875" style="0" customWidth="1"/>
    <col min="6" max="6" width="8.00390625" style="72" customWidth="1"/>
    <col min="7" max="7" width="11.28125" style="0" customWidth="1"/>
    <col min="8" max="8" width="8.421875" style="0" customWidth="1"/>
    <col min="9" max="9" width="8.140625" style="0" customWidth="1"/>
    <col min="10" max="10" width="3.7109375" style="170" customWidth="1"/>
    <col min="11" max="13" width="9.140625" style="0" hidden="1" customWidth="1"/>
    <col min="14" max="14" width="15.140625" style="0" hidden="1" customWidth="1"/>
    <col min="15" max="76" width="9.140625" style="0" hidden="1" customWidth="1"/>
    <col min="77" max="255" width="0" style="0" hidden="1" customWidth="1"/>
    <col min="256" max="16384" width="4.421875" style="0" hidden="1" customWidth="1"/>
  </cols>
  <sheetData>
    <row r="1" spans="1:14" ht="12.75">
      <c r="A1" s="4" t="str">
        <f>"Furnizor de servicii de reabilitare medicala: "&amp;Furn_Den</f>
        <v>Furnizor de servicii de reabilitare medicala: </v>
      </c>
      <c r="B1" s="2"/>
      <c r="C1" s="2"/>
      <c r="D1" s="2"/>
      <c r="E1" s="2"/>
      <c r="F1" s="117"/>
      <c r="G1" s="2"/>
      <c r="N1" s="119"/>
    </row>
    <row r="2" spans="1:7" ht="12.75">
      <c r="A2" t="str">
        <f>"Punct de lucru: "&amp;PL_Den</f>
        <v>Punct de lucru: </v>
      </c>
      <c r="B2" s="3"/>
      <c r="C2" s="3"/>
      <c r="D2" s="3"/>
      <c r="E2" s="3"/>
      <c r="F2" s="118"/>
      <c r="G2" s="3"/>
    </row>
    <row r="3" spans="1:7" ht="12.75">
      <c r="A3" s="1"/>
      <c r="C3" s="2"/>
      <c r="D3" s="2"/>
      <c r="E3" s="2"/>
      <c r="F3" s="117"/>
      <c r="G3" s="2"/>
    </row>
    <row r="4" spans="1:7" ht="13.5" thickBot="1">
      <c r="A4" s="3"/>
      <c r="B4" s="1" t="s">
        <v>23</v>
      </c>
      <c r="C4" s="3"/>
      <c r="D4" s="3"/>
      <c r="E4" s="3"/>
      <c r="F4" s="118"/>
      <c r="G4" s="3"/>
    </row>
    <row r="5" spans="1:14" s="122" customFormat="1" ht="45.75" customHeight="1" thickBot="1" thickTop="1">
      <c r="A5" s="123" t="s">
        <v>157</v>
      </c>
      <c r="B5" s="124" t="s">
        <v>3</v>
      </c>
      <c r="C5" s="124" t="s">
        <v>21</v>
      </c>
      <c r="D5" s="124" t="s">
        <v>126</v>
      </c>
      <c r="E5" s="124" t="s">
        <v>4</v>
      </c>
      <c r="F5" s="124" t="s">
        <v>5</v>
      </c>
      <c r="G5" s="124" t="s">
        <v>164</v>
      </c>
      <c r="H5" s="125" t="s">
        <v>131</v>
      </c>
      <c r="I5" s="121" t="s">
        <v>133</v>
      </c>
      <c r="J5" s="173"/>
      <c r="K5" s="122" t="s">
        <v>129</v>
      </c>
      <c r="L5" s="122" t="s">
        <v>131</v>
      </c>
      <c r="M5" s="120" t="s">
        <v>130</v>
      </c>
      <c r="N5" s="122" t="s">
        <v>132</v>
      </c>
    </row>
    <row r="6" spans="1:50" s="229" customFormat="1" ht="13.5" thickTop="1">
      <c r="A6" s="188">
        <f>IF(LEN(TRIM(B6))&gt;0,1,0)</f>
        <v>0</v>
      </c>
      <c r="B6" s="189"/>
      <c r="C6" s="189"/>
      <c r="D6" s="190"/>
      <c r="E6" s="189"/>
      <c r="F6" s="191"/>
      <c r="G6" s="192"/>
      <c r="H6" s="193">
        <f aca="true" t="shared" si="0" ref="H6:H35">IF(OR(LEN(TRIM(E6))=0,LEN(TRIM(F6))=0,ISBLANK(G6),M6&lt;0),0,M6)</f>
        <v>0</v>
      </c>
      <c r="I6" s="194">
        <f aca="true" t="shared" si="1" ref="I6:I35">IF(N6&gt;0,ROUND(N6,2),"")</f>
      </c>
      <c r="J6" s="195">
        <f>IF(H6=0,0,1)</f>
        <v>0</v>
      </c>
      <c r="K6" s="227">
        <f>ROUND((DATE(2015,4,1)-D6)/365.25,2)</f>
        <v>115.25</v>
      </c>
      <c r="L6" s="227">
        <f aca="true" t="shared" si="2" ref="L6:L35">IF(ISNA(VLOOKUP(C6,Aparate_Pct,2,0)),0,VLOOKUP(C6,Aparate_Pct,2,0))</f>
        <v>0</v>
      </c>
      <c r="M6" s="227">
        <f>IF($K6&lt;=10,L6,L6-(K6-10)*1)</f>
        <v>-105.25</v>
      </c>
      <c r="N6" s="227">
        <f>IF(AND(nota_fundamentare!C6&lt;=0,nota_fundamentare!D6&lt;=0),0,IF(nota_fundamentare!D6&lt;nota_fundamentare!C6,'resurse tehnice'!M6*nota_fundamentare!D6/nota_fundamentare!C6,'resurse tehnice'!M6))</f>
        <v>-105.25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</row>
    <row r="7" spans="1:14" s="230" customFormat="1" ht="12.75">
      <c r="A7" s="130">
        <f aca="true" t="shared" si="3" ref="A7:A35">IF(AND(LEN(TRIM(B7))&gt;0,A6&gt;0),A6+1,0)</f>
        <v>0</v>
      </c>
      <c r="B7" s="131"/>
      <c r="C7" s="131"/>
      <c r="D7" s="132"/>
      <c r="E7" s="131"/>
      <c r="F7" s="133"/>
      <c r="G7" s="128"/>
      <c r="H7" s="134">
        <f t="shared" si="0"/>
        <v>0</v>
      </c>
      <c r="I7" s="135">
        <f t="shared" si="1"/>
      </c>
      <c r="J7" s="174">
        <f aca="true" t="shared" si="4" ref="J7:J35">IF(H7=0,0,1)</f>
        <v>0</v>
      </c>
      <c r="K7" s="227">
        <f aca="true" t="shared" si="5" ref="K7:K35">ROUND((DATE(2015,4,1)-D7)/365.25,2)</f>
        <v>115.25</v>
      </c>
      <c r="L7" s="227">
        <f t="shared" si="2"/>
        <v>0</v>
      </c>
      <c r="M7" s="227">
        <f aca="true" t="shared" si="6" ref="M7:M35">IF($K7&lt;=10,L7,L7-(K7-10)*1)</f>
        <v>-105.25</v>
      </c>
      <c r="N7" s="227">
        <f>IF(AND(nota_fundamentare!C7&lt;=0,nota_fundamentare!D7&lt;=0),0,IF(nota_fundamentare!D7&lt;nota_fundamentare!C7,'resurse tehnice'!M7*nota_fundamentare!D7/nota_fundamentare!C7,'resurse tehnice'!M7))</f>
        <v>-105.25</v>
      </c>
    </row>
    <row r="8" spans="1:14" s="230" customFormat="1" ht="13.5" thickBot="1">
      <c r="A8" s="130">
        <f t="shared" si="3"/>
        <v>0</v>
      </c>
      <c r="B8" s="131"/>
      <c r="C8" s="131"/>
      <c r="D8" s="132"/>
      <c r="E8" s="131"/>
      <c r="F8" s="133"/>
      <c r="G8" s="128"/>
      <c r="H8" s="134">
        <f t="shared" si="0"/>
        <v>0</v>
      </c>
      <c r="I8" s="135">
        <f t="shared" si="1"/>
      </c>
      <c r="J8" s="174">
        <f t="shared" si="4"/>
        <v>0</v>
      </c>
      <c r="K8" s="227">
        <f t="shared" si="5"/>
        <v>115.25</v>
      </c>
      <c r="L8" s="227">
        <f t="shared" si="2"/>
        <v>0</v>
      </c>
      <c r="M8" s="227">
        <f t="shared" si="6"/>
        <v>-105.25</v>
      </c>
      <c r="N8" s="227">
        <f>IF(AND(nota_fundamentare!C8&lt;=0,nota_fundamentare!D8&lt;=0),0,IF(nota_fundamentare!D8&lt;nota_fundamentare!C8,'resurse tehnice'!M8*nota_fundamentare!D8/nota_fundamentare!C8,'resurse tehnice'!M8))</f>
        <v>-105.25</v>
      </c>
    </row>
    <row r="9" spans="1:14" s="230" customFormat="1" ht="13.5" thickBot="1">
      <c r="A9" s="130">
        <f t="shared" si="3"/>
        <v>0</v>
      </c>
      <c r="B9" s="131"/>
      <c r="C9" s="131"/>
      <c r="D9" s="132"/>
      <c r="E9" s="131"/>
      <c r="F9" s="133"/>
      <c r="G9" s="128"/>
      <c r="H9" s="134">
        <f t="shared" si="0"/>
        <v>0</v>
      </c>
      <c r="I9" s="135">
        <f t="shared" si="1"/>
      </c>
      <c r="J9" s="174">
        <f t="shared" si="4"/>
        <v>0</v>
      </c>
      <c r="K9" s="227">
        <f t="shared" si="5"/>
        <v>115.25</v>
      </c>
      <c r="L9" s="227">
        <f t="shared" si="2"/>
        <v>0</v>
      </c>
      <c r="M9" s="227">
        <f t="shared" si="6"/>
        <v>-105.25</v>
      </c>
      <c r="N9" s="227">
        <f>IF(AND(nota_fundamentare!C9&lt;=0,nota_fundamentare!D9&lt;=0),0,IF(nota_fundamentare!D9&lt;nota_fundamentare!C9,'resurse tehnice'!M9*nota_fundamentare!D9/nota_fundamentare!C9,'resurse tehnice'!M9))</f>
        <v>-105.25</v>
      </c>
    </row>
    <row r="10" spans="1:14" s="230" customFormat="1" ht="13.5" thickBot="1">
      <c r="A10" s="130">
        <f t="shared" si="3"/>
        <v>0</v>
      </c>
      <c r="B10" s="131"/>
      <c r="C10" s="131"/>
      <c r="D10" s="132"/>
      <c r="E10" s="131"/>
      <c r="F10" s="133"/>
      <c r="G10" s="128"/>
      <c r="H10" s="134">
        <f t="shared" si="0"/>
        <v>0</v>
      </c>
      <c r="I10" s="135">
        <f t="shared" si="1"/>
      </c>
      <c r="J10" s="174">
        <f t="shared" si="4"/>
        <v>0</v>
      </c>
      <c r="K10" s="227">
        <f t="shared" si="5"/>
        <v>115.25</v>
      </c>
      <c r="L10" s="227">
        <f t="shared" si="2"/>
        <v>0</v>
      </c>
      <c r="M10" s="227">
        <f t="shared" si="6"/>
        <v>-105.25</v>
      </c>
      <c r="N10" s="227">
        <f>IF(AND(nota_fundamentare!C10&lt;=0,nota_fundamentare!D10&lt;=0),0,IF(nota_fundamentare!D10&lt;nota_fundamentare!C10,'resurse tehnice'!M10*nota_fundamentare!D10/nota_fundamentare!C10,'resurse tehnice'!M10))</f>
        <v>-105.25</v>
      </c>
    </row>
    <row r="11" spans="1:14" s="230" customFormat="1" ht="13.5" thickBot="1">
      <c r="A11" s="130">
        <f t="shared" si="3"/>
        <v>0</v>
      </c>
      <c r="B11" s="131"/>
      <c r="C11" s="131"/>
      <c r="D11" s="132"/>
      <c r="E11" s="131"/>
      <c r="F11" s="133"/>
      <c r="G11" s="128"/>
      <c r="H11" s="134">
        <f t="shared" si="0"/>
        <v>0</v>
      </c>
      <c r="I11" s="135">
        <f t="shared" si="1"/>
      </c>
      <c r="J11" s="174">
        <f t="shared" si="4"/>
        <v>0</v>
      </c>
      <c r="K11" s="227">
        <f t="shared" si="5"/>
        <v>115.25</v>
      </c>
      <c r="L11" s="227">
        <f t="shared" si="2"/>
        <v>0</v>
      </c>
      <c r="M11" s="227">
        <f t="shared" si="6"/>
        <v>-105.25</v>
      </c>
      <c r="N11" s="227">
        <f>IF(AND(nota_fundamentare!C11&lt;=0,nota_fundamentare!D11&lt;=0),0,IF(nota_fundamentare!D11&lt;nota_fundamentare!C11,'resurse tehnice'!M11*nota_fundamentare!D11/nota_fundamentare!C11,'resurse tehnice'!M11))</f>
        <v>-105.25</v>
      </c>
    </row>
    <row r="12" spans="1:14" s="230" customFormat="1" ht="13.5" thickBot="1">
      <c r="A12" s="130">
        <f t="shared" si="3"/>
        <v>0</v>
      </c>
      <c r="B12" s="131"/>
      <c r="C12" s="131"/>
      <c r="D12" s="132"/>
      <c r="E12" s="131"/>
      <c r="F12" s="133"/>
      <c r="G12" s="128"/>
      <c r="H12" s="134">
        <f t="shared" si="0"/>
        <v>0</v>
      </c>
      <c r="I12" s="135">
        <f t="shared" si="1"/>
      </c>
      <c r="J12" s="174">
        <f t="shared" si="4"/>
        <v>0</v>
      </c>
      <c r="K12" s="227">
        <f t="shared" si="5"/>
        <v>115.25</v>
      </c>
      <c r="L12" s="227">
        <f t="shared" si="2"/>
        <v>0</v>
      </c>
      <c r="M12" s="227">
        <f t="shared" si="6"/>
        <v>-105.25</v>
      </c>
      <c r="N12" s="227">
        <f>IF(AND(nota_fundamentare!C12&lt;=0,nota_fundamentare!D12&lt;=0),0,IF(nota_fundamentare!D12&lt;nota_fundamentare!C12,'resurse tehnice'!M12*nota_fundamentare!D12/nota_fundamentare!C12,'resurse tehnice'!M12))</f>
        <v>-105.25</v>
      </c>
    </row>
    <row r="13" spans="1:14" s="230" customFormat="1" ht="13.5" thickBot="1">
      <c r="A13" s="130">
        <f t="shared" si="3"/>
        <v>0</v>
      </c>
      <c r="B13" s="131"/>
      <c r="C13" s="131"/>
      <c r="D13" s="132"/>
      <c r="E13" s="131"/>
      <c r="F13" s="133"/>
      <c r="G13" s="128"/>
      <c r="H13" s="134">
        <f t="shared" si="0"/>
        <v>0</v>
      </c>
      <c r="I13" s="135">
        <f t="shared" si="1"/>
      </c>
      <c r="J13" s="174">
        <f t="shared" si="4"/>
        <v>0</v>
      </c>
      <c r="K13" s="227">
        <f t="shared" si="5"/>
        <v>115.25</v>
      </c>
      <c r="L13" s="227">
        <f>IF(ISNA(VLOOKUP(C13,Aparate_Pct,2,0)),0,VLOOKUP(C13,Aparate_Pct,2,0))</f>
        <v>0</v>
      </c>
      <c r="M13" s="227">
        <f t="shared" si="6"/>
        <v>-105.25</v>
      </c>
      <c r="N13" s="227">
        <f>IF(AND(nota_fundamentare!C13&lt;=0,nota_fundamentare!D13&lt;=0),0,IF(nota_fundamentare!D13&lt;nota_fundamentare!C13,'resurse tehnice'!M13*nota_fundamentare!D13/nota_fundamentare!C13,'resurse tehnice'!M13))</f>
        <v>-105.25</v>
      </c>
    </row>
    <row r="14" spans="1:14" s="230" customFormat="1" ht="13.5" thickBot="1">
      <c r="A14" s="130">
        <f t="shared" si="3"/>
        <v>0</v>
      </c>
      <c r="B14" s="131"/>
      <c r="C14" s="131"/>
      <c r="D14" s="132"/>
      <c r="E14" s="131"/>
      <c r="F14" s="133"/>
      <c r="G14" s="128"/>
      <c r="H14" s="134">
        <f t="shared" si="0"/>
        <v>0</v>
      </c>
      <c r="I14" s="135">
        <f t="shared" si="1"/>
      </c>
      <c r="J14" s="174">
        <f t="shared" si="4"/>
        <v>0</v>
      </c>
      <c r="K14" s="227">
        <f t="shared" si="5"/>
        <v>115.25</v>
      </c>
      <c r="L14" s="227">
        <f t="shared" si="2"/>
        <v>0</v>
      </c>
      <c r="M14" s="227">
        <f t="shared" si="6"/>
        <v>-105.25</v>
      </c>
      <c r="N14" s="227">
        <f>IF(AND(nota_fundamentare!C14&lt;=0,nota_fundamentare!D14&lt;=0),0,IF(nota_fundamentare!D14&lt;nota_fundamentare!C14,'resurse tehnice'!M14*nota_fundamentare!D14/nota_fundamentare!C14,'resurse tehnice'!M14))</f>
        <v>-105.25</v>
      </c>
    </row>
    <row r="15" spans="1:14" s="230" customFormat="1" ht="13.5" thickBot="1">
      <c r="A15" s="130">
        <f t="shared" si="3"/>
        <v>0</v>
      </c>
      <c r="B15" s="131"/>
      <c r="C15" s="131"/>
      <c r="D15" s="132"/>
      <c r="E15" s="131"/>
      <c r="F15" s="133"/>
      <c r="G15" s="128"/>
      <c r="H15" s="134">
        <f t="shared" si="0"/>
        <v>0</v>
      </c>
      <c r="I15" s="135">
        <f t="shared" si="1"/>
      </c>
      <c r="J15" s="174">
        <f t="shared" si="4"/>
        <v>0</v>
      </c>
      <c r="K15" s="227">
        <f t="shared" si="5"/>
        <v>115.25</v>
      </c>
      <c r="L15" s="227">
        <f t="shared" si="2"/>
        <v>0</v>
      </c>
      <c r="M15" s="227">
        <f t="shared" si="6"/>
        <v>-105.25</v>
      </c>
      <c r="N15" s="227">
        <f>IF(AND(nota_fundamentare!C15&lt;=0,nota_fundamentare!D15&lt;=0),0,IF(nota_fundamentare!D15&lt;nota_fundamentare!C15,'resurse tehnice'!M15*nota_fundamentare!D15/nota_fundamentare!C15,'resurse tehnice'!M15))</f>
        <v>-105.25</v>
      </c>
    </row>
    <row r="16" spans="1:14" s="230" customFormat="1" ht="13.5" thickBot="1">
      <c r="A16" s="130">
        <f t="shared" si="3"/>
        <v>0</v>
      </c>
      <c r="B16" s="131"/>
      <c r="C16" s="131"/>
      <c r="D16" s="132"/>
      <c r="E16" s="131"/>
      <c r="F16" s="133"/>
      <c r="G16" s="128"/>
      <c r="H16" s="134">
        <f t="shared" si="0"/>
        <v>0</v>
      </c>
      <c r="I16" s="135">
        <f t="shared" si="1"/>
      </c>
      <c r="J16" s="174">
        <f t="shared" si="4"/>
        <v>0</v>
      </c>
      <c r="K16" s="227">
        <f t="shared" si="5"/>
        <v>115.25</v>
      </c>
      <c r="L16" s="227">
        <f t="shared" si="2"/>
        <v>0</v>
      </c>
      <c r="M16" s="227">
        <f t="shared" si="6"/>
        <v>-105.25</v>
      </c>
      <c r="N16" s="227">
        <f>IF(AND(nota_fundamentare!C16&lt;=0,nota_fundamentare!D16&lt;=0),0,IF(nota_fundamentare!D16&lt;nota_fundamentare!C16,'resurse tehnice'!M16*nota_fundamentare!D16/nota_fundamentare!C16,'resurse tehnice'!M16))</f>
        <v>-105.25</v>
      </c>
    </row>
    <row r="17" spans="1:14" s="230" customFormat="1" ht="13.5" thickBot="1">
      <c r="A17" s="130">
        <f t="shared" si="3"/>
        <v>0</v>
      </c>
      <c r="B17" s="131"/>
      <c r="C17" s="131"/>
      <c r="D17" s="132"/>
      <c r="E17" s="131"/>
      <c r="F17" s="133"/>
      <c r="G17" s="128"/>
      <c r="H17" s="134">
        <f t="shared" si="0"/>
        <v>0</v>
      </c>
      <c r="I17" s="135">
        <f t="shared" si="1"/>
      </c>
      <c r="J17" s="174">
        <f t="shared" si="4"/>
        <v>0</v>
      </c>
      <c r="K17" s="227">
        <f t="shared" si="5"/>
        <v>115.25</v>
      </c>
      <c r="L17" s="227">
        <f t="shared" si="2"/>
        <v>0</v>
      </c>
      <c r="M17" s="227">
        <f t="shared" si="6"/>
        <v>-105.25</v>
      </c>
      <c r="N17" s="227">
        <f>IF(AND(nota_fundamentare!C17&lt;=0,nota_fundamentare!D17&lt;=0),0,IF(nota_fundamentare!D17&lt;nota_fundamentare!C17,'resurse tehnice'!M17*nota_fundamentare!D17/nota_fundamentare!C17,'resurse tehnice'!M17))</f>
        <v>-105.25</v>
      </c>
    </row>
    <row r="18" spans="1:14" s="230" customFormat="1" ht="13.5" thickBot="1">
      <c r="A18" s="130">
        <f t="shared" si="3"/>
        <v>0</v>
      </c>
      <c r="B18" s="131"/>
      <c r="C18" s="131"/>
      <c r="D18" s="132"/>
      <c r="E18" s="131"/>
      <c r="F18" s="133"/>
      <c r="G18" s="128"/>
      <c r="H18" s="134">
        <f t="shared" si="0"/>
        <v>0</v>
      </c>
      <c r="I18" s="135">
        <f t="shared" si="1"/>
      </c>
      <c r="J18" s="174">
        <f t="shared" si="4"/>
        <v>0</v>
      </c>
      <c r="K18" s="227">
        <f t="shared" si="5"/>
        <v>115.25</v>
      </c>
      <c r="L18" s="227">
        <f t="shared" si="2"/>
        <v>0</v>
      </c>
      <c r="M18" s="227">
        <f t="shared" si="6"/>
        <v>-105.25</v>
      </c>
      <c r="N18" s="227">
        <f>IF(AND(nota_fundamentare!C18&lt;=0,nota_fundamentare!D18&lt;=0),0,IF(nota_fundamentare!D18&lt;nota_fundamentare!C18,'resurse tehnice'!M18*nota_fundamentare!D18/nota_fundamentare!C18,'resurse tehnice'!M18))</f>
        <v>-105.25</v>
      </c>
    </row>
    <row r="19" spans="1:14" s="230" customFormat="1" ht="13.5" thickBot="1">
      <c r="A19" s="130">
        <f t="shared" si="3"/>
        <v>0</v>
      </c>
      <c r="B19" s="131"/>
      <c r="C19" s="131"/>
      <c r="D19" s="132"/>
      <c r="E19" s="131"/>
      <c r="F19" s="133"/>
      <c r="G19" s="128"/>
      <c r="H19" s="134">
        <f t="shared" si="0"/>
        <v>0</v>
      </c>
      <c r="I19" s="135">
        <f t="shared" si="1"/>
      </c>
      <c r="J19" s="174">
        <f t="shared" si="4"/>
        <v>0</v>
      </c>
      <c r="K19" s="227">
        <f t="shared" si="5"/>
        <v>115.25</v>
      </c>
      <c r="L19" s="227">
        <f t="shared" si="2"/>
        <v>0</v>
      </c>
      <c r="M19" s="227">
        <f t="shared" si="6"/>
        <v>-105.25</v>
      </c>
      <c r="N19" s="227">
        <f>IF(AND(nota_fundamentare!C19&lt;=0,nota_fundamentare!D19&lt;=0),0,IF(nota_fundamentare!D19&lt;nota_fundamentare!C19,'resurse tehnice'!M19*nota_fundamentare!D19/nota_fundamentare!C19,'resurse tehnice'!M19))</f>
        <v>-105.25</v>
      </c>
    </row>
    <row r="20" spans="1:14" s="230" customFormat="1" ht="13.5" thickBot="1">
      <c r="A20" s="130">
        <f t="shared" si="3"/>
        <v>0</v>
      </c>
      <c r="B20" s="131"/>
      <c r="C20" s="131"/>
      <c r="D20" s="132"/>
      <c r="E20" s="131"/>
      <c r="F20" s="133"/>
      <c r="G20" s="128"/>
      <c r="H20" s="134">
        <f t="shared" si="0"/>
        <v>0</v>
      </c>
      <c r="I20" s="135">
        <f t="shared" si="1"/>
      </c>
      <c r="J20" s="174">
        <f t="shared" si="4"/>
        <v>0</v>
      </c>
      <c r="K20" s="227">
        <f t="shared" si="5"/>
        <v>115.25</v>
      </c>
      <c r="L20" s="227">
        <f t="shared" si="2"/>
        <v>0</v>
      </c>
      <c r="M20" s="227">
        <f t="shared" si="6"/>
        <v>-105.25</v>
      </c>
      <c r="N20" s="227">
        <f>IF(AND(nota_fundamentare!C20&lt;=0,nota_fundamentare!D20&lt;=0),0,IF(nota_fundamentare!D20&lt;nota_fundamentare!C20,'resurse tehnice'!M20*nota_fundamentare!D20/nota_fundamentare!C20,'resurse tehnice'!M20))</f>
        <v>-105.25</v>
      </c>
    </row>
    <row r="21" spans="1:14" s="230" customFormat="1" ht="13.5" thickBot="1">
      <c r="A21" s="130">
        <f t="shared" si="3"/>
        <v>0</v>
      </c>
      <c r="B21" s="131"/>
      <c r="C21" s="131"/>
      <c r="D21" s="132"/>
      <c r="E21" s="131"/>
      <c r="F21" s="133"/>
      <c r="G21" s="128"/>
      <c r="H21" s="134">
        <f t="shared" si="0"/>
        <v>0</v>
      </c>
      <c r="I21" s="135">
        <f t="shared" si="1"/>
      </c>
      <c r="J21" s="174">
        <f t="shared" si="4"/>
        <v>0</v>
      </c>
      <c r="K21" s="227">
        <f t="shared" si="5"/>
        <v>115.25</v>
      </c>
      <c r="L21" s="227">
        <f t="shared" si="2"/>
        <v>0</v>
      </c>
      <c r="M21" s="227">
        <f t="shared" si="6"/>
        <v>-105.25</v>
      </c>
      <c r="N21" s="227">
        <f>IF(AND(nota_fundamentare!C21&lt;=0,nota_fundamentare!D21&lt;=0),0,IF(nota_fundamentare!D21&lt;nota_fundamentare!C21,'resurse tehnice'!M21*nota_fundamentare!D21/nota_fundamentare!C21,'resurse tehnice'!M21))</f>
        <v>-105.25</v>
      </c>
    </row>
    <row r="22" spans="1:14" s="230" customFormat="1" ht="13.5" thickBot="1">
      <c r="A22" s="130">
        <f t="shared" si="3"/>
        <v>0</v>
      </c>
      <c r="B22" s="131"/>
      <c r="C22" s="131"/>
      <c r="D22" s="132"/>
      <c r="E22" s="131"/>
      <c r="F22" s="133"/>
      <c r="G22" s="128"/>
      <c r="H22" s="134">
        <f t="shared" si="0"/>
        <v>0</v>
      </c>
      <c r="I22" s="135">
        <f t="shared" si="1"/>
      </c>
      <c r="J22" s="174">
        <f t="shared" si="4"/>
        <v>0</v>
      </c>
      <c r="K22" s="227">
        <f t="shared" si="5"/>
        <v>115.25</v>
      </c>
      <c r="L22" s="227">
        <f t="shared" si="2"/>
        <v>0</v>
      </c>
      <c r="M22" s="227">
        <f t="shared" si="6"/>
        <v>-105.25</v>
      </c>
      <c r="N22" s="227">
        <f>IF(AND(nota_fundamentare!C22&lt;=0,nota_fundamentare!D22&lt;=0),0,IF(nota_fundamentare!D22&lt;nota_fundamentare!C22,'resurse tehnice'!M22*nota_fundamentare!D22/nota_fundamentare!C22,'resurse tehnice'!M22))</f>
        <v>-105.25</v>
      </c>
    </row>
    <row r="23" spans="1:14" s="230" customFormat="1" ht="13.5" thickBot="1">
      <c r="A23" s="130">
        <f t="shared" si="3"/>
        <v>0</v>
      </c>
      <c r="B23" s="131"/>
      <c r="C23" s="131"/>
      <c r="D23" s="132"/>
      <c r="E23" s="131"/>
      <c r="F23" s="133"/>
      <c r="G23" s="128"/>
      <c r="H23" s="134">
        <f t="shared" si="0"/>
        <v>0</v>
      </c>
      <c r="I23" s="135">
        <f t="shared" si="1"/>
      </c>
      <c r="J23" s="174">
        <f t="shared" si="4"/>
        <v>0</v>
      </c>
      <c r="K23" s="227">
        <f t="shared" si="5"/>
        <v>115.25</v>
      </c>
      <c r="L23" s="227">
        <f t="shared" si="2"/>
        <v>0</v>
      </c>
      <c r="M23" s="227">
        <f t="shared" si="6"/>
        <v>-105.25</v>
      </c>
      <c r="N23" s="227">
        <f>IF(AND(nota_fundamentare!C23&lt;=0,nota_fundamentare!D23&lt;=0),0,IF(nota_fundamentare!D23&lt;nota_fundamentare!C23,'resurse tehnice'!M23*nota_fundamentare!D23/nota_fundamentare!C23,'resurse tehnice'!M23))</f>
        <v>-105.25</v>
      </c>
    </row>
    <row r="24" spans="1:14" s="230" customFormat="1" ht="13.5" thickBot="1">
      <c r="A24" s="130">
        <f t="shared" si="3"/>
        <v>0</v>
      </c>
      <c r="B24" s="131"/>
      <c r="C24" s="131"/>
      <c r="D24" s="132"/>
      <c r="E24" s="131"/>
      <c r="F24" s="133"/>
      <c r="G24" s="128"/>
      <c r="H24" s="134">
        <f t="shared" si="0"/>
        <v>0</v>
      </c>
      <c r="I24" s="135">
        <f t="shared" si="1"/>
      </c>
      <c r="J24" s="174">
        <f t="shared" si="4"/>
        <v>0</v>
      </c>
      <c r="K24" s="227">
        <f t="shared" si="5"/>
        <v>115.25</v>
      </c>
      <c r="L24" s="227">
        <f t="shared" si="2"/>
        <v>0</v>
      </c>
      <c r="M24" s="227">
        <f t="shared" si="6"/>
        <v>-105.25</v>
      </c>
      <c r="N24" s="227">
        <f>IF(AND(nota_fundamentare!C24&lt;=0,nota_fundamentare!D24&lt;=0),0,IF(nota_fundamentare!D24&lt;nota_fundamentare!C24,'resurse tehnice'!M24*nota_fundamentare!D24/nota_fundamentare!C24,'resurse tehnice'!M24))</f>
        <v>-105.25</v>
      </c>
    </row>
    <row r="25" spans="1:14" s="230" customFormat="1" ht="13.5" thickBot="1">
      <c r="A25" s="130">
        <f t="shared" si="3"/>
        <v>0</v>
      </c>
      <c r="B25" s="131"/>
      <c r="C25" s="131"/>
      <c r="D25" s="132"/>
      <c r="E25" s="131"/>
      <c r="F25" s="133"/>
      <c r="G25" s="128"/>
      <c r="H25" s="134">
        <f t="shared" si="0"/>
        <v>0</v>
      </c>
      <c r="I25" s="135">
        <f t="shared" si="1"/>
      </c>
      <c r="J25" s="174">
        <f t="shared" si="4"/>
        <v>0</v>
      </c>
      <c r="K25" s="227">
        <f t="shared" si="5"/>
        <v>115.25</v>
      </c>
      <c r="L25" s="227">
        <f t="shared" si="2"/>
        <v>0</v>
      </c>
      <c r="M25" s="227">
        <f t="shared" si="6"/>
        <v>-105.25</v>
      </c>
      <c r="N25" s="227">
        <f>IF(AND(nota_fundamentare!C25&lt;=0,nota_fundamentare!D25&lt;=0),0,IF(nota_fundamentare!D25&lt;nota_fundamentare!C25,'resurse tehnice'!M25*nota_fundamentare!D25/nota_fundamentare!C25,'resurse tehnice'!M25))</f>
        <v>-105.25</v>
      </c>
    </row>
    <row r="26" spans="1:14" s="230" customFormat="1" ht="13.5" thickBot="1">
      <c r="A26" s="130">
        <f t="shared" si="3"/>
        <v>0</v>
      </c>
      <c r="B26" s="131"/>
      <c r="C26" s="131"/>
      <c r="D26" s="132"/>
      <c r="E26" s="131"/>
      <c r="F26" s="133"/>
      <c r="G26" s="128"/>
      <c r="H26" s="134">
        <f t="shared" si="0"/>
        <v>0</v>
      </c>
      <c r="I26" s="135">
        <f t="shared" si="1"/>
      </c>
      <c r="J26" s="174">
        <f t="shared" si="4"/>
        <v>0</v>
      </c>
      <c r="K26" s="227">
        <f t="shared" si="5"/>
        <v>115.25</v>
      </c>
      <c r="L26" s="227">
        <f t="shared" si="2"/>
        <v>0</v>
      </c>
      <c r="M26" s="227">
        <f t="shared" si="6"/>
        <v>-105.25</v>
      </c>
      <c r="N26" s="227">
        <f>IF(AND(nota_fundamentare!C26&lt;=0,nota_fundamentare!D26&lt;=0),0,IF(nota_fundamentare!D26&lt;nota_fundamentare!C26,'resurse tehnice'!M26*nota_fundamentare!D26/nota_fundamentare!C26,'resurse tehnice'!M26))</f>
        <v>-105.25</v>
      </c>
    </row>
    <row r="27" spans="1:14" s="230" customFormat="1" ht="13.5" thickBot="1">
      <c r="A27" s="130">
        <f t="shared" si="3"/>
        <v>0</v>
      </c>
      <c r="B27" s="131"/>
      <c r="C27" s="131"/>
      <c r="D27" s="132"/>
      <c r="E27" s="131"/>
      <c r="F27" s="133"/>
      <c r="G27" s="128"/>
      <c r="H27" s="134">
        <f t="shared" si="0"/>
        <v>0</v>
      </c>
      <c r="I27" s="135">
        <f t="shared" si="1"/>
      </c>
      <c r="J27" s="174">
        <f t="shared" si="4"/>
        <v>0</v>
      </c>
      <c r="K27" s="227">
        <f t="shared" si="5"/>
        <v>115.25</v>
      </c>
      <c r="L27" s="227">
        <f t="shared" si="2"/>
        <v>0</v>
      </c>
      <c r="M27" s="227">
        <f t="shared" si="6"/>
        <v>-105.25</v>
      </c>
      <c r="N27" s="227">
        <f>IF(AND(nota_fundamentare!C27&lt;=0,nota_fundamentare!D27&lt;=0),0,IF(nota_fundamentare!D27&lt;nota_fundamentare!C27,'resurse tehnice'!M27*nota_fundamentare!D27/nota_fundamentare!C27,'resurse tehnice'!M27))</f>
        <v>-105.25</v>
      </c>
    </row>
    <row r="28" spans="1:14" s="230" customFormat="1" ht="13.5" thickBot="1">
      <c r="A28" s="130">
        <f t="shared" si="3"/>
        <v>0</v>
      </c>
      <c r="B28" s="131"/>
      <c r="C28" s="131"/>
      <c r="D28" s="132"/>
      <c r="E28" s="131"/>
      <c r="F28" s="133"/>
      <c r="G28" s="128"/>
      <c r="H28" s="134">
        <f t="shared" si="0"/>
        <v>0</v>
      </c>
      <c r="I28" s="135">
        <f t="shared" si="1"/>
      </c>
      <c r="J28" s="174">
        <f t="shared" si="4"/>
        <v>0</v>
      </c>
      <c r="K28" s="227">
        <f t="shared" si="5"/>
        <v>115.25</v>
      </c>
      <c r="L28" s="227">
        <f t="shared" si="2"/>
        <v>0</v>
      </c>
      <c r="M28" s="227">
        <f t="shared" si="6"/>
        <v>-105.25</v>
      </c>
      <c r="N28" s="227">
        <f>IF(AND(nota_fundamentare!C28&lt;=0,nota_fundamentare!D28&lt;=0),0,IF(nota_fundamentare!D28&lt;nota_fundamentare!C28,'resurse tehnice'!M28*nota_fundamentare!D28/nota_fundamentare!C28,'resurse tehnice'!M28))</f>
        <v>-105.25</v>
      </c>
    </row>
    <row r="29" spans="1:14" s="230" customFormat="1" ht="13.5" thickBot="1">
      <c r="A29" s="130">
        <f t="shared" si="3"/>
        <v>0</v>
      </c>
      <c r="B29" s="131"/>
      <c r="C29" s="131"/>
      <c r="D29" s="132"/>
      <c r="E29" s="131"/>
      <c r="F29" s="133"/>
      <c r="G29" s="128"/>
      <c r="H29" s="134">
        <f t="shared" si="0"/>
        <v>0</v>
      </c>
      <c r="I29" s="135">
        <f t="shared" si="1"/>
      </c>
      <c r="J29" s="174">
        <f t="shared" si="4"/>
        <v>0</v>
      </c>
      <c r="K29" s="227">
        <f t="shared" si="5"/>
        <v>115.25</v>
      </c>
      <c r="L29" s="227">
        <f t="shared" si="2"/>
        <v>0</v>
      </c>
      <c r="M29" s="227">
        <f t="shared" si="6"/>
        <v>-105.25</v>
      </c>
      <c r="N29" s="227">
        <f>IF(AND(nota_fundamentare!C29&lt;=0,nota_fundamentare!D29&lt;=0),0,IF(nota_fundamentare!D29&lt;nota_fundamentare!C29,'resurse tehnice'!M29*nota_fundamentare!D29/nota_fundamentare!C29,'resurse tehnice'!M29))</f>
        <v>-105.25</v>
      </c>
    </row>
    <row r="30" spans="1:14" s="230" customFormat="1" ht="13.5" thickBot="1">
      <c r="A30" s="130">
        <f t="shared" si="3"/>
        <v>0</v>
      </c>
      <c r="B30" s="131"/>
      <c r="C30" s="131"/>
      <c r="D30" s="132"/>
      <c r="E30" s="131"/>
      <c r="F30" s="133"/>
      <c r="G30" s="128"/>
      <c r="H30" s="134">
        <f t="shared" si="0"/>
        <v>0</v>
      </c>
      <c r="I30" s="135">
        <f t="shared" si="1"/>
      </c>
      <c r="J30" s="174">
        <f t="shared" si="4"/>
        <v>0</v>
      </c>
      <c r="K30" s="227">
        <f t="shared" si="5"/>
        <v>115.25</v>
      </c>
      <c r="L30" s="227">
        <f t="shared" si="2"/>
        <v>0</v>
      </c>
      <c r="M30" s="227">
        <f t="shared" si="6"/>
        <v>-105.25</v>
      </c>
      <c r="N30" s="227">
        <f>IF(AND(nota_fundamentare!C30&lt;=0,nota_fundamentare!D30&lt;=0),0,IF(nota_fundamentare!D30&lt;nota_fundamentare!C30,'resurse tehnice'!M30*nota_fundamentare!D30/nota_fundamentare!C30,'resurse tehnice'!M30))</f>
        <v>-105.25</v>
      </c>
    </row>
    <row r="31" spans="1:14" s="230" customFormat="1" ht="13.5" thickBot="1">
      <c r="A31" s="130">
        <f t="shared" si="3"/>
        <v>0</v>
      </c>
      <c r="B31" s="131"/>
      <c r="C31" s="131"/>
      <c r="D31" s="132"/>
      <c r="E31" s="131"/>
      <c r="F31" s="133"/>
      <c r="G31" s="128"/>
      <c r="H31" s="134">
        <f t="shared" si="0"/>
        <v>0</v>
      </c>
      <c r="I31" s="135">
        <f t="shared" si="1"/>
      </c>
      <c r="J31" s="174">
        <f t="shared" si="4"/>
        <v>0</v>
      </c>
      <c r="K31" s="227">
        <f t="shared" si="5"/>
        <v>115.25</v>
      </c>
      <c r="L31" s="227">
        <f t="shared" si="2"/>
        <v>0</v>
      </c>
      <c r="M31" s="227">
        <f t="shared" si="6"/>
        <v>-105.25</v>
      </c>
      <c r="N31" s="227">
        <f>IF(AND(nota_fundamentare!C31&lt;=0,nota_fundamentare!D31&lt;=0),0,IF(nota_fundamentare!D31&lt;nota_fundamentare!C31,'resurse tehnice'!M31*nota_fundamentare!D31/nota_fundamentare!C31,'resurse tehnice'!M31))</f>
        <v>-105.25</v>
      </c>
    </row>
    <row r="32" spans="1:14" s="230" customFormat="1" ht="13.5" thickBot="1">
      <c r="A32" s="130">
        <f t="shared" si="3"/>
        <v>0</v>
      </c>
      <c r="B32" s="131"/>
      <c r="C32" s="131"/>
      <c r="D32" s="132"/>
      <c r="E32" s="131"/>
      <c r="F32" s="133"/>
      <c r="G32" s="128"/>
      <c r="H32" s="134">
        <f t="shared" si="0"/>
        <v>0</v>
      </c>
      <c r="I32" s="135">
        <f t="shared" si="1"/>
      </c>
      <c r="J32" s="174">
        <f t="shared" si="4"/>
        <v>0</v>
      </c>
      <c r="K32" s="227">
        <f t="shared" si="5"/>
        <v>115.25</v>
      </c>
      <c r="L32" s="227">
        <f t="shared" si="2"/>
        <v>0</v>
      </c>
      <c r="M32" s="227">
        <f t="shared" si="6"/>
        <v>-105.25</v>
      </c>
      <c r="N32" s="227">
        <f>IF(AND(nota_fundamentare!C32&lt;=0,nota_fundamentare!D32&lt;=0),0,IF(nota_fundamentare!D32&lt;nota_fundamentare!C32,'resurse tehnice'!M32*nota_fundamentare!D32/nota_fundamentare!C32,'resurse tehnice'!M32))</f>
        <v>-105.25</v>
      </c>
    </row>
    <row r="33" spans="1:14" s="230" customFormat="1" ht="13.5" thickBot="1">
      <c r="A33" s="130">
        <f t="shared" si="3"/>
        <v>0</v>
      </c>
      <c r="B33" s="131"/>
      <c r="C33" s="131"/>
      <c r="D33" s="132"/>
      <c r="E33" s="131"/>
      <c r="F33" s="133"/>
      <c r="G33" s="128"/>
      <c r="H33" s="134">
        <f t="shared" si="0"/>
        <v>0</v>
      </c>
      <c r="I33" s="135">
        <f t="shared" si="1"/>
      </c>
      <c r="J33" s="174">
        <f t="shared" si="4"/>
        <v>0</v>
      </c>
      <c r="K33" s="227">
        <f t="shared" si="5"/>
        <v>115.25</v>
      </c>
      <c r="L33" s="227">
        <f t="shared" si="2"/>
        <v>0</v>
      </c>
      <c r="M33" s="227">
        <f t="shared" si="6"/>
        <v>-105.25</v>
      </c>
      <c r="N33" s="227">
        <f>IF(AND(nota_fundamentare!C33&lt;=0,nota_fundamentare!D33&lt;=0),0,IF(nota_fundamentare!D33&lt;nota_fundamentare!C33,'resurse tehnice'!M33*nota_fundamentare!D33/nota_fundamentare!C33,'resurse tehnice'!M33))</f>
        <v>-105.25</v>
      </c>
    </row>
    <row r="34" spans="1:14" s="230" customFormat="1" ht="13.5" thickBot="1">
      <c r="A34" s="130">
        <f t="shared" si="3"/>
        <v>0</v>
      </c>
      <c r="B34" s="131"/>
      <c r="C34" s="131"/>
      <c r="D34" s="132"/>
      <c r="E34" s="131"/>
      <c r="F34" s="133"/>
      <c r="G34" s="128"/>
      <c r="H34" s="134">
        <f t="shared" si="0"/>
        <v>0</v>
      </c>
      <c r="I34" s="135">
        <f t="shared" si="1"/>
      </c>
      <c r="J34" s="174">
        <f t="shared" si="4"/>
        <v>0</v>
      </c>
      <c r="K34" s="227">
        <f t="shared" si="5"/>
        <v>115.25</v>
      </c>
      <c r="L34" s="227">
        <f t="shared" si="2"/>
        <v>0</v>
      </c>
      <c r="M34" s="227">
        <f t="shared" si="6"/>
        <v>-105.25</v>
      </c>
      <c r="N34" s="227">
        <f>IF(AND(nota_fundamentare!C34&lt;=0,nota_fundamentare!D34&lt;=0),0,IF(nota_fundamentare!D34&lt;nota_fundamentare!C34,'resurse tehnice'!M34*nota_fundamentare!D34/nota_fundamentare!C34,'resurse tehnice'!M34))</f>
        <v>-105.25</v>
      </c>
    </row>
    <row r="35" spans="1:14" s="230" customFormat="1" ht="13.5" thickBot="1">
      <c r="A35" s="136">
        <f t="shared" si="3"/>
        <v>0</v>
      </c>
      <c r="B35" s="137"/>
      <c r="C35" s="137"/>
      <c r="D35" s="138"/>
      <c r="E35" s="137"/>
      <c r="F35" s="139"/>
      <c r="G35" s="129"/>
      <c r="H35" s="140">
        <f t="shared" si="0"/>
        <v>0</v>
      </c>
      <c r="I35" s="141">
        <f t="shared" si="1"/>
      </c>
      <c r="J35" s="174">
        <f t="shared" si="4"/>
        <v>0</v>
      </c>
      <c r="K35" s="227">
        <f t="shared" si="5"/>
        <v>115.25</v>
      </c>
      <c r="L35" s="227">
        <f t="shared" si="2"/>
        <v>0</v>
      </c>
      <c r="M35" s="227">
        <f t="shared" si="6"/>
        <v>-105.25</v>
      </c>
      <c r="N35" s="227">
        <f>IF(AND(nota_fundamentare!C35&lt;=0,nota_fundamentare!D35&lt;=0),0,IF(nota_fundamentare!D35&lt;nota_fundamentare!C35,'resurse tehnice'!M35*nota_fundamentare!D35/nota_fundamentare!C35,'resurse tehnice'!M35))</f>
        <v>-105.25</v>
      </c>
    </row>
    <row r="36" spans="1:10" s="145" customFormat="1" ht="14.25" thickBot="1" thickTop="1">
      <c r="A36" s="142"/>
      <c r="B36" s="285" t="s">
        <v>134</v>
      </c>
      <c r="C36" s="285"/>
      <c r="D36" s="285"/>
      <c r="E36" s="285"/>
      <c r="F36" s="285"/>
      <c r="G36" s="285"/>
      <c r="H36" s="143"/>
      <c r="I36" s="144">
        <f>SUM(I6:I35)</f>
        <v>0</v>
      </c>
      <c r="J36" s="175">
        <f>SUM(J6:J35)</f>
        <v>0</v>
      </c>
    </row>
    <row r="37" spans="1:10" s="145" customFormat="1" ht="4.5" customHeight="1" thickTop="1">
      <c r="A37" s="146"/>
      <c r="B37" s="147"/>
      <c r="C37" s="146"/>
      <c r="D37" s="146"/>
      <c r="E37" s="148"/>
      <c r="F37" s="149"/>
      <c r="G37" s="148"/>
      <c r="H37" s="150"/>
      <c r="J37" s="176"/>
    </row>
    <row r="38" spans="1:10" s="145" customFormat="1" ht="25.5" customHeight="1">
      <c r="A38" s="146"/>
      <c r="B38" s="292" t="s">
        <v>165</v>
      </c>
      <c r="C38" s="292"/>
      <c r="D38" s="292"/>
      <c r="E38" s="292"/>
      <c r="F38" s="292"/>
      <c r="G38" s="292"/>
      <c r="H38" s="292"/>
      <c r="I38" s="292"/>
      <c r="J38" s="176"/>
    </row>
    <row r="39" spans="1:10" s="145" customFormat="1" ht="5.25" customHeight="1">
      <c r="A39" s="146"/>
      <c r="B39" s="151"/>
      <c r="C39" s="146"/>
      <c r="D39" s="146"/>
      <c r="E39" s="148"/>
      <c r="F39" s="149"/>
      <c r="G39" s="148"/>
      <c r="H39" s="150"/>
      <c r="J39" s="176"/>
    </row>
    <row r="40" spans="1:10" s="145" customFormat="1" ht="16.5" thickBot="1">
      <c r="A40" s="146"/>
      <c r="B40" s="152" t="s">
        <v>24</v>
      </c>
      <c r="C40" s="153"/>
      <c r="D40" s="146"/>
      <c r="E40" s="148"/>
      <c r="F40" s="149"/>
      <c r="G40" s="148"/>
      <c r="H40" s="150"/>
      <c r="J40" s="176"/>
    </row>
    <row r="41" spans="1:10" s="145" customFormat="1" ht="14.25" thickBot="1" thickTop="1">
      <c r="A41" s="154"/>
      <c r="B41" s="155" t="s">
        <v>136</v>
      </c>
      <c r="C41" s="156" t="s">
        <v>19</v>
      </c>
      <c r="D41" s="154"/>
      <c r="F41" s="157"/>
      <c r="J41" s="176"/>
    </row>
    <row r="42" spans="1:10" s="145" customFormat="1" ht="13.5" thickTop="1">
      <c r="A42" s="154"/>
      <c r="B42" s="158"/>
      <c r="C42" s="179">
        <f aca="true" t="shared" si="7" ref="C42:C47">IF(ISNA(VLOOKUP(B42,Suprafete_Pct,2,0)),"",VLOOKUP(B42,Suprafete_Pct,2,0))</f>
      </c>
      <c r="D42" s="154"/>
      <c r="F42" s="157"/>
      <c r="J42" s="176"/>
    </row>
    <row r="43" spans="1:10" s="145" customFormat="1" ht="12.75">
      <c r="A43" s="154"/>
      <c r="B43" s="159"/>
      <c r="C43" s="180">
        <f t="shared" si="7"/>
      </c>
      <c r="D43" s="154"/>
      <c r="F43" s="157"/>
      <c r="J43" s="176"/>
    </row>
    <row r="44" spans="1:10" s="145" customFormat="1" ht="12.75">
      <c r="A44" s="154"/>
      <c r="B44" s="159"/>
      <c r="C44" s="180">
        <f t="shared" si="7"/>
      </c>
      <c r="D44" s="154"/>
      <c r="F44" s="157"/>
      <c r="J44" s="176"/>
    </row>
    <row r="45" spans="1:10" s="145" customFormat="1" ht="12.75">
      <c r="A45" s="154"/>
      <c r="B45" s="159"/>
      <c r="C45" s="180">
        <f t="shared" si="7"/>
      </c>
      <c r="D45" s="154"/>
      <c r="F45" s="157"/>
      <c r="J45" s="176"/>
    </row>
    <row r="46" spans="1:10" s="145" customFormat="1" ht="12.75">
      <c r="A46" s="154"/>
      <c r="B46" s="159"/>
      <c r="C46" s="180">
        <f t="shared" si="7"/>
      </c>
      <c r="D46" s="154"/>
      <c r="F46" s="157"/>
      <c r="J46" s="176"/>
    </row>
    <row r="47" spans="1:10" s="145" customFormat="1" ht="13.5" thickBot="1">
      <c r="A47" s="154"/>
      <c r="B47" s="160"/>
      <c r="C47" s="181">
        <f t="shared" si="7"/>
      </c>
      <c r="D47" s="154"/>
      <c r="F47" s="157"/>
      <c r="J47" s="176"/>
    </row>
    <row r="48" spans="1:10" s="150" customFormat="1" ht="16.5" thickBot="1" thickTop="1">
      <c r="A48" s="161"/>
      <c r="B48" s="162" t="s">
        <v>134</v>
      </c>
      <c r="C48" s="144">
        <f>SUM(C42:C47)</f>
        <v>0</v>
      </c>
      <c r="D48" s="161"/>
      <c r="E48" s="281" t="s">
        <v>22</v>
      </c>
      <c r="F48" s="281"/>
      <c r="G48" s="281"/>
      <c r="H48" s="281"/>
      <c r="J48" s="177"/>
    </row>
    <row r="49" spans="1:10" s="150" customFormat="1" ht="9.75" customHeight="1" thickTop="1">
      <c r="A49" s="161"/>
      <c r="B49" s="147"/>
      <c r="C49" s="161"/>
      <c r="D49" s="161"/>
      <c r="E49" s="286">
        <f>IF(AND(J36&gt;0,J36=nota_fundamentare!F36),I36+C48+C59,0)</f>
        <v>0</v>
      </c>
      <c r="F49" s="287"/>
      <c r="G49" s="287"/>
      <c r="H49" s="288"/>
      <c r="J49" s="177"/>
    </row>
    <row r="50" spans="1:10" s="150" customFormat="1" ht="9.75" customHeight="1" thickBot="1">
      <c r="A50" s="161"/>
      <c r="B50" s="147"/>
      <c r="C50" s="161"/>
      <c r="D50" s="161"/>
      <c r="E50" s="289"/>
      <c r="F50" s="290"/>
      <c r="G50" s="290"/>
      <c r="H50" s="291"/>
      <c r="J50" s="177"/>
    </row>
    <row r="51" spans="1:10" s="150" customFormat="1" ht="16.5" thickBot="1">
      <c r="A51" s="161"/>
      <c r="B51" s="152" t="s">
        <v>25</v>
      </c>
      <c r="C51" s="161"/>
      <c r="D51" s="161"/>
      <c r="E51" s="279" t="str">
        <f>IF(AND(J36&gt;0,J36=nota_fundamentare!F36),"","NU se calculează totalul la resursa tehnică dacă nu aţi completat nr. de proceduri la toate aparatele propuse")</f>
        <v>NU se calculează totalul la resursa tehnică dacă nu aţi completat nr. de proceduri la toate aparatele propuse</v>
      </c>
      <c r="F51" s="279"/>
      <c r="G51" s="279"/>
      <c r="H51" s="279"/>
      <c r="J51" s="177"/>
    </row>
    <row r="52" spans="1:10" s="150" customFormat="1" ht="14.25" thickBot="1" thickTop="1">
      <c r="A52" s="161"/>
      <c r="B52" s="155" t="s">
        <v>135</v>
      </c>
      <c r="C52" s="156" t="s">
        <v>19</v>
      </c>
      <c r="D52" s="161"/>
      <c r="E52" s="280"/>
      <c r="F52" s="280"/>
      <c r="G52" s="280"/>
      <c r="H52" s="280"/>
      <c r="I52" s="145"/>
      <c r="J52" s="177"/>
    </row>
    <row r="53" spans="1:10" s="145" customFormat="1" ht="13.5" thickTop="1">
      <c r="A53" s="154"/>
      <c r="B53" s="158"/>
      <c r="C53" s="179">
        <f aca="true" t="shared" si="8" ref="C53:C58">IF(ISNA(VLOOKUP(B53,Volume_Pct,2,0)),"",VLOOKUP(B53,Volume_Pct,2,0))</f>
      </c>
      <c r="D53" s="154"/>
      <c r="E53" s="154"/>
      <c r="F53" s="157"/>
      <c r="J53" s="176"/>
    </row>
    <row r="54" spans="1:10" s="145" customFormat="1" ht="12.75">
      <c r="A54" s="154"/>
      <c r="B54" s="159"/>
      <c r="C54" s="180">
        <f t="shared" si="8"/>
      </c>
      <c r="D54" s="154"/>
      <c r="E54" s="154"/>
      <c r="F54" s="157"/>
      <c r="J54" s="176"/>
    </row>
    <row r="55" spans="1:10" s="145" customFormat="1" ht="12.75">
      <c r="A55" s="154"/>
      <c r="B55" s="159"/>
      <c r="C55" s="180">
        <f t="shared" si="8"/>
      </c>
      <c r="D55" s="154"/>
      <c r="E55" s="154"/>
      <c r="F55" s="157"/>
      <c r="J55" s="176"/>
    </row>
    <row r="56" spans="1:10" s="145" customFormat="1" ht="12.75">
      <c r="A56" s="154"/>
      <c r="B56" s="159"/>
      <c r="C56" s="180">
        <f t="shared" si="8"/>
      </c>
      <c r="D56" s="154"/>
      <c r="E56" s="154"/>
      <c r="F56" s="157"/>
      <c r="J56" s="176"/>
    </row>
    <row r="57" spans="1:10" s="145" customFormat="1" ht="12.75">
      <c r="A57" s="154"/>
      <c r="B57" s="159"/>
      <c r="C57" s="180">
        <f t="shared" si="8"/>
      </c>
      <c r="D57" s="154"/>
      <c r="E57" s="154"/>
      <c r="F57" s="157"/>
      <c r="J57" s="176"/>
    </row>
    <row r="58" spans="1:10" s="145" customFormat="1" ht="13.5" thickBot="1">
      <c r="A58" s="154"/>
      <c r="B58" s="160"/>
      <c r="C58" s="181">
        <f t="shared" si="8"/>
      </c>
      <c r="D58" s="154"/>
      <c r="E58" s="154"/>
      <c r="F58" s="157"/>
      <c r="J58" s="176"/>
    </row>
    <row r="59" spans="1:10" s="145" customFormat="1" ht="14.25" thickBot="1" thickTop="1">
      <c r="A59" s="154"/>
      <c r="B59" s="162" t="s">
        <v>134</v>
      </c>
      <c r="C59" s="144">
        <f>SUM(C53:C58)</f>
        <v>0</v>
      </c>
      <c r="D59" s="154"/>
      <c r="E59" s="154"/>
      <c r="F59" s="163"/>
      <c r="G59" s="154"/>
      <c r="J59" s="176"/>
    </row>
    <row r="60" spans="1:10" s="145" customFormat="1" ht="13.5" thickTop="1">
      <c r="A60" s="145" t="s">
        <v>40</v>
      </c>
      <c r="B60" s="161"/>
      <c r="C60" s="161"/>
      <c r="D60" s="161"/>
      <c r="E60" s="161"/>
      <c r="F60" s="165"/>
      <c r="G60" s="161"/>
      <c r="J60" s="176"/>
    </row>
    <row r="61" spans="1:10" s="145" customFormat="1" ht="5.25" customHeight="1">
      <c r="A61" s="164"/>
      <c r="B61" s="161"/>
      <c r="C61" s="161"/>
      <c r="D61" s="161"/>
      <c r="E61" s="167"/>
      <c r="F61" s="167"/>
      <c r="G61" s="168"/>
      <c r="H61" s="168"/>
      <c r="I61" s="168"/>
      <c r="J61" s="176"/>
    </row>
    <row r="62" spans="1:10" s="168" customFormat="1" ht="15.75">
      <c r="A62" s="282" t="s">
        <v>0</v>
      </c>
      <c r="B62" s="282"/>
      <c r="C62" s="282"/>
      <c r="D62" s="166"/>
      <c r="E62" s="167"/>
      <c r="F62" s="167"/>
      <c r="J62" s="178"/>
    </row>
    <row r="63" spans="1:10" s="168" customFormat="1" ht="15.75">
      <c r="A63" s="283" t="s">
        <v>2</v>
      </c>
      <c r="B63" s="283"/>
      <c r="C63" s="283"/>
      <c r="D63" s="166"/>
      <c r="E63" s="167"/>
      <c r="F63" s="167"/>
      <c r="J63" s="178"/>
    </row>
    <row r="64" spans="1:10" s="168" customFormat="1" ht="15.75">
      <c r="A64" s="283"/>
      <c r="B64" s="283"/>
      <c r="C64" s="283"/>
      <c r="D64" s="169"/>
      <c r="E64" s="237"/>
      <c r="F64" s="167"/>
      <c r="J64" s="178"/>
    </row>
    <row r="65" spans="1:10" s="168" customFormat="1" ht="12" customHeight="1">
      <c r="A65" s="283" t="str">
        <f>UPPER(Furn_ReprLeg_Nume)&amp;"  "&amp;PROPER(Furn_ReprLeg_PreNume)</f>
        <v>  </v>
      </c>
      <c r="B65" s="283"/>
      <c r="C65" s="283"/>
      <c r="D65" s="126"/>
      <c r="E65" s="145"/>
      <c r="F65" s="157"/>
      <c r="G65" s="283" t="s">
        <v>1</v>
      </c>
      <c r="H65" s="283"/>
      <c r="I65" s="145"/>
      <c r="J65" s="178"/>
    </row>
    <row r="66" spans="1:10" s="145" customFormat="1" ht="12" customHeight="1">
      <c r="A66" s="278" t="s">
        <v>85</v>
      </c>
      <c r="B66" s="278"/>
      <c r="C66" s="278"/>
      <c r="F66" s="157"/>
      <c r="G66" s="284">
        <f>IF(Data_Compl=0,"",Data_Compl)</f>
      </c>
      <c r="H66" s="284"/>
      <c r="J66" s="176"/>
    </row>
    <row r="67" spans="6:10" s="145" customFormat="1" ht="12.75">
      <c r="F67" s="157"/>
      <c r="J67" s="176"/>
    </row>
    <row r="68" spans="6:10" s="145" customFormat="1" ht="12.75" hidden="1">
      <c r="F68" s="157"/>
      <c r="J68" s="176"/>
    </row>
    <row r="69" spans="6:10" s="145" customFormat="1" ht="12.75" hidden="1">
      <c r="F69" s="157"/>
      <c r="J69" s="176"/>
    </row>
    <row r="70" spans="5:10" s="145" customFormat="1" ht="12.75" hidden="1">
      <c r="E70"/>
      <c r="F70" s="72"/>
      <c r="I70"/>
      <c r="J70" s="176"/>
    </row>
    <row r="71" ht="12.75" hidden="1"/>
    <row r="72" ht="12.75" hidden="1"/>
    <row r="73" ht="12.75" hidden="1"/>
  </sheetData>
  <sheetProtection password="FBFE" sheet="1" selectLockedCells="1"/>
  <mergeCells count="12">
    <mergeCell ref="B36:G36"/>
    <mergeCell ref="E49:H50"/>
    <mergeCell ref="A63:C63"/>
    <mergeCell ref="A64:C64"/>
    <mergeCell ref="A65:C65"/>
    <mergeCell ref="B38:I38"/>
    <mergeCell ref="A66:C66"/>
    <mergeCell ref="E51:H52"/>
    <mergeCell ref="E48:H48"/>
    <mergeCell ref="A62:C62"/>
    <mergeCell ref="G65:H65"/>
    <mergeCell ref="G66:H66"/>
  </mergeCells>
  <conditionalFormatting sqref="B53:B58 B6:F35 B42:B47">
    <cfRule type="expression" priority="1" dxfId="0" stopIfTrue="1">
      <formula>LEN(TRIM(B6))=0</formula>
    </cfRule>
  </conditionalFormatting>
  <conditionalFormatting sqref="G6:G35">
    <cfRule type="expression" priority="2" dxfId="0" stopIfTrue="1">
      <formula>LEN(TRIM(G6))=0</formula>
    </cfRule>
  </conditionalFormatting>
  <dataValidations count="9">
    <dataValidation type="list" allowBlank="1" showInputMessage="1" showErrorMessage="1" sqref="C6:C35">
      <formula1>IF(LEN(TRIM(B6))&gt;3,Aparate,CiuCiu)</formula1>
    </dataValidation>
    <dataValidation type="custom" showInputMessage="1" showErrorMessage="1" promptTitle="Atenţie !!!" prompt="Nu se lasă rănduri libere între înregistrări.&#10;Denumirea nu poate fi mai mică de 4 caractere." errorTitle="Atenţie !!!" error="Denumirea  are maipuţin de 4 caractere sau rîndul de deasupra este gol.&#10;Completaţi mai întâi date în acesta !&#10;Nu se admit rânduri libere" sqref="B7:B35">
      <formula1>AND(LEN(TRIM(B6))&gt;3,LEN(TRIM(B7))&gt;3)</formula1>
    </dataValidation>
    <dataValidation type="list" showInputMessage="1" showErrorMessage="1" sqref="B53:B58">
      <formula1>Volume</formula1>
    </dataValidation>
    <dataValidation type="list" showInputMessage="1" showErrorMessage="1" sqref="B42:B47">
      <formula1>Suprafete</formula1>
    </dataValidation>
    <dataValidation type="textLength" operator="greaterThanOrEqual" allowBlank="1" showErrorMessage="1" errorTitle="Atenţie !!!" error="Campul nu poate fi gol" sqref="F6:F35">
      <formula1>1</formula1>
    </dataValidation>
    <dataValidation type="list" operator="greaterThanOrEqual" showInputMessage="1" showErrorMessage="1" errorTitle="Atenţie !!!" error="Selectaţi din listă." sqref="E6:E35">
      <formula1>Tip_Act</formula1>
    </dataValidation>
    <dataValidation type="custom" showInputMessage="1" showErrorMessage="1" promptTitle="Atenţie !!!" prompt="Denumirea nu poate fi mai mică de 4 caractere." errorTitle="Atenţie !!!" error="Denumirea nu poate fi mai mică de 4 caractere." sqref="B6">
      <formula1>LEN(TRIM(B6))&gt;3</formula1>
    </dataValidation>
    <dataValidation type="date" allowBlank="1" showInputMessage="1" showErrorMessage="1" promptTitle="Atenţie !!!" prompt="Pentru aparatele mai vechi de 10 ani se scad cate 1 punct pentru fiecare an de vechime in plus a aparatului" errorTitle="Atenţie !!!!!!!!!!!!!!!!!!!!!!!!" error="Apararatul este mult prea vechi, sau n-a fost încă produs !" sqref="D6:D35">
      <formula1>DATE(1990,1,1)</formula1>
      <formula2>DATE(2015,12,31)</formula2>
    </dataValidation>
    <dataValidation type="date" operator="greaterThan" allowBlank="1" showInputMessage="1" showErrorMessage="1" errorTitle="Atenţie !!!" error="Expiră înaintea contractării" sqref="G6:G35">
      <formula1>DATE(2015,5,1)</formula1>
    </dataValidation>
  </dataValidations>
  <printOptions/>
  <pageMargins left="0.43" right="0.28" top="0.16" bottom="0.38" header="0.14" footer="0.25"/>
  <pageSetup fitToHeight="1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RowColHeaders="0" showZeros="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0" defaultRowHeight="12.75"/>
  <cols>
    <col min="1" max="1" width="6.421875" style="72" customWidth="1"/>
    <col min="2" max="2" width="43.140625" style="0" customWidth="1"/>
    <col min="3" max="3" width="18.00390625" style="72" customWidth="1"/>
    <col min="4" max="4" width="21.7109375" style="72" customWidth="1"/>
    <col min="5" max="5" width="0.85546875" style="0" customWidth="1"/>
    <col min="6" max="6" width="2.00390625" style="172" hidden="1" customWidth="1"/>
    <col min="7" max="7" width="1.8515625" style="0" customWidth="1"/>
    <col min="8" max="8" width="29.140625" style="0" customWidth="1"/>
    <col min="9" max="16384" width="0" style="0" hidden="1" customWidth="1"/>
  </cols>
  <sheetData>
    <row r="1" spans="1:6" ht="12.75">
      <c r="A1" s="232" t="str">
        <f>"Furnizor de servicii de reabilitare medicala: "&amp;Furn_Den</f>
        <v>Furnizor de servicii de reabilitare medicala: </v>
      </c>
      <c r="F1" s="171"/>
    </row>
    <row r="2" spans="1:6" ht="12.75">
      <c r="A2" s="233" t="str">
        <f>"Punct de lucru: "&amp;PL_Den</f>
        <v>Punct de lucru: </v>
      </c>
      <c r="F2" s="171"/>
    </row>
    <row r="4" spans="1:6" ht="15.75" thickBot="1">
      <c r="A4" s="296" t="s">
        <v>125</v>
      </c>
      <c r="B4" s="296"/>
      <c r="C4" s="296"/>
      <c r="D4" s="296"/>
      <c r="F4" s="171"/>
    </row>
    <row r="5" spans="1:8" ht="81" thickBot="1" thickTop="1">
      <c r="A5" s="113" t="s">
        <v>44</v>
      </c>
      <c r="B5" s="114" t="s">
        <v>21</v>
      </c>
      <c r="C5" s="211" t="s">
        <v>139</v>
      </c>
      <c r="D5" s="115" t="s">
        <v>141</v>
      </c>
      <c r="F5" s="171"/>
      <c r="H5" s="231"/>
    </row>
    <row r="6" spans="1:6" s="217" customFormat="1" ht="39.75" customHeight="1" thickTop="1">
      <c r="A6" s="219">
        <f>IF('resurse tehnice'!H6=0,0,'resurse tehnice'!A6)</f>
        <v>0</v>
      </c>
      <c r="B6" s="239">
        <f>IF('resurse tehnice'!H6=0,"",'resurse tehnice'!C6)</f>
      </c>
      <c r="C6" s="224">
        <f>IF(LEN(B6)=0,"",VLOOKUP(B6,Aparate_Pct,3,0))</f>
      </c>
      <c r="D6" s="220"/>
      <c r="F6" s="218">
        <f>IF(AND(A6&gt;0,C6&gt;0,D6&gt;0),1,0)</f>
        <v>0</v>
      </c>
    </row>
    <row r="7" spans="1:6" s="217" customFormat="1" ht="39.75" customHeight="1">
      <c r="A7" s="214">
        <f>IF('resurse tehnice'!H7=0,0,'resurse tehnice'!A7)</f>
        <v>0</v>
      </c>
      <c r="B7" s="215">
        <f>IF('resurse tehnice'!H7=0,"",'resurse tehnice'!C7)</f>
      </c>
      <c r="C7" s="225">
        <f aca="true" t="shared" si="0" ref="C7:C35">IF(LEN(B7)=0,"",VLOOKUP(B7,Aparate_Pct,3,0))</f>
      </c>
      <c r="D7" s="216"/>
      <c r="F7" s="218">
        <f aca="true" t="shared" si="1" ref="F7:F35">IF(AND(A7&gt;0,C7&gt;0,D7&gt;0),1,0)</f>
        <v>0</v>
      </c>
    </row>
    <row r="8" spans="1:6" s="217" customFormat="1" ht="39.75" customHeight="1">
      <c r="A8" s="214">
        <f>IF('resurse tehnice'!H8=0,0,'resurse tehnice'!A8)</f>
        <v>0</v>
      </c>
      <c r="B8" s="215">
        <f>IF('resurse tehnice'!H8=0,"",'resurse tehnice'!C8)</f>
      </c>
      <c r="C8" s="225">
        <f t="shared" si="0"/>
      </c>
      <c r="D8" s="216"/>
      <c r="F8" s="218">
        <f t="shared" si="1"/>
        <v>0</v>
      </c>
    </row>
    <row r="9" spans="1:6" s="217" customFormat="1" ht="39.75" customHeight="1">
      <c r="A9" s="214">
        <f>IF('resurse tehnice'!H9=0,0,'resurse tehnice'!A9)</f>
        <v>0</v>
      </c>
      <c r="B9" s="215">
        <f>IF('resurse tehnice'!H9=0,"",'resurse tehnice'!C9)</f>
      </c>
      <c r="C9" s="225">
        <f t="shared" si="0"/>
      </c>
      <c r="D9" s="216"/>
      <c r="F9" s="218">
        <f t="shared" si="1"/>
        <v>0</v>
      </c>
    </row>
    <row r="10" spans="1:6" s="217" customFormat="1" ht="39.75" customHeight="1">
      <c r="A10" s="214">
        <f>IF('resurse tehnice'!H10=0,0,'resurse tehnice'!A10)</f>
        <v>0</v>
      </c>
      <c r="B10" s="215">
        <f>IF('resurse tehnice'!H10=0,"",'resurse tehnice'!C10)</f>
      </c>
      <c r="C10" s="225">
        <f t="shared" si="0"/>
      </c>
      <c r="D10" s="216"/>
      <c r="F10" s="218">
        <f t="shared" si="1"/>
        <v>0</v>
      </c>
    </row>
    <row r="11" spans="1:6" s="217" customFormat="1" ht="39.75" customHeight="1">
      <c r="A11" s="214">
        <f>IF('resurse tehnice'!H11=0,0,'resurse tehnice'!A11)</f>
        <v>0</v>
      </c>
      <c r="B11" s="215">
        <f>IF('resurse tehnice'!H11=0,"",'resurse tehnice'!C11)</f>
      </c>
      <c r="C11" s="225">
        <f t="shared" si="0"/>
      </c>
      <c r="D11" s="216"/>
      <c r="F11" s="218">
        <f t="shared" si="1"/>
        <v>0</v>
      </c>
    </row>
    <row r="12" spans="1:6" s="217" customFormat="1" ht="39.75" customHeight="1">
      <c r="A12" s="214">
        <f>IF('resurse tehnice'!H12=0,0,'resurse tehnice'!A12)</f>
        <v>0</v>
      </c>
      <c r="B12" s="215">
        <f>IF('resurse tehnice'!H12=0,"",'resurse tehnice'!C12)</f>
      </c>
      <c r="C12" s="225">
        <f t="shared" si="0"/>
      </c>
      <c r="D12" s="216"/>
      <c r="F12" s="218">
        <f t="shared" si="1"/>
        <v>0</v>
      </c>
    </row>
    <row r="13" spans="1:6" s="217" customFormat="1" ht="39.75" customHeight="1">
      <c r="A13" s="214">
        <f>IF('resurse tehnice'!H13=0,0,'resurse tehnice'!A13)</f>
        <v>0</v>
      </c>
      <c r="B13" s="215">
        <f>IF('resurse tehnice'!H13=0,"",'resurse tehnice'!C13)</f>
      </c>
      <c r="C13" s="225">
        <f t="shared" si="0"/>
      </c>
      <c r="D13" s="216"/>
      <c r="F13" s="218">
        <f t="shared" si="1"/>
        <v>0</v>
      </c>
    </row>
    <row r="14" spans="1:6" s="217" customFormat="1" ht="39.75" customHeight="1">
      <c r="A14" s="214">
        <f>IF('resurse tehnice'!H14=0,0,'resurse tehnice'!A14)</f>
        <v>0</v>
      </c>
      <c r="B14" s="215">
        <f>IF('resurse tehnice'!H14=0,"",'resurse tehnice'!C14)</f>
      </c>
      <c r="C14" s="225">
        <f t="shared" si="0"/>
      </c>
      <c r="D14" s="216"/>
      <c r="F14" s="218">
        <f t="shared" si="1"/>
        <v>0</v>
      </c>
    </row>
    <row r="15" spans="1:6" s="217" customFormat="1" ht="39.75" customHeight="1">
      <c r="A15" s="214">
        <f>IF('resurse tehnice'!H15=0,0,'resurse tehnice'!A15)</f>
        <v>0</v>
      </c>
      <c r="B15" s="215">
        <f>IF('resurse tehnice'!H15=0,"",'resurse tehnice'!C15)</f>
      </c>
      <c r="C15" s="225">
        <f t="shared" si="0"/>
      </c>
      <c r="D15" s="216"/>
      <c r="F15" s="218">
        <f t="shared" si="1"/>
        <v>0</v>
      </c>
    </row>
    <row r="16" spans="1:6" s="217" customFormat="1" ht="39.75" customHeight="1">
      <c r="A16" s="214">
        <f>IF('resurse tehnice'!H16=0,0,'resurse tehnice'!A16)</f>
        <v>0</v>
      </c>
      <c r="B16" s="215">
        <f>IF('resurse tehnice'!H16=0,"",'resurse tehnice'!C16)</f>
      </c>
      <c r="C16" s="225">
        <f t="shared" si="0"/>
      </c>
      <c r="D16" s="216"/>
      <c r="F16" s="218">
        <f t="shared" si="1"/>
        <v>0</v>
      </c>
    </row>
    <row r="17" spans="1:6" s="217" customFormat="1" ht="39.75" customHeight="1">
      <c r="A17" s="214">
        <f>IF('resurse tehnice'!H17=0,0,'resurse tehnice'!A17)</f>
        <v>0</v>
      </c>
      <c r="B17" s="215">
        <f>IF('resurse tehnice'!H17=0,"",'resurse tehnice'!C17)</f>
      </c>
      <c r="C17" s="225">
        <f t="shared" si="0"/>
      </c>
      <c r="D17" s="216"/>
      <c r="F17" s="218">
        <f t="shared" si="1"/>
        <v>0</v>
      </c>
    </row>
    <row r="18" spans="1:6" s="217" customFormat="1" ht="39.75" customHeight="1">
      <c r="A18" s="214">
        <f>IF('resurse tehnice'!H18=0,0,'resurse tehnice'!A18)</f>
        <v>0</v>
      </c>
      <c r="B18" s="215">
        <f>IF('resurse tehnice'!H18=0,"",'resurse tehnice'!C18)</f>
      </c>
      <c r="C18" s="225">
        <f t="shared" si="0"/>
      </c>
      <c r="D18" s="216"/>
      <c r="F18" s="218">
        <f t="shared" si="1"/>
        <v>0</v>
      </c>
    </row>
    <row r="19" spans="1:6" s="217" customFormat="1" ht="39.75" customHeight="1">
      <c r="A19" s="214">
        <f>IF('resurse tehnice'!H19=0,0,'resurse tehnice'!A19)</f>
        <v>0</v>
      </c>
      <c r="B19" s="215">
        <f>IF('resurse tehnice'!H19=0,"",'resurse tehnice'!C19)</f>
      </c>
      <c r="C19" s="225">
        <f t="shared" si="0"/>
      </c>
      <c r="D19" s="216"/>
      <c r="F19" s="218">
        <f t="shared" si="1"/>
        <v>0</v>
      </c>
    </row>
    <row r="20" spans="1:6" s="217" customFormat="1" ht="39.75" customHeight="1">
      <c r="A20" s="214">
        <f>IF('resurse tehnice'!H20=0,0,'resurse tehnice'!A20)</f>
        <v>0</v>
      </c>
      <c r="B20" s="215">
        <f>IF('resurse tehnice'!H20=0,"",'resurse tehnice'!C20)</f>
      </c>
      <c r="C20" s="225">
        <f t="shared" si="0"/>
      </c>
      <c r="D20" s="216"/>
      <c r="F20" s="218">
        <f t="shared" si="1"/>
        <v>0</v>
      </c>
    </row>
    <row r="21" spans="1:6" s="217" customFormat="1" ht="39.75" customHeight="1">
      <c r="A21" s="214">
        <f>IF('resurse tehnice'!H21=0,0,'resurse tehnice'!A21)</f>
        <v>0</v>
      </c>
      <c r="B21" s="215">
        <f>IF('resurse tehnice'!H21=0,"",'resurse tehnice'!C21)</f>
      </c>
      <c r="C21" s="225">
        <f t="shared" si="0"/>
      </c>
      <c r="D21" s="216"/>
      <c r="F21" s="218">
        <f t="shared" si="1"/>
        <v>0</v>
      </c>
    </row>
    <row r="22" spans="1:6" s="217" customFormat="1" ht="39.75" customHeight="1">
      <c r="A22" s="214">
        <f>IF('resurse tehnice'!H22=0,0,'resurse tehnice'!A22)</f>
        <v>0</v>
      </c>
      <c r="B22" s="215">
        <f>IF('resurse tehnice'!H22=0,"",'resurse tehnice'!C22)</f>
      </c>
      <c r="C22" s="225">
        <f t="shared" si="0"/>
      </c>
      <c r="D22" s="216"/>
      <c r="F22" s="218">
        <f t="shared" si="1"/>
        <v>0</v>
      </c>
    </row>
    <row r="23" spans="1:6" s="217" customFormat="1" ht="39.75" customHeight="1">
      <c r="A23" s="214">
        <f>IF('resurse tehnice'!H23=0,0,'resurse tehnice'!A23)</f>
        <v>0</v>
      </c>
      <c r="B23" s="215">
        <f>IF('resurse tehnice'!H23=0,"",'resurse tehnice'!C23)</f>
      </c>
      <c r="C23" s="225">
        <f t="shared" si="0"/>
      </c>
      <c r="D23" s="216"/>
      <c r="F23" s="218">
        <f t="shared" si="1"/>
        <v>0</v>
      </c>
    </row>
    <row r="24" spans="1:6" s="217" customFormat="1" ht="39.75" customHeight="1">
      <c r="A24" s="214">
        <f>IF('resurse tehnice'!H24=0,0,'resurse tehnice'!A24)</f>
        <v>0</v>
      </c>
      <c r="B24" s="215">
        <f>IF('resurse tehnice'!H24=0,"",'resurse tehnice'!C24)</f>
      </c>
      <c r="C24" s="225">
        <f t="shared" si="0"/>
      </c>
      <c r="D24" s="216"/>
      <c r="F24" s="218">
        <f t="shared" si="1"/>
        <v>0</v>
      </c>
    </row>
    <row r="25" spans="1:6" s="217" customFormat="1" ht="39.75" customHeight="1">
      <c r="A25" s="214">
        <f>IF('resurse tehnice'!H25=0,0,'resurse tehnice'!A25)</f>
        <v>0</v>
      </c>
      <c r="B25" s="215">
        <f>IF('resurse tehnice'!H25=0,"",'resurse tehnice'!C25)</f>
      </c>
      <c r="C25" s="225">
        <f t="shared" si="0"/>
      </c>
      <c r="D25" s="216"/>
      <c r="F25" s="218">
        <f t="shared" si="1"/>
        <v>0</v>
      </c>
    </row>
    <row r="26" spans="1:6" s="217" customFormat="1" ht="39.75" customHeight="1">
      <c r="A26" s="214">
        <f>IF('resurse tehnice'!H26=0,0,'resurse tehnice'!A26)</f>
        <v>0</v>
      </c>
      <c r="B26" s="215">
        <f>IF('resurse tehnice'!H26=0,"",'resurse tehnice'!C26)</f>
      </c>
      <c r="C26" s="225">
        <f t="shared" si="0"/>
      </c>
      <c r="D26" s="216"/>
      <c r="F26" s="218">
        <f t="shared" si="1"/>
        <v>0</v>
      </c>
    </row>
    <row r="27" spans="1:6" s="217" customFormat="1" ht="39.75" customHeight="1">
      <c r="A27" s="214">
        <f>IF('resurse tehnice'!H27=0,0,'resurse tehnice'!A27)</f>
        <v>0</v>
      </c>
      <c r="B27" s="215">
        <f>IF('resurse tehnice'!H27=0,"",'resurse tehnice'!C27)</f>
      </c>
      <c r="C27" s="225">
        <f t="shared" si="0"/>
      </c>
      <c r="D27" s="216"/>
      <c r="F27" s="218">
        <f t="shared" si="1"/>
        <v>0</v>
      </c>
    </row>
    <row r="28" spans="1:6" s="217" customFormat="1" ht="39.75" customHeight="1">
      <c r="A28" s="214">
        <f>IF('resurse tehnice'!H28=0,0,'resurse tehnice'!A28)</f>
        <v>0</v>
      </c>
      <c r="B28" s="215">
        <f>IF('resurse tehnice'!H28=0,"",'resurse tehnice'!C28)</f>
      </c>
      <c r="C28" s="225">
        <f t="shared" si="0"/>
      </c>
      <c r="D28" s="216"/>
      <c r="F28" s="218">
        <f t="shared" si="1"/>
        <v>0</v>
      </c>
    </row>
    <row r="29" spans="1:6" s="217" customFormat="1" ht="39.75" customHeight="1">
      <c r="A29" s="214">
        <f>IF('resurse tehnice'!H29=0,0,'resurse tehnice'!A29)</f>
        <v>0</v>
      </c>
      <c r="B29" s="215">
        <f>IF('resurse tehnice'!H29=0,"",'resurse tehnice'!C29)</f>
      </c>
      <c r="C29" s="225">
        <f t="shared" si="0"/>
      </c>
      <c r="D29" s="216"/>
      <c r="F29" s="218">
        <f t="shared" si="1"/>
        <v>0</v>
      </c>
    </row>
    <row r="30" spans="1:6" s="217" customFormat="1" ht="39.75" customHeight="1">
      <c r="A30" s="214">
        <f>IF('resurse tehnice'!H30=0,0,'resurse tehnice'!A30)</f>
        <v>0</v>
      </c>
      <c r="B30" s="215">
        <f>IF('resurse tehnice'!H30=0,"",'resurse tehnice'!C30)</f>
      </c>
      <c r="C30" s="225">
        <f t="shared" si="0"/>
      </c>
      <c r="D30" s="216"/>
      <c r="F30" s="218">
        <f t="shared" si="1"/>
        <v>0</v>
      </c>
    </row>
    <row r="31" spans="1:6" s="217" customFormat="1" ht="39.75" customHeight="1">
      <c r="A31" s="214">
        <f>IF('resurse tehnice'!H31=0,0,'resurse tehnice'!A31)</f>
        <v>0</v>
      </c>
      <c r="B31" s="215">
        <f>IF('resurse tehnice'!H31=0,"",'resurse tehnice'!C31)</f>
      </c>
      <c r="C31" s="225">
        <f t="shared" si="0"/>
      </c>
      <c r="D31" s="216"/>
      <c r="F31" s="218">
        <f t="shared" si="1"/>
        <v>0</v>
      </c>
    </row>
    <row r="32" spans="1:6" s="217" customFormat="1" ht="39.75" customHeight="1">
      <c r="A32" s="214">
        <f>IF('resurse tehnice'!H32=0,0,'resurse tehnice'!A32)</f>
        <v>0</v>
      </c>
      <c r="B32" s="215">
        <f>IF('resurse tehnice'!H32=0,"",'resurse tehnice'!C32)</f>
      </c>
      <c r="C32" s="225">
        <f t="shared" si="0"/>
      </c>
      <c r="D32" s="216"/>
      <c r="F32" s="218">
        <f t="shared" si="1"/>
        <v>0</v>
      </c>
    </row>
    <row r="33" spans="1:6" s="217" customFormat="1" ht="39.75" customHeight="1">
      <c r="A33" s="214">
        <f>IF('resurse tehnice'!H33=0,0,'resurse tehnice'!A33)</f>
        <v>0</v>
      </c>
      <c r="B33" s="215">
        <f>IF('resurse tehnice'!H33=0,"",'resurse tehnice'!C33)</f>
      </c>
      <c r="C33" s="225">
        <f t="shared" si="0"/>
      </c>
      <c r="D33" s="216"/>
      <c r="F33" s="218">
        <f t="shared" si="1"/>
        <v>0</v>
      </c>
    </row>
    <row r="34" spans="1:6" s="217" customFormat="1" ht="39.75" customHeight="1">
      <c r="A34" s="214">
        <f>IF('resurse tehnice'!H34=0,0,'resurse tehnice'!A34)</f>
        <v>0</v>
      </c>
      <c r="B34" s="215">
        <f>IF('resurse tehnice'!H34=0,"",'resurse tehnice'!C34)</f>
      </c>
      <c r="C34" s="225">
        <f t="shared" si="0"/>
      </c>
      <c r="D34" s="216"/>
      <c r="F34" s="218">
        <f t="shared" si="1"/>
        <v>0</v>
      </c>
    </row>
    <row r="35" spans="1:6" s="217" customFormat="1" ht="39.75" customHeight="1" thickBot="1">
      <c r="A35" s="221">
        <f>IF('resurse tehnice'!H35=0,0,'resurse tehnice'!A35)</f>
        <v>0</v>
      </c>
      <c r="B35" s="222">
        <f>IF('resurse tehnice'!H35=0,"",'resurse tehnice'!C35)</f>
      </c>
      <c r="C35" s="226">
        <f t="shared" si="0"/>
      </c>
      <c r="D35" s="223"/>
      <c r="F35" s="218">
        <f t="shared" si="1"/>
        <v>0</v>
      </c>
    </row>
    <row r="36" spans="5:6" ht="13.5" thickTop="1">
      <c r="E36" s="171"/>
      <c r="F36" s="171">
        <f>SUM(F6:F35)</f>
        <v>0</v>
      </c>
    </row>
    <row r="37" spans="1:6" ht="12.75">
      <c r="A37" s="72" t="s">
        <v>127</v>
      </c>
      <c r="B37" s="297" t="s">
        <v>163</v>
      </c>
      <c r="C37" s="297"/>
      <c r="D37" s="297"/>
      <c r="F37" s="171"/>
    </row>
    <row r="38" spans="2:6" ht="12.75">
      <c r="B38" s="297"/>
      <c r="C38" s="297"/>
      <c r="D38" s="297"/>
      <c r="F38" s="171"/>
    </row>
    <row r="39" spans="1:6" ht="12.75">
      <c r="A39" s="72" t="s">
        <v>128</v>
      </c>
      <c r="B39" s="298" t="s">
        <v>235</v>
      </c>
      <c r="C39" s="297"/>
      <c r="D39" s="297"/>
      <c r="F39" s="171"/>
    </row>
    <row r="40" spans="2:6" ht="21.75" customHeight="1">
      <c r="B40" s="297"/>
      <c r="C40" s="297"/>
      <c r="D40" s="297"/>
      <c r="F40" s="171"/>
    </row>
    <row r="41" spans="2:6" ht="20.25" customHeight="1">
      <c r="B41" s="297"/>
      <c r="C41" s="297"/>
      <c r="D41" s="297"/>
      <c r="F41" s="171"/>
    </row>
    <row r="42" spans="1:6" ht="12.75">
      <c r="A42" s="106"/>
      <c r="F42" s="171"/>
    </row>
    <row r="43" spans="1:5" s="59" customFormat="1" ht="15.75">
      <c r="A43" s="295" t="s">
        <v>0</v>
      </c>
      <c r="B43" s="295"/>
      <c r="C43" s="295"/>
      <c r="D43" s="100"/>
      <c r="E43" s="101"/>
    </row>
    <row r="44" spans="1:5" s="59" customFormat="1" ht="15.75">
      <c r="A44" s="294" t="s">
        <v>2</v>
      </c>
      <c r="B44" s="294"/>
      <c r="C44" s="294"/>
      <c r="D44" s="100"/>
      <c r="E44" s="101"/>
    </row>
    <row r="45" spans="1:5" s="59" customFormat="1" ht="15.75">
      <c r="A45" s="294"/>
      <c r="B45" s="294"/>
      <c r="C45" s="294"/>
      <c r="D45" s="101"/>
      <c r="E45" s="101"/>
    </row>
    <row r="46" spans="1:5" s="59" customFormat="1" ht="15.75">
      <c r="A46" s="294" t="str">
        <f>UPPER(Furn_ReprLeg_Nume)&amp;"  "&amp;PROPER(Furn_ReprLeg_PreNume)</f>
        <v>  </v>
      </c>
      <c r="B46" s="294"/>
      <c r="C46" s="294"/>
      <c r="D46" s="102" t="s">
        <v>1</v>
      </c>
      <c r="E46" s="102"/>
    </row>
    <row r="47" spans="1:5" ht="14.25">
      <c r="A47" s="278" t="s">
        <v>85</v>
      </c>
      <c r="B47" s="278"/>
      <c r="C47" s="278"/>
      <c r="D47" s="116">
        <f>IF(Data_Compl=0,"",Data_Compl)</f>
      </c>
      <c r="E47" s="116"/>
    </row>
    <row r="48" spans="1:3" ht="12.75">
      <c r="A48" s="293"/>
      <c r="B48" s="293"/>
      <c r="C48" s="293"/>
    </row>
    <row r="49" ht="12.75">
      <c r="A49" s="106"/>
    </row>
    <row r="50" ht="12.75">
      <c r="A50" s="106"/>
    </row>
    <row r="51" ht="12.75">
      <c r="A51" s="106"/>
    </row>
    <row r="52" ht="12.75">
      <c r="A52" s="106"/>
    </row>
  </sheetData>
  <sheetProtection password="FBFE" sheet="1" selectLockedCells="1" autoFilter="0"/>
  <autoFilter ref="A5:D35"/>
  <mergeCells count="9">
    <mergeCell ref="A48:C48"/>
    <mergeCell ref="A45:C45"/>
    <mergeCell ref="A46:C46"/>
    <mergeCell ref="A43:C43"/>
    <mergeCell ref="A47:C47"/>
    <mergeCell ref="A4:D4"/>
    <mergeCell ref="B37:D38"/>
    <mergeCell ref="B39:D41"/>
    <mergeCell ref="A44:C44"/>
  </mergeCells>
  <conditionalFormatting sqref="D6:D35">
    <cfRule type="expression" priority="1" dxfId="0" stopIfTrue="1">
      <formula>LEN(TRIM(D6))=0</formula>
    </cfRule>
  </conditionalFormatting>
  <dataValidations count="1">
    <dataValidation type="custom" operator="greaterThan" allowBlank="1" showErrorMessage="1" errorTitle="Atentie  !!!" error="Numarul maxim de proceduri=10;&#10;Nu se pot completa valori dacă nu exista aparat pe acest rând în resursa tehnică. " sqref="D6:D35">
      <formula1>AND(A6&gt;0,D6&gt;0,D6=INT(D6),D6&lt;11)</formula1>
    </dataValidation>
  </dataValidations>
  <printOptions/>
  <pageMargins left="0.7480314960629921" right="0.11811023622047245" top="0.2362204724409449" bottom="0.2362204724409449" header="0.15748031496062992" footer="0.23622047244094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showRowColHeaders="0"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0" defaultRowHeight="12.75" zeroHeight="1"/>
  <cols>
    <col min="1" max="1" width="4.140625" style="5" customWidth="1"/>
    <col min="2" max="2" width="27.7109375" style="5" customWidth="1"/>
    <col min="3" max="3" width="12.57421875" style="5" customWidth="1"/>
    <col min="4" max="4" width="20.28125" style="5" customWidth="1"/>
    <col min="5" max="5" width="14.8515625" style="5" customWidth="1"/>
    <col min="6" max="6" width="9.8515625" style="5" customWidth="1"/>
    <col min="7" max="7" width="11.57421875" style="5" hidden="1" customWidth="1"/>
    <col min="8" max="8" width="13.8515625" style="5" customWidth="1"/>
    <col min="9" max="9" width="10.28125" style="5" customWidth="1"/>
    <col min="10" max="10" width="12.28125" style="5" customWidth="1"/>
    <col min="11" max="11" width="10.421875" style="5" customWidth="1"/>
    <col min="12" max="12" width="9.8515625" style="5" bestFit="1" customWidth="1"/>
    <col min="13" max="13" width="12.140625" style="5" customWidth="1"/>
    <col min="14" max="14" width="11.57421875" style="9" bestFit="1" customWidth="1"/>
    <col min="15" max="15" width="12.421875" style="5" customWidth="1"/>
    <col min="16" max="16" width="12.57421875" style="5" customWidth="1"/>
    <col min="17" max="17" width="12.00390625" style="5" customWidth="1"/>
    <col min="18" max="18" width="3.7109375" style="9" customWidth="1"/>
    <col min="19" max="19" width="13.00390625" style="10" hidden="1" customWidth="1"/>
    <col min="20" max="20" width="13.00390625" style="5" hidden="1" customWidth="1"/>
    <col min="21" max="21" width="11.140625" style="5" hidden="1" customWidth="1"/>
    <col min="22" max="22" width="9.00390625" style="5" hidden="1" customWidth="1"/>
    <col min="23" max="23" width="17.140625" style="5" hidden="1" customWidth="1"/>
    <col min="24" max="24" width="8.57421875" style="5" hidden="1" customWidth="1"/>
    <col min="25" max="25" width="12.28125" style="5" hidden="1" customWidth="1"/>
    <col min="26" max="50" width="9.140625" style="5" hidden="1" customWidth="1"/>
    <col min="51" max="16384" width="0" style="5" hidden="1" customWidth="1"/>
  </cols>
  <sheetData>
    <row r="1" ht="11.25">
      <c r="A1" s="4" t="str">
        <f>"Furnizor de servicii de reabilitare medicala: "&amp;Furn_Den</f>
        <v>Furnizor de servicii de reabilitare medicala: </v>
      </c>
    </row>
    <row r="2" ht="12.75">
      <c r="A2" t="str">
        <f>"Punct de lucru: "&amp;PL_Den</f>
        <v>Punct de lucru: </v>
      </c>
    </row>
    <row r="3" ht="11.25">
      <c r="A3" s="4"/>
    </row>
    <row r="4" spans="2:17" ht="11.25">
      <c r="B4" s="20" t="s">
        <v>41</v>
      </c>
      <c r="C4" s="20"/>
      <c r="I4" s="317" t="s">
        <v>140</v>
      </c>
      <c r="J4" s="319" t="s">
        <v>159</v>
      </c>
      <c r="K4" s="320"/>
      <c r="L4" s="320"/>
      <c r="M4" s="320"/>
      <c r="N4" s="320"/>
      <c r="O4" s="320"/>
      <c r="P4" s="320"/>
      <c r="Q4" s="320"/>
    </row>
    <row r="5" spans="1:17" ht="12" thickBot="1">
      <c r="A5" s="4"/>
      <c r="I5" s="318"/>
      <c r="J5" s="321"/>
      <c r="K5" s="321"/>
      <c r="L5" s="321"/>
      <c r="M5" s="321"/>
      <c r="N5" s="321"/>
      <c r="O5" s="321"/>
      <c r="P5" s="321"/>
      <c r="Q5" s="321"/>
    </row>
    <row r="6" spans="1:33" s="90" customFormat="1" ht="32.25" customHeight="1" thickTop="1">
      <c r="A6" s="324" t="s">
        <v>92</v>
      </c>
      <c r="B6" s="301" t="s">
        <v>9</v>
      </c>
      <c r="C6" s="301" t="s">
        <v>10</v>
      </c>
      <c r="D6" s="301" t="s">
        <v>93</v>
      </c>
      <c r="E6" s="301" t="s">
        <v>137</v>
      </c>
      <c r="F6" s="301" t="s">
        <v>94</v>
      </c>
      <c r="G6" s="326" t="s">
        <v>95</v>
      </c>
      <c r="H6" s="312" t="s">
        <v>19</v>
      </c>
      <c r="I6" s="299" t="s">
        <v>11</v>
      </c>
      <c r="J6" s="315" t="s">
        <v>166</v>
      </c>
      <c r="K6" s="299"/>
      <c r="L6" s="299"/>
      <c r="M6" s="307" t="s">
        <v>12</v>
      </c>
      <c r="N6" s="308"/>
      <c r="O6" s="308"/>
      <c r="P6" s="299" t="s">
        <v>13</v>
      </c>
      <c r="Q6" s="300"/>
      <c r="S6" s="303" t="s">
        <v>37</v>
      </c>
      <c r="T6" s="305" t="s">
        <v>96</v>
      </c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</row>
    <row r="7" spans="1:33" s="95" customFormat="1" ht="13.5" customHeight="1" thickBot="1">
      <c r="A7" s="325"/>
      <c r="B7" s="316"/>
      <c r="C7" s="302"/>
      <c r="D7" s="302"/>
      <c r="E7" s="316"/>
      <c r="F7" s="316"/>
      <c r="G7" s="327"/>
      <c r="H7" s="313"/>
      <c r="I7" s="314"/>
      <c r="J7" s="91" t="s">
        <v>14</v>
      </c>
      <c r="K7" s="92" t="s">
        <v>97</v>
      </c>
      <c r="L7" s="92" t="s">
        <v>98</v>
      </c>
      <c r="M7" s="91" t="s">
        <v>14</v>
      </c>
      <c r="N7" s="91" t="s">
        <v>15</v>
      </c>
      <c r="O7" s="91" t="s">
        <v>16</v>
      </c>
      <c r="P7" s="93" t="s">
        <v>17</v>
      </c>
      <c r="Q7" s="94" t="s">
        <v>99</v>
      </c>
      <c r="S7" s="304"/>
      <c r="T7" s="96" t="s">
        <v>124</v>
      </c>
      <c r="U7" s="97" t="s">
        <v>100</v>
      </c>
      <c r="V7" s="97" t="s">
        <v>101</v>
      </c>
      <c r="W7" s="97" t="s">
        <v>102</v>
      </c>
      <c r="X7" s="97" t="s">
        <v>103</v>
      </c>
      <c r="Y7" s="97" t="s">
        <v>104</v>
      </c>
      <c r="Z7" s="97" t="s">
        <v>105</v>
      </c>
      <c r="AA7" s="97" t="s">
        <v>106</v>
      </c>
      <c r="AB7" s="97" t="s">
        <v>107</v>
      </c>
      <c r="AC7" s="97" t="s">
        <v>108</v>
      </c>
      <c r="AD7" s="97" t="s">
        <v>109</v>
      </c>
      <c r="AE7" s="97" t="s">
        <v>110</v>
      </c>
      <c r="AF7" s="97" t="s">
        <v>111</v>
      </c>
      <c r="AG7" s="97" t="s">
        <v>112</v>
      </c>
    </row>
    <row r="8" spans="1:34" s="207" customFormat="1" ht="13.5" customHeight="1" thickTop="1">
      <c r="A8" s="196">
        <f>IF(LEN(TRIM(B8))&gt;0,1,0)</f>
        <v>0</v>
      </c>
      <c r="B8" s="197"/>
      <c r="C8" s="198"/>
      <c r="D8" s="197"/>
      <c r="E8" s="199"/>
      <c r="F8" s="200"/>
      <c r="G8" s="200"/>
      <c r="H8" s="201">
        <f aca="true" t="shared" si="0" ref="H8:H42">IF(A8=0,0,IF(T8=14,IF(ISNA(VLOOKUP(D8,Cat_Pers_Pct,2,0)),"Categ.Eronată",ROUND(E8/S8*VLOOKUP(D8,Cat_Pers_Pct,2,0),2)),"Date Incomplete"))</f>
        <v>0</v>
      </c>
      <c r="I8" s="202"/>
      <c r="J8" s="203"/>
      <c r="K8" s="204"/>
      <c r="L8" s="205"/>
      <c r="M8" s="203"/>
      <c r="N8" s="205"/>
      <c r="O8" s="203"/>
      <c r="P8" s="203"/>
      <c r="Q8" s="206"/>
      <c r="S8" s="208">
        <f>IF(ISNA(VLOOKUP(D8,Cat_Pers_Pct,3,0)),0,VLOOKUP(D8,Cat_Pers_Pct,3,0))</f>
        <v>0</v>
      </c>
      <c r="T8" s="209">
        <f>SUM(U8:AH8)</f>
        <v>0</v>
      </c>
      <c r="U8" s="210">
        <f>IF(LEN(TRIM(B8))&gt;0,1,0)</f>
        <v>0</v>
      </c>
      <c r="V8" s="210">
        <f>IF(LEN(TRIM(C8))&gt;0,1,0)</f>
        <v>0</v>
      </c>
      <c r="W8" s="210">
        <f>IF(LEN(TRIM(D8))&gt;0,1,0)</f>
        <v>0</v>
      </c>
      <c r="X8" s="210">
        <f>IF(LEN(TRIM(E8))&gt;0,1,0)</f>
        <v>0</v>
      </c>
      <c r="Y8" s="210">
        <f>IF(LEN(TRIM(F8))&gt;0,1,0)</f>
        <v>0</v>
      </c>
      <c r="Z8" s="210">
        <f aca="true" t="shared" si="1" ref="Z8:AH8">IF(LEN(TRIM(I8))&gt;0,1,0)</f>
        <v>0</v>
      </c>
      <c r="AA8" s="210">
        <f t="shared" si="1"/>
        <v>0</v>
      </c>
      <c r="AB8" s="210">
        <f t="shared" si="1"/>
        <v>0</v>
      </c>
      <c r="AC8" s="210">
        <f t="shared" si="1"/>
        <v>0</v>
      </c>
      <c r="AD8" s="210">
        <f t="shared" si="1"/>
        <v>0</v>
      </c>
      <c r="AE8" s="210">
        <f t="shared" si="1"/>
        <v>0</v>
      </c>
      <c r="AF8" s="210">
        <f t="shared" si="1"/>
        <v>0</v>
      </c>
      <c r="AG8" s="210">
        <f t="shared" si="1"/>
        <v>0</v>
      </c>
      <c r="AH8" s="210">
        <f t="shared" si="1"/>
        <v>0</v>
      </c>
    </row>
    <row r="9" spans="1:34" s="73" customFormat="1" ht="13.5" customHeight="1">
      <c r="A9" s="77">
        <f aca="true" t="shared" si="2" ref="A9:A42">IF(AND(LEN(TRIM(B9))&gt;0,A8&gt;0),A8+1,0)</f>
        <v>0</v>
      </c>
      <c r="B9" s="78"/>
      <c r="C9" s="79"/>
      <c r="D9" s="80"/>
      <c r="E9" s="212"/>
      <c r="F9" s="81"/>
      <c r="G9" s="81"/>
      <c r="H9" s="82">
        <f t="shared" si="0"/>
        <v>0</v>
      </c>
      <c r="I9" s="240"/>
      <c r="J9" s="78"/>
      <c r="K9" s="241"/>
      <c r="L9" s="242"/>
      <c r="M9" s="78"/>
      <c r="N9" s="242"/>
      <c r="O9" s="78"/>
      <c r="P9" s="78"/>
      <c r="Q9" s="243"/>
      <c r="S9" s="74">
        <f aca="true" t="shared" si="3" ref="S9:S42">IF(ISNA(VLOOKUP(D9,Cat_Pers_Pct,3,0)),0,VLOOKUP(D9,Cat_Pers_Pct,3,0))</f>
        <v>0</v>
      </c>
      <c r="T9" s="75">
        <f aca="true" t="shared" si="4" ref="T9:T42">SUM(U9:AH9)</f>
        <v>0</v>
      </c>
      <c r="U9" s="76">
        <f aca="true" t="shared" si="5" ref="U9:U42">IF(LEN(TRIM(B9))&gt;0,1,0)</f>
        <v>0</v>
      </c>
      <c r="V9" s="76">
        <f aca="true" t="shared" si="6" ref="V9:V42">IF(LEN(TRIM(C9))&gt;0,1,0)</f>
        <v>0</v>
      </c>
      <c r="W9" s="76">
        <f aca="true" t="shared" si="7" ref="W9:W42">IF(LEN(TRIM(D9))&gt;0,1,0)</f>
        <v>0</v>
      </c>
      <c r="X9" s="76">
        <f aca="true" t="shared" si="8" ref="X9:X42">IF(LEN(TRIM(E9))&gt;0,1,0)</f>
        <v>0</v>
      </c>
      <c r="Y9" s="76">
        <f aca="true" t="shared" si="9" ref="Y9:Y42">IF(LEN(TRIM(F9))&gt;0,1,0)</f>
        <v>0</v>
      </c>
      <c r="Z9" s="76">
        <f aca="true" t="shared" si="10" ref="Z9:Z42">IF(LEN(TRIM(I9))&gt;0,1,0)</f>
        <v>0</v>
      </c>
      <c r="AA9" s="76">
        <f aca="true" t="shared" si="11" ref="AA9:AA42">IF(LEN(TRIM(J9))&gt;0,1,0)</f>
        <v>0</v>
      </c>
      <c r="AB9" s="76">
        <f aca="true" t="shared" si="12" ref="AB9:AB42">IF(LEN(TRIM(K9))&gt;0,1,0)</f>
        <v>0</v>
      </c>
      <c r="AC9" s="76">
        <f aca="true" t="shared" si="13" ref="AC9:AC42">IF(LEN(TRIM(L9))&gt;0,1,0)</f>
        <v>0</v>
      </c>
      <c r="AD9" s="76">
        <f aca="true" t="shared" si="14" ref="AD9:AD42">IF(LEN(TRIM(M9))&gt;0,1,0)</f>
        <v>0</v>
      </c>
      <c r="AE9" s="76">
        <f aca="true" t="shared" si="15" ref="AE9:AE42">IF(LEN(TRIM(N9))&gt;0,1,0)</f>
        <v>0</v>
      </c>
      <c r="AF9" s="76">
        <f aca="true" t="shared" si="16" ref="AF9:AF42">IF(LEN(TRIM(O9))&gt;0,1,0)</f>
        <v>0</v>
      </c>
      <c r="AG9" s="76">
        <f aca="true" t="shared" si="17" ref="AG9:AG42">IF(LEN(TRIM(P9))&gt;0,1,0)</f>
        <v>0</v>
      </c>
      <c r="AH9" s="76">
        <f aca="true" t="shared" si="18" ref="AH9:AH42">IF(LEN(TRIM(Q9))&gt;0,1,0)</f>
        <v>0</v>
      </c>
    </row>
    <row r="10" spans="1:34" s="73" customFormat="1" ht="13.5" customHeight="1">
      <c r="A10" s="77">
        <f t="shared" si="2"/>
        <v>0</v>
      </c>
      <c r="B10" s="78"/>
      <c r="C10" s="79"/>
      <c r="D10" s="80"/>
      <c r="E10" s="212"/>
      <c r="F10" s="81"/>
      <c r="G10" s="81"/>
      <c r="H10" s="82">
        <f t="shared" si="0"/>
        <v>0</v>
      </c>
      <c r="I10" s="240"/>
      <c r="J10" s="78"/>
      <c r="K10" s="241"/>
      <c r="L10" s="242"/>
      <c r="M10" s="78"/>
      <c r="N10" s="242"/>
      <c r="O10" s="78"/>
      <c r="P10" s="78"/>
      <c r="Q10" s="243"/>
      <c r="S10" s="74">
        <f t="shared" si="3"/>
        <v>0</v>
      </c>
      <c r="T10" s="75">
        <f t="shared" si="4"/>
        <v>0</v>
      </c>
      <c r="U10" s="76">
        <f t="shared" si="5"/>
        <v>0</v>
      </c>
      <c r="V10" s="76">
        <f t="shared" si="6"/>
        <v>0</v>
      </c>
      <c r="W10" s="76">
        <f t="shared" si="7"/>
        <v>0</v>
      </c>
      <c r="X10" s="76">
        <f t="shared" si="8"/>
        <v>0</v>
      </c>
      <c r="Y10" s="76">
        <f t="shared" si="9"/>
        <v>0</v>
      </c>
      <c r="Z10" s="76">
        <f t="shared" si="10"/>
        <v>0</v>
      </c>
      <c r="AA10" s="76">
        <f t="shared" si="11"/>
        <v>0</v>
      </c>
      <c r="AB10" s="76">
        <f t="shared" si="12"/>
        <v>0</v>
      </c>
      <c r="AC10" s="76">
        <f t="shared" si="13"/>
        <v>0</v>
      </c>
      <c r="AD10" s="76">
        <f t="shared" si="14"/>
        <v>0</v>
      </c>
      <c r="AE10" s="76">
        <f t="shared" si="15"/>
        <v>0</v>
      </c>
      <c r="AF10" s="76">
        <f t="shared" si="16"/>
        <v>0</v>
      </c>
      <c r="AG10" s="76">
        <f t="shared" si="17"/>
        <v>0</v>
      </c>
      <c r="AH10" s="76">
        <f t="shared" si="18"/>
        <v>0</v>
      </c>
    </row>
    <row r="11" spans="1:34" s="73" customFormat="1" ht="13.5" customHeight="1">
      <c r="A11" s="77">
        <f t="shared" si="2"/>
        <v>0</v>
      </c>
      <c r="B11" s="78"/>
      <c r="C11" s="79"/>
      <c r="D11" s="80"/>
      <c r="E11" s="212"/>
      <c r="F11" s="81"/>
      <c r="G11" s="81"/>
      <c r="H11" s="82">
        <f t="shared" si="0"/>
        <v>0</v>
      </c>
      <c r="I11" s="240"/>
      <c r="J11" s="78"/>
      <c r="K11" s="241"/>
      <c r="L11" s="242"/>
      <c r="M11" s="78"/>
      <c r="N11" s="242"/>
      <c r="O11" s="78"/>
      <c r="P11" s="78"/>
      <c r="Q11" s="243"/>
      <c r="S11" s="74">
        <f t="shared" si="3"/>
        <v>0</v>
      </c>
      <c r="T11" s="75">
        <f t="shared" si="4"/>
        <v>0</v>
      </c>
      <c r="U11" s="76">
        <f t="shared" si="5"/>
        <v>0</v>
      </c>
      <c r="V11" s="76">
        <f t="shared" si="6"/>
        <v>0</v>
      </c>
      <c r="W11" s="76">
        <f t="shared" si="7"/>
        <v>0</v>
      </c>
      <c r="X11" s="76">
        <f t="shared" si="8"/>
        <v>0</v>
      </c>
      <c r="Y11" s="76">
        <f t="shared" si="9"/>
        <v>0</v>
      </c>
      <c r="Z11" s="76">
        <f t="shared" si="10"/>
        <v>0</v>
      </c>
      <c r="AA11" s="76">
        <f t="shared" si="11"/>
        <v>0</v>
      </c>
      <c r="AB11" s="76">
        <f t="shared" si="12"/>
        <v>0</v>
      </c>
      <c r="AC11" s="76">
        <f t="shared" si="13"/>
        <v>0</v>
      </c>
      <c r="AD11" s="76">
        <f t="shared" si="14"/>
        <v>0</v>
      </c>
      <c r="AE11" s="76">
        <f t="shared" si="15"/>
        <v>0</v>
      </c>
      <c r="AF11" s="76">
        <f t="shared" si="16"/>
        <v>0</v>
      </c>
      <c r="AG11" s="76">
        <f t="shared" si="17"/>
        <v>0</v>
      </c>
      <c r="AH11" s="76">
        <f t="shared" si="18"/>
        <v>0</v>
      </c>
    </row>
    <row r="12" spans="1:34" s="73" customFormat="1" ht="13.5" customHeight="1">
      <c r="A12" s="77">
        <f t="shared" si="2"/>
        <v>0</v>
      </c>
      <c r="B12" s="78"/>
      <c r="C12" s="79"/>
      <c r="D12" s="80"/>
      <c r="E12" s="212"/>
      <c r="F12" s="81"/>
      <c r="G12" s="81"/>
      <c r="H12" s="82">
        <f t="shared" si="0"/>
        <v>0</v>
      </c>
      <c r="I12" s="240"/>
      <c r="J12" s="78"/>
      <c r="K12" s="241"/>
      <c r="L12" s="242"/>
      <c r="M12" s="78"/>
      <c r="N12" s="242"/>
      <c r="O12" s="78"/>
      <c r="P12" s="78"/>
      <c r="Q12" s="243"/>
      <c r="S12" s="74">
        <f t="shared" si="3"/>
        <v>0</v>
      </c>
      <c r="T12" s="75">
        <f t="shared" si="4"/>
        <v>0</v>
      </c>
      <c r="U12" s="76">
        <f t="shared" si="5"/>
        <v>0</v>
      </c>
      <c r="V12" s="76">
        <f t="shared" si="6"/>
        <v>0</v>
      </c>
      <c r="W12" s="76">
        <f t="shared" si="7"/>
        <v>0</v>
      </c>
      <c r="X12" s="76">
        <f t="shared" si="8"/>
        <v>0</v>
      </c>
      <c r="Y12" s="76">
        <f t="shared" si="9"/>
        <v>0</v>
      </c>
      <c r="Z12" s="76">
        <f t="shared" si="10"/>
        <v>0</v>
      </c>
      <c r="AA12" s="76">
        <f t="shared" si="11"/>
        <v>0</v>
      </c>
      <c r="AB12" s="76">
        <f t="shared" si="12"/>
        <v>0</v>
      </c>
      <c r="AC12" s="76">
        <f t="shared" si="13"/>
        <v>0</v>
      </c>
      <c r="AD12" s="76">
        <f t="shared" si="14"/>
        <v>0</v>
      </c>
      <c r="AE12" s="76">
        <f t="shared" si="15"/>
        <v>0</v>
      </c>
      <c r="AF12" s="76">
        <f t="shared" si="16"/>
        <v>0</v>
      </c>
      <c r="AG12" s="76">
        <f t="shared" si="17"/>
        <v>0</v>
      </c>
      <c r="AH12" s="76">
        <f t="shared" si="18"/>
        <v>0</v>
      </c>
    </row>
    <row r="13" spans="1:34" s="73" customFormat="1" ht="13.5" customHeight="1">
      <c r="A13" s="77">
        <f t="shared" si="2"/>
        <v>0</v>
      </c>
      <c r="B13" s="78"/>
      <c r="C13" s="79"/>
      <c r="D13" s="80"/>
      <c r="E13" s="212"/>
      <c r="F13" s="81"/>
      <c r="G13" s="81"/>
      <c r="H13" s="82">
        <f t="shared" si="0"/>
        <v>0</v>
      </c>
      <c r="I13" s="240"/>
      <c r="J13" s="78"/>
      <c r="K13" s="241"/>
      <c r="L13" s="242"/>
      <c r="M13" s="78"/>
      <c r="N13" s="242"/>
      <c r="O13" s="78"/>
      <c r="P13" s="78"/>
      <c r="Q13" s="243"/>
      <c r="S13" s="74">
        <f t="shared" si="3"/>
        <v>0</v>
      </c>
      <c r="T13" s="75">
        <f t="shared" si="4"/>
        <v>0</v>
      </c>
      <c r="U13" s="76">
        <f t="shared" si="5"/>
        <v>0</v>
      </c>
      <c r="V13" s="76">
        <f t="shared" si="6"/>
        <v>0</v>
      </c>
      <c r="W13" s="76">
        <f t="shared" si="7"/>
        <v>0</v>
      </c>
      <c r="X13" s="76">
        <f t="shared" si="8"/>
        <v>0</v>
      </c>
      <c r="Y13" s="76">
        <f t="shared" si="9"/>
        <v>0</v>
      </c>
      <c r="Z13" s="76">
        <f t="shared" si="10"/>
        <v>0</v>
      </c>
      <c r="AA13" s="76">
        <f t="shared" si="11"/>
        <v>0</v>
      </c>
      <c r="AB13" s="76">
        <f t="shared" si="12"/>
        <v>0</v>
      </c>
      <c r="AC13" s="76">
        <f t="shared" si="13"/>
        <v>0</v>
      </c>
      <c r="AD13" s="76">
        <f t="shared" si="14"/>
        <v>0</v>
      </c>
      <c r="AE13" s="76">
        <f t="shared" si="15"/>
        <v>0</v>
      </c>
      <c r="AF13" s="76">
        <f t="shared" si="16"/>
        <v>0</v>
      </c>
      <c r="AG13" s="76">
        <f t="shared" si="17"/>
        <v>0</v>
      </c>
      <c r="AH13" s="76">
        <f t="shared" si="18"/>
        <v>0</v>
      </c>
    </row>
    <row r="14" spans="1:34" s="73" customFormat="1" ht="13.5" customHeight="1">
      <c r="A14" s="77">
        <f t="shared" si="2"/>
        <v>0</v>
      </c>
      <c r="B14" s="78"/>
      <c r="C14" s="79"/>
      <c r="D14" s="80"/>
      <c r="E14" s="212"/>
      <c r="F14" s="81"/>
      <c r="G14" s="81"/>
      <c r="H14" s="82">
        <f t="shared" si="0"/>
        <v>0</v>
      </c>
      <c r="I14" s="240"/>
      <c r="J14" s="78"/>
      <c r="K14" s="241"/>
      <c r="L14" s="242"/>
      <c r="M14" s="78"/>
      <c r="N14" s="242"/>
      <c r="O14" s="78"/>
      <c r="P14" s="78"/>
      <c r="Q14" s="243"/>
      <c r="S14" s="74">
        <f t="shared" si="3"/>
        <v>0</v>
      </c>
      <c r="T14" s="75">
        <f t="shared" si="4"/>
        <v>0</v>
      </c>
      <c r="U14" s="76">
        <f t="shared" si="5"/>
        <v>0</v>
      </c>
      <c r="V14" s="76">
        <f t="shared" si="6"/>
        <v>0</v>
      </c>
      <c r="W14" s="76">
        <f t="shared" si="7"/>
        <v>0</v>
      </c>
      <c r="X14" s="76">
        <f t="shared" si="8"/>
        <v>0</v>
      </c>
      <c r="Y14" s="76">
        <f t="shared" si="9"/>
        <v>0</v>
      </c>
      <c r="Z14" s="76">
        <f t="shared" si="10"/>
        <v>0</v>
      </c>
      <c r="AA14" s="76">
        <f t="shared" si="11"/>
        <v>0</v>
      </c>
      <c r="AB14" s="76">
        <f t="shared" si="12"/>
        <v>0</v>
      </c>
      <c r="AC14" s="76">
        <f t="shared" si="13"/>
        <v>0</v>
      </c>
      <c r="AD14" s="76">
        <f t="shared" si="14"/>
        <v>0</v>
      </c>
      <c r="AE14" s="76">
        <f t="shared" si="15"/>
        <v>0</v>
      </c>
      <c r="AF14" s="76">
        <f t="shared" si="16"/>
        <v>0</v>
      </c>
      <c r="AG14" s="76">
        <f t="shared" si="17"/>
        <v>0</v>
      </c>
      <c r="AH14" s="76">
        <f t="shared" si="18"/>
        <v>0</v>
      </c>
    </row>
    <row r="15" spans="1:34" s="73" customFormat="1" ht="13.5" customHeight="1">
      <c r="A15" s="77">
        <f t="shared" si="2"/>
        <v>0</v>
      </c>
      <c r="B15" s="78"/>
      <c r="C15" s="79"/>
      <c r="D15" s="80"/>
      <c r="E15" s="212"/>
      <c r="F15" s="81"/>
      <c r="G15" s="81"/>
      <c r="H15" s="82">
        <f t="shared" si="0"/>
        <v>0</v>
      </c>
      <c r="I15" s="240"/>
      <c r="J15" s="78"/>
      <c r="K15" s="241"/>
      <c r="L15" s="242"/>
      <c r="M15" s="78"/>
      <c r="N15" s="242"/>
      <c r="O15" s="78"/>
      <c r="P15" s="78"/>
      <c r="Q15" s="243"/>
      <c r="S15" s="74">
        <f t="shared" si="3"/>
        <v>0</v>
      </c>
      <c r="T15" s="75">
        <f t="shared" si="4"/>
        <v>0</v>
      </c>
      <c r="U15" s="76">
        <f t="shared" si="5"/>
        <v>0</v>
      </c>
      <c r="V15" s="76">
        <f t="shared" si="6"/>
        <v>0</v>
      </c>
      <c r="W15" s="76">
        <f t="shared" si="7"/>
        <v>0</v>
      </c>
      <c r="X15" s="76">
        <f t="shared" si="8"/>
        <v>0</v>
      </c>
      <c r="Y15" s="76">
        <f t="shared" si="9"/>
        <v>0</v>
      </c>
      <c r="Z15" s="76">
        <f t="shared" si="10"/>
        <v>0</v>
      </c>
      <c r="AA15" s="76">
        <f t="shared" si="11"/>
        <v>0</v>
      </c>
      <c r="AB15" s="76">
        <f t="shared" si="12"/>
        <v>0</v>
      </c>
      <c r="AC15" s="76">
        <f t="shared" si="13"/>
        <v>0</v>
      </c>
      <c r="AD15" s="76">
        <f t="shared" si="14"/>
        <v>0</v>
      </c>
      <c r="AE15" s="76">
        <f t="shared" si="15"/>
        <v>0</v>
      </c>
      <c r="AF15" s="76">
        <f t="shared" si="16"/>
        <v>0</v>
      </c>
      <c r="AG15" s="76">
        <f t="shared" si="17"/>
        <v>0</v>
      </c>
      <c r="AH15" s="76">
        <f t="shared" si="18"/>
        <v>0</v>
      </c>
    </row>
    <row r="16" spans="1:34" s="73" customFormat="1" ht="13.5" customHeight="1">
      <c r="A16" s="77">
        <f t="shared" si="2"/>
        <v>0</v>
      </c>
      <c r="B16" s="78"/>
      <c r="C16" s="79"/>
      <c r="D16" s="80"/>
      <c r="E16" s="212"/>
      <c r="F16" s="81"/>
      <c r="G16" s="81"/>
      <c r="H16" s="82">
        <f t="shared" si="0"/>
        <v>0</v>
      </c>
      <c r="I16" s="240"/>
      <c r="J16" s="78"/>
      <c r="K16" s="241"/>
      <c r="L16" s="242"/>
      <c r="M16" s="78"/>
      <c r="N16" s="242"/>
      <c r="O16" s="78"/>
      <c r="P16" s="78"/>
      <c r="Q16" s="243"/>
      <c r="S16" s="74">
        <f t="shared" si="3"/>
        <v>0</v>
      </c>
      <c r="T16" s="75">
        <f t="shared" si="4"/>
        <v>0</v>
      </c>
      <c r="U16" s="76">
        <f t="shared" si="5"/>
        <v>0</v>
      </c>
      <c r="V16" s="76">
        <f t="shared" si="6"/>
        <v>0</v>
      </c>
      <c r="W16" s="76">
        <f t="shared" si="7"/>
        <v>0</v>
      </c>
      <c r="X16" s="76">
        <f t="shared" si="8"/>
        <v>0</v>
      </c>
      <c r="Y16" s="76">
        <f t="shared" si="9"/>
        <v>0</v>
      </c>
      <c r="Z16" s="76">
        <f t="shared" si="10"/>
        <v>0</v>
      </c>
      <c r="AA16" s="76">
        <f t="shared" si="11"/>
        <v>0</v>
      </c>
      <c r="AB16" s="76">
        <f t="shared" si="12"/>
        <v>0</v>
      </c>
      <c r="AC16" s="76">
        <f t="shared" si="13"/>
        <v>0</v>
      </c>
      <c r="AD16" s="76">
        <f t="shared" si="14"/>
        <v>0</v>
      </c>
      <c r="AE16" s="76">
        <f t="shared" si="15"/>
        <v>0</v>
      </c>
      <c r="AF16" s="76">
        <f t="shared" si="16"/>
        <v>0</v>
      </c>
      <c r="AG16" s="76">
        <f t="shared" si="17"/>
        <v>0</v>
      </c>
      <c r="AH16" s="76">
        <f t="shared" si="18"/>
        <v>0</v>
      </c>
    </row>
    <row r="17" spans="1:34" s="73" customFormat="1" ht="13.5" customHeight="1">
      <c r="A17" s="77">
        <f t="shared" si="2"/>
        <v>0</v>
      </c>
      <c r="B17" s="78"/>
      <c r="C17" s="79"/>
      <c r="D17" s="80"/>
      <c r="E17" s="212"/>
      <c r="F17" s="81"/>
      <c r="G17" s="81"/>
      <c r="H17" s="82">
        <f t="shared" si="0"/>
        <v>0</v>
      </c>
      <c r="I17" s="240"/>
      <c r="J17" s="78"/>
      <c r="K17" s="241"/>
      <c r="L17" s="242"/>
      <c r="M17" s="78"/>
      <c r="N17" s="242"/>
      <c r="O17" s="78"/>
      <c r="P17" s="78"/>
      <c r="Q17" s="243"/>
      <c r="S17" s="74">
        <f t="shared" si="3"/>
        <v>0</v>
      </c>
      <c r="T17" s="75">
        <f t="shared" si="4"/>
        <v>0</v>
      </c>
      <c r="U17" s="76">
        <f t="shared" si="5"/>
        <v>0</v>
      </c>
      <c r="V17" s="76">
        <f t="shared" si="6"/>
        <v>0</v>
      </c>
      <c r="W17" s="76">
        <f t="shared" si="7"/>
        <v>0</v>
      </c>
      <c r="X17" s="76">
        <f t="shared" si="8"/>
        <v>0</v>
      </c>
      <c r="Y17" s="76">
        <f t="shared" si="9"/>
        <v>0</v>
      </c>
      <c r="Z17" s="76">
        <f t="shared" si="10"/>
        <v>0</v>
      </c>
      <c r="AA17" s="76">
        <f t="shared" si="11"/>
        <v>0</v>
      </c>
      <c r="AB17" s="76">
        <f t="shared" si="12"/>
        <v>0</v>
      </c>
      <c r="AC17" s="76">
        <f t="shared" si="13"/>
        <v>0</v>
      </c>
      <c r="AD17" s="76">
        <f t="shared" si="14"/>
        <v>0</v>
      </c>
      <c r="AE17" s="76">
        <f t="shared" si="15"/>
        <v>0</v>
      </c>
      <c r="AF17" s="76">
        <f t="shared" si="16"/>
        <v>0</v>
      </c>
      <c r="AG17" s="76">
        <f t="shared" si="17"/>
        <v>0</v>
      </c>
      <c r="AH17" s="76">
        <f t="shared" si="18"/>
        <v>0</v>
      </c>
    </row>
    <row r="18" spans="1:34" s="73" customFormat="1" ht="13.5" customHeight="1">
      <c r="A18" s="77">
        <f t="shared" si="2"/>
        <v>0</v>
      </c>
      <c r="B18" s="78"/>
      <c r="C18" s="79"/>
      <c r="D18" s="80"/>
      <c r="E18" s="212"/>
      <c r="F18" s="81"/>
      <c r="G18" s="81"/>
      <c r="H18" s="82">
        <f t="shared" si="0"/>
        <v>0</v>
      </c>
      <c r="I18" s="240"/>
      <c r="J18" s="78"/>
      <c r="K18" s="241"/>
      <c r="L18" s="242"/>
      <c r="M18" s="78"/>
      <c r="N18" s="242"/>
      <c r="O18" s="78"/>
      <c r="P18" s="78"/>
      <c r="Q18" s="243"/>
      <c r="S18" s="74">
        <f t="shared" si="3"/>
        <v>0</v>
      </c>
      <c r="T18" s="75">
        <f t="shared" si="4"/>
        <v>0</v>
      </c>
      <c r="U18" s="76">
        <f t="shared" si="5"/>
        <v>0</v>
      </c>
      <c r="V18" s="76">
        <f t="shared" si="6"/>
        <v>0</v>
      </c>
      <c r="W18" s="76">
        <f t="shared" si="7"/>
        <v>0</v>
      </c>
      <c r="X18" s="76">
        <f t="shared" si="8"/>
        <v>0</v>
      </c>
      <c r="Y18" s="76">
        <f t="shared" si="9"/>
        <v>0</v>
      </c>
      <c r="Z18" s="76">
        <f t="shared" si="10"/>
        <v>0</v>
      </c>
      <c r="AA18" s="76">
        <f t="shared" si="11"/>
        <v>0</v>
      </c>
      <c r="AB18" s="76">
        <f t="shared" si="12"/>
        <v>0</v>
      </c>
      <c r="AC18" s="76">
        <f t="shared" si="13"/>
        <v>0</v>
      </c>
      <c r="AD18" s="76">
        <f t="shared" si="14"/>
        <v>0</v>
      </c>
      <c r="AE18" s="76">
        <f t="shared" si="15"/>
        <v>0</v>
      </c>
      <c r="AF18" s="76">
        <f t="shared" si="16"/>
        <v>0</v>
      </c>
      <c r="AG18" s="76">
        <f t="shared" si="17"/>
        <v>0</v>
      </c>
      <c r="AH18" s="76">
        <f t="shared" si="18"/>
        <v>0</v>
      </c>
    </row>
    <row r="19" spans="1:34" s="73" customFormat="1" ht="13.5" customHeight="1">
      <c r="A19" s="77">
        <f t="shared" si="2"/>
        <v>0</v>
      </c>
      <c r="B19" s="78"/>
      <c r="C19" s="79"/>
      <c r="D19" s="80"/>
      <c r="E19" s="212"/>
      <c r="F19" s="81"/>
      <c r="G19" s="81"/>
      <c r="H19" s="82">
        <f t="shared" si="0"/>
        <v>0</v>
      </c>
      <c r="I19" s="240"/>
      <c r="J19" s="78"/>
      <c r="K19" s="241"/>
      <c r="L19" s="242"/>
      <c r="M19" s="78"/>
      <c r="N19" s="242"/>
      <c r="O19" s="78"/>
      <c r="P19" s="78"/>
      <c r="Q19" s="243"/>
      <c r="S19" s="74">
        <f t="shared" si="3"/>
        <v>0</v>
      </c>
      <c r="T19" s="75">
        <f t="shared" si="4"/>
        <v>0</v>
      </c>
      <c r="U19" s="76">
        <f t="shared" si="5"/>
        <v>0</v>
      </c>
      <c r="V19" s="76">
        <f t="shared" si="6"/>
        <v>0</v>
      </c>
      <c r="W19" s="76">
        <f t="shared" si="7"/>
        <v>0</v>
      </c>
      <c r="X19" s="76">
        <f t="shared" si="8"/>
        <v>0</v>
      </c>
      <c r="Y19" s="76">
        <f t="shared" si="9"/>
        <v>0</v>
      </c>
      <c r="Z19" s="76">
        <f t="shared" si="10"/>
        <v>0</v>
      </c>
      <c r="AA19" s="76">
        <f t="shared" si="11"/>
        <v>0</v>
      </c>
      <c r="AB19" s="76">
        <f t="shared" si="12"/>
        <v>0</v>
      </c>
      <c r="AC19" s="76">
        <f t="shared" si="13"/>
        <v>0</v>
      </c>
      <c r="AD19" s="76">
        <f t="shared" si="14"/>
        <v>0</v>
      </c>
      <c r="AE19" s="76">
        <f t="shared" si="15"/>
        <v>0</v>
      </c>
      <c r="AF19" s="76">
        <f t="shared" si="16"/>
        <v>0</v>
      </c>
      <c r="AG19" s="76">
        <f t="shared" si="17"/>
        <v>0</v>
      </c>
      <c r="AH19" s="76">
        <f t="shared" si="18"/>
        <v>0</v>
      </c>
    </row>
    <row r="20" spans="1:34" s="73" customFormat="1" ht="13.5" customHeight="1">
      <c r="A20" s="77">
        <f t="shared" si="2"/>
        <v>0</v>
      </c>
      <c r="B20" s="78"/>
      <c r="C20" s="79"/>
      <c r="D20" s="80"/>
      <c r="E20" s="212"/>
      <c r="F20" s="81"/>
      <c r="G20" s="81"/>
      <c r="H20" s="82">
        <f t="shared" si="0"/>
        <v>0</v>
      </c>
      <c r="I20" s="240"/>
      <c r="J20" s="78"/>
      <c r="K20" s="241"/>
      <c r="L20" s="242"/>
      <c r="M20" s="78"/>
      <c r="N20" s="242"/>
      <c r="O20" s="78"/>
      <c r="P20" s="78"/>
      <c r="Q20" s="243"/>
      <c r="S20" s="74">
        <f t="shared" si="3"/>
        <v>0</v>
      </c>
      <c r="T20" s="75">
        <f t="shared" si="4"/>
        <v>0</v>
      </c>
      <c r="U20" s="76">
        <f t="shared" si="5"/>
        <v>0</v>
      </c>
      <c r="V20" s="76">
        <f t="shared" si="6"/>
        <v>0</v>
      </c>
      <c r="W20" s="76">
        <f t="shared" si="7"/>
        <v>0</v>
      </c>
      <c r="X20" s="76">
        <f t="shared" si="8"/>
        <v>0</v>
      </c>
      <c r="Y20" s="76">
        <f t="shared" si="9"/>
        <v>0</v>
      </c>
      <c r="Z20" s="76">
        <f t="shared" si="10"/>
        <v>0</v>
      </c>
      <c r="AA20" s="76">
        <f t="shared" si="11"/>
        <v>0</v>
      </c>
      <c r="AB20" s="76">
        <f t="shared" si="12"/>
        <v>0</v>
      </c>
      <c r="AC20" s="76">
        <f t="shared" si="13"/>
        <v>0</v>
      </c>
      <c r="AD20" s="76">
        <f t="shared" si="14"/>
        <v>0</v>
      </c>
      <c r="AE20" s="76">
        <f t="shared" si="15"/>
        <v>0</v>
      </c>
      <c r="AF20" s="76">
        <f t="shared" si="16"/>
        <v>0</v>
      </c>
      <c r="AG20" s="76">
        <f t="shared" si="17"/>
        <v>0</v>
      </c>
      <c r="AH20" s="76">
        <f t="shared" si="18"/>
        <v>0</v>
      </c>
    </row>
    <row r="21" spans="1:34" s="73" customFormat="1" ht="13.5" customHeight="1">
      <c r="A21" s="77">
        <f t="shared" si="2"/>
        <v>0</v>
      </c>
      <c r="B21" s="78"/>
      <c r="C21" s="79"/>
      <c r="D21" s="80"/>
      <c r="E21" s="212"/>
      <c r="F21" s="81"/>
      <c r="G21" s="81"/>
      <c r="H21" s="82">
        <f t="shared" si="0"/>
        <v>0</v>
      </c>
      <c r="I21" s="240"/>
      <c r="J21" s="78"/>
      <c r="K21" s="241"/>
      <c r="L21" s="242"/>
      <c r="M21" s="78"/>
      <c r="N21" s="242"/>
      <c r="O21" s="78"/>
      <c r="P21" s="78"/>
      <c r="Q21" s="243"/>
      <c r="S21" s="74">
        <f t="shared" si="3"/>
        <v>0</v>
      </c>
      <c r="T21" s="75">
        <f t="shared" si="4"/>
        <v>0</v>
      </c>
      <c r="U21" s="76">
        <f t="shared" si="5"/>
        <v>0</v>
      </c>
      <c r="V21" s="76">
        <f t="shared" si="6"/>
        <v>0</v>
      </c>
      <c r="W21" s="76">
        <f t="shared" si="7"/>
        <v>0</v>
      </c>
      <c r="X21" s="76">
        <f t="shared" si="8"/>
        <v>0</v>
      </c>
      <c r="Y21" s="76">
        <f t="shared" si="9"/>
        <v>0</v>
      </c>
      <c r="Z21" s="76">
        <f t="shared" si="10"/>
        <v>0</v>
      </c>
      <c r="AA21" s="76">
        <f t="shared" si="11"/>
        <v>0</v>
      </c>
      <c r="AB21" s="76">
        <f t="shared" si="12"/>
        <v>0</v>
      </c>
      <c r="AC21" s="76">
        <f t="shared" si="13"/>
        <v>0</v>
      </c>
      <c r="AD21" s="76">
        <f t="shared" si="14"/>
        <v>0</v>
      </c>
      <c r="AE21" s="76">
        <f t="shared" si="15"/>
        <v>0</v>
      </c>
      <c r="AF21" s="76">
        <f t="shared" si="16"/>
        <v>0</v>
      </c>
      <c r="AG21" s="76">
        <f t="shared" si="17"/>
        <v>0</v>
      </c>
      <c r="AH21" s="76">
        <f t="shared" si="18"/>
        <v>0</v>
      </c>
    </row>
    <row r="22" spans="1:34" s="73" customFormat="1" ht="13.5" customHeight="1">
      <c r="A22" s="77">
        <f t="shared" si="2"/>
        <v>0</v>
      </c>
      <c r="B22" s="78"/>
      <c r="C22" s="79"/>
      <c r="D22" s="80"/>
      <c r="E22" s="212"/>
      <c r="F22" s="81"/>
      <c r="G22" s="81"/>
      <c r="H22" s="82">
        <f t="shared" si="0"/>
        <v>0</v>
      </c>
      <c r="I22" s="240"/>
      <c r="J22" s="78"/>
      <c r="K22" s="241"/>
      <c r="L22" s="242"/>
      <c r="M22" s="78"/>
      <c r="N22" s="242"/>
      <c r="O22" s="78"/>
      <c r="P22" s="78"/>
      <c r="Q22" s="243"/>
      <c r="S22" s="74">
        <f t="shared" si="3"/>
        <v>0</v>
      </c>
      <c r="T22" s="75">
        <f t="shared" si="4"/>
        <v>0</v>
      </c>
      <c r="U22" s="76">
        <f t="shared" si="5"/>
        <v>0</v>
      </c>
      <c r="V22" s="76">
        <f t="shared" si="6"/>
        <v>0</v>
      </c>
      <c r="W22" s="76">
        <f t="shared" si="7"/>
        <v>0</v>
      </c>
      <c r="X22" s="76">
        <f t="shared" si="8"/>
        <v>0</v>
      </c>
      <c r="Y22" s="76">
        <f t="shared" si="9"/>
        <v>0</v>
      </c>
      <c r="Z22" s="76">
        <f t="shared" si="10"/>
        <v>0</v>
      </c>
      <c r="AA22" s="76">
        <f t="shared" si="11"/>
        <v>0</v>
      </c>
      <c r="AB22" s="76">
        <f t="shared" si="12"/>
        <v>0</v>
      </c>
      <c r="AC22" s="76">
        <f t="shared" si="13"/>
        <v>0</v>
      </c>
      <c r="AD22" s="76">
        <f t="shared" si="14"/>
        <v>0</v>
      </c>
      <c r="AE22" s="76">
        <f t="shared" si="15"/>
        <v>0</v>
      </c>
      <c r="AF22" s="76">
        <f t="shared" si="16"/>
        <v>0</v>
      </c>
      <c r="AG22" s="76">
        <f t="shared" si="17"/>
        <v>0</v>
      </c>
      <c r="AH22" s="76">
        <f t="shared" si="18"/>
        <v>0</v>
      </c>
    </row>
    <row r="23" spans="1:34" s="73" customFormat="1" ht="13.5" customHeight="1">
      <c r="A23" s="77">
        <f t="shared" si="2"/>
        <v>0</v>
      </c>
      <c r="B23" s="78"/>
      <c r="C23" s="79"/>
      <c r="D23" s="80"/>
      <c r="E23" s="212"/>
      <c r="F23" s="81"/>
      <c r="G23" s="81"/>
      <c r="H23" s="82">
        <f t="shared" si="0"/>
        <v>0</v>
      </c>
      <c r="I23" s="240"/>
      <c r="J23" s="78"/>
      <c r="K23" s="241"/>
      <c r="L23" s="242"/>
      <c r="M23" s="78"/>
      <c r="N23" s="242"/>
      <c r="O23" s="78"/>
      <c r="P23" s="78"/>
      <c r="Q23" s="243"/>
      <c r="S23" s="74">
        <f t="shared" si="3"/>
        <v>0</v>
      </c>
      <c r="T23" s="75">
        <f t="shared" si="4"/>
        <v>0</v>
      </c>
      <c r="U23" s="76">
        <f t="shared" si="5"/>
        <v>0</v>
      </c>
      <c r="V23" s="76">
        <f t="shared" si="6"/>
        <v>0</v>
      </c>
      <c r="W23" s="76">
        <f t="shared" si="7"/>
        <v>0</v>
      </c>
      <c r="X23" s="76">
        <f t="shared" si="8"/>
        <v>0</v>
      </c>
      <c r="Y23" s="76">
        <f t="shared" si="9"/>
        <v>0</v>
      </c>
      <c r="Z23" s="76">
        <f t="shared" si="10"/>
        <v>0</v>
      </c>
      <c r="AA23" s="76">
        <f t="shared" si="11"/>
        <v>0</v>
      </c>
      <c r="AB23" s="76">
        <f t="shared" si="12"/>
        <v>0</v>
      </c>
      <c r="AC23" s="76">
        <f t="shared" si="13"/>
        <v>0</v>
      </c>
      <c r="AD23" s="76">
        <f t="shared" si="14"/>
        <v>0</v>
      </c>
      <c r="AE23" s="76">
        <f t="shared" si="15"/>
        <v>0</v>
      </c>
      <c r="AF23" s="76">
        <f t="shared" si="16"/>
        <v>0</v>
      </c>
      <c r="AG23" s="76">
        <f t="shared" si="17"/>
        <v>0</v>
      </c>
      <c r="AH23" s="76">
        <f t="shared" si="18"/>
        <v>0</v>
      </c>
    </row>
    <row r="24" spans="1:34" s="73" customFormat="1" ht="13.5" customHeight="1">
      <c r="A24" s="77">
        <f t="shared" si="2"/>
        <v>0</v>
      </c>
      <c r="B24" s="78"/>
      <c r="C24" s="79"/>
      <c r="D24" s="80"/>
      <c r="E24" s="212"/>
      <c r="F24" s="81"/>
      <c r="G24" s="81"/>
      <c r="H24" s="82">
        <f t="shared" si="0"/>
        <v>0</v>
      </c>
      <c r="I24" s="240"/>
      <c r="J24" s="78"/>
      <c r="K24" s="241"/>
      <c r="L24" s="242"/>
      <c r="M24" s="78"/>
      <c r="N24" s="242"/>
      <c r="O24" s="78"/>
      <c r="P24" s="78"/>
      <c r="Q24" s="243"/>
      <c r="S24" s="74">
        <f t="shared" si="3"/>
        <v>0</v>
      </c>
      <c r="T24" s="75">
        <f t="shared" si="4"/>
        <v>0</v>
      </c>
      <c r="U24" s="76">
        <f t="shared" si="5"/>
        <v>0</v>
      </c>
      <c r="V24" s="76">
        <f t="shared" si="6"/>
        <v>0</v>
      </c>
      <c r="W24" s="76">
        <f t="shared" si="7"/>
        <v>0</v>
      </c>
      <c r="X24" s="76">
        <f t="shared" si="8"/>
        <v>0</v>
      </c>
      <c r="Y24" s="76">
        <f t="shared" si="9"/>
        <v>0</v>
      </c>
      <c r="Z24" s="76">
        <f t="shared" si="10"/>
        <v>0</v>
      </c>
      <c r="AA24" s="76">
        <f t="shared" si="11"/>
        <v>0</v>
      </c>
      <c r="AB24" s="76">
        <f t="shared" si="12"/>
        <v>0</v>
      </c>
      <c r="AC24" s="76">
        <f t="shared" si="13"/>
        <v>0</v>
      </c>
      <c r="AD24" s="76">
        <f t="shared" si="14"/>
        <v>0</v>
      </c>
      <c r="AE24" s="76">
        <f t="shared" si="15"/>
        <v>0</v>
      </c>
      <c r="AF24" s="76">
        <f t="shared" si="16"/>
        <v>0</v>
      </c>
      <c r="AG24" s="76">
        <f t="shared" si="17"/>
        <v>0</v>
      </c>
      <c r="AH24" s="76">
        <f t="shared" si="18"/>
        <v>0</v>
      </c>
    </row>
    <row r="25" spans="1:34" s="73" customFormat="1" ht="13.5" customHeight="1">
      <c r="A25" s="77">
        <f t="shared" si="2"/>
        <v>0</v>
      </c>
      <c r="B25" s="78"/>
      <c r="C25" s="79"/>
      <c r="D25" s="80"/>
      <c r="E25" s="212"/>
      <c r="F25" s="81"/>
      <c r="G25" s="81"/>
      <c r="H25" s="82">
        <f t="shared" si="0"/>
        <v>0</v>
      </c>
      <c r="I25" s="240"/>
      <c r="J25" s="78"/>
      <c r="K25" s="241"/>
      <c r="L25" s="242"/>
      <c r="M25" s="78"/>
      <c r="N25" s="242"/>
      <c r="O25" s="78"/>
      <c r="P25" s="78"/>
      <c r="Q25" s="243"/>
      <c r="S25" s="74">
        <f t="shared" si="3"/>
        <v>0</v>
      </c>
      <c r="T25" s="75">
        <f t="shared" si="4"/>
        <v>0</v>
      </c>
      <c r="U25" s="76">
        <f t="shared" si="5"/>
        <v>0</v>
      </c>
      <c r="V25" s="76">
        <f t="shared" si="6"/>
        <v>0</v>
      </c>
      <c r="W25" s="76">
        <f t="shared" si="7"/>
        <v>0</v>
      </c>
      <c r="X25" s="76">
        <f t="shared" si="8"/>
        <v>0</v>
      </c>
      <c r="Y25" s="76">
        <f t="shared" si="9"/>
        <v>0</v>
      </c>
      <c r="Z25" s="76">
        <f t="shared" si="10"/>
        <v>0</v>
      </c>
      <c r="AA25" s="76">
        <f t="shared" si="11"/>
        <v>0</v>
      </c>
      <c r="AB25" s="76">
        <f t="shared" si="12"/>
        <v>0</v>
      </c>
      <c r="AC25" s="76">
        <f t="shared" si="13"/>
        <v>0</v>
      </c>
      <c r="AD25" s="76">
        <f t="shared" si="14"/>
        <v>0</v>
      </c>
      <c r="AE25" s="76">
        <f t="shared" si="15"/>
        <v>0</v>
      </c>
      <c r="AF25" s="76">
        <f t="shared" si="16"/>
        <v>0</v>
      </c>
      <c r="AG25" s="76">
        <f t="shared" si="17"/>
        <v>0</v>
      </c>
      <c r="AH25" s="76">
        <f t="shared" si="18"/>
        <v>0</v>
      </c>
    </row>
    <row r="26" spans="1:34" s="73" customFormat="1" ht="13.5" customHeight="1">
      <c r="A26" s="77">
        <f t="shared" si="2"/>
        <v>0</v>
      </c>
      <c r="B26" s="78"/>
      <c r="C26" s="79"/>
      <c r="D26" s="80"/>
      <c r="E26" s="212"/>
      <c r="F26" s="81"/>
      <c r="G26" s="81"/>
      <c r="H26" s="82">
        <f t="shared" si="0"/>
        <v>0</v>
      </c>
      <c r="I26" s="240"/>
      <c r="J26" s="78"/>
      <c r="K26" s="241"/>
      <c r="L26" s="242"/>
      <c r="M26" s="78"/>
      <c r="N26" s="242"/>
      <c r="O26" s="78"/>
      <c r="P26" s="78"/>
      <c r="Q26" s="243"/>
      <c r="S26" s="74">
        <f t="shared" si="3"/>
        <v>0</v>
      </c>
      <c r="T26" s="75">
        <f t="shared" si="4"/>
        <v>0</v>
      </c>
      <c r="U26" s="76">
        <f t="shared" si="5"/>
        <v>0</v>
      </c>
      <c r="V26" s="76">
        <f t="shared" si="6"/>
        <v>0</v>
      </c>
      <c r="W26" s="76">
        <f t="shared" si="7"/>
        <v>0</v>
      </c>
      <c r="X26" s="76">
        <f t="shared" si="8"/>
        <v>0</v>
      </c>
      <c r="Y26" s="76">
        <f t="shared" si="9"/>
        <v>0</v>
      </c>
      <c r="Z26" s="76">
        <f t="shared" si="10"/>
        <v>0</v>
      </c>
      <c r="AA26" s="76">
        <f t="shared" si="11"/>
        <v>0</v>
      </c>
      <c r="AB26" s="76">
        <f t="shared" si="12"/>
        <v>0</v>
      </c>
      <c r="AC26" s="76">
        <f t="shared" si="13"/>
        <v>0</v>
      </c>
      <c r="AD26" s="76">
        <f t="shared" si="14"/>
        <v>0</v>
      </c>
      <c r="AE26" s="76">
        <f t="shared" si="15"/>
        <v>0</v>
      </c>
      <c r="AF26" s="76">
        <f t="shared" si="16"/>
        <v>0</v>
      </c>
      <c r="AG26" s="76">
        <f t="shared" si="17"/>
        <v>0</v>
      </c>
      <c r="AH26" s="76">
        <f t="shared" si="18"/>
        <v>0</v>
      </c>
    </row>
    <row r="27" spans="1:34" s="73" customFormat="1" ht="13.5" customHeight="1">
      <c r="A27" s="77">
        <f t="shared" si="2"/>
        <v>0</v>
      </c>
      <c r="B27" s="78"/>
      <c r="C27" s="79"/>
      <c r="D27" s="80"/>
      <c r="E27" s="212"/>
      <c r="F27" s="81"/>
      <c r="G27" s="81"/>
      <c r="H27" s="82">
        <f t="shared" si="0"/>
        <v>0</v>
      </c>
      <c r="I27" s="240"/>
      <c r="J27" s="78"/>
      <c r="K27" s="241"/>
      <c r="L27" s="242"/>
      <c r="M27" s="78"/>
      <c r="N27" s="242"/>
      <c r="O27" s="78"/>
      <c r="P27" s="78"/>
      <c r="Q27" s="243"/>
      <c r="S27" s="74">
        <f t="shared" si="3"/>
        <v>0</v>
      </c>
      <c r="T27" s="75">
        <f t="shared" si="4"/>
        <v>0</v>
      </c>
      <c r="U27" s="76">
        <f t="shared" si="5"/>
        <v>0</v>
      </c>
      <c r="V27" s="76">
        <f t="shared" si="6"/>
        <v>0</v>
      </c>
      <c r="W27" s="76">
        <f t="shared" si="7"/>
        <v>0</v>
      </c>
      <c r="X27" s="76">
        <f t="shared" si="8"/>
        <v>0</v>
      </c>
      <c r="Y27" s="76">
        <f t="shared" si="9"/>
        <v>0</v>
      </c>
      <c r="Z27" s="76">
        <f t="shared" si="10"/>
        <v>0</v>
      </c>
      <c r="AA27" s="76">
        <f t="shared" si="11"/>
        <v>0</v>
      </c>
      <c r="AB27" s="76">
        <f t="shared" si="12"/>
        <v>0</v>
      </c>
      <c r="AC27" s="76">
        <f t="shared" si="13"/>
        <v>0</v>
      </c>
      <c r="AD27" s="76">
        <f t="shared" si="14"/>
        <v>0</v>
      </c>
      <c r="AE27" s="76">
        <f t="shared" si="15"/>
        <v>0</v>
      </c>
      <c r="AF27" s="76">
        <f t="shared" si="16"/>
        <v>0</v>
      </c>
      <c r="AG27" s="76">
        <f t="shared" si="17"/>
        <v>0</v>
      </c>
      <c r="AH27" s="76">
        <f t="shared" si="18"/>
        <v>0</v>
      </c>
    </row>
    <row r="28" spans="1:34" s="73" customFormat="1" ht="13.5" customHeight="1">
      <c r="A28" s="77">
        <f t="shared" si="2"/>
        <v>0</v>
      </c>
      <c r="B28" s="78"/>
      <c r="C28" s="79"/>
      <c r="D28" s="80"/>
      <c r="E28" s="212"/>
      <c r="F28" s="81"/>
      <c r="G28" s="81"/>
      <c r="H28" s="82">
        <f t="shared" si="0"/>
        <v>0</v>
      </c>
      <c r="I28" s="240"/>
      <c r="J28" s="78"/>
      <c r="K28" s="241"/>
      <c r="L28" s="242"/>
      <c r="M28" s="78"/>
      <c r="N28" s="242"/>
      <c r="O28" s="78"/>
      <c r="P28" s="78"/>
      <c r="Q28" s="243"/>
      <c r="S28" s="74">
        <f t="shared" si="3"/>
        <v>0</v>
      </c>
      <c r="T28" s="75">
        <f t="shared" si="4"/>
        <v>0</v>
      </c>
      <c r="U28" s="76">
        <f t="shared" si="5"/>
        <v>0</v>
      </c>
      <c r="V28" s="76">
        <f t="shared" si="6"/>
        <v>0</v>
      </c>
      <c r="W28" s="76">
        <f t="shared" si="7"/>
        <v>0</v>
      </c>
      <c r="X28" s="76">
        <f t="shared" si="8"/>
        <v>0</v>
      </c>
      <c r="Y28" s="76">
        <f t="shared" si="9"/>
        <v>0</v>
      </c>
      <c r="Z28" s="76">
        <f t="shared" si="10"/>
        <v>0</v>
      </c>
      <c r="AA28" s="76">
        <f t="shared" si="11"/>
        <v>0</v>
      </c>
      <c r="AB28" s="76">
        <f t="shared" si="12"/>
        <v>0</v>
      </c>
      <c r="AC28" s="76">
        <f t="shared" si="13"/>
        <v>0</v>
      </c>
      <c r="AD28" s="76">
        <f t="shared" si="14"/>
        <v>0</v>
      </c>
      <c r="AE28" s="76">
        <f t="shared" si="15"/>
        <v>0</v>
      </c>
      <c r="AF28" s="76">
        <f t="shared" si="16"/>
        <v>0</v>
      </c>
      <c r="AG28" s="76">
        <f t="shared" si="17"/>
        <v>0</v>
      </c>
      <c r="AH28" s="76">
        <f t="shared" si="18"/>
        <v>0</v>
      </c>
    </row>
    <row r="29" spans="1:34" s="73" customFormat="1" ht="13.5" customHeight="1">
      <c r="A29" s="77">
        <f t="shared" si="2"/>
        <v>0</v>
      </c>
      <c r="B29" s="78"/>
      <c r="C29" s="79"/>
      <c r="D29" s="80"/>
      <c r="E29" s="212"/>
      <c r="F29" s="81"/>
      <c r="G29" s="81"/>
      <c r="H29" s="82">
        <f t="shared" si="0"/>
        <v>0</v>
      </c>
      <c r="I29" s="240"/>
      <c r="J29" s="78"/>
      <c r="K29" s="241"/>
      <c r="L29" s="242"/>
      <c r="M29" s="78"/>
      <c r="N29" s="242"/>
      <c r="O29" s="78"/>
      <c r="P29" s="78"/>
      <c r="Q29" s="243"/>
      <c r="S29" s="74">
        <f t="shared" si="3"/>
        <v>0</v>
      </c>
      <c r="T29" s="75">
        <f t="shared" si="4"/>
        <v>0</v>
      </c>
      <c r="U29" s="76">
        <f t="shared" si="5"/>
        <v>0</v>
      </c>
      <c r="V29" s="76">
        <f t="shared" si="6"/>
        <v>0</v>
      </c>
      <c r="W29" s="76">
        <f t="shared" si="7"/>
        <v>0</v>
      </c>
      <c r="X29" s="76">
        <f t="shared" si="8"/>
        <v>0</v>
      </c>
      <c r="Y29" s="76">
        <f t="shared" si="9"/>
        <v>0</v>
      </c>
      <c r="Z29" s="76">
        <f t="shared" si="10"/>
        <v>0</v>
      </c>
      <c r="AA29" s="76">
        <f t="shared" si="11"/>
        <v>0</v>
      </c>
      <c r="AB29" s="76">
        <f t="shared" si="12"/>
        <v>0</v>
      </c>
      <c r="AC29" s="76">
        <f t="shared" si="13"/>
        <v>0</v>
      </c>
      <c r="AD29" s="76">
        <f t="shared" si="14"/>
        <v>0</v>
      </c>
      <c r="AE29" s="76">
        <f t="shared" si="15"/>
        <v>0</v>
      </c>
      <c r="AF29" s="76">
        <f t="shared" si="16"/>
        <v>0</v>
      </c>
      <c r="AG29" s="76">
        <f t="shared" si="17"/>
        <v>0</v>
      </c>
      <c r="AH29" s="76">
        <f t="shared" si="18"/>
        <v>0</v>
      </c>
    </row>
    <row r="30" spans="1:34" s="73" customFormat="1" ht="13.5" customHeight="1">
      <c r="A30" s="77">
        <f t="shared" si="2"/>
        <v>0</v>
      </c>
      <c r="B30" s="78"/>
      <c r="C30" s="79"/>
      <c r="D30" s="80"/>
      <c r="E30" s="212"/>
      <c r="F30" s="81"/>
      <c r="G30" s="81"/>
      <c r="H30" s="82">
        <f t="shared" si="0"/>
        <v>0</v>
      </c>
      <c r="I30" s="240"/>
      <c r="J30" s="78"/>
      <c r="K30" s="241"/>
      <c r="L30" s="242"/>
      <c r="M30" s="78"/>
      <c r="N30" s="242"/>
      <c r="O30" s="78"/>
      <c r="P30" s="78"/>
      <c r="Q30" s="243"/>
      <c r="S30" s="74">
        <f t="shared" si="3"/>
        <v>0</v>
      </c>
      <c r="T30" s="75">
        <f t="shared" si="4"/>
        <v>0</v>
      </c>
      <c r="U30" s="76">
        <f t="shared" si="5"/>
        <v>0</v>
      </c>
      <c r="V30" s="76">
        <f t="shared" si="6"/>
        <v>0</v>
      </c>
      <c r="W30" s="76">
        <f t="shared" si="7"/>
        <v>0</v>
      </c>
      <c r="X30" s="76">
        <f t="shared" si="8"/>
        <v>0</v>
      </c>
      <c r="Y30" s="76">
        <f t="shared" si="9"/>
        <v>0</v>
      </c>
      <c r="Z30" s="76">
        <f t="shared" si="10"/>
        <v>0</v>
      </c>
      <c r="AA30" s="76">
        <f t="shared" si="11"/>
        <v>0</v>
      </c>
      <c r="AB30" s="76">
        <f t="shared" si="12"/>
        <v>0</v>
      </c>
      <c r="AC30" s="76">
        <f t="shared" si="13"/>
        <v>0</v>
      </c>
      <c r="AD30" s="76">
        <f t="shared" si="14"/>
        <v>0</v>
      </c>
      <c r="AE30" s="76">
        <f t="shared" si="15"/>
        <v>0</v>
      </c>
      <c r="AF30" s="76">
        <f t="shared" si="16"/>
        <v>0</v>
      </c>
      <c r="AG30" s="76">
        <f t="shared" si="17"/>
        <v>0</v>
      </c>
      <c r="AH30" s="76">
        <f t="shared" si="18"/>
        <v>0</v>
      </c>
    </row>
    <row r="31" spans="1:34" s="73" customFormat="1" ht="13.5" customHeight="1">
      <c r="A31" s="77">
        <f t="shared" si="2"/>
        <v>0</v>
      </c>
      <c r="B31" s="78"/>
      <c r="C31" s="79"/>
      <c r="D31" s="80"/>
      <c r="E31" s="212"/>
      <c r="F31" s="81"/>
      <c r="G31" s="81"/>
      <c r="H31" s="82">
        <f t="shared" si="0"/>
        <v>0</v>
      </c>
      <c r="I31" s="240"/>
      <c r="J31" s="78"/>
      <c r="K31" s="241"/>
      <c r="L31" s="242"/>
      <c r="M31" s="78"/>
      <c r="N31" s="242"/>
      <c r="O31" s="78"/>
      <c r="P31" s="78"/>
      <c r="Q31" s="243"/>
      <c r="S31" s="74">
        <f t="shared" si="3"/>
        <v>0</v>
      </c>
      <c r="T31" s="75">
        <f t="shared" si="4"/>
        <v>0</v>
      </c>
      <c r="U31" s="76">
        <f t="shared" si="5"/>
        <v>0</v>
      </c>
      <c r="V31" s="76">
        <f t="shared" si="6"/>
        <v>0</v>
      </c>
      <c r="W31" s="76">
        <f t="shared" si="7"/>
        <v>0</v>
      </c>
      <c r="X31" s="76">
        <f t="shared" si="8"/>
        <v>0</v>
      </c>
      <c r="Y31" s="76">
        <f t="shared" si="9"/>
        <v>0</v>
      </c>
      <c r="Z31" s="76">
        <f t="shared" si="10"/>
        <v>0</v>
      </c>
      <c r="AA31" s="76">
        <f t="shared" si="11"/>
        <v>0</v>
      </c>
      <c r="AB31" s="76">
        <f t="shared" si="12"/>
        <v>0</v>
      </c>
      <c r="AC31" s="76">
        <f t="shared" si="13"/>
        <v>0</v>
      </c>
      <c r="AD31" s="76">
        <f t="shared" si="14"/>
        <v>0</v>
      </c>
      <c r="AE31" s="76">
        <f t="shared" si="15"/>
        <v>0</v>
      </c>
      <c r="AF31" s="76">
        <f t="shared" si="16"/>
        <v>0</v>
      </c>
      <c r="AG31" s="76">
        <f t="shared" si="17"/>
        <v>0</v>
      </c>
      <c r="AH31" s="76">
        <f t="shared" si="18"/>
        <v>0</v>
      </c>
    </row>
    <row r="32" spans="1:34" s="73" customFormat="1" ht="13.5" customHeight="1">
      <c r="A32" s="77">
        <f t="shared" si="2"/>
        <v>0</v>
      </c>
      <c r="B32" s="78"/>
      <c r="C32" s="79"/>
      <c r="D32" s="80"/>
      <c r="E32" s="212"/>
      <c r="F32" s="81"/>
      <c r="G32" s="81"/>
      <c r="H32" s="82">
        <f t="shared" si="0"/>
        <v>0</v>
      </c>
      <c r="I32" s="240"/>
      <c r="J32" s="78"/>
      <c r="K32" s="241"/>
      <c r="L32" s="242"/>
      <c r="M32" s="78"/>
      <c r="N32" s="242"/>
      <c r="O32" s="78"/>
      <c r="P32" s="78"/>
      <c r="Q32" s="243"/>
      <c r="S32" s="74">
        <f t="shared" si="3"/>
        <v>0</v>
      </c>
      <c r="T32" s="75">
        <f t="shared" si="4"/>
        <v>0</v>
      </c>
      <c r="U32" s="76">
        <f t="shared" si="5"/>
        <v>0</v>
      </c>
      <c r="V32" s="76">
        <f t="shared" si="6"/>
        <v>0</v>
      </c>
      <c r="W32" s="76">
        <f t="shared" si="7"/>
        <v>0</v>
      </c>
      <c r="X32" s="76">
        <f t="shared" si="8"/>
        <v>0</v>
      </c>
      <c r="Y32" s="76">
        <f t="shared" si="9"/>
        <v>0</v>
      </c>
      <c r="Z32" s="76">
        <f t="shared" si="10"/>
        <v>0</v>
      </c>
      <c r="AA32" s="76">
        <f t="shared" si="11"/>
        <v>0</v>
      </c>
      <c r="AB32" s="76">
        <f t="shared" si="12"/>
        <v>0</v>
      </c>
      <c r="AC32" s="76">
        <f t="shared" si="13"/>
        <v>0</v>
      </c>
      <c r="AD32" s="76">
        <f t="shared" si="14"/>
        <v>0</v>
      </c>
      <c r="AE32" s="76">
        <f t="shared" si="15"/>
        <v>0</v>
      </c>
      <c r="AF32" s="76">
        <f t="shared" si="16"/>
        <v>0</v>
      </c>
      <c r="AG32" s="76">
        <f t="shared" si="17"/>
        <v>0</v>
      </c>
      <c r="AH32" s="76">
        <f t="shared" si="18"/>
        <v>0</v>
      </c>
    </row>
    <row r="33" spans="1:34" s="73" customFormat="1" ht="13.5" customHeight="1">
      <c r="A33" s="77">
        <f t="shared" si="2"/>
        <v>0</v>
      </c>
      <c r="B33" s="78"/>
      <c r="C33" s="79"/>
      <c r="D33" s="80"/>
      <c r="E33" s="212"/>
      <c r="F33" s="81"/>
      <c r="G33" s="81"/>
      <c r="H33" s="82">
        <f t="shared" si="0"/>
        <v>0</v>
      </c>
      <c r="I33" s="240"/>
      <c r="J33" s="78"/>
      <c r="K33" s="241"/>
      <c r="L33" s="242"/>
      <c r="M33" s="78"/>
      <c r="N33" s="242"/>
      <c r="O33" s="78"/>
      <c r="P33" s="78"/>
      <c r="Q33" s="243"/>
      <c r="S33" s="74">
        <f t="shared" si="3"/>
        <v>0</v>
      </c>
      <c r="T33" s="75">
        <f t="shared" si="4"/>
        <v>0</v>
      </c>
      <c r="U33" s="76">
        <f t="shared" si="5"/>
        <v>0</v>
      </c>
      <c r="V33" s="76">
        <f t="shared" si="6"/>
        <v>0</v>
      </c>
      <c r="W33" s="76">
        <f t="shared" si="7"/>
        <v>0</v>
      </c>
      <c r="X33" s="76">
        <f t="shared" si="8"/>
        <v>0</v>
      </c>
      <c r="Y33" s="76">
        <f t="shared" si="9"/>
        <v>0</v>
      </c>
      <c r="Z33" s="76">
        <f t="shared" si="10"/>
        <v>0</v>
      </c>
      <c r="AA33" s="76">
        <f t="shared" si="11"/>
        <v>0</v>
      </c>
      <c r="AB33" s="76">
        <f t="shared" si="12"/>
        <v>0</v>
      </c>
      <c r="AC33" s="76">
        <f t="shared" si="13"/>
        <v>0</v>
      </c>
      <c r="AD33" s="76">
        <f t="shared" si="14"/>
        <v>0</v>
      </c>
      <c r="AE33" s="76">
        <f t="shared" si="15"/>
        <v>0</v>
      </c>
      <c r="AF33" s="76">
        <f t="shared" si="16"/>
        <v>0</v>
      </c>
      <c r="AG33" s="76">
        <f t="shared" si="17"/>
        <v>0</v>
      </c>
      <c r="AH33" s="76">
        <f t="shared" si="18"/>
        <v>0</v>
      </c>
    </row>
    <row r="34" spans="1:34" s="73" customFormat="1" ht="13.5" customHeight="1">
      <c r="A34" s="77">
        <f t="shared" si="2"/>
        <v>0</v>
      </c>
      <c r="B34" s="78"/>
      <c r="C34" s="79"/>
      <c r="D34" s="80"/>
      <c r="E34" s="212"/>
      <c r="F34" s="81"/>
      <c r="G34" s="81"/>
      <c r="H34" s="82">
        <f t="shared" si="0"/>
        <v>0</v>
      </c>
      <c r="I34" s="240"/>
      <c r="J34" s="78"/>
      <c r="K34" s="241"/>
      <c r="L34" s="242"/>
      <c r="M34" s="78"/>
      <c r="N34" s="242"/>
      <c r="O34" s="78"/>
      <c r="P34" s="78"/>
      <c r="Q34" s="243"/>
      <c r="S34" s="74">
        <f t="shared" si="3"/>
        <v>0</v>
      </c>
      <c r="T34" s="75">
        <f t="shared" si="4"/>
        <v>0</v>
      </c>
      <c r="U34" s="76">
        <f t="shared" si="5"/>
        <v>0</v>
      </c>
      <c r="V34" s="76">
        <f t="shared" si="6"/>
        <v>0</v>
      </c>
      <c r="W34" s="76">
        <f t="shared" si="7"/>
        <v>0</v>
      </c>
      <c r="X34" s="76">
        <f t="shared" si="8"/>
        <v>0</v>
      </c>
      <c r="Y34" s="76">
        <f t="shared" si="9"/>
        <v>0</v>
      </c>
      <c r="Z34" s="76">
        <f t="shared" si="10"/>
        <v>0</v>
      </c>
      <c r="AA34" s="76">
        <f t="shared" si="11"/>
        <v>0</v>
      </c>
      <c r="AB34" s="76">
        <f t="shared" si="12"/>
        <v>0</v>
      </c>
      <c r="AC34" s="76">
        <f t="shared" si="13"/>
        <v>0</v>
      </c>
      <c r="AD34" s="76">
        <f t="shared" si="14"/>
        <v>0</v>
      </c>
      <c r="AE34" s="76">
        <f t="shared" si="15"/>
        <v>0</v>
      </c>
      <c r="AF34" s="76">
        <f t="shared" si="16"/>
        <v>0</v>
      </c>
      <c r="AG34" s="76">
        <f t="shared" si="17"/>
        <v>0</v>
      </c>
      <c r="AH34" s="76">
        <f t="shared" si="18"/>
        <v>0</v>
      </c>
    </row>
    <row r="35" spans="1:34" s="73" customFormat="1" ht="13.5" customHeight="1">
      <c r="A35" s="77">
        <f t="shared" si="2"/>
        <v>0</v>
      </c>
      <c r="B35" s="78"/>
      <c r="C35" s="79"/>
      <c r="D35" s="80"/>
      <c r="E35" s="212"/>
      <c r="F35" s="81"/>
      <c r="G35" s="81"/>
      <c r="H35" s="82">
        <f t="shared" si="0"/>
        <v>0</v>
      </c>
      <c r="I35" s="240"/>
      <c r="J35" s="78"/>
      <c r="K35" s="241"/>
      <c r="L35" s="242"/>
      <c r="M35" s="78"/>
      <c r="N35" s="242"/>
      <c r="O35" s="78"/>
      <c r="P35" s="78"/>
      <c r="Q35" s="243"/>
      <c r="S35" s="74">
        <f t="shared" si="3"/>
        <v>0</v>
      </c>
      <c r="T35" s="75">
        <f t="shared" si="4"/>
        <v>0</v>
      </c>
      <c r="U35" s="76">
        <f t="shared" si="5"/>
        <v>0</v>
      </c>
      <c r="V35" s="76">
        <f t="shared" si="6"/>
        <v>0</v>
      </c>
      <c r="W35" s="76">
        <f t="shared" si="7"/>
        <v>0</v>
      </c>
      <c r="X35" s="76">
        <f t="shared" si="8"/>
        <v>0</v>
      </c>
      <c r="Y35" s="76">
        <f t="shared" si="9"/>
        <v>0</v>
      </c>
      <c r="Z35" s="76">
        <f t="shared" si="10"/>
        <v>0</v>
      </c>
      <c r="AA35" s="76">
        <f t="shared" si="11"/>
        <v>0</v>
      </c>
      <c r="AB35" s="76">
        <f t="shared" si="12"/>
        <v>0</v>
      </c>
      <c r="AC35" s="76">
        <f t="shared" si="13"/>
        <v>0</v>
      </c>
      <c r="AD35" s="76">
        <f t="shared" si="14"/>
        <v>0</v>
      </c>
      <c r="AE35" s="76">
        <f t="shared" si="15"/>
        <v>0</v>
      </c>
      <c r="AF35" s="76">
        <f t="shared" si="16"/>
        <v>0</v>
      </c>
      <c r="AG35" s="76">
        <f t="shared" si="17"/>
        <v>0</v>
      </c>
      <c r="AH35" s="76">
        <f t="shared" si="18"/>
        <v>0</v>
      </c>
    </row>
    <row r="36" spans="1:34" s="73" customFormat="1" ht="13.5" customHeight="1">
      <c r="A36" s="77">
        <f t="shared" si="2"/>
        <v>0</v>
      </c>
      <c r="B36" s="78"/>
      <c r="C36" s="79"/>
      <c r="D36" s="80"/>
      <c r="E36" s="212"/>
      <c r="F36" s="81"/>
      <c r="G36" s="81"/>
      <c r="H36" s="82">
        <f t="shared" si="0"/>
        <v>0</v>
      </c>
      <c r="I36" s="240"/>
      <c r="J36" s="78"/>
      <c r="K36" s="241"/>
      <c r="L36" s="242"/>
      <c r="M36" s="78"/>
      <c r="N36" s="242"/>
      <c r="O36" s="78"/>
      <c r="P36" s="78"/>
      <c r="Q36" s="243"/>
      <c r="S36" s="74">
        <f t="shared" si="3"/>
        <v>0</v>
      </c>
      <c r="T36" s="75">
        <f t="shared" si="4"/>
        <v>0</v>
      </c>
      <c r="U36" s="76">
        <f t="shared" si="5"/>
        <v>0</v>
      </c>
      <c r="V36" s="76">
        <f t="shared" si="6"/>
        <v>0</v>
      </c>
      <c r="W36" s="76">
        <f t="shared" si="7"/>
        <v>0</v>
      </c>
      <c r="X36" s="76">
        <f t="shared" si="8"/>
        <v>0</v>
      </c>
      <c r="Y36" s="76">
        <f t="shared" si="9"/>
        <v>0</v>
      </c>
      <c r="Z36" s="76">
        <f t="shared" si="10"/>
        <v>0</v>
      </c>
      <c r="AA36" s="76">
        <f t="shared" si="11"/>
        <v>0</v>
      </c>
      <c r="AB36" s="76">
        <f t="shared" si="12"/>
        <v>0</v>
      </c>
      <c r="AC36" s="76">
        <f t="shared" si="13"/>
        <v>0</v>
      </c>
      <c r="AD36" s="76">
        <f t="shared" si="14"/>
        <v>0</v>
      </c>
      <c r="AE36" s="76">
        <f t="shared" si="15"/>
        <v>0</v>
      </c>
      <c r="AF36" s="76">
        <f t="shared" si="16"/>
        <v>0</v>
      </c>
      <c r="AG36" s="76">
        <f t="shared" si="17"/>
        <v>0</v>
      </c>
      <c r="AH36" s="76">
        <f t="shared" si="18"/>
        <v>0</v>
      </c>
    </row>
    <row r="37" spans="1:34" s="73" customFormat="1" ht="13.5" customHeight="1">
      <c r="A37" s="77">
        <f t="shared" si="2"/>
        <v>0</v>
      </c>
      <c r="B37" s="78"/>
      <c r="C37" s="79"/>
      <c r="D37" s="80"/>
      <c r="E37" s="212"/>
      <c r="F37" s="81"/>
      <c r="G37" s="81"/>
      <c r="H37" s="82">
        <f t="shared" si="0"/>
        <v>0</v>
      </c>
      <c r="I37" s="240"/>
      <c r="J37" s="78"/>
      <c r="K37" s="241"/>
      <c r="L37" s="242"/>
      <c r="M37" s="78"/>
      <c r="N37" s="242"/>
      <c r="O37" s="78"/>
      <c r="P37" s="78"/>
      <c r="Q37" s="243"/>
      <c r="S37" s="74">
        <f t="shared" si="3"/>
        <v>0</v>
      </c>
      <c r="T37" s="75">
        <f t="shared" si="4"/>
        <v>0</v>
      </c>
      <c r="U37" s="76">
        <f t="shared" si="5"/>
        <v>0</v>
      </c>
      <c r="V37" s="76">
        <f t="shared" si="6"/>
        <v>0</v>
      </c>
      <c r="W37" s="76">
        <f t="shared" si="7"/>
        <v>0</v>
      </c>
      <c r="X37" s="76">
        <f t="shared" si="8"/>
        <v>0</v>
      </c>
      <c r="Y37" s="76">
        <f t="shared" si="9"/>
        <v>0</v>
      </c>
      <c r="Z37" s="76">
        <f t="shared" si="10"/>
        <v>0</v>
      </c>
      <c r="AA37" s="76">
        <f t="shared" si="11"/>
        <v>0</v>
      </c>
      <c r="AB37" s="76">
        <f t="shared" si="12"/>
        <v>0</v>
      </c>
      <c r="AC37" s="76">
        <f t="shared" si="13"/>
        <v>0</v>
      </c>
      <c r="AD37" s="76">
        <f t="shared" si="14"/>
        <v>0</v>
      </c>
      <c r="AE37" s="76">
        <f t="shared" si="15"/>
        <v>0</v>
      </c>
      <c r="AF37" s="76">
        <f t="shared" si="16"/>
        <v>0</v>
      </c>
      <c r="AG37" s="76">
        <f t="shared" si="17"/>
        <v>0</v>
      </c>
      <c r="AH37" s="76">
        <f t="shared" si="18"/>
        <v>0</v>
      </c>
    </row>
    <row r="38" spans="1:34" s="73" customFormat="1" ht="13.5" customHeight="1">
      <c r="A38" s="77">
        <f t="shared" si="2"/>
        <v>0</v>
      </c>
      <c r="B38" s="78"/>
      <c r="C38" s="79"/>
      <c r="D38" s="80"/>
      <c r="E38" s="212"/>
      <c r="F38" s="81"/>
      <c r="G38" s="81"/>
      <c r="H38" s="82">
        <f t="shared" si="0"/>
        <v>0</v>
      </c>
      <c r="I38" s="240"/>
      <c r="J38" s="78"/>
      <c r="K38" s="241"/>
      <c r="L38" s="242"/>
      <c r="M38" s="78"/>
      <c r="N38" s="242"/>
      <c r="O38" s="78"/>
      <c r="P38" s="78"/>
      <c r="Q38" s="243"/>
      <c r="S38" s="74">
        <f t="shared" si="3"/>
        <v>0</v>
      </c>
      <c r="T38" s="75">
        <f t="shared" si="4"/>
        <v>0</v>
      </c>
      <c r="U38" s="76">
        <f t="shared" si="5"/>
        <v>0</v>
      </c>
      <c r="V38" s="76">
        <f t="shared" si="6"/>
        <v>0</v>
      </c>
      <c r="W38" s="76">
        <f t="shared" si="7"/>
        <v>0</v>
      </c>
      <c r="X38" s="76">
        <f t="shared" si="8"/>
        <v>0</v>
      </c>
      <c r="Y38" s="76">
        <f t="shared" si="9"/>
        <v>0</v>
      </c>
      <c r="Z38" s="76">
        <f t="shared" si="10"/>
        <v>0</v>
      </c>
      <c r="AA38" s="76">
        <f t="shared" si="11"/>
        <v>0</v>
      </c>
      <c r="AB38" s="76">
        <f t="shared" si="12"/>
        <v>0</v>
      </c>
      <c r="AC38" s="76">
        <f t="shared" si="13"/>
        <v>0</v>
      </c>
      <c r="AD38" s="76">
        <f t="shared" si="14"/>
        <v>0</v>
      </c>
      <c r="AE38" s="76">
        <f t="shared" si="15"/>
        <v>0</v>
      </c>
      <c r="AF38" s="76">
        <f t="shared" si="16"/>
        <v>0</v>
      </c>
      <c r="AG38" s="76">
        <f t="shared" si="17"/>
        <v>0</v>
      </c>
      <c r="AH38" s="76">
        <f t="shared" si="18"/>
        <v>0</v>
      </c>
    </row>
    <row r="39" spans="1:34" s="73" customFormat="1" ht="13.5" customHeight="1">
      <c r="A39" s="77">
        <f t="shared" si="2"/>
        <v>0</v>
      </c>
      <c r="B39" s="78"/>
      <c r="C39" s="79"/>
      <c r="D39" s="80"/>
      <c r="E39" s="212"/>
      <c r="F39" s="81"/>
      <c r="G39" s="81"/>
      <c r="H39" s="82">
        <f t="shared" si="0"/>
        <v>0</v>
      </c>
      <c r="I39" s="240"/>
      <c r="J39" s="78"/>
      <c r="K39" s="241"/>
      <c r="L39" s="242"/>
      <c r="M39" s="78"/>
      <c r="N39" s="242"/>
      <c r="O39" s="78"/>
      <c r="P39" s="78"/>
      <c r="Q39" s="243"/>
      <c r="S39" s="74">
        <f t="shared" si="3"/>
        <v>0</v>
      </c>
      <c r="T39" s="75">
        <f t="shared" si="4"/>
        <v>0</v>
      </c>
      <c r="U39" s="76">
        <f t="shared" si="5"/>
        <v>0</v>
      </c>
      <c r="V39" s="76">
        <f t="shared" si="6"/>
        <v>0</v>
      </c>
      <c r="W39" s="76">
        <f t="shared" si="7"/>
        <v>0</v>
      </c>
      <c r="X39" s="76">
        <f t="shared" si="8"/>
        <v>0</v>
      </c>
      <c r="Y39" s="76">
        <f t="shared" si="9"/>
        <v>0</v>
      </c>
      <c r="Z39" s="76">
        <f t="shared" si="10"/>
        <v>0</v>
      </c>
      <c r="AA39" s="76">
        <f t="shared" si="11"/>
        <v>0</v>
      </c>
      <c r="AB39" s="76">
        <f t="shared" si="12"/>
        <v>0</v>
      </c>
      <c r="AC39" s="76">
        <f t="shared" si="13"/>
        <v>0</v>
      </c>
      <c r="AD39" s="76">
        <f t="shared" si="14"/>
        <v>0</v>
      </c>
      <c r="AE39" s="76">
        <f t="shared" si="15"/>
        <v>0</v>
      </c>
      <c r="AF39" s="76">
        <f t="shared" si="16"/>
        <v>0</v>
      </c>
      <c r="AG39" s="76">
        <f t="shared" si="17"/>
        <v>0</v>
      </c>
      <c r="AH39" s="76">
        <f t="shared" si="18"/>
        <v>0</v>
      </c>
    </row>
    <row r="40" spans="1:34" s="73" customFormat="1" ht="13.5" customHeight="1">
      <c r="A40" s="77">
        <f t="shared" si="2"/>
        <v>0</v>
      </c>
      <c r="B40" s="78"/>
      <c r="C40" s="79"/>
      <c r="D40" s="80"/>
      <c r="E40" s="212"/>
      <c r="F40" s="81"/>
      <c r="G40" s="81"/>
      <c r="H40" s="82">
        <f t="shared" si="0"/>
        <v>0</v>
      </c>
      <c r="I40" s="240"/>
      <c r="J40" s="78"/>
      <c r="K40" s="241"/>
      <c r="L40" s="242"/>
      <c r="M40" s="78"/>
      <c r="N40" s="242"/>
      <c r="O40" s="78"/>
      <c r="P40" s="78"/>
      <c r="Q40" s="243"/>
      <c r="S40" s="74">
        <f t="shared" si="3"/>
        <v>0</v>
      </c>
      <c r="T40" s="75">
        <f t="shared" si="4"/>
        <v>0</v>
      </c>
      <c r="U40" s="76">
        <f t="shared" si="5"/>
        <v>0</v>
      </c>
      <c r="V40" s="76">
        <f t="shared" si="6"/>
        <v>0</v>
      </c>
      <c r="W40" s="76">
        <f t="shared" si="7"/>
        <v>0</v>
      </c>
      <c r="X40" s="76">
        <f t="shared" si="8"/>
        <v>0</v>
      </c>
      <c r="Y40" s="76">
        <f t="shared" si="9"/>
        <v>0</v>
      </c>
      <c r="Z40" s="76">
        <f t="shared" si="10"/>
        <v>0</v>
      </c>
      <c r="AA40" s="76">
        <f t="shared" si="11"/>
        <v>0</v>
      </c>
      <c r="AB40" s="76">
        <f t="shared" si="12"/>
        <v>0</v>
      </c>
      <c r="AC40" s="76">
        <f t="shared" si="13"/>
        <v>0</v>
      </c>
      <c r="AD40" s="76">
        <f t="shared" si="14"/>
        <v>0</v>
      </c>
      <c r="AE40" s="76">
        <f t="shared" si="15"/>
        <v>0</v>
      </c>
      <c r="AF40" s="76">
        <f t="shared" si="16"/>
        <v>0</v>
      </c>
      <c r="AG40" s="76">
        <f t="shared" si="17"/>
        <v>0</v>
      </c>
      <c r="AH40" s="76">
        <f t="shared" si="18"/>
        <v>0</v>
      </c>
    </row>
    <row r="41" spans="1:34" s="73" customFormat="1" ht="13.5" customHeight="1">
      <c r="A41" s="77">
        <f t="shared" si="2"/>
        <v>0</v>
      </c>
      <c r="B41" s="78"/>
      <c r="C41" s="79"/>
      <c r="D41" s="80"/>
      <c r="E41" s="212"/>
      <c r="F41" s="81"/>
      <c r="G41" s="81"/>
      <c r="H41" s="82">
        <f t="shared" si="0"/>
        <v>0</v>
      </c>
      <c r="I41" s="240"/>
      <c r="J41" s="78"/>
      <c r="K41" s="241"/>
      <c r="L41" s="242"/>
      <c r="M41" s="78"/>
      <c r="N41" s="242"/>
      <c r="O41" s="78"/>
      <c r="P41" s="78"/>
      <c r="Q41" s="243"/>
      <c r="S41" s="74">
        <f t="shared" si="3"/>
        <v>0</v>
      </c>
      <c r="T41" s="75">
        <f t="shared" si="4"/>
        <v>0</v>
      </c>
      <c r="U41" s="76">
        <f t="shared" si="5"/>
        <v>0</v>
      </c>
      <c r="V41" s="76">
        <f t="shared" si="6"/>
        <v>0</v>
      </c>
      <c r="W41" s="76">
        <f t="shared" si="7"/>
        <v>0</v>
      </c>
      <c r="X41" s="76">
        <f t="shared" si="8"/>
        <v>0</v>
      </c>
      <c r="Y41" s="76">
        <f t="shared" si="9"/>
        <v>0</v>
      </c>
      <c r="Z41" s="76">
        <f t="shared" si="10"/>
        <v>0</v>
      </c>
      <c r="AA41" s="76">
        <f t="shared" si="11"/>
        <v>0</v>
      </c>
      <c r="AB41" s="76">
        <f t="shared" si="12"/>
        <v>0</v>
      </c>
      <c r="AC41" s="76">
        <f t="shared" si="13"/>
        <v>0</v>
      </c>
      <c r="AD41" s="76">
        <f t="shared" si="14"/>
        <v>0</v>
      </c>
      <c r="AE41" s="76">
        <f t="shared" si="15"/>
        <v>0</v>
      </c>
      <c r="AF41" s="76">
        <f t="shared" si="16"/>
        <v>0</v>
      </c>
      <c r="AG41" s="76">
        <f t="shared" si="17"/>
        <v>0</v>
      </c>
      <c r="AH41" s="76">
        <f t="shared" si="18"/>
        <v>0</v>
      </c>
    </row>
    <row r="42" spans="1:34" s="73" customFormat="1" ht="13.5" customHeight="1" thickBot="1">
      <c r="A42" s="77">
        <f t="shared" si="2"/>
        <v>0</v>
      </c>
      <c r="B42" s="83"/>
      <c r="C42" s="84"/>
      <c r="D42" s="85"/>
      <c r="E42" s="213"/>
      <c r="F42" s="86"/>
      <c r="G42" s="86"/>
      <c r="H42" s="87">
        <f t="shared" si="0"/>
        <v>0</v>
      </c>
      <c r="I42" s="240"/>
      <c r="J42" s="78"/>
      <c r="K42" s="241"/>
      <c r="L42" s="242"/>
      <c r="M42" s="78"/>
      <c r="N42" s="242"/>
      <c r="O42" s="78"/>
      <c r="P42" s="78"/>
      <c r="Q42" s="243"/>
      <c r="S42" s="74">
        <f t="shared" si="3"/>
        <v>0</v>
      </c>
      <c r="T42" s="75">
        <f t="shared" si="4"/>
        <v>0</v>
      </c>
      <c r="U42" s="76">
        <f t="shared" si="5"/>
        <v>0</v>
      </c>
      <c r="V42" s="76">
        <f t="shared" si="6"/>
        <v>0</v>
      </c>
      <c r="W42" s="76">
        <f t="shared" si="7"/>
        <v>0</v>
      </c>
      <c r="X42" s="76">
        <f t="shared" si="8"/>
        <v>0</v>
      </c>
      <c r="Y42" s="76">
        <f t="shared" si="9"/>
        <v>0</v>
      </c>
      <c r="Z42" s="76">
        <f t="shared" si="10"/>
        <v>0</v>
      </c>
      <c r="AA42" s="76">
        <f t="shared" si="11"/>
        <v>0</v>
      </c>
      <c r="AB42" s="76">
        <f t="shared" si="12"/>
        <v>0</v>
      </c>
      <c r="AC42" s="76">
        <f t="shared" si="13"/>
        <v>0</v>
      </c>
      <c r="AD42" s="76">
        <f t="shared" si="14"/>
        <v>0</v>
      </c>
      <c r="AE42" s="76">
        <f t="shared" si="15"/>
        <v>0</v>
      </c>
      <c r="AF42" s="76">
        <f t="shared" si="16"/>
        <v>0</v>
      </c>
      <c r="AG42" s="76">
        <f t="shared" si="17"/>
        <v>0</v>
      </c>
      <c r="AH42" s="76">
        <f t="shared" si="18"/>
        <v>0</v>
      </c>
    </row>
    <row r="43" spans="1:17" s="20" customFormat="1" ht="17.25" thickBot="1" thickTop="1">
      <c r="A43" s="309" t="s">
        <v>91</v>
      </c>
      <c r="B43" s="310"/>
      <c r="C43" s="310"/>
      <c r="D43" s="310"/>
      <c r="E43" s="310"/>
      <c r="F43" s="310"/>
      <c r="G43" s="311"/>
      <c r="H43" s="112">
        <f>SUM(H8:H42)</f>
        <v>0</v>
      </c>
      <c r="I43" s="88"/>
      <c r="J43" s="88"/>
      <c r="K43" s="88"/>
      <c r="L43" s="88"/>
      <c r="M43" s="88"/>
      <c r="N43" s="88"/>
      <c r="O43" s="88"/>
      <c r="P43" s="88"/>
      <c r="Q43" s="89"/>
    </row>
    <row r="44" spans="15:16" ht="12" thickTop="1">
      <c r="O44" s="7"/>
      <c r="P44" s="7"/>
    </row>
    <row r="45" spans="15:16" ht="11.25">
      <c r="O45" s="7"/>
      <c r="P45" s="7"/>
    </row>
    <row r="46" spans="1:16" ht="11.25">
      <c r="A46" s="4"/>
      <c r="B46" s="20" t="s">
        <v>227</v>
      </c>
      <c r="N46" s="11"/>
      <c r="O46" s="7"/>
      <c r="P46" s="7"/>
    </row>
    <row r="47" spans="1:16" ht="11.25">
      <c r="A47" s="4"/>
      <c r="B47" s="20"/>
      <c r="N47" s="11"/>
      <c r="O47" s="7"/>
      <c r="P47" s="7"/>
    </row>
    <row r="48" spans="1:19" ht="11.25">
      <c r="A48" s="26"/>
      <c r="B48" s="6" t="s">
        <v>20</v>
      </c>
      <c r="C48" s="6" t="s">
        <v>19</v>
      </c>
      <c r="M48" s="11"/>
      <c r="N48" s="7"/>
      <c r="O48" s="7"/>
      <c r="Q48" s="9"/>
      <c r="R48" s="10"/>
      <c r="S48" s="5"/>
    </row>
    <row r="49" spans="1:19" ht="15.75">
      <c r="A49" s="7"/>
      <c r="B49" s="127"/>
      <c r="C49" s="238">
        <f>IF(ISNA(VLOOKUP(B49,Program_Pct,2,0)),"",VLOOKUP(B49,Program_Pct,2,0))</f>
      </c>
      <c r="M49" s="11"/>
      <c r="N49" s="7"/>
      <c r="O49" s="7"/>
      <c r="Q49" s="9"/>
      <c r="R49" s="10"/>
      <c r="S49" s="5"/>
    </row>
    <row r="50" spans="1:19" ht="11.25">
      <c r="A50" s="7"/>
      <c r="B50" s="7"/>
      <c r="C50" s="7"/>
      <c r="M50" s="9"/>
      <c r="N50" s="5"/>
      <c r="Q50" s="9"/>
      <c r="R50" s="10"/>
      <c r="S50" s="5"/>
    </row>
    <row r="51" ht="11.25">
      <c r="A51" s="4" t="s">
        <v>40</v>
      </c>
    </row>
    <row r="52" ht="11.25">
      <c r="A52" s="4"/>
    </row>
    <row r="53" ht="11.25">
      <c r="A53" s="4"/>
    </row>
    <row r="54" spans="2:5" ht="15.75">
      <c r="B54" s="29" t="s">
        <v>42</v>
      </c>
      <c r="C54" s="111">
        <f>IF(ISERROR(C49+H43),0,C49+H43)</f>
        <v>0</v>
      </c>
      <c r="D54" s="7"/>
      <c r="E54" s="7"/>
    </row>
    <row r="55" spans="2:5" ht="11.25">
      <c r="B55" s="8"/>
      <c r="C55" s="8"/>
      <c r="D55" s="7"/>
      <c r="E55" s="7"/>
    </row>
    <row r="56" ht="11.25">
      <c r="A56" s="4"/>
    </row>
    <row r="57" spans="1:5" s="59" customFormat="1" ht="15.75">
      <c r="A57" s="98" t="s">
        <v>0</v>
      </c>
      <c r="B57" s="98"/>
      <c r="C57" s="99"/>
      <c r="D57" s="100"/>
      <c r="E57" s="101"/>
    </row>
    <row r="58" spans="1:5" s="59" customFormat="1" ht="15.75">
      <c r="A58" s="294" t="s">
        <v>2</v>
      </c>
      <c r="B58" s="294"/>
      <c r="C58" s="294"/>
      <c r="D58" s="100"/>
      <c r="E58" s="101"/>
    </row>
    <row r="59" spans="1:5" s="59" customFormat="1" ht="15.75">
      <c r="A59" s="323"/>
      <c r="B59" s="323"/>
      <c r="C59" s="323"/>
      <c r="D59" s="103"/>
      <c r="E59" s="101"/>
    </row>
    <row r="60" spans="1:8" s="59" customFormat="1" ht="15.75">
      <c r="A60" s="323" t="str">
        <f>UPPER(Furn_ReprLeg_Nume)&amp;"  "&amp;PROPER(Furn_ReprLeg_PreNume)</f>
        <v>  </v>
      </c>
      <c r="B60" s="323"/>
      <c r="C60" s="323"/>
      <c r="D60" s="104"/>
      <c r="E60" s="101"/>
      <c r="G60" s="294" t="s">
        <v>1</v>
      </c>
      <c r="H60" s="294"/>
    </row>
    <row r="61" spans="1:19" ht="12.75">
      <c r="A61" s="278" t="s">
        <v>85</v>
      </c>
      <c r="B61" s="278"/>
      <c r="C61" s="278"/>
      <c r="D61" s="105"/>
      <c r="E61" s="106"/>
      <c r="G61" s="322">
        <f>IF(Data_Compl=0,"",Data_Compl)</f>
      </c>
      <c r="H61" s="322"/>
      <c r="N61" s="5"/>
      <c r="R61" s="5"/>
      <c r="S61" s="5"/>
    </row>
  </sheetData>
  <sheetProtection password="FBFE" sheet="1" selectLockedCells="1"/>
  <mergeCells count="23">
    <mergeCell ref="A6:A7"/>
    <mergeCell ref="B6:B7"/>
    <mergeCell ref="G6:G7"/>
    <mergeCell ref="D6:D7"/>
    <mergeCell ref="E6:E7"/>
    <mergeCell ref="F6:F7"/>
    <mergeCell ref="I4:I5"/>
    <mergeCell ref="J4:Q5"/>
    <mergeCell ref="A61:C61"/>
    <mergeCell ref="G61:H61"/>
    <mergeCell ref="A58:C58"/>
    <mergeCell ref="A59:C59"/>
    <mergeCell ref="A60:C60"/>
    <mergeCell ref="G60:H60"/>
    <mergeCell ref="P6:Q6"/>
    <mergeCell ref="C6:C7"/>
    <mergeCell ref="S6:S7"/>
    <mergeCell ref="T6:AG6"/>
    <mergeCell ref="M6:O6"/>
    <mergeCell ref="A43:G43"/>
    <mergeCell ref="H6:H7"/>
    <mergeCell ref="I6:I7"/>
    <mergeCell ref="J6:L6"/>
  </mergeCells>
  <conditionalFormatting sqref="I8:Q42 B8:G42">
    <cfRule type="expression" priority="1" dxfId="1" stopIfTrue="1">
      <formula>LEN(TRIM(B8))=0</formula>
    </cfRule>
  </conditionalFormatting>
  <conditionalFormatting sqref="B49">
    <cfRule type="expression" priority="2" dxfId="0" stopIfTrue="1">
      <formula>LEN(TRIM(B49))=0</formula>
    </cfRule>
  </conditionalFormatting>
  <dataValidations count="10">
    <dataValidation type="whole" operator="greaterThan" showInputMessage="1" showErrorMessage="1" prompt="Treceţi valoarea poliţei de asigurare, în Euro" errorTitle="Atenţie !!!" error="Treceţi valoarea asigurarii.&#10;Număr întreg" sqref="O8:O42">
      <formula1>0</formula1>
    </dataValidation>
    <dataValidation type="list" showInputMessage="1" showErrorMessage="1" errorTitle="Atenţie !!!" error="Sunt valide doar valorile alese din listă" sqref="D8:D42">
      <formula1>Cat_Pers</formula1>
    </dataValidation>
    <dataValidation type="whole" allowBlank="1" showInputMessage="1" showErrorMessage="1" errorTitle="Atenţie " error="Verificaţi CNP-ul" sqref="C8:C42">
      <formula1>1010101010011</formula1>
      <formula2>8991231999999</formula2>
    </dataValidation>
    <dataValidation type="list" showInputMessage="1" showErrorMessage="1" errorTitle="Atenţie !!!" error="Valoarea se alege din listă folosind butonul cu săgeată din stânga.&#10;Nu se admit alte valori." sqref="G8:G42">
      <formula1>"DA,NU"</formula1>
    </dataValidation>
    <dataValidation type="list" allowBlank="1" showInputMessage="1" showErrorMessage="1" sqref="Q8:Q42">
      <formula1>Tip_Contr</formula1>
    </dataValidation>
    <dataValidation type="list" allowBlank="1" showInputMessage="1" showErrorMessage="1" sqref="B49">
      <formula1>Program</formula1>
    </dataValidation>
    <dataValidation type="custom" allowBlank="1" showInputMessage="1" showErrorMessage="1" prompt="Parafa se scrie fără spaţii între cifre şi eventuala literă;&#10;Nu poate avea mai mult de 6 caractere sau mai puţin de 5;&#10;Zero - urile din faţă se scriu&#10;Folosiţi # pt. cei fără parafă" errorTitle="Atenţie !!!" error="Lungimea parafei este incorectă" sqref="F8:F42">
      <formula1>OR(TRIM(F8)="#",AND(LEN(TRIM(F8))&gt;3,LEN(TRIM(F8))&lt;7))</formula1>
    </dataValidation>
    <dataValidation type="custom" allowBlank="1" showInputMessage="1" showErrorMessage="1" prompt="Înainte de completarea orarului TREBUIE aleasă Categoria de personal." errorTitle="Atentie !!!" error="Numărul de ore zilnic trebuie să fie între 1 şi nr. de ore al normei pt. categoria selectată (vezi nota din dreapta sus)" sqref="E8:E42">
      <formula1>AND(E8&lt;=S8,E8&gt;0)</formula1>
    </dataValidation>
    <dataValidation type="date" allowBlank="1" showInputMessage="1" showErrorMessage="1" errorTitle="Atentie !!!" error="Data eliberare incorectă" sqref="K8:K42">
      <formula1>DATE(1990,1,1)</formula1>
      <formula2>DATE(2015,12,31)</formula2>
    </dataValidation>
    <dataValidation type="date" operator="greaterThan" allowBlank="1" showInputMessage="1" showErrorMessage="1" errorTitle="Atenţie !!!" error="Expiră înaintea contractării" sqref="N8:N42 L8:L42">
      <formula1>DATE(2015,4,1)</formula1>
    </dataValidation>
  </dataValidations>
  <printOptions/>
  <pageMargins left="0.6" right="0.31" top="0.37" bottom="0.42" header="0.26" footer="0.24"/>
  <pageSetup fitToHeight="1" fitToWidth="1" horizontalDpi="600" verticalDpi="6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27">
      <selection activeCell="D59" sqref="D59"/>
    </sheetView>
  </sheetViews>
  <sheetFormatPr defaultColWidth="9.140625" defaultRowHeight="12.75"/>
  <cols>
    <col min="1" max="1" width="62.00390625" style="0" customWidth="1"/>
    <col min="2" max="2" width="8.421875" style="0" bestFit="1" customWidth="1"/>
    <col min="3" max="3" width="11.8515625" style="0" customWidth="1"/>
    <col min="6" max="7" width="10.140625" style="0" bestFit="1" customWidth="1"/>
    <col min="8" max="8" width="11.8515625" style="0" customWidth="1"/>
    <col min="11" max="11" width="119.8515625" style="0" bestFit="1" customWidth="1"/>
  </cols>
  <sheetData>
    <row r="1" spans="1:11" ht="15.75">
      <c r="A1" s="12" t="s">
        <v>21</v>
      </c>
      <c r="B1" s="12" t="s">
        <v>19</v>
      </c>
      <c r="C1" s="12" t="s">
        <v>142</v>
      </c>
      <c r="E1" s="13" t="s">
        <v>26</v>
      </c>
      <c r="G1">
        <v>2015</v>
      </c>
      <c r="H1" s="30">
        <v>42095</v>
      </c>
      <c r="K1" s="234" t="s">
        <v>167</v>
      </c>
    </row>
    <row r="2" spans="1:11" ht="12.75">
      <c r="A2" s="14" t="s">
        <v>160</v>
      </c>
      <c r="B2" s="14">
        <v>10</v>
      </c>
      <c r="C2" s="14">
        <v>3</v>
      </c>
      <c r="D2" s="13"/>
      <c r="F2" t="s">
        <v>43</v>
      </c>
      <c r="K2" s="235" t="s">
        <v>168</v>
      </c>
    </row>
    <row r="3" spans="1:11" ht="12.75">
      <c r="A3" s="14" t="s">
        <v>143</v>
      </c>
      <c r="B3" s="14">
        <v>20</v>
      </c>
      <c r="C3" s="14">
        <v>8</v>
      </c>
      <c r="D3" s="15"/>
      <c r="K3" s="235" t="s">
        <v>169</v>
      </c>
    </row>
    <row r="4" spans="1:11" ht="12.75">
      <c r="A4" s="14" t="s">
        <v>144</v>
      </c>
      <c r="B4" s="14">
        <v>20</v>
      </c>
      <c r="C4" s="14">
        <v>2</v>
      </c>
      <c r="D4" s="15"/>
      <c r="K4" s="235" t="s">
        <v>170</v>
      </c>
    </row>
    <row r="5" spans="1:11" ht="12.75">
      <c r="A5" s="14" t="s">
        <v>145</v>
      </c>
      <c r="B5" s="14">
        <v>10</v>
      </c>
      <c r="C5" s="14">
        <v>3</v>
      </c>
      <c r="D5" s="15"/>
      <c r="K5" s="235" t="s">
        <v>171</v>
      </c>
    </row>
    <row r="6" spans="1:11" ht="12.75">
      <c r="A6" s="14" t="s">
        <v>161</v>
      </c>
      <c r="B6" s="14">
        <v>10</v>
      </c>
      <c r="C6" s="14">
        <v>5</v>
      </c>
      <c r="D6" s="15"/>
      <c r="K6" s="235" t="s">
        <v>172</v>
      </c>
    </row>
    <row r="7" spans="1:11" ht="12.75">
      <c r="A7" s="14" t="s">
        <v>146</v>
      </c>
      <c r="B7" s="14">
        <v>10</v>
      </c>
      <c r="C7" s="14">
        <v>5</v>
      </c>
      <c r="D7" s="15"/>
      <c r="K7" s="235" t="s">
        <v>173</v>
      </c>
    </row>
    <row r="8" spans="1:11" ht="12.75">
      <c r="A8" s="14" t="s">
        <v>147</v>
      </c>
      <c r="B8" s="14">
        <v>10</v>
      </c>
      <c r="C8" s="14">
        <v>3</v>
      </c>
      <c r="D8" s="15"/>
      <c r="K8" s="235" t="s">
        <v>174</v>
      </c>
    </row>
    <row r="9" spans="1:11" ht="12.75">
      <c r="A9" s="14" t="s">
        <v>148</v>
      </c>
      <c r="B9" s="14">
        <v>15</v>
      </c>
      <c r="C9" s="14">
        <v>4</v>
      </c>
      <c r="D9" s="15"/>
      <c r="K9" s="235" t="s">
        <v>175</v>
      </c>
    </row>
    <row r="10" spans="1:11" ht="12.75">
      <c r="A10" s="14" t="s">
        <v>149</v>
      </c>
      <c r="B10" s="14">
        <v>10</v>
      </c>
      <c r="C10" s="14">
        <v>2</v>
      </c>
      <c r="D10" s="15"/>
      <c r="K10" s="235" t="s">
        <v>176</v>
      </c>
    </row>
    <row r="11" spans="1:11" ht="12.75">
      <c r="A11" s="14" t="s">
        <v>150</v>
      </c>
      <c r="B11" s="14">
        <v>10</v>
      </c>
      <c r="C11" s="14">
        <v>5</v>
      </c>
      <c r="D11" s="15"/>
      <c r="K11" s="235" t="s">
        <v>177</v>
      </c>
    </row>
    <row r="12" spans="1:11" ht="12.75">
      <c r="A12" s="14" t="s">
        <v>151</v>
      </c>
      <c r="B12" s="14">
        <v>10</v>
      </c>
      <c r="C12" s="14">
        <v>4</v>
      </c>
      <c r="D12" s="15"/>
      <c r="K12" s="235" t="s">
        <v>178</v>
      </c>
    </row>
    <row r="13" spans="1:11" ht="12.75">
      <c r="A13" s="14" t="s">
        <v>152</v>
      </c>
      <c r="B13" s="14">
        <v>10</v>
      </c>
      <c r="C13" s="14">
        <v>2</v>
      </c>
      <c r="D13" s="15"/>
      <c r="K13" s="235" t="s">
        <v>179</v>
      </c>
    </row>
    <row r="14" spans="1:11" ht="12.75">
      <c r="A14" s="14" t="s">
        <v>162</v>
      </c>
      <c r="B14" s="14">
        <v>20</v>
      </c>
      <c r="C14" s="14">
        <v>2</v>
      </c>
      <c r="D14" s="15"/>
      <c r="K14" s="235" t="s">
        <v>180</v>
      </c>
    </row>
    <row r="15" spans="1:11" ht="12.75">
      <c r="A15" s="14" t="s">
        <v>153</v>
      </c>
      <c r="B15" s="14">
        <v>20</v>
      </c>
      <c r="C15" s="14">
        <v>2</v>
      </c>
      <c r="D15" s="15"/>
      <c r="K15" s="235" t="s">
        <v>181</v>
      </c>
    </row>
    <row r="16" spans="1:11" ht="12.75">
      <c r="A16" s="14" t="s">
        <v>223</v>
      </c>
      <c r="B16" s="14">
        <v>15</v>
      </c>
      <c r="C16" s="14">
        <v>1</v>
      </c>
      <c r="D16" s="15"/>
      <c r="K16" s="235" t="s">
        <v>182</v>
      </c>
    </row>
    <row r="17" ht="12.75">
      <c r="K17" s="235" t="s">
        <v>183</v>
      </c>
    </row>
    <row r="18" ht="12.75">
      <c r="K18" s="235" t="s">
        <v>184</v>
      </c>
    </row>
    <row r="19" ht="12.75">
      <c r="K19" s="235" t="s">
        <v>185</v>
      </c>
    </row>
    <row r="20" ht="12.75">
      <c r="K20" s="235" t="s">
        <v>186</v>
      </c>
    </row>
    <row r="21" spans="1:11" ht="12.75">
      <c r="A21" s="16" t="s">
        <v>27</v>
      </c>
      <c r="B21" s="17" t="s">
        <v>19</v>
      </c>
      <c r="K21" s="235" t="s">
        <v>187</v>
      </c>
    </row>
    <row r="22" spans="1:11" ht="12.75">
      <c r="A22" s="18" t="s">
        <v>154</v>
      </c>
      <c r="B22" s="18">
        <v>10</v>
      </c>
      <c r="K22" s="235" t="s">
        <v>188</v>
      </c>
    </row>
    <row r="23" spans="1:11" ht="12.75">
      <c r="A23" s="18" t="s">
        <v>155</v>
      </c>
      <c r="B23" s="18">
        <v>40</v>
      </c>
      <c r="K23" s="235" t="s">
        <v>189</v>
      </c>
    </row>
    <row r="24" spans="1:11" ht="12.75">
      <c r="A24" s="18" t="s">
        <v>156</v>
      </c>
      <c r="B24" s="18">
        <v>60</v>
      </c>
      <c r="K24" s="235" t="s">
        <v>190</v>
      </c>
    </row>
    <row r="25" ht="12.75">
      <c r="K25" s="235" t="s">
        <v>191</v>
      </c>
    </row>
    <row r="26" ht="12.75">
      <c r="K26" s="235" t="s">
        <v>192</v>
      </c>
    </row>
    <row r="27" ht="12.75">
      <c r="K27" s="235" t="s">
        <v>193</v>
      </c>
    </row>
    <row r="28" ht="12.75">
      <c r="K28" s="235" t="s">
        <v>194</v>
      </c>
    </row>
    <row r="29" spans="1:11" ht="12.75">
      <c r="A29" s="16" t="s">
        <v>28</v>
      </c>
      <c r="B29" s="17" t="s">
        <v>19</v>
      </c>
      <c r="K29" s="235" t="s">
        <v>195</v>
      </c>
    </row>
    <row r="30" spans="1:11" ht="12.75">
      <c r="A30" s="19" t="s">
        <v>6</v>
      </c>
      <c r="B30" s="19">
        <v>16</v>
      </c>
      <c r="K30" s="235" t="s">
        <v>196</v>
      </c>
    </row>
    <row r="31" spans="1:11" ht="12.75">
      <c r="A31" s="19" t="s">
        <v>7</v>
      </c>
      <c r="B31" s="19">
        <v>30</v>
      </c>
      <c r="K31" s="235" t="s">
        <v>197</v>
      </c>
    </row>
    <row r="32" spans="1:11" ht="12.75">
      <c r="A32" s="19" t="s">
        <v>8</v>
      </c>
      <c r="B32" s="19">
        <v>40</v>
      </c>
      <c r="K32" s="235" t="s">
        <v>198</v>
      </c>
    </row>
    <row r="33" ht="12.75">
      <c r="K33" s="235" t="s">
        <v>199</v>
      </c>
    </row>
    <row r="34" ht="12.75">
      <c r="K34" s="235" t="s">
        <v>200</v>
      </c>
    </row>
    <row r="35" ht="12.75">
      <c r="K35" s="235" t="s">
        <v>201</v>
      </c>
    </row>
    <row r="36" ht="12.75">
      <c r="K36" s="235" t="s">
        <v>202</v>
      </c>
    </row>
    <row r="37" ht="12.75">
      <c r="K37" s="235" t="s">
        <v>203</v>
      </c>
    </row>
    <row r="38" spans="5:11" ht="12.75">
      <c r="E38" s="25" t="s">
        <v>39</v>
      </c>
      <c r="K38" s="235" t="s">
        <v>204</v>
      </c>
    </row>
    <row r="39" spans="1:11" ht="12.75">
      <c r="A39" s="21" t="s">
        <v>29</v>
      </c>
      <c r="B39" s="22" t="s">
        <v>19</v>
      </c>
      <c r="C39" s="22" t="s">
        <v>37</v>
      </c>
      <c r="E39" s="25" t="s">
        <v>38</v>
      </c>
      <c r="K39" s="235" t="s">
        <v>205</v>
      </c>
    </row>
    <row r="40" spans="1:11" ht="12.75">
      <c r="A40" s="23" t="s">
        <v>30</v>
      </c>
      <c r="B40" s="24">
        <v>18</v>
      </c>
      <c r="C40" s="23">
        <v>35</v>
      </c>
      <c r="D40" t="s">
        <v>113</v>
      </c>
      <c r="K40" s="235" t="s">
        <v>206</v>
      </c>
    </row>
    <row r="41" spans="1:11" ht="12.75">
      <c r="A41" s="23" t="s">
        <v>31</v>
      </c>
      <c r="B41" s="24">
        <v>20</v>
      </c>
      <c r="C41" s="23">
        <v>35</v>
      </c>
      <c r="D41" t="s">
        <v>113</v>
      </c>
      <c r="K41" s="235" t="s">
        <v>207</v>
      </c>
    </row>
    <row r="42" spans="1:11" ht="12.75">
      <c r="A42" s="23" t="s">
        <v>32</v>
      </c>
      <c r="B42" s="24">
        <v>10</v>
      </c>
      <c r="C42" s="23">
        <v>40</v>
      </c>
      <c r="D42" t="s">
        <v>113</v>
      </c>
      <c r="K42" s="235" t="s">
        <v>208</v>
      </c>
    </row>
    <row r="43" spans="1:11" ht="12.75">
      <c r="A43" s="23" t="s">
        <v>33</v>
      </c>
      <c r="B43" s="24">
        <v>15</v>
      </c>
      <c r="C43" s="23">
        <v>35</v>
      </c>
      <c r="D43" t="s">
        <v>113</v>
      </c>
      <c r="K43" s="235" t="s">
        <v>209</v>
      </c>
    </row>
    <row r="44" spans="1:11" ht="12.75">
      <c r="A44" s="23" t="s">
        <v>34</v>
      </c>
      <c r="B44" s="24">
        <v>15</v>
      </c>
      <c r="C44" s="23">
        <v>35</v>
      </c>
      <c r="D44" t="s">
        <v>113</v>
      </c>
      <c r="K44" s="235" t="s">
        <v>210</v>
      </c>
    </row>
    <row r="45" spans="1:11" ht="12.75">
      <c r="A45" s="23" t="s">
        <v>35</v>
      </c>
      <c r="B45" s="24">
        <v>15</v>
      </c>
      <c r="C45" s="23">
        <v>35</v>
      </c>
      <c r="D45" t="s">
        <v>113</v>
      </c>
      <c r="K45" s="235" t="s">
        <v>211</v>
      </c>
    </row>
    <row r="46" spans="1:11" ht="12.75">
      <c r="A46" s="23" t="s">
        <v>36</v>
      </c>
      <c r="B46" s="24">
        <v>10</v>
      </c>
      <c r="C46" s="23">
        <v>40</v>
      </c>
      <c r="D46" t="s">
        <v>113</v>
      </c>
      <c r="K46" s="235" t="s">
        <v>212</v>
      </c>
    </row>
    <row r="47" spans="1:11" ht="12.75">
      <c r="A47" s="23" t="s">
        <v>224</v>
      </c>
      <c r="B47" s="24">
        <v>10</v>
      </c>
      <c r="C47" s="23">
        <v>40</v>
      </c>
      <c r="D47" t="s">
        <v>113</v>
      </c>
      <c r="K47" s="235" t="s">
        <v>213</v>
      </c>
    </row>
    <row r="48" ht="12.75">
      <c r="K48" s="235" t="s">
        <v>214</v>
      </c>
    </row>
    <row r="49" ht="12.75">
      <c r="K49" s="235" t="s">
        <v>215</v>
      </c>
    </row>
    <row r="50" ht="12.75">
      <c r="K50" s="235" t="s">
        <v>216</v>
      </c>
    </row>
    <row r="51" spans="1:11" ht="12.75">
      <c r="A51" s="27" t="s">
        <v>20</v>
      </c>
      <c r="B51" s="27" t="s">
        <v>19</v>
      </c>
      <c r="K51" s="235" t="s">
        <v>217</v>
      </c>
    </row>
    <row r="52" spans="1:11" ht="12.75">
      <c r="A52" s="28" t="s">
        <v>225</v>
      </c>
      <c r="B52" s="28">
        <v>2</v>
      </c>
      <c r="K52" s="235" t="s">
        <v>218</v>
      </c>
    </row>
    <row r="53" spans="1:11" ht="12.75">
      <c r="A53" s="28" t="s">
        <v>226</v>
      </c>
      <c r="B53" s="28">
        <v>1</v>
      </c>
      <c r="K53" s="235" t="s">
        <v>219</v>
      </c>
    </row>
    <row r="54" spans="1:11" ht="12.75">
      <c r="A54" s="28" t="s">
        <v>18</v>
      </c>
      <c r="B54" s="28">
        <v>5</v>
      </c>
      <c r="K54" s="236" t="s">
        <v>220</v>
      </c>
    </row>
    <row r="55" spans="1:11" ht="12.75">
      <c r="A55" s="28" t="s">
        <v>228</v>
      </c>
      <c r="B55" s="28">
        <f>ROUND((2+(1*3/8)),2)</f>
        <v>2.38</v>
      </c>
      <c r="K55" s="236" t="s">
        <v>221</v>
      </c>
    </row>
    <row r="56" spans="1:11" ht="12.75">
      <c r="A56" s="28" t="s">
        <v>229</v>
      </c>
      <c r="B56" s="28">
        <f>ROUND((2+(2*3/8)),2)</f>
        <v>2.75</v>
      </c>
      <c r="K56" s="236" t="s">
        <v>222</v>
      </c>
    </row>
    <row r="57" spans="1:11" ht="12.75">
      <c r="A57" s="28" t="s">
        <v>230</v>
      </c>
      <c r="B57" s="28">
        <f>ROUND((2+(3*3/8)),2)</f>
        <v>3.13</v>
      </c>
      <c r="K57" s="236" t="s">
        <v>236</v>
      </c>
    </row>
    <row r="58" spans="1:11" ht="12.75">
      <c r="A58" s="28" t="s">
        <v>231</v>
      </c>
      <c r="B58" s="28">
        <f>ROUND((2+(4*3/8)),2)</f>
        <v>3.5</v>
      </c>
      <c r="K58" s="236" t="s">
        <v>237</v>
      </c>
    </row>
    <row r="59" spans="1:11" ht="12.75">
      <c r="A59" s="28" t="s">
        <v>232</v>
      </c>
      <c r="B59" s="28">
        <f>ROUND((2+(5*3/8)),2)</f>
        <v>3.88</v>
      </c>
      <c r="K59" s="236" t="s">
        <v>238</v>
      </c>
    </row>
    <row r="60" spans="1:11" ht="12.75">
      <c r="A60" s="28" t="s">
        <v>233</v>
      </c>
      <c r="B60" s="28">
        <f>ROUND((2+(6*3/8)),2)</f>
        <v>4.25</v>
      </c>
      <c r="K60" s="236" t="s">
        <v>239</v>
      </c>
    </row>
    <row r="61" spans="1:11" ht="12.75">
      <c r="A61" s="28" t="s">
        <v>234</v>
      </c>
      <c r="B61" s="28">
        <f>ROUND((2+(7*3/8)),2)</f>
        <v>4.63</v>
      </c>
      <c r="K61" s="236" t="s">
        <v>240</v>
      </c>
    </row>
    <row r="62" spans="1:11" ht="12.75">
      <c r="A62" s="28"/>
      <c r="B62" s="28"/>
      <c r="K62" s="236" t="s">
        <v>241</v>
      </c>
    </row>
    <row r="63" spans="1:2" ht="12.75">
      <c r="A63" s="28"/>
      <c r="B63" s="28"/>
    </row>
    <row r="64" spans="1:2" ht="12.75">
      <c r="A64" s="28"/>
      <c r="B64" s="28"/>
    </row>
    <row r="65" spans="1:2" ht="12.75">
      <c r="A65" s="28"/>
      <c r="B65" s="28"/>
    </row>
    <row r="66" spans="1:2" ht="12.75">
      <c r="A66" s="28"/>
      <c r="B66" s="28"/>
    </row>
    <row r="67" spans="1:2" ht="12.75">
      <c r="A67" s="28"/>
      <c r="B67" s="28"/>
    </row>
    <row r="73" ht="12.75">
      <c r="A73" s="107" t="s">
        <v>122</v>
      </c>
    </row>
    <row r="74" ht="12.75">
      <c r="A74" s="108" t="s">
        <v>114</v>
      </c>
    </row>
    <row r="75" ht="12.75">
      <c r="A75" s="108" t="s">
        <v>115</v>
      </c>
    </row>
    <row r="76" ht="12.75">
      <c r="A76" s="108" t="s">
        <v>116</v>
      </c>
    </row>
    <row r="77" ht="12.75">
      <c r="A77" s="108" t="s">
        <v>117</v>
      </c>
    </row>
    <row r="78" ht="12.75">
      <c r="A78" s="108" t="s">
        <v>118</v>
      </c>
    </row>
    <row r="79" ht="12.75">
      <c r="A79" s="108" t="s">
        <v>119</v>
      </c>
    </row>
    <row r="83" ht="12.75">
      <c r="A83" s="109" t="s">
        <v>121</v>
      </c>
    </row>
    <row r="84" ht="12.75">
      <c r="A84" s="109" t="s">
        <v>120</v>
      </c>
    </row>
    <row r="85" ht="12.75">
      <c r="A85" s="109" t="s">
        <v>158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CASAOPSNAJ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OPSNAJ</dc:creator>
  <cp:keywords/>
  <dc:description/>
  <cp:lastModifiedBy>Dana Balan</cp:lastModifiedBy>
  <cp:lastPrinted>2015-04-03T12:30:35Z</cp:lastPrinted>
  <dcterms:created xsi:type="dcterms:W3CDTF">2008-03-28T09:43:25Z</dcterms:created>
  <dcterms:modified xsi:type="dcterms:W3CDTF">2015-04-06T12:18:14Z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