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AcestRegistruDeLucru"/>
  <bookViews>
    <workbookView xWindow="65521" yWindow="4260" windowWidth="19320" windowHeight="4185" tabRatio="724" activeTab="3"/>
  </bookViews>
  <sheets>
    <sheet name="Date Furnizor" sheetId="1" r:id="rId1"/>
    <sheet name="crit_resurse_logistica" sheetId="2" r:id="rId2"/>
    <sheet name="crit_resurse_umane" sheetId="3" r:id="rId3"/>
    <sheet name="crit_resurse_tehnice" sheetId="4" r:id="rId4"/>
    <sheet name="oferta_radio" sheetId="5" r:id="rId5"/>
    <sheet name="crit_disponibilitate" sheetId="6" r:id="rId6"/>
    <sheet name="Nom" sheetId="7" state="veryHidden" r:id="rId7"/>
  </sheets>
  <definedNames>
    <definedName name="_xlnm._FilterDatabase" localSheetId="3" hidden="1">'crit_resurse_tehnice'!$A$8:$N$262</definedName>
    <definedName name="_xlnm._FilterDatabase" localSheetId="6" hidden="1">'Nom'!$A$1:$C$18</definedName>
    <definedName name="Cat_Pers">'Nom'!$A$2:$A$18</definedName>
    <definedName name="Cat_Pers_Pct">'Nom'!$A$2:$C$18</definedName>
    <definedName name="CUI">'Date Furnizor'!$C$5</definedName>
    <definedName name="Data_Compl">'Date Furnizor'!$C$2</definedName>
    <definedName name="Disp">'Nom'!$A$36:$A$38</definedName>
    <definedName name="Disp_Pct">'Nom'!$A$36:$B$38</definedName>
    <definedName name="Furn_Adr_Ap">'Date Furnizor'!$C$16</definedName>
    <definedName name="Furn_Adr_Bl">'Date Furnizor'!$C$13</definedName>
    <definedName name="Furn_Adr_Et">'Date Furnizor'!$C$15</definedName>
    <definedName name="Furn_Adr_Fax">'Date Furnizor'!$C$19</definedName>
    <definedName name="Furn_Adr_Fix">'Date Furnizor'!$C$18</definedName>
    <definedName name="Furn_Adr_Jud">'Date Furnizor'!$C$9</definedName>
    <definedName name="Furn_Adr_Loc">'Date Furnizor'!$C$10</definedName>
    <definedName name="Furn_Adr_Mail">'Date Furnizor'!$C$20</definedName>
    <definedName name="Furn_Adr_Mobil">'Date Furnizor'!$C$17</definedName>
    <definedName name="Furn_Adr_Nr">'Date Furnizor'!$C$12</definedName>
    <definedName name="Furn_Adr_Sc">'Date Furnizor'!$C$14</definedName>
    <definedName name="Furn_Adr_Str">'Date Furnizor'!$C$11</definedName>
    <definedName name="Furn_Adr_Web">'Date Furnizor'!$C$21</definedName>
    <definedName name="Furn_Banca">'Date Furnizor'!$C$22</definedName>
    <definedName name="Furn_Cont">'Date Furnizor'!$C$24</definedName>
    <definedName name="Furn_Den">'Date Furnizor'!$C$4</definedName>
    <definedName name="Furn_ReprLeg_CNP">'Date Furnizor'!$C$8</definedName>
    <definedName name="Furn_ReprLeg_Nume">'Date Furnizor'!$C$6</definedName>
    <definedName name="Furn_ReprLeg_PreNume">'Date Furnizor'!$C$7</definedName>
    <definedName name="Furn_Sucursala">'Date Furnizor'!$C$23</definedName>
    <definedName name="PL_Adr_Ap">'Date Furnizor'!$C$38</definedName>
    <definedName name="PL_Adr_Bl">'Date Furnizor'!$C$35</definedName>
    <definedName name="PL_Adr_Et">'Date Furnizor'!$C$37</definedName>
    <definedName name="PL_Adr_Fax">'Date Furnizor'!$C$41</definedName>
    <definedName name="PL_Adr_Fix">'Date Furnizor'!$C$40</definedName>
    <definedName name="PL_Adr_Jud">'Date Furnizor'!$C$31</definedName>
    <definedName name="PL_Adr_Loc">'Date Furnizor'!$C$32</definedName>
    <definedName name="PL_Adr_Mail">'Date Furnizor'!$C$42</definedName>
    <definedName name="PL_Adr_Mobil">'Date Furnizor'!$C$39</definedName>
    <definedName name="PL_Adr_Nr">'Date Furnizor'!$C$34</definedName>
    <definedName name="PL_Adr_Sc">'Date Furnizor'!$C$36</definedName>
    <definedName name="PL_Adr_Str">'Date Furnizor'!$C$33</definedName>
    <definedName name="PL_Adr_Web">'Date Furnizor'!$C$43</definedName>
    <definedName name="PL_Den">'Date Furnizor'!$C$27</definedName>
    <definedName name="PL_PersCont_CNP">'Date Furnizor'!$C$30</definedName>
    <definedName name="PL_PersCont_Nume">'Date Furnizor'!$C$28</definedName>
    <definedName name="PL_PersCont_Prenume">'Date Furnizor'!$C$29</definedName>
    <definedName name="_xlnm.Print_Area" localSheetId="5">'crit_disponibilitate'!$A$1:$D$16</definedName>
    <definedName name="_xlnm.Print_Area" localSheetId="1">'crit_resurse_logistica'!$A$1:$E$28</definedName>
    <definedName name="_xlnm.Print_Area" localSheetId="3">'crit_resurse_tehnice'!$A$1:$N$276</definedName>
    <definedName name="_xlnm.Print_Area" localSheetId="2">'crit_resurse_umane'!$A$1:$H$44</definedName>
    <definedName name="_xlnm.Print_Area" localSheetId="0">'Date Furnizor'!$A$1:$C$51</definedName>
    <definedName name="_xlnm.Print_Area" localSheetId="4">'oferta_radio'!$A$1:$E$124</definedName>
    <definedName name="_xlnm.Print_Titles" localSheetId="3">'crit_resurse_tehnice'!$8:$8</definedName>
    <definedName name="_xlnm.Print_Titles" localSheetId="4">'oferta_radio'!$8:$8</definedName>
    <definedName name="proc_Diminuare">'oferta_radio'!#REF!</definedName>
    <definedName name="Tip_Act">'Nom'!$A$23:$A$28</definedName>
    <definedName name="Tip_Contr">'Nom'!$A$32:$A$33</definedName>
  </definedNames>
  <calcPr fullCalcOnLoad="1"/>
</workbook>
</file>

<file path=xl/comments1.xml><?xml version="1.0" encoding="utf-8"?>
<comments xmlns="http://schemas.openxmlformats.org/spreadsheetml/2006/main">
  <authors>
    <author>AncutaAmb</author>
  </authors>
  <commentList>
    <comment ref="C2" authorId="0">
      <text>
        <r>
          <rPr>
            <b/>
            <sz val="8"/>
            <rFont val="Tahoma"/>
            <family val="2"/>
          </rPr>
          <t>Tip zz/ll/aaaa
 sau
zz.ll.aaaa</t>
        </r>
        <r>
          <rPr>
            <sz val="8"/>
            <rFont val="Tahoma"/>
            <family val="2"/>
          </rPr>
          <t xml:space="preserve">
</t>
        </r>
      </text>
    </comment>
  </commentList>
</comments>
</file>

<file path=xl/comments4.xml><?xml version="1.0" encoding="utf-8"?>
<comments xmlns="http://schemas.openxmlformats.org/spreadsheetml/2006/main">
  <authors>
    <author>Ancuta Lepus</author>
  </authors>
  <commentList>
    <comment ref="N9" authorId="0">
      <text>
        <r>
          <rPr>
            <b/>
            <sz val="9"/>
            <rFont val="Tahoma"/>
            <family val="2"/>
          </rPr>
          <t>aparatele mai vechi de 15 ani nu se puncteaza; pentru aparatele mai vechi de 9 ani, punctajul total se diminueaza cu 15% pentru fiecare an in plus</t>
        </r>
      </text>
    </comment>
    <comment ref="N19" authorId="0">
      <text>
        <r>
          <rPr>
            <b/>
            <sz val="9"/>
            <rFont val="Tahoma"/>
            <family val="2"/>
          </rPr>
          <t>aparatele mai vechi de 15 ani nu se puncteaza; pentru aparatele mai vechi de 9 ani, punctajul total se diminueaza cu 15% pentru fiecare an in plus</t>
        </r>
      </text>
    </comment>
    <comment ref="N29" authorId="0">
      <text>
        <r>
          <rPr>
            <b/>
            <sz val="9"/>
            <rFont val="Tahoma"/>
            <family val="2"/>
          </rPr>
          <t>aparatele mai vechi de 15 ani nu se puncteaza; pentru aparatele mai vechi de 9 ani, punctajul total se diminueaza cu 15% pentru fiecare an in plus</t>
        </r>
      </text>
    </comment>
    <comment ref="N39" authorId="0">
      <text>
        <r>
          <rPr>
            <b/>
            <sz val="9"/>
            <rFont val="Tahoma"/>
            <family val="2"/>
          </rPr>
          <t>aparatele mai vechi de 15 ani nu se puncteaza; pentru aparatele mai vechi de 9 ani, punctajul total se diminueaza cu 15% pentru fiecare an in plus</t>
        </r>
      </text>
    </comment>
    <comment ref="N49" authorId="0">
      <text>
        <r>
          <rPr>
            <b/>
            <sz val="9"/>
            <rFont val="Tahoma"/>
            <family val="2"/>
          </rPr>
          <t>aparatele mai vechi de 15 ani nu se puncteaza; pentru aparatele mai vechi de 9 ani, punctajul total se diminueaza cu 15% pentru fiecare an in plus</t>
        </r>
      </text>
    </comment>
    <comment ref="N59" authorId="0">
      <text>
        <r>
          <rPr>
            <b/>
            <sz val="9"/>
            <rFont val="Tahoma"/>
            <family val="2"/>
          </rPr>
          <t>aparatele mai vechi de 15 ani nu se puncteaza; pentru aparatele mai vechi de 9 ani, punctajul total se diminueaza cu 15% pentru fiecare an in plus</t>
        </r>
      </text>
    </comment>
    <comment ref="N69" authorId="0">
      <text>
        <r>
          <rPr>
            <b/>
            <sz val="9"/>
            <rFont val="Tahoma"/>
            <family val="2"/>
          </rPr>
          <t>aparatele mai vechi de 15 ani nu se puncteaza; pentru aparatele mai vechi de 9 ani, punctajul total se diminueaza cu 15% pentru fiecare an in plus</t>
        </r>
      </text>
    </comment>
    <comment ref="N79" authorId="0">
      <text>
        <r>
          <rPr>
            <b/>
            <sz val="9"/>
            <rFont val="Tahoma"/>
            <family val="2"/>
          </rPr>
          <t>aparatele mai vechi de 15 ani nu se puncteaza; pentru aparatele mai vechi de 9 ani, punctajul total se diminueaza cu 15% pentru fiecare an in plus</t>
        </r>
      </text>
    </comment>
    <comment ref="N89" authorId="0">
      <text>
        <r>
          <rPr>
            <b/>
            <sz val="9"/>
            <rFont val="Tahoma"/>
            <family val="2"/>
          </rPr>
          <t>aparatele mai vechi de 15 ani nu se puncteaza; pentru aparatele mai vechi de 9 ani, punctajul total se diminueaza cu 15% pentru fiecare an in plus</t>
        </r>
      </text>
    </comment>
    <comment ref="N94" authorId="0">
      <text>
        <r>
          <rPr>
            <b/>
            <sz val="9"/>
            <rFont val="Tahoma"/>
            <family val="2"/>
          </rPr>
          <t>aparatele mai vechi de 15 ani nu se puncteaza; pentru aparatele mai vechi de 9 ani, punctajul total se diminueaza cu 15% pentru fiecare an in plus</t>
        </r>
      </text>
    </comment>
    <comment ref="N99" authorId="0">
      <text>
        <r>
          <rPr>
            <b/>
            <sz val="9"/>
            <rFont val="Tahoma"/>
            <family val="2"/>
          </rPr>
          <t>aparatele mai vechi de 15 ani nu se puncteaza; pentru aparatele mai vechi de 9 ani, punctajul total se diminueaza cu 15% pentru fiecare an in plus</t>
        </r>
      </text>
    </comment>
    <comment ref="N110" authorId="0">
      <text>
        <r>
          <rPr>
            <b/>
            <sz val="9"/>
            <rFont val="Tahoma"/>
            <family val="2"/>
          </rPr>
          <t>aparatele mai vechi de 15 ani nu se puncteaza; pentru aparatele mai vechi de 9 ani, punctajul total se diminueaza cu 15% pentru fiecare an in plus</t>
        </r>
      </text>
    </comment>
    <comment ref="N121" authorId="0">
      <text>
        <r>
          <rPr>
            <b/>
            <sz val="9"/>
            <rFont val="Tahoma"/>
            <family val="2"/>
          </rPr>
          <t>aparatele mai vechi de 15 ani nu se puncteaza; pentru aparatele mai vechi de 9 ani, punctajul total se diminueaza cu 15% pentru fiecare an in plus</t>
        </r>
      </text>
    </comment>
    <comment ref="N132" authorId="0">
      <text>
        <r>
          <rPr>
            <b/>
            <sz val="9"/>
            <rFont val="Tahoma"/>
            <family val="2"/>
          </rPr>
          <t>aparatele mai vechi de 15 ani nu se puncteaza; pentru aparatele mai vechi de 9 ani, punctajul total se diminueaza cu 15% pentru fiecare an in plus</t>
        </r>
      </text>
    </comment>
    <comment ref="N149" authorId="0">
      <text>
        <r>
          <rPr>
            <b/>
            <sz val="9"/>
            <rFont val="Tahoma"/>
            <family val="2"/>
          </rPr>
          <t>aparatele mai vechi de 15 ani nu se puncteaza; pentru aparatele mai vechi de 9 ani, punctajul total se diminueaza cu 15% pentru fiecare an in plus</t>
        </r>
      </text>
    </comment>
    <comment ref="N166" authorId="0">
      <text>
        <r>
          <rPr>
            <b/>
            <sz val="9"/>
            <rFont val="Tahoma"/>
            <family val="2"/>
          </rPr>
          <t>aparatele mai vechi de 15 ani nu se puncteaza; pentru aparatele mai vechi de 9 ani, punctajul total se diminueaza cu 15% pentru fiecare an in plus</t>
        </r>
      </text>
    </comment>
    <comment ref="N183" authorId="0">
      <text>
        <r>
          <rPr>
            <b/>
            <sz val="9"/>
            <rFont val="Tahoma"/>
            <family val="2"/>
          </rPr>
          <t>aparatele mai vechi de 15 ani nu se puncteaza; pentru aparatele mai vechi de 9 ani, punctajul total se diminueaza cu 15% pentru fiecare an in plus</t>
        </r>
      </text>
    </comment>
    <comment ref="N197" authorId="0">
      <text>
        <r>
          <rPr>
            <b/>
            <sz val="9"/>
            <rFont val="Tahoma"/>
            <family val="2"/>
          </rPr>
          <t>aparatele mai vechi de 15 ani nu se puncteaza; pentru aparatele mai vechi de 9 ani, punctajul total se diminueaza cu 15% pentru fiecare an in plus</t>
        </r>
      </text>
    </comment>
    <comment ref="N211" authorId="0">
      <text>
        <r>
          <rPr>
            <b/>
            <sz val="9"/>
            <rFont val="Tahoma"/>
            <family val="2"/>
          </rPr>
          <t>aparatele mai vechi de 15 ani nu se puncteaza; pentru aparatele mai vechi de 9 ani, punctajul total se diminueaza cu 15% pentru fiecare an in plus</t>
        </r>
      </text>
    </comment>
    <comment ref="N225" authorId="0">
      <text>
        <r>
          <rPr>
            <b/>
            <sz val="9"/>
            <rFont val="Tahoma"/>
            <family val="2"/>
          </rPr>
          <t>aparatele mai vechi de 15 ani nu se puncteaza; pentru aparatele mai vechi de 9 ani, punctajul total se diminueaza cu 15% pentru fiecare an in plus</t>
        </r>
      </text>
    </comment>
    <comment ref="N239" authorId="0">
      <text>
        <r>
          <rPr>
            <b/>
            <sz val="9"/>
            <rFont val="Tahoma"/>
            <family val="2"/>
          </rPr>
          <t>aparatele mai vechi de 15 ani nu se puncteaza; pentru aparatele mai vechi de 9 ani, punctajul total se diminueaza cu 15% pentru fiecare an in plus</t>
        </r>
      </text>
    </comment>
    <comment ref="N245" authorId="0">
      <text>
        <r>
          <rPr>
            <b/>
            <sz val="9"/>
            <rFont val="Tahoma"/>
            <family val="2"/>
          </rPr>
          <t>aparatele mai vechi de 15 ani nu se puncteaza; pentru aparatele mai vechi de 9 ani, punctajul total se diminueaza cu 15% pentru fiecare an in plus</t>
        </r>
      </text>
    </comment>
    <comment ref="N251" authorId="0">
      <text>
        <r>
          <rPr>
            <b/>
            <sz val="9"/>
            <rFont val="Tahoma"/>
            <family val="2"/>
          </rPr>
          <t>aparatele mai vechi de 15 ani nu se puncteaza; pentru aparatele mai vechi de 9 ani, punctajul total se diminueaza cu 15% pentru fiecare an in plus</t>
        </r>
      </text>
    </comment>
    <comment ref="N252" authorId="0">
      <text>
        <r>
          <rPr>
            <b/>
            <sz val="9"/>
            <rFont val="Tahoma"/>
            <family val="2"/>
          </rPr>
          <t>aparatele mai vechi de 15 ani nu se puncteaza; pentru aparatele mai vechi de 9 ani, punctajul total se diminueaza cu 15% pentru fiecare an in plus</t>
        </r>
      </text>
    </comment>
  </commentList>
</comments>
</file>

<file path=xl/sharedStrings.xml><?xml version="1.0" encoding="utf-8"?>
<sst xmlns="http://schemas.openxmlformats.org/spreadsheetml/2006/main" count="2750" uniqueCount="389">
  <si>
    <t>Răspundem de corectitudinea şi exactitatea datelor</t>
  </si>
  <si>
    <t>Data întocmirii</t>
  </si>
  <si>
    <t>Reprezentant legal</t>
  </si>
  <si>
    <t>Categorie/
Tip aparat</t>
  </si>
  <si>
    <t>Denumire aparat/
dispozitiv</t>
  </si>
  <si>
    <t>Numar şi serie</t>
  </si>
  <si>
    <t>LOGISTICA</t>
  </si>
  <si>
    <t>website</t>
  </si>
  <si>
    <t>TOTAL</t>
  </si>
  <si>
    <t>Distributia rezultatelor investigatiilor la medicul care a recomandat investigatia</t>
  </si>
  <si>
    <t>retea de transmisie imagini interne (RIS)</t>
  </si>
  <si>
    <t>transmisie de imagini in perimetrul 
limitrof si la distanta (PACS)</t>
  </si>
  <si>
    <t>PUNCTE</t>
  </si>
  <si>
    <t>A</t>
  </si>
  <si>
    <t>B</t>
  </si>
  <si>
    <t>C</t>
  </si>
  <si>
    <t>Criteriu</t>
  </si>
  <si>
    <t>NOTA</t>
  </si>
  <si>
    <t>Se va completa conform specificatiilor tehnice ale aparaturii</t>
  </si>
  <si>
    <t>Nume si prenume</t>
  </si>
  <si>
    <t>CNP</t>
  </si>
  <si>
    <t>BI/CI - serie si nr.</t>
  </si>
  <si>
    <t>Asigurare de raspundere civila</t>
  </si>
  <si>
    <t>Contract</t>
  </si>
  <si>
    <t>nr.</t>
  </si>
  <si>
    <t>valabila pana la</t>
  </si>
  <si>
    <t>valoare</t>
  </si>
  <si>
    <t xml:space="preserve">nr. contract </t>
  </si>
  <si>
    <t>Tip contract**</t>
  </si>
  <si>
    <t>** - se va specifica in forma legala in care se exercita activitatea (contr. munca, PFA)</t>
  </si>
  <si>
    <t>data eliberarii</t>
  </si>
  <si>
    <t>data expirarii</t>
  </si>
  <si>
    <t>Categorie personal</t>
  </si>
  <si>
    <t>Medic specialist radiologie si imagistica medicala</t>
  </si>
  <si>
    <t>Medic primar radiologie si imagistica medicala</t>
  </si>
  <si>
    <t>Medic specialist medicina nucleara</t>
  </si>
  <si>
    <t>Medic primar medicina nucleara</t>
  </si>
  <si>
    <t>Medic specialist explorari functionale</t>
  </si>
  <si>
    <t>Medic primar explorari functionale</t>
  </si>
  <si>
    <t>Absolvent colegiu imagistica medicala</t>
  </si>
  <si>
    <t>Bioinginer</t>
  </si>
  <si>
    <t>Fizician</t>
  </si>
  <si>
    <t>Asistent medical de radiologie cu studii superioare</t>
  </si>
  <si>
    <t>Asistent medical de radiologie fara studii superioare</t>
  </si>
  <si>
    <t>Personal auxiliar - tehnician aparatura</t>
  </si>
  <si>
    <t>Medic primar anestezist</t>
  </si>
  <si>
    <t>Medic specialist anestezist</t>
  </si>
  <si>
    <t>Cod parafa (dupa caz)</t>
  </si>
  <si>
    <t>Punctajul se acorda la o norma de minim 6 ore/zi</t>
  </si>
  <si>
    <t>Pentru fractiuni de norma se acorda punctaj direct proportional cu fractiunea de norma lucrata</t>
  </si>
  <si>
    <t>Nr. Crt</t>
  </si>
  <si>
    <t>Act detinere</t>
  </si>
  <si>
    <t>Tip act</t>
  </si>
  <si>
    <t>Nr. act</t>
  </si>
  <si>
    <t xml:space="preserve">Aparate de radiologie mobile </t>
  </si>
  <si>
    <t xml:space="preserve">Mamografie </t>
  </si>
  <si>
    <t xml:space="preserve">Medicina nucleară (Gamma Camera)  </t>
  </si>
  <si>
    <t xml:space="preserve">Osteodensitometrie DEXA </t>
  </si>
  <si>
    <t>Total</t>
  </si>
  <si>
    <t xml:space="preserve">Radiologie (scopie) </t>
  </si>
  <si>
    <t>Radiologie (grafie)</t>
  </si>
  <si>
    <t xml:space="preserve">Post independent de radiografie   </t>
  </si>
  <si>
    <t xml:space="preserve">Achizitie - digitalizat (plăci fosforice)             </t>
  </si>
  <si>
    <t xml:space="preserve">Achizitie - direct digital        </t>
  </si>
  <si>
    <t>Opt -stepping periferic</t>
  </si>
  <si>
    <t>Opt -cuantificarea stenozelor</t>
  </si>
  <si>
    <t>Opt -optimizarea densitatii</t>
  </si>
  <si>
    <t>Opt -trendelenburg</t>
  </si>
  <si>
    <t>Opt -afisare colimatori fara radiatie</t>
  </si>
  <si>
    <t>Opt -stand vertical</t>
  </si>
  <si>
    <t xml:space="preserve">Opt -2 Bucky                                       </t>
  </si>
  <si>
    <t xml:space="preserve">Achizitie - partial digital             </t>
  </si>
  <si>
    <t xml:space="preserve">Achizitie - digital        </t>
  </si>
  <si>
    <t xml:space="preserve">Dimensiunea câmpului de expunere                        </t>
  </si>
  <si>
    <t xml:space="preserve">Facilitate de stereotaxie                                  </t>
  </si>
  <si>
    <t>Mod lucru unit. baza M</t>
  </si>
  <si>
    <t xml:space="preserve">Mod Doppler color         </t>
  </si>
  <si>
    <t xml:space="preserve">Mod Doppler color power sau angio Doppler    </t>
  </si>
  <si>
    <t>Mod Doppler pulsat</t>
  </si>
  <si>
    <t xml:space="preserve">Mod triplex        </t>
  </si>
  <si>
    <t xml:space="preserve">Modalitatti de salvare a imaginilor (DICOM sau compatibile PC) </t>
  </si>
  <si>
    <t>Achizitie imagine panoramica</t>
  </si>
  <si>
    <t>Achizitie imagine panoramica cu Doppler color</t>
  </si>
  <si>
    <t>Achizitie imagine cu armonici superioare</t>
  </si>
  <si>
    <t>Caracteristici</t>
  </si>
  <si>
    <t>x</t>
  </si>
  <si>
    <t>DA/NU</t>
  </si>
  <si>
    <t xml:space="preserve">Printer alb-negru /color       </t>
  </si>
  <si>
    <t>Computer tomograf spiral</t>
  </si>
  <si>
    <t xml:space="preserve">2 - 8 sectiuni concomitente            </t>
  </si>
  <si>
    <t xml:space="preserve">16 - 32 sectiuni concomitente      </t>
  </si>
  <si>
    <t xml:space="preserve">peste 32 sectiuni concomitente        </t>
  </si>
  <si>
    <t xml:space="preserve">Timp achiziţie imag. 0,5-1 sec </t>
  </si>
  <si>
    <t xml:space="preserve">Timp achiziţie imag. &lt;0,5 sec </t>
  </si>
  <si>
    <t>Printer digital</t>
  </si>
  <si>
    <t>Printer analog</t>
  </si>
  <si>
    <t>Injector automat</t>
  </si>
  <si>
    <t>Statie de post procesare si software aferent*</t>
  </si>
  <si>
    <t>Antena instalata*</t>
  </si>
  <si>
    <t>Aplicatii software* Post-procesare 3D</t>
  </si>
  <si>
    <t xml:space="preserve">Aplicatii software* tractografie </t>
  </si>
  <si>
    <t>Aplicatii software* perfuzie cu substanta de contrast</t>
  </si>
  <si>
    <t>Aplicatii software* perfuzie fara cu substanta de contrast</t>
  </si>
  <si>
    <t>Aplicatii software* soft cardiac</t>
  </si>
  <si>
    <t>Aplicatii software* soft de scanare corp in totalitate</t>
  </si>
  <si>
    <t>Aplicatii software* angiografie corp in totalitate</t>
  </si>
  <si>
    <t>Aplicatii software* spectroscopie</t>
  </si>
  <si>
    <t xml:space="preserve">Cameră obscură umedă manuală                     </t>
  </si>
  <si>
    <t xml:space="preserve">Developator automat umed                     </t>
  </si>
  <si>
    <t xml:space="preserve">Developator umed day light                     </t>
  </si>
  <si>
    <t xml:space="preserve">Cititor de plăci fosforice (CR)               </t>
  </si>
  <si>
    <t>Developare automata uscata</t>
  </si>
  <si>
    <t xml:space="preserve">Arhivă filme radiografice                     </t>
  </si>
  <si>
    <t xml:space="preserve">Arhiva CD                     </t>
  </si>
  <si>
    <t xml:space="preserve">Arhivă de mare capacitate (PACS)                     </t>
  </si>
  <si>
    <t xml:space="preserve">Digitizer pentru medii transparente (filme)                     </t>
  </si>
  <si>
    <t>Serviciul</t>
  </si>
  <si>
    <t>Software dedicat activitatii de laborator, care sa contina inregistrarea si evidenta biletelor de trimitere (serie si numar, CNP, cod parafa, nr. de contract medic, tipul si numarul investigatiilor recomandate), eliberarea buletinelor de analiza si arhivarea datelor de laborator, precum si raportarea activitatii desfasurate in conformitate cu formatul solicitat de casa de asigurari de sanatate.</t>
  </si>
  <si>
    <t>Date generale despre Furnizor şi punct de lucru</t>
  </si>
  <si>
    <t>Denumirea completă</t>
  </si>
  <si>
    <t>Judeţ</t>
  </si>
  <si>
    <t>Localitate</t>
  </si>
  <si>
    <t>Strada</t>
  </si>
  <si>
    <t>Nr.</t>
  </si>
  <si>
    <t>Bloc</t>
  </si>
  <si>
    <t>Scara</t>
  </si>
  <si>
    <t>Etaj</t>
  </si>
  <si>
    <t>Apartament</t>
  </si>
  <si>
    <t>Nume</t>
  </si>
  <si>
    <t>Prenume</t>
  </si>
  <si>
    <t>Telefon</t>
  </si>
  <si>
    <t>Mobil</t>
  </si>
  <si>
    <t>Fix</t>
  </si>
  <si>
    <t>Fax</t>
  </si>
  <si>
    <t>Email</t>
  </si>
  <si>
    <t>Adresa web</t>
  </si>
  <si>
    <t>Date Bancare</t>
  </si>
  <si>
    <t>Banca</t>
  </si>
  <si>
    <t>Sucursala</t>
  </si>
  <si>
    <t>Cont</t>
  </si>
  <si>
    <t>I. Date despre Furnizor</t>
  </si>
  <si>
    <t>II. Date despre Punctul de lucru</t>
  </si>
  <si>
    <t>Persoana de contact</t>
  </si>
  <si>
    <t>Adresa de funcţionare a punctului de lucru</t>
  </si>
  <si>
    <t xml:space="preserve">Data completării:  </t>
  </si>
  <si>
    <t>Vă rugăm să completaţi cu atenţie toate câmpurile solicitate (dacă informaţia există)</t>
  </si>
  <si>
    <t>În câmpurile în care nu aveţi ce completa scrieţi caracterul #</t>
  </si>
  <si>
    <t>Atenţie !!!</t>
  </si>
  <si>
    <t>Foile de calcul se completează de la stânga la dreapta şi de sus în jos</t>
  </si>
  <si>
    <t>ATENŢIE  LA CORECTITUDINEA DATELOR</t>
  </si>
  <si>
    <t>Telefon contact Punct de lucru</t>
  </si>
  <si>
    <t>(semnătură, ştampilă)</t>
  </si>
  <si>
    <t>Luni-vineri 12 ore/zi</t>
  </si>
  <si>
    <t>Luni-vineri, sambata, duminica si sarbatorile legale 12 ore/zi</t>
  </si>
  <si>
    <t>Alt</t>
  </si>
  <si>
    <t>Nr.
crt.</t>
  </si>
  <si>
    <t>Norma (Ore/Zi)</t>
  </si>
  <si>
    <t>Atestat de studii complementare/ competenţe
(dupa caz)</t>
  </si>
  <si>
    <t>Aviz de utilizare/ Buletin de verificare periodica
(DA/NU)</t>
  </si>
  <si>
    <t>contract de cumparare</t>
  </si>
  <si>
    <t>contract de inchiriere</t>
  </si>
  <si>
    <t>contract de leasing</t>
  </si>
  <si>
    <t>factura</t>
  </si>
  <si>
    <t>Tipuri de acte</t>
  </si>
  <si>
    <t>Cod Identificare Fiscală (CIF/CUI)</t>
  </si>
  <si>
    <t>Celulele se completează folosind liste de selecţie (acolo unde sunt puse la dispoziţie) sau prin dactilografiere ţinând cont de restricţiile impuse prin regulile de validare</t>
  </si>
  <si>
    <t>Notă privind modul de completare a machetei</t>
  </si>
  <si>
    <r>
      <t xml:space="preserve">Dacă un furnizor are mai multe puncte de lucru, datele din zona: </t>
    </r>
    <r>
      <rPr>
        <b/>
        <sz val="12"/>
        <color indexed="12"/>
        <rFont val="Garamond"/>
        <family val="1"/>
      </rPr>
      <t>I. Date despre Furnizor</t>
    </r>
    <r>
      <rPr>
        <sz val="12"/>
        <color indexed="12"/>
        <rFont val="Garamond"/>
        <family val="1"/>
      </rPr>
      <t>, TREBUIE să fie identice ÎN TOATE fişierele cu datele punctelor de lucru</t>
    </r>
  </si>
  <si>
    <r>
      <t xml:space="preserve">În anexele puse la dispoziţie </t>
    </r>
    <r>
      <rPr>
        <b/>
        <sz val="12"/>
        <color indexed="10"/>
        <rFont val="Garamond"/>
        <family val="1"/>
      </rPr>
      <t>NU SE ADAUGA ŞI NU SE ŞTERG RÂNDURI, COLOANE, CELULE sau FOI DE CALCUL (sheet-uri)</t>
    </r>
  </si>
  <si>
    <t>Calculul punctajului aferent se face automat, dacă datele introduse sunt complete şi valide</t>
  </si>
  <si>
    <r>
      <t xml:space="preserve">Datele din: </t>
    </r>
    <r>
      <rPr>
        <b/>
        <sz val="12"/>
        <color indexed="20"/>
        <rFont val="Garamond"/>
        <family val="1"/>
      </rPr>
      <t>Zona II: Date despre Punctul de lucru</t>
    </r>
    <r>
      <rPr>
        <sz val="12"/>
        <color indexed="20"/>
        <rFont val="Garamond"/>
        <family val="1"/>
      </rPr>
      <t xml:space="preserve"> - se vor completa obligatoriu, chiar si in cazul in care adresa punctului de lucru corespunde cu cea a sediului social sau furnizorul nu are puncte de lucru.</t>
    </r>
  </si>
  <si>
    <r>
      <t>Adresa sediu social al</t>
    </r>
    <r>
      <rPr>
        <sz val="12"/>
        <color indexed="10"/>
        <rFont val="Garamond"/>
        <family val="1"/>
      </rPr>
      <t xml:space="preserve"> </t>
    </r>
    <r>
      <rPr>
        <sz val="12"/>
        <rFont val="Garamond"/>
        <family val="1"/>
      </rPr>
      <t>furnizorului de servicii medicale contractant</t>
    </r>
  </si>
  <si>
    <t>Pentru evitarea modificării accidentale a structurii machetelor (foilor de calcul) s-a limitat posibilitatea de acces/selecţie doar la celulele în care trebuie introduse date</t>
  </si>
  <si>
    <t>Datele pentru completarea antetului şi semnăturii din următoarele anexe se preiau automat din această filă (nu se completează separat)</t>
  </si>
  <si>
    <t>Datele se completează doar în celulele la care este permis accesul, cu fundal galben (de regulă)</t>
  </si>
  <si>
    <t>TOTAL PUNCTE PUNCT DE LUCRU</t>
  </si>
  <si>
    <r>
      <t xml:space="preserve">Dacă un furnizor are un punct de lucru la sediul social, datele din zona: </t>
    </r>
    <r>
      <rPr>
        <b/>
        <sz val="12"/>
        <color indexed="10"/>
        <rFont val="Garamond"/>
        <family val="1"/>
      </rPr>
      <t>II. Date despre Punctul de lucru</t>
    </r>
    <r>
      <rPr>
        <sz val="12"/>
        <color indexed="10"/>
        <rFont val="Garamond"/>
        <family val="1"/>
      </rPr>
      <t xml:space="preserve">, TREBUIE să fie </t>
    </r>
    <r>
      <rPr>
        <b/>
        <sz val="12"/>
        <color indexed="10"/>
        <rFont val="Garamond"/>
        <family val="1"/>
      </rPr>
      <t>identice</t>
    </r>
    <r>
      <rPr>
        <sz val="12"/>
        <color indexed="10"/>
        <rFont val="Garamond"/>
        <family val="1"/>
      </rPr>
      <t xml:space="preserve"> cu cele din zona: </t>
    </r>
    <r>
      <rPr>
        <b/>
        <sz val="12"/>
        <color indexed="10"/>
        <rFont val="Garamond"/>
        <family val="1"/>
      </rPr>
      <t>I. Date despre Furnizor</t>
    </r>
  </si>
  <si>
    <t>Punctajul pentru criteriile B si D se acorda pentru fiecare punct de lucru</t>
  </si>
  <si>
    <t>Tip Contract</t>
  </si>
  <si>
    <t>Contract muncă</t>
  </si>
  <si>
    <t>PFA</t>
  </si>
  <si>
    <t>Vechime
aparat</t>
  </si>
  <si>
    <t>C1</t>
  </si>
  <si>
    <t>C2</t>
  </si>
  <si>
    <t>C3</t>
  </si>
  <si>
    <t>C4</t>
  </si>
  <si>
    <t>C5</t>
  </si>
  <si>
    <t>C6</t>
  </si>
  <si>
    <t>C7</t>
  </si>
  <si>
    <t>C8</t>
  </si>
  <si>
    <t>C9</t>
  </si>
  <si>
    <t>C10</t>
  </si>
  <si>
    <t>C11</t>
  </si>
  <si>
    <t>C12</t>
  </si>
  <si>
    <t>C13</t>
  </si>
  <si>
    <t>C14</t>
  </si>
  <si>
    <t>C15</t>
  </si>
  <si>
    <t>C16</t>
  </si>
  <si>
    <t>C17</t>
  </si>
  <si>
    <t>C18</t>
  </si>
  <si>
    <t>C19</t>
  </si>
  <si>
    <t>C20</t>
  </si>
  <si>
    <t>C21</t>
  </si>
  <si>
    <t>C22</t>
  </si>
  <si>
    <t>C23</t>
  </si>
  <si>
    <t>DA/
NU</t>
  </si>
  <si>
    <t>Puncte</t>
  </si>
  <si>
    <t>CRITERIUL: DISPONIBILITATE</t>
  </si>
  <si>
    <t>Nr. 
crt.</t>
  </si>
  <si>
    <t>Norma</t>
  </si>
  <si>
    <t>Verificare Completare campuri obligatorii</t>
  </si>
  <si>
    <r>
      <t xml:space="preserve">Dacă un furnizor are mai multe puncte de lucru, pentru fiecare dintre acestea completează câte o machetă (fişier XLS), cu nume de forma: </t>
    </r>
    <r>
      <rPr>
        <b/>
        <sz val="12"/>
        <color indexed="10"/>
        <rFont val="Garamond"/>
        <family val="1"/>
      </rPr>
      <t>Macheta_Radio_XXXXXX_PL_YY.xls</t>
    </r>
    <r>
      <rPr>
        <sz val="12"/>
        <color indexed="10"/>
        <rFont val="Garamond"/>
        <family val="1"/>
      </rPr>
      <t xml:space="preserve">, unde XXXXXX reprezintă Codul Fiscal, iar </t>
    </r>
    <r>
      <rPr>
        <b/>
        <sz val="12"/>
        <color indexed="10"/>
        <rFont val="Garamond"/>
        <family val="1"/>
      </rPr>
      <t xml:space="preserve">YY </t>
    </r>
    <r>
      <rPr>
        <sz val="12"/>
        <color indexed="10"/>
        <rFont val="Garamond"/>
        <family val="1"/>
      </rPr>
      <t>reprezintă numărul punctului de lucru, cu valori între 01 şi 99</t>
    </r>
  </si>
  <si>
    <t>contract de comodat</t>
  </si>
  <si>
    <t>act de primire</t>
  </si>
  <si>
    <t>nr. investigatii propuse</t>
  </si>
  <si>
    <r>
      <t xml:space="preserve">Campurile tip data se completeaza in formatul: </t>
    </r>
    <r>
      <rPr>
        <b/>
        <sz val="12"/>
        <rFont val="Garamond"/>
        <family val="1"/>
      </rPr>
      <t xml:space="preserve">zz/ll/aaaa </t>
    </r>
    <r>
      <rPr>
        <sz val="12"/>
        <rFont val="Garamond"/>
        <family val="1"/>
      </rPr>
      <t>sau</t>
    </r>
    <r>
      <rPr>
        <b/>
        <sz val="12"/>
        <rFont val="Garamond"/>
        <family val="1"/>
      </rPr>
      <t xml:space="preserve"> zz.ll.aaaa</t>
    </r>
  </si>
  <si>
    <t>BGO</t>
  </si>
  <si>
    <t>GSO</t>
  </si>
  <si>
    <t>LSO</t>
  </si>
  <si>
    <t>manuala</t>
  </si>
  <si>
    <t>automata</t>
  </si>
  <si>
    <t>nr_detectori</t>
  </si>
  <si>
    <t>dozare</t>
  </si>
  <si>
    <t>injectare</t>
  </si>
  <si>
    <t>2-3 ore</t>
  </si>
  <si>
    <t>3-8 ore</t>
  </si>
  <si>
    <t>acces</t>
  </si>
  <si>
    <t>2-8 sectiuni</t>
  </si>
  <si>
    <t>16-32 sectiuni</t>
  </si>
  <si>
    <t>peste 32 sectiuni</t>
  </si>
  <si>
    <t>nr_sect</t>
  </si>
  <si>
    <t>full 3D</t>
  </si>
  <si>
    <t>rotating mip</t>
  </si>
  <si>
    <t>programe complexe de vizualizare a imaginilor</t>
  </si>
  <si>
    <t>side-by-side</t>
  </si>
  <si>
    <t>reconstructii</t>
  </si>
  <si>
    <t>aplicatii</t>
  </si>
  <si>
    <t>tip_detector</t>
  </si>
  <si>
    <t>printer digital</t>
  </si>
  <si>
    <t>injector automat - sc iodata</t>
  </si>
  <si>
    <t>statie de post procesare si software aferent</t>
  </si>
  <si>
    <t>accesorii</t>
  </si>
  <si>
    <t>Oferta de servicii - investigatii de radio-imagistica</t>
  </si>
  <si>
    <r>
      <t>Program de lucru (</t>
    </r>
    <r>
      <rPr>
        <sz val="8"/>
        <color indexed="10"/>
        <rFont val="Arial"/>
        <family val="2"/>
      </rPr>
      <t>ore/săpt</t>
    </r>
    <r>
      <rPr>
        <sz val="8"/>
        <rFont val="Arial"/>
        <family val="2"/>
      </rPr>
      <t>)</t>
    </r>
  </si>
  <si>
    <t>Notă:</t>
  </si>
  <si>
    <r>
      <t xml:space="preserve">Norma de lucru pentru personalul medico sanitar din compartimentele de radioimagistică este de </t>
    </r>
    <r>
      <rPr>
        <b/>
        <sz val="8"/>
        <color indexed="14"/>
        <rFont val="Arial"/>
        <family val="2"/>
      </rPr>
      <t>30 ore/săpt</t>
    </r>
    <r>
      <rPr>
        <sz val="8"/>
        <color indexed="10"/>
        <rFont val="Arial"/>
        <family val="2"/>
      </rPr>
      <t xml:space="preserve">. (5 zile x 6 ore), cu excepţia medicilor de explorari funcţionale care au norma de </t>
    </r>
    <r>
      <rPr>
        <b/>
        <sz val="8"/>
        <color indexed="14"/>
        <rFont val="Arial"/>
        <family val="2"/>
      </rPr>
      <t>35 ore/săpt</t>
    </r>
    <r>
      <rPr>
        <sz val="8"/>
        <color indexed="10"/>
        <rFont val="Arial"/>
        <family val="2"/>
      </rPr>
      <t>. (cf. Ord.870/2004)</t>
    </r>
  </si>
  <si>
    <r>
      <rPr>
        <b/>
        <sz val="10"/>
        <rFont val="Arial"/>
        <family val="2"/>
      </rPr>
      <t>c1</t>
    </r>
    <r>
      <rPr>
        <sz val="10"/>
        <rFont val="Arial"/>
        <family val="2"/>
      </rPr>
      <t xml:space="preserve"> - date de contact (adresa, telefon, fax, mail pentru laboratoarele/punctele de lucru din structura, orar de functionare, acreditari)</t>
    </r>
  </si>
  <si>
    <r>
      <rPr>
        <b/>
        <sz val="10"/>
        <rFont val="Arial"/>
        <family val="2"/>
      </rPr>
      <t>c2</t>
    </r>
    <r>
      <rPr>
        <sz val="10"/>
        <rFont val="Arial"/>
        <family val="0"/>
      </rPr>
      <t xml:space="preserve"> - chestionar de satisfactie a pacientilor</t>
    </r>
  </si>
  <si>
    <t xml:space="preserve">Punctajul se acorda o singura data indiferent daca furnizorul ofera servicii de teleradiologie CT sau RMN si/sau CT, RMN </t>
  </si>
  <si>
    <r>
      <t>Punctajul pentru criteriile A si C2 se acorda pentru un singur punct de lucru</t>
    </r>
    <r>
      <rPr>
        <sz val="10"/>
        <color indexed="10"/>
        <rFont val="Arial"/>
        <family val="2"/>
      </rPr>
      <t>, la alegerea furnizorului.</t>
    </r>
    <r>
      <rPr>
        <sz val="10"/>
        <rFont val="Arial"/>
        <family val="2"/>
      </rPr>
      <t xml:space="preserve">  La celelalte puncte de lucru se lasă necompletat (galben)</t>
    </r>
  </si>
  <si>
    <t>Medic specialist medicina de urgenta</t>
  </si>
  <si>
    <t>Medic primar medicina de urgenta</t>
  </si>
  <si>
    <t xml:space="preserve"> Garantie/Contract service
(DA/NU)</t>
  </si>
  <si>
    <t>Mamografie în 2 planuri/pentru un sân *1)</t>
  </si>
  <si>
    <t xml:space="preserve">Certif. membru asoc. profesionala (CMR, OAMGMAMR, altele)               </t>
  </si>
  <si>
    <t>Nota - Se va intocmi o singura oferta/furnizor, indiferent daca acesta are unul sau mai multe puncte de lucru. Se vor lua în calcul doar datele din fişierul completat pentru punctul de lucru 01.</t>
  </si>
  <si>
    <t>NOTA 1: In situatia in care furnizorul are mai multe puncte de lucru se intocmesc tabele pentru fiecare dintre acestea</t>
  </si>
  <si>
    <t>NOTA 2: Se puncteaza doar echipamentele utilizate pentru serviciile ce se contracteaza</t>
  </si>
  <si>
    <r>
      <t xml:space="preserve">Termen de valabilitate act </t>
    </r>
    <r>
      <rPr>
        <sz val="10"/>
        <color indexed="10"/>
        <rFont val="Times New Roman"/>
        <family val="1"/>
      </rPr>
      <t>**)</t>
    </r>
  </si>
  <si>
    <t>**) - Pentru aparatura cumparata se va completa data limita cf. duratei de utilizare recomandata de producator</t>
  </si>
  <si>
    <t xml:space="preserve">*) - Se puncteaza daca in documentatia de detinere si punere in functiune exista dovada documentata a aplicatiilor instalate pe echipamente </t>
  </si>
  <si>
    <t>tarif
norme</t>
  </si>
  <si>
    <t>Asistenti generalisti pt. Eco + ATI</t>
  </si>
  <si>
    <t>Rezonanţă magnetică cu camp magnetic de 1T si peste 1T</t>
  </si>
  <si>
    <t>Rezonanţă magnetică cu camp magnetic &lt; 1T</t>
  </si>
  <si>
    <t xml:space="preserve">Ex. radiologic cranian standard*1)                               </t>
  </si>
  <si>
    <t xml:space="preserve">Ex. radiologic cranian în proiecţie sinusuri anterioare  ale feţei*1)                                                           </t>
  </si>
  <si>
    <t xml:space="preserve">Ex. radiologic părţi schelet în 2 planuri*1)                     </t>
  </si>
  <si>
    <t>Radiografie de membre:  braţ, cot, antebraţ, pumn, mână, şold, coapsă, genunchi, gambă, gleznă, picior, calcaneu *1)</t>
  </si>
  <si>
    <t xml:space="preserve">Ex. radiologic torace ansamblu*1)                                </t>
  </si>
  <si>
    <t xml:space="preserve">Ex. radiologic vizualizare generală a abdomenului nativ*1)                                                               </t>
  </si>
  <si>
    <t xml:space="preserve">Ex. radiologic centură scapulară*1)                              </t>
  </si>
  <si>
    <t xml:space="preserve">Examen radiologic coloană vertebrală /segment*1) </t>
  </si>
  <si>
    <t xml:space="preserve">Ex. radiologic torace osos (sau părţi) în mai multe planuri/Ex. radiologic torace şi organe toracice*1)                    </t>
  </si>
  <si>
    <t>Examen radiologic articulaţii sacro-iliace*1)</t>
  </si>
  <si>
    <t xml:space="preserve">Ex. radiologic tract digestiv superior (inclusiv unghiul duodenojejunal) cu substanţă de contrast*1)                            </t>
  </si>
  <si>
    <t xml:space="preserve">Ex. radiologic tract digestiv până la regiunea  ileo-cecală, cu substanţă de contrast*1)                               </t>
  </si>
  <si>
    <t xml:space="preserve">Ex. radiologic colon dublu contrast                              </t>
  </si>
  <si>
    <t xml:space="preserve">Ex. radiologic colon la copil, inclusiv dezinvaginare            </t>
  </si>
  <si>
    <t xml:space="preserve">Ex. radiologic tract urinar (urografie minutată) cu  substanţă de contrast                                                  </t>
  </si>
  <si>
    <t xml:space="preserve">Cistografie de reflux cu substanţă de contrast                  </t>
  </si>
  <si>
    <t xml:space="preserve">Pielografie                                                     </t>
  </si>
  <si>
    <t xml:space="preserve">Ex. radiologic retrograd de uretră sau vezică urinară cu substanţă de contrast                                                  </t>
  </si>
  <si>
    <t xml:space="preserve">Ex. radiologic uretră, vezică urinară la copil cu substanţă de contrast                                                  </t>
  </si>
  <si>
    <t xml:space="preserve">Ex. radiologic uter şi oviduct cu substanţă de contrast         </t>
  </si>
  <si>
    <t xml:space="preserve">Sialografia, galactografia sinusuri, fistulografie cu substanţă de contrast                                                  </t>
  </si>
  <si>
    <t xml:space="preserve">Ecografie generală (abdomen + pelvis)*1)                         </t>
  </si>
  <si>
    <t xml:space="preserve">Ecografie abdomen*1)                                             </t>
  </si>
  <si>
    <t xml:space="preserve">CT craniu nativ                                                 </t>
  </si>
  <si>
    <t xml:space="preserve">CT buco-maxilo-facial nativ                                                       </t>
  </si>
  <si>
    <t xml:space="preserve">CT regiune gât nativ                                            </t>
  </si>
  <si>
    <t xml:space="preserve">CT regiune toracică nativ                                       </t>
  </si>
  <si>
    <t xml:space="preserve">CT abdomen nativ                                                </t>
  </si>
  <si>
    <t xml:space="preserve">CT pelvis nativ                                                 </t>
  </si>
  <si>
    <t xml:space="preserve">CT coloană vertebrală nativ/segment  </t>
  </si>
  <si>
    <t xml:space="preserve">CT membre nativ/membru                                           </t>
  </si>
  <si>
    <t xml:space="preserve">CT mastoida </t>
  </si>
  <si>
    <t>CT sinusuri</t>
  </si>
  <si>
    <t xml:space="preserve">CT craniu nativ şi cu substanţă de contrast                     </t>
  </si>
  <si>
    <t xml:space="preserve">CT buco-maxilo-facial nativ şi cu substanţă de contrast                           </t>
  </si>
  <si>
    <t xml:space="preserve">CT regiune gât nativ şi cu substanţă de contrast                </t>
  </si>
  <si>
    <t xml:space="preserve">CT regiune toracică nativ şi cu substanţă de contrast           </t>
  </si>
  <si>
    <t xml:space="preserve">CT abdomen nativ şi cu substanţă de contrast administrată intravenos                                                </t>
  </si>
  <si>
    <t xml:space="preserve">CT pelvis nativ şi cu substanţă de contrast administrată  intravenos                                                             </t>
  </si>
  <si>
    <t xml:space="preserve">CT coloană vertebrală nativ şi cu substanţă de contrast    administrată intravenos/segment  </t>
  </si>
  <si>
    <t xml:space="preserve">CT membre nativ şi cu substanţă de contrast administrată     intravenos/membru                                                      </t>
  </si>
  <si>
    <t xml:space="preserve">CT ureche internă                                               </t>
  </si>
  <si>
    <t xml:space="preserve">Uro CT                                                          </t>
  </si>
  <si>
    <t xml:space="preserve">Angiografie CT membre                                           </t>
  </si>
  <si>
    <t xml:space="preserve">Angiografie CT craniu                                           </t>
  </si>
  <si>
    <t xml:space="preserve">Angiografie CT regiune cervicală                                </t>
  </si>
  <si>
    <t xml:space="preserve">Angiografie CT torace                                           </t>
  </si>
  <si>
    <t xml:space="preserve">Angiografie CT abdomen                                          </t>
  </si>
  <si>
    <t xml:space="preserve">Angiografie CT pelvis                                           </t>
  </si>
  <si>
    <t xml:space="preserve">Angiocoronarografie CT                                          </t>
  </si>
  <si>
    <t xml:space="preserve">RMN cranio-cerebral nativ                                       </t>
  </si>
  <si>
    <t>RMN sinusuri</t>
  </si>
  <si>
    <t xml:space="preserve">RMN torace nativ                                                </t>
  </si>
  <si>
    <t xml:space="preserve">RMN gât nativ                                     </t>
  </si>
  <si>
    <t xml:space="preserve">RMN abdominal nativ                                             </t>
  </si>
  <si>
    <t xml:space="preserve">RMN pelvin nativ                                                </t>
  </si>
  <si>
    <t xml:space="preserve">RMN extremităţi nativ/segment (genunchi, cot, gleznă  etc.)                                                                  </t>
  </si>
  <si>
    <t xml:space="preserve">RMN umăr nativ                                                  </t>
  </si>
  <si>
    <t xml:space="preserve">RMN umăr nativ şi cu substanţă de contrast                      </t>
  </si>
  <si>
    <t xml:space="preserve">RMN torace nativ şi cu substanţă de contrast                    </t>
  </si>
  <si>
    <t xml:space="preserve">RMN regiune cervicală nativ şi cu substanţă de contrast         </t>
  </si>
  <si>
    <t xml:space="preserve">RMN cranio-cerebral nativ şi cu substanţă de contrast           </t>
  </si>
  <si>
    <t xml:space="preserve">RMN abdominal nativ şi cu substanţă de contrast                 </t>
  </si>
  <si>
    <t xml:space="preserve">RMN pelvin nativ şi cu substanţă de contrast                    </t>
  </si>
  <si>
    <t xml:space="preserve">RMN extrem. nativ/seg. (genunchi, cot, gleznă etc.) cu  substanţă de contrast                                                  </t>
  </si>
  <si>
    <t xml:space="preserve">RMN cord nativ                                                  </t>
  </si>
  <si>
    <t xml:space="preserve">RMN cord cu substanţă de contrast                               </t>
  </si>
  <si>
    <t xml:space="preserve">Uro RMN cu substanţă de contrast                                </t>
  </si>
  <si>
    <t xml:space="preserve">Angiografia RMN trunchiuri supraaortice                         </t>
  </si>
  <si>
    <t xml:space="preserve">Angiografia RMN artere renale sau aortă                         </t>
  </si>
  <si>
    <t xml:space="preserve">Angiografie RMN /segment (craniu, abdomen, pelvis, membre  etc.)                                                                  </t>
  </si>
  <si>
    <t xml:space="preserve">Angiografia carotidiană cu substanţă de contrast                </t>
  </si>
  <si>
    <t>Colangio RMN</t>
  </si>
  <si>
    <t xml:space="preserve">EKG*1)                                                            </t>
  </si>
  <si>
    <t xml:space="preserve">Holter TA                                                        </t>
  </si>
  <si>
    <t xml:space="preserve">Spirometrie*1)                                                   </t>
  </si>
  <si>
    <t xml:space="preserve">Spirograma + test farmacodinamic bronhomotor                     </t>
  </si>
  <si>
    <t xml:space="preserve">Peak-flowmetrie*1)                                                </t>
  </si>
  <si>
    <t xml:space="preserve">Electroencefalografia (EEG)                                      </t>
  </si>
  <si>
    <t xml:space="preserve">Electromiografie (EMG)                                           </t>
  </si>
  <si>
    <t xml:space="preserve">Testul de efort pentru evaluarea funcţiei respiratorii           </t>
  </si>
  <si>
    <t xml:space="preserve">Spirometrie de efort                                             </t>
  </si>
  <si>
    <t xml:space="preserve">Bronhospirometrie                                                </t>
  </si>
  <si>
    <t xml:space="preserve">Teste de provocare inhalatorii                                   </t>
  </si>
  <si>
    <t xml:space="preserve">Înregistrare ECG continuă ambulatorie, holter                    </t>
  </si>
  <si>
    <t xml:space="preserve">Scintigrafia renală                                             </t>
  </si>
  <si>
    <t xml:space="preserve">Scintigrafia cerebrală (scintigrafie SPECT perfuzie cerebrală - 30/90 min de la inj)                                       </t>
  </si>
  <si>
    <t xml:space="preserve">Studiu radioizotopic de perfuzie miocardică la efort (scintigrafie spect perfuzie miocardică efort)                         </t>
  </si>
  <si>
    <t xml:space="preserve">Studiu radioizotopic de perfuzie miocardică în repaus (scintigrafie spect perfuzie miocardică repaus)                        </t>
  </si>
  <si>
    <t xml:space="preserve">Studiu radioizotopic de perfuzie pulmonară/scintigrafie perfuzie pulmonară                                                     </t>
  </si>
  <si>
    <t xml:space="preserve">Scintigrafia osoasă localizată                                  </t>
  </si>
  <si>
    <t xml:space="preserve">Scintigrafia osoasă completă                                    </t>
  </si>
  <si>
    <t xml:space="preserve">Scintigrafia hepatobiliară                                      </t>
  </si>
  <si>
    <t xml:space="preserve">Scintigrafia tiroidiană                                         </t>
  </si>
  <si>
    <t xml:space="preserve">Scintigrafia paratiroidiană                                     </t>
  </si>
  <si>
    <t>CT hipofiză cu substanţă de contrast</t>
  </si>
  <si>
    <t xml:space="preserve">RMN regiuni coloana vertebrală (cervicală, toracică, lombosacrată) nativ                                                    </t>
  </si>
  <si>
    <t xml:space="preserve">RMN regiuni coloană vertebrală (cervicală, toracală, lombosacrată) nativ şi cu substanţă de contrast                        </t>
  </si>
  <si>
    <t>RMN  hipofiză cu substanţă de contrast</t>
  </si>
  <si>
    <t>RMN abdominal cu substanţă de contrast şi colangio RMN</t>
  </si>
  <si>
    <t xml:space="preserve">PROGRAM DE ACTIVITATE FURNIZOR (cf. anexei 20) </t>
  </si>
  <si>
    <t xml:space="preserve">operational - instalat si cu aparate conectate pentru transmitere de date </t>
  </si>
  <si>
    <t>RMN sâni nativ</t>
  </si>
  <si>
    <t>RMN sâni nativ și cu substanță de contrast</t>
  </si>
  <si>
    <t>Data fabricatiei (zz.ll.aaaa)</t>
  </si>
  <si>
    <t>Data act (zz.ll.aaaa)</t>
  </si>
  <si>
    <t>Aplic. software* instalate pe CT: circulatie - minim 64 slice</t>
  </si>
  <si>
    <t>Aplic. software* instalate pe CT: eval. nodul pulm - minim 16 slice</t>
  </si>
  <si>
    <t>Aplic. software* instalate pe CT: perfuzie - minim 64 slice</t>
  </si>
  <si>
    <t>Aplic. software* instalate pe CT: colonoscopie - minim 64 slice</t>
  </si>
  <si>
    <t>Aplic. software* instalate pe CT: angiografie cu substractie de os - minim 16 slice</t>
  </si>
  <si>
    <t>Aplic. software* instalate pe CT: dental 2 slice</t>
  </si>
  <si>
    <t>Sistem pt justificarea si optimizarea dozelor de iradiere</t>
  </si>
  <si>
    <t xml:space="preserve">Cu 1 detector             </t>
  </si>
  <si>
    <t xml:space="preserve">Cu 2 detectori                </t>
  </si>
  <si>
    <t>Statie de post procesare si software aferent* (alta decat statia de vizualizare)</t>
  </si>
  <si>
    <t>Ecografia (se ia in calcul 1 aparat/medic)</t>
  </si>
  <si>
    <t>val. an 2017</t>
  </si>
  <si>
    <t xml:space="preserve">Ecografie pelvis*1)                                             </t>
  </si>
  <si>
    <t>Senologie imagistică/pentru un sân *1)</t>
  </si>
  <si>
    <t>EVALUARE RESURSE TEHNICE - 2017</t>
  </si>
  <si>
    <t>EVALUARE LOGISTICA - 2017</t>
  </si>
  <si>
    <t>EVALUARE RESURSE UMANE - 2017</t>
  </si>
  <si>
    <t xml:space="preserve">Osteodensitometrie segmentară (DXA)*1)                              </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</si>
</sst>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00;[Red]00;\t\re\i;\p\a\t\r\u"/>
    <numFmt numFmtId="181" formatCode="00\ _O_r_e_/_Z_i;[Red]00\ _O_r_e_/_Z_i;\t\re\i;\p\a\t\r\u"/>
    <numFmt numFmtId="182" formatCode="00\ _O_r_e"/>
    <numFmt numFmtId="183" formatCode="00\ \O_r_e"/>
    <numFmt numFmtId="184" formatCode="_-* #,##0\ &quot;Ore&quot;;\-* #,##0\ _l_e_i_-;_-* &quot;-&quot;\ _l_e_i_-;_-@_-"/>
    <numFmt numFmtId="185" formatCode="00\ &quot;Ore/Zi&quot;;[Red]00\ &quot;Ore/Zi&quot;;_-* &quot;-&quot;\ _l_e_i_-;_-@_-"/>
    <numFmt numFmtId="186" formatCode="#0\ &quot;Ore/Zi&quot;;[Red]#0\ &quot;Ore/Zi&quot;;&quot;Obligatoriu&quot;;_-@_-"/>
    <numFmt numFmtId="187" formatCode="#0\ &quot;Ore/Zi&quot;;[Red]#0\ &quot;Ore/Zi&quot;;;&quot;Obligatoriu&quot;"/>
    <numFmt numFmtId="188" formatCode="#0\ &quot;Ore/Zi&quot;;[Red]#0\ &quot;Ore/Zi&quot;;;&quot;Doar cifre de la 1 - 8&quot;"/>
    <numFmt numFmtId="189" formatCode="#0\ &quot;Ore/Zi&quot;;[Red]#0\ &quot;Ore/Zi&quot;;&quot;Gol&quot;;&quot;Doar cifre de la 1 - 8&quot;"/>
    <numFmt numFmtId="190" formatCode="#0\ &quot;Ore/Zi&quot;;[Red]#0\ &quot;Ore/Zi&quot;;&quot;Gol&quot;;&quot;Doar cifre&quot;"/>
    <numFmt numFmtId="191" formatCode="#0\ &quot;Ore/Zi&quot;;[Red]\-\ #0\ &quot;Ore/Zi&quot;;&quot;Gol&quot;;&quot;Doar cifre&quot;"/>
    <numFmt numFmtId="192" formatCode="#0.?\ &quot;Ore/Zi&quot;;[Red]\-\ #0.?\ &quot;Ore/Zi&quot;;;&quot;Doar cifre&quot;"/>
    <numFmt numFmtId="193" formatCode="#0.#\ &quot;Ore/Zi&quot;;[Red]\-\ #0.?\ &quot;Ore/Zi&quot;;;&quot;Doar cifre&quot;"/>
    <numFmt numFmtId="194" formatCode="#0.#\ &quot;Ore/Zi&quot;;[Red]\-\ #0.?\ &quot;Ore/Zi&quot;;&quot;Obligatoriu&quot;;&quot;Doar cifre&quot;"/>
    <numFmt numFmtId="195" formatCode="#0.0\ &quot;Ore/Zi&quot;;[Red]\-\ #0.0\ &quot;Ore/Zi&quot;;&quot;Obligatoriu&quot;;&quot;Doar cifre&quot;"/>
    <numFmt numFmtId="196" formatCode="[$-418]dddd\,\ \ dd\ mmmm\ yyyy"/>
    <numFmt numFmtId="197" formatCode="#############"/>
    <numFmt numFmtId="198" formatCode="&quot;Da&quot;;&quot;Da&quot;;&quot;Nu&quot;"/>
    <numFmt numFmtId="199" formatCode="&quot;Adevărat&quot;;&quot;Adevărat&quot;;&quot;Fals&quot;"/>
    <numFmt numFmtId="200" formatCode="&quot;Activat&quot;;&quot;Activat&quot;;&quot;Dezactivat&quot;"/>
    <numFmt numFmtId="201" formatCode="#0.0\ &quot;Ore/Săpt&quot;;[Red]\-\ #0.0\ &quot;Ore/Sapt&quot;;&quot;Obligatoriu&quot;;&quot;Doar cifre&quot;"/>
    <numFmt numFmtId="202" formatCode="_-* #,##0\ _L_E_I_-;\-* #,##0\ _L_E_I_-;_-* &quot;-&quot;\ _L_E_I_-;_-@_-"/>
    <numFmt numFmtId="203" formatCode="_-* #,##0.00\ _L_E_I_-;\-* #,##0.00\ _L_E_I_-;_-* &quot;-&quot;??\ _L_E_I_-;_-@_-"/>
    <numFmt numFmtId="204" formatCode="&quot;Yes&quot;;&quot;Yes&quot;;&quot;No&quot;"/>
    <numFmt numFmtId="205" formatCode="&quot;True&quot;;&quot;True&quot;;&quot;False&quot;"/>
    <numFmt numFmtId="206" formatCode="&quot;On&quot;;&quot;On&quot;;&quot;Off&quot;"/>
    <numFmt numFmtId="207" formatCode="[$€-2]\ #,##0.00_);[Red]\([$€-2]\ #,##0.00\)"/>
    <numFmt numFmtId="208" formatCode="[$-418]d\ mmmm\ yyyy"/>
  </numFmts>
  <fonts count="75">
    <font>
      <sz val="10"/>
      <name val="Arial"/>
      <family val="0"/>
    </font>
    <font>
      <b/>
      <sz val="10"/>
      <name val="Times New Roman"/>
      <family val="1"/>
    </font>
    <font>
      <sz val="10"/>
      <name val="Times New Roman"/>
      <family val="1"/>
    </font>
    <font>
      <sz val="8"/>
      <name val="Arial"/>
      <family val="2"/>
    </font>
    <font>
      <b/>
      <sz val="10"/>
      <name val="Arial"/>
      <family val="2"/>
    </font>
    <font>
      <sz val="10"/>
      <color indexed="10"/>
      <name val="Arial"/>
      <family val="2"/>
    </font>
    <font>
      <b/>
      <sz val="10"/>
      <color indexed="10"/>
      <name val="Arial"/>
      <family val="2"/>
    </font>
    <font>
      <b/>
      <sz val="8"/>
      <name val="Arial"/>
      <family val="2"/>
    </font>
    <font>
      <sz val="8"/>
      <color indexed="17"/>
      <name val="Arial"/>
      <family val="2"/>
    </font>
    <font>
      <sz val="8"/>
      <color indexed="10"/>
      <name val="Arial"/>
      <family val="2"/>
    </font>
    <font>
      <sz val="10"/>
      <color indexed="12"/>
      <name val="Times New Roman"/>
      <family val="1"/>
    </font>
    <font>
      <b/>
      <sz val="11"/>
      <name val="Arial"/>
      <family val="2"/>
    </font>
    <font>
      <sz val="10"/>
      <name val="Garamond"/>
      <family val="1"/>
    </font>
    <font>
      <b/>
      <sz val="14"/>
      <name val="Garamond"/>
      <family val="1"/>
    </font>
    <font>
      <sz val="12"/>
      <name val="Garamond"/>
      <family val="1"/>
    </font>
    <font>
      <b/>
      <sz val="12"/>
      <color indexed="10"/>
      <name val="Garamond"/>
      <family val="1"/>
    </font>
    <font>
      <u val="single"/>
      <sz val="10"/>
      <color indexed="12"/>
      <name val="Arial"/>
      <family val="2"/>
    </font>
    <font>
      <u val="single"/>
      <sz val="10"/>
      <color indexed="36"/>
      <name val="Arial"/>
      <family val="2"/>
    </font>
    <font>
      <b/>
      <sz val="8"/>
      <color indexed="10"/>
      <name val="Arial"/>
      <family val="2"/>
    </font>
    <font>
      <sz val="12"/>
      <color indexed="12"/>
      <name val="Garamond"/>
      <family val="1"/>
    </font>
    <font>
      <b/>
      <sz val="12"/>
      <color indexed="12"/>
      <name val="Garamond"/>
      <family val="1"/>
    </font>
    <font>
      <sz val="12"/>
      <color indexed="10"/>
      <name val="Garamond"/>
      <family val="1"/>
    </font>
    <font>
      <sz val="12"/>
      <name val="Arial"/>
      <family val="2"/>
    </font>
    <font>
      <b/>
      <sz val="14"/>
      <color indexed="10"/>
      <name val="Garamond"/>
      <family val="1"/>
    </font>
    <font>
      <b/>
      <u val="single"/>
      <sz val="14"/>
      <color indexed="10"/>
      <name val="Garamond"/>
      <family val="1"/>
    </font>
    <font>
      <sz val="12"/>
      <color indexed="20"/>
      <name val="Garamond"/>
      <family val="1"/>
    </font>
    <font>
      <b/>
      <sz val="12"/>
      <color indexed="20"/>
      <name val="Garamond"/>
      <family val="1"/>
    </font>
    <font>
      <sz val="12"/>
      <color indexed="10"/>
      <name val="Arial"/>
      <family val="2"/>
    </font>
    <font>
      <b/>
      <sz val="12"/>
      <name val="Times New Roman"/>
      <family val="1"/>
    </font>
    <font>
      <sz val="12"/>
      <name val="Times New Roman"/>
      <family val="1"/>
    </font>
    <font>
      <sz val="8"/>
      <name val="Times New Roman"/>
      <family val="1"/>
    </font>
    <font>
      <b/>
      <sz val="12"/>
      <name val="Arial"/>
      <family val="2"/>
    </font>
    <font>
      <b/>
      <sz val="14"/>
      <name val="Times New Roman"/>
      <family val="1"/>
    </font>
    <font>
      <b/>
      <sz val="14"/>
      <color indexed="10"/>
      <name val="Arial"/>
      <family val="2"/>
    </font>
    <font>
      <sz val="8"/>
      <name val="Tahoma"/>
      <family val="2"/>
    </font>
    <font>
      <b/>
      <sz val="8"/>
      <name val="Tahoma"/>
      <family val="2"/>
    </font>
    <font>
      <b/>
      <sz val="12"/>
      <name val="Garamond"/>
      <family val="1"/>
    </font>
    <font>
      <sz val="10"/>
      <color indexed="9"/>
      <name val="Arial"/>
      <family val="2"/>
    </font>
    <font>
      <b/>
      <sz val="8"/>
      <color indexed="14"/>
      <name val="Arial"/>
      <family val="2"/>
    </font>
    <font>
      <sz val="10"/>
      <color indexed="10"/>
      <name val="Times New Roman"/>
      <family val="1"/>
    </font>
    <font>
      <b/>
      <sz val="9"/>
      <name val="Tahoma"/>
      <family val="2"/>
    </font>
    <font>
      <sz val="10"/>
      <color indexed="8"/>
      <name val="Garamond"/>
      <family val="2"/>
    </font>
    <font>
      <sz val="10"/>
      <color indexed="9"/>
      <name val="Garamond"/>
      <family val="2"/>
    </font>
    <font>
      <sz val="10"/>
      <color indexed="17"/>
      <name val="Garamond"/>
      <family val="2"/>
    </font>
    <font>
      <b/>
      <sz val="10"/>
      <color indexed="52"/>
      <name val="Garamond"/>
      <family val="2"/>
    </font>
    <font>
      <sz val="10"/>
      <color indexed="52"/>
      <name val="Garamond"/>
      <family val="2"/>
    </font>
    <font>
      <sz val="10"/>
      <color indexed="20"/>
      <name val="Garamond"/>
      <family val="2"/>
    </font>
    <font>
      <b/>
      <sz val="10"/>
      <color indexed="63"/>
      <name val="Garamond"/>
      <family val="2"/>
    </font>
    <font>
      <sz val="10"/>
      <color indexed="62"/>
      <name val="Garamond"/>
      <family val="2"/>
    </font>
    <font>
      <sz val="10"/>
      <color indexed="60"/>
      <name val="Garamond"/>
      <family val="2"/>
    </font>
    <font>
      <sz val="10"/>
      <color indexed="10"/>
      <name val="Garamond"/>
      <family val="2"/>
    </font>
    <font>
      <i/>
      <sz val="10"/>
      <color indexed="23"/>
      <name val="Garamond"/>
      <family val="2"/>
    </font>
    <font>
      <b/>
      <sz val="18"/>
      <color indexed="56"/>
      <name val="Cambria"/>
      <family val="2"/>
    </font>
    <font>
      <b/>
      <sz val="15"/>
      <color indexed="56"/>
      <name val="Garamond"/>
      <family val="2"/>
    </font>
    <font>
      <b/>
      <sz val="13"/>
      <color indexed="56"/>
      <name val="Garamond"/>
      <family val="2"/>
    </font>
    <font>
      <b/>
      <sz val="11"/>
      <color indexed="56"/>
      <name val="Garamond"/>
      <family val="2"/>
    </font>
    <font>
      <b/>
      <sz val="10"/>
      <color indexed="8"/>
      <name val="Garamond"/>
      <family val="2"/>
    </font>
    <font>
      <b/>
      <sz val="10"/>
      <color indexed="9"/>
      <name val="Garamond"/>
      <family val="2"/>
    </font>
    <font>
      <sz val="10"/>
      <color theme="1"/>
      <name val="Garamond"/>
      <family val="2"/>
    </font>
    <font>
      <sz val="10"/>
      <color theme="0"/>
      <name val="Garamond"/>
      <family val="2"/>
    </font>
    <font>
      <sz val="10"/>
      <color rgb="FF9C0006"/>
      <name val="Garamond"/>
      <family val="2"/>
    </font>
    <font>
      <b/>
      <sz val="10"/>
      <color rgb="FFFA7D00"/>
      <name val="Garamond"/>
      <family val="2"/>
    </font>
    <font>
      <b/>
      <sz val="10"/>
      <color theme="0"/>
      <name val="Garamond"/>
      <family val="2"/>
    </font>
    <font>
      <i/>
      <sz val="10"/>
      <color rgb="FF7F7F7F"/>
      <name val="Garamond"/>
      <family val="2"/>
    </font>
    <font>
      <sz val="10"/>
      <color rgb="FF006100"/>
      <name val="Garamond"/>
      <family val="2"/>
    </font>
    <font>
      <b/>
      <sz val="15"/>
      <color theme="3"/>
      <name val="Garamond"/>
      <family val="2"/>
    </font>
    <font>
      <b/>
      <sz val="13"/>
      <color theme="3"/>
      <name val="Garamond"/>
      <family val="2"/>
    </font>
    <font>
      <b/>
      <sz val="11"/>
      <color theme="3"/>
      <name val="Garamond"/>
      <family val="2"/>
    </font>
    <font>
      <sz val="10"/>
      <color rgb="FF3F3F76"/>
      <name val="Garamond"/>
      <family val="2"/>
    </font>
    <font>
      <sz val="10"/>
      <color rgb="FFFA7D00"/>
      <name val="Garamond"/>
      <family val="2"/>
    </font>
    <font>
      <sz val="10"/>
      <color rgb="FF9C6500"/>
      <name val="Garamond"/>
      <family val="2"/>
    </font>
    <font>
      <b/>
      <sz val="10"/>
      <color rgb="FF3F3F3F"/>
      <name val="Garamond"/>
      <family val="2"/>
    </font>
    <font>
      <b/>
      <sz val="18"/>
      <color theme="3"/>
      <name val="Cambria"/>
      <family val="2"/>
    </font>
    <font>
      <b/>
      <sz val="10"/>
      <color theme="1"/>
      <name val="Garamond"/>
      <family val="2"/>
    </font>
    <font>
      <sz val="10"/>
      <color rgb="FFFF0000"/>
      <name val="Garamond"/>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indexed="51"/>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style="thin"/>
    </border>
    <border>
      <left style="thin"/>
      <right style="hair"/>
      <top>
        <color indexed="63"/>
      </top>
      <bottom style="thin"/>
    </border>
    <border>
      <left style="hair"/>
      <right style="hair"/>
      <top>
        <color indexed="63"/>
      </top>
      <bottom>
        <color indexed="63"/>
      </bottom>
    </border>
    <border>
      <left style="thin"/>
      <right style="hair"/>
      <top style="thin"/>
      <bottom style="thin"/>
    </border>
    <border>
      <left style="hair"/>
      <right style="hair"/>
      <top style="thin"/>
      <bottom style="thin"/>
    </border>
    <border>
      <left style="hair"/>
      <right style="hair"/>
      <top>
        <color indexed="63"/>
      </top>
      <bottom style="thin"/>
    </border>
    <border>
      <left style="hair"/>
      <right style="hair"/>
      <top style="thin"/>
      <bottom style="hair"/>
    </border>
    <border>
      <left style="hair"/>
      <right style="thin"/>
      <top style="thin"/>
      <bottom style="hair"/>
    </border>
    <border>
      <left style="hair"/>
      <right style="hair"/>
      <top style="hair"/>
      <bottom style="thin"/>
    </border>
    <border>
      <left style="hair"/>
      <right style="thin"/>
      <top style="hair"/>
      <bottom style="thin"/>
    </border>
    <border>
      <left style="thin"/>
      <right>
        <color indexed="63"/>
      </right>
      <top style="thin"/>
      <bottom style="thin"/>
    </border>
    <border>
      <left style="hair"/>
      <right style="hair"/>
      <top style="hair"/>
      <bottom style="hair"/>
    </border>
    <border>
      <left style="hair"/>
      <right style="double"/>
      <top style="double"/>
      <bottom style="hair"/>
    </border>
    <border>
      <left style="hair"/>
      <right style="double"/>
      <top style="hair"/>
      <bottom>
        <color indexed="63"/>
      </bottom>
    </border>
    <border>
      <left style="hair"/>
      <right style="double"/>
      <top style="hair"/>
      <bottom style="hair"/>
    </border>
    <border>
      <left style="hair"/>
      <right style="hair"/>
      <top style="hair"/>
      <bottom>
        <color indexed="63"/>
      </bottom>
    </border>
    <border>
      <left style="hair"/>
      <right style="double"/>
      <top style="thin"/>
      <bottom style="hair"/>
    </border>
    <border>
      <left style="hair"/>
      <right style="double"/>
      <top style="hair"/>
      <bottom style="thin"/>
    </border>
    <border>
      <left style="hair"/>
      <right style="hair"/>
      <top>
        <color indexed="63"/>
      </top>
      <bottom style="hair"/>
    </border>
    <border>
      <left style="hair"/>
      <right style="double"/>
      <top style="thin"/>
      <bottom style="thin"/>
    </border>
    <border>
      <left style="hair"/>
      <right style="double"/>
      <top>
        <color indexed="63"/>
      </top>
      <bottom style="hair"/>
    </border>
    <border>
      <left style="hair"/>
      <right style="hair"/>
      <top style="hair"/>
      <bottom style="double"/>
    </border>
    <border>
      <left style="hair"/>
      <right style="double"/>
      <top style="hair"/>
      <bottom style="double"/>
    </border>
    <border>
      <left style="hair"/>
      <right style="double"/>
      <top style="thin"/>
      <bottom style="double"/>
    </border>
    <border>
      <left style="double"/>
      <right style="hair"/>
      <top style="hair"/>
      <bottom style="hair"/>
    </border>
    <border>
      <left>
        <color indexed="63"/>
      </left>
      <right style="hair"/>
      <top style="hair"/>
      <bottom style="hair"/>
    </border>
    <border>
      <left style="hair">
        <color indexed="10"/>
      </left>
      <right style="hair">
        <color indexed="10"/>
      </right>
      <top style="hair">
        <color indexed="10"/>
      </top>
      <bottom style="hair">
        <color indexed="10"/>
      </bottom>
    </border>
    <border>
      <left style="double"/>
      <right style="hair"/>
      <top style="hair"/>
      <bottom>
        <color indexed="63"/>
      </bottom>
    </border>
    <border>
      <left style="double"/>
      <right style="hair"/>
      <top style="double"/>
      <bottom style="hair"/>
    </border>
    <border>
      <left style="hair"/>
      <right style="hair"/>
      <top style="double"/>
      <bottom style="hair"/>
    </border>
    <border>
      <left>
        <color indexed="63"/>
      </left>
      <right style="thin"/>
      <top style="thin"/>
      <bottom style="thin"/>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medium"/>
      <bottom style="medium"/>
    </border>
    <border>
      <left>
        <color indexed="63"/>
      </left>
      <right style="thin"/>
      <top style="medium"/>
      <bottom style="medium"/>
    </border>
    <border>
      <left style="thin"/>
      <right style="thin"/>
      <top style="thin"/>
      <bottom>
        <color indexed="63"/>
      </bottom>
    </border>
    <border>
      <left style="thin"/>
      <right style="thin"/>
      <top>
        <color indexed="63"/>
      </top>
      <bottom>
        <color indexed="63"/>
      </bottom>
    </border>
    <border>
      <left style="hair"/>
      <right style="thin"/>
      <top style="double"/>
      <bottom style="hair"/>
    </border>
    <border>
      <left style="hair"/>
      <right style="thin"/>
      <top style="hair"/>
      <bottom style="hair"/>
    </border>
    <border>
      <left style="hair"/>
      <right style="thin"/>
      <top style="hair"/>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style="double"/>
      <top>
        <color indexed="63"/>
      </top>
      <bottom style="double"/>
    </border>
    <border>
      <left style="double"/>
      <right>
        <color indexed="63"/>
      </right>
      <top style="double"/>
      <bottom style="hair"/>
    </border>
    <border>
      <left>
        <color indexed="63"/>
      </left>
      <right style="hair"/>
      <top style="double"/>
      <bottom style="hair"/>
    </border>
    <border>
      <left>
        <color indexed="63"/>
      </left>
      <right>
        <color indexed="63"/>
      </right>
      <top>
        <color indexed="63"/>
      </top>
      <bottom style="double"/>
    </border>
    <border>
      <left style="double"/>
      <right style="hair"/>
      <top>
        <color indexed="63"/>
      </top>
      <bottom>
        <color indexed="63"/>
      </bottom>
    </border>
    <border>
      <left style="double"/>
      <right style="hair"/>
      <top>
        <color indexed="63"/>
      </top>
      <bottom style="thin"/>
    </border>
    <border>
      <left style="double"/>
      <right>
        <color indexed="63"/>
      </right>
      <top style="hair"/>
      <bottom style="hair"/>
    </border>
    <border>
      <left style="double"/>
      <right style="hair"/>
      <top style="thin"/>
      <bottom style="hair"/>
    </border>
    <border>
      <left style="double"/>
      <right style="hair"/>
      <top style="hair"/>
      <bottom style="thin"/>
    </border>
    <border>
      <left style="double"/>
      <right style="hair"/>
      <top>
        <color indexed="63"/>
      </top>
      <bottom style="hair"/>
    </border>
    <border>
      <left style="double"/>
      <right style="hair"/>
      <top style="hair"/>
      <bottom style="double"/>
    </border>
    <border>
      <left style="double"/>
      <right style="hair"/>
      <top style="thin"/>
      <bottom style="thin"/>
    </border>
    <border>
      <left style="double"/>
      <right style="hair"/>
      <top style="thin"/>
      <bottom style="double"/>
    </border>
    <border>
      <left style="hair"/>
      <right style="hair"/>
      <top style="thin"/>
      <bottom style="double"/>
    </border>
    <border>
      <left>
        <color indexed="63"/>
      </left>
      <right>
        <color indexed="63"/>
      </right>
      <top style="thin"/>
      <bottom style="thin"/>
    </border>
    <border>
      <left>
        <color indexed="63"/>
      </left>
      <right style="hair"/>
      <top style="double"/>
      <bottom style="double"/>
    </border>
    <border>
      <left style="hair">
        <color indexed="10"/>
      </left>
      <right style="hair">
        <color indexed="10"/>
      </right>
      <top style="hair">
        <color indexed="10"/>
      </top>
      <bottom>
        <color indexed="63"/>
      </bottom>
    </border>
    <border>
      <left style="hair">
        <color indexed="10"/>
      </left>
      <right style="hair">
        <color indexed="10"/>
      </right>
      <top>
        <color indexed="63"/>
      </top>
      <bottom style="hair">
        <color indexed="10"/>
      </bottom>
    </border>
    <border>
      <left style="hair"/>
      <right style="hair"/>
      <top style="double"/>
      <bottom>
        <color indexed="63"/>
      </bottom>
    </border>
    <border>
      <left style="hair"/>
      <right style="hair"/>
      <top>
        <color indexed="63"/>
      </top>
      <bottom style="double"/>
    </border>
    <border>
      <left style="thin"/>
      <right style="thin"/>
      <top>
        <color indexed="63"/>
      </top>
      <bottom style="thin"/>
    </border>
    <border>
      <left>
        <color indexed="63"/>
      </left>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64" fillId="28"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16" fillId="0" borderId="0" applyNumberFormat="0" applyFill="0" applyBorder="0" applyAlignment="0" applyProtection="0"/>
    <xf numFmtId="0" fontId="68" fillId="29" borderId="1" applyNumberFormat="0" applyAlignment="0" applyProtection="0"/>
    <xf numFmtId="0" fontId="69" fillId="0" borderId="6" applyNumberFormat="0" applyFill="0" applyAlignment="0" applyProtection="0"/>
    <xf numFmtId="0" fontId="70"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71" fillId="26"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80">
    <xf numFmtId="0" fontId="0" fillId="0" borderId="0" xfId="0" applyAlignment="1">
      <alignment/>
    </xf>
    <xf numFmtId="0" fontId="1" fillId="0" borderId="0" xfId="58" applyFont="1">
      <alignment/>
      <protection/>
    </xf>
    <xf numFmtId="0" fontId="2" fillId="0" borderId="0" xfId="58" applyFont="1">
      <alignment/>
      <protection/>
    </xf>
    <xf numFmtId="0" fontId="0" fillId="0" borderId="0" xfId="58">
      <alignment/>
      <protection/>
    </xf>
    <xf numFmtId="0" fontId="2" fillId="0" borderId="0" xfId="58" applyFont="1" applyBorder="1">
      <alignment/>
      <protection/>
    </xf>
    <xf numFmtId="0" fontId="3" fillId="32" borderId="0" xfId="0" applyFont="1" applyFill="1" applyAlignment="1">
      <alignment/>
    </xf>
    <xf numFmtId="0" fontId="5" fillId="0" borderId="0" xfId="0" applyFont="1" applyAlignment="1">
      <alignment/>
    </xf>
    <xf numFmtId="0" fontId="0" fillId="0" borderId="0" xfId="0" applyBorder="1" applyAlignment="1">
      <alignment/>
    </xf>
    <xf numFmtId="0" fontId="4" fillId="0" borderId="0" xfId="0" applyFont="1" applyBorder="1" applyAlignment="1">
      <alignment horizontal="right" vertical="center" wrapText="1"/>
    </xf>
    <xf numFmtId="0" fontId="4" fillId="0" borderId="0" xfId="0" applyFont="1" applyBorder="1" applyAlignment="1">
      <alignment horizontal="right"/>
    </xf>
    <xf numFmtId="0" fontId="0" fillId="0" borderId="0" xfId="58" applyFont="1">
      <alignment/>
      <protection/>
    </xf>
    <xf numFmtId="0" fontId="7" fillId="0" borderId="0" xfId="0" applyFont="1" applyAlignment="1">
      <alignment/>
    </xf>
    <xf numFmtId="0" fontId="3" fillId="0" borderId="0" xfId="0" applyFont="1" applyAlignment="1">
      <alignment/>
    </xf>
    <xf numFmtId="0" fontId="3" fillId="0" borderId="0" xfId="0" applyFont="1" applyAlignment="1">
      <alignment horizontal="center" vertical="center" wrapText="1"/>
    </xf>
    <xf numFmtId="0" fontId="9" fillId="0" borderId="0" xfId="0" applyFont="1" applyAlignment="1">
      <alignment/>
    </xf>
    <xf numFmtId="0" fontId="1" fillId="0" borderId="0" xfId="58" applyFont="1" applyBorder="1">
      <alignment/>
      <protection/>
    </xf>
    <xf numFmtId="0" fontId="1" fillId="0" borderId="0" xfId="58" applyFont="1" applyBorder="1" applyAlignment="1">
      <alignment horizontal="right" vertical="distributed"/>
      <protection/>
    </xf>
    <xf numFmtId="0" fontId="0" fillId="0" borderId="0" xfId="58" applyBorder="1">
      <alignment/>
      <protection/>
    </xf>
    <xf numFmtId="0" fontId="4" fillId="0" borderId="0" xfId="0" applyFont="1" applyAlignment="1">
      <alignment/>
    </xf>
    <xf numFmtId="0" fontId="0" fillId="0" borderId="10" xfId="0" applyBorder="1" applyAlignment="1">
      <alignment horizontal="center"/>
    </xf>
    <xf numFmtId="0" fontId="2" fillId="0" borderId="0" xfId="58" applyFont="1" applyAlignment="1">
      <alignment horizontal="center"/>
      <protection/>
    </xf>
    <xf numFmtId="0" fontId="0" fillId="0" borderId="0" xfId="0" applyAlignment="1">
      <alignment horizontal="center"/>
    </xf>
    <xf numFmtId="0" fontId="0" fillId="0" borderId="0" xfId="58" applyAlignment="1">
      <alignment horizontal="center"/>
      <protection/>
    </xf>
    <xf numFmtId="0" fontId="4" fillId="0" borderId="0" xfId="0" applyFont="1" applyBorder="1" applyAlignment="1">
      <alignment horizontal="center"/>
    </xf>
    <xf numFmtId="0" fontId="0" fillId="0" borderId="0" xfId="0" applyBorder="1" applyAlignment="1">
      <alignment horizontal="center"/>
    </xf>
    <xf numFmtId="0" fontId="1" fillId="0" borderId="0" xfId="58" applyFont="1" applyAlignment="1">
      <alignment horizontal="center"/>
      <protection/>
    </xf>
    <xf numFmtId="0" fontId="0" fillId="0" borderId="11" xfId="0" applyBorder="1" applyAlignment="1">
      <alignment horizontal="center" vertical="top"/>
    </xf>
    <xf numFmtId="0" fontId="0" fillId="0" borderId="12" xfId="0" applyBorder="1" applyAlignment="1">
      <alignment vertical="top" wrapText="1"/>
    </xf>
    <xf numFmtId="0" fontId="0" fillId="0" borderId="13" xfId="0" applyBorder="1" applyAlignment="1">
      <alignment horizontal="center" vertical="top"/>
    </xf>
    <xf numFmtId="0" fontId="0" fillId="0" borderId="14" xfId="0" applyBorder="1" applyAlignment="1">
      <alignment horizontal="center" vertical="top"/>
    </xf>
    <xf numFmtId="0" fontId="0" fillId="0" borderId="15" xfId="0" applyBorder="1" applyAlignment="1">
      <alignment vertical="top" wrapText="1"/>
    </xf>
    <xf numFmtId="0" fontId="0" fillId="0" borderId="16" xfId="0" applyBorder="1" applyAlignment="1">
      <alignment vertical="top"/>
    </xf>
    <xf numFmtId="0" fontId="0" fillId="0" borderId="15" xfId="0" applyBorder="1" applyAlignment="1">
      <alignment vertical="top"/>
    </xf>
    <xf numFmtId="0" fontId="0" fillId="0" borderId="16" xfId="0" applyBorder="1" applyAlignment="1">
      <alignment horizontal="center" vertical="top"/>
    </xf>
    <xf numFmtId="0" fontId="0" fillId="0" borderId="17" xfId="0" applyFont="1" applyBorder="1" applyAlignment="1">
      <alignment vertical="top" wrapText="1"/>
    </xf>
    <xf numFmtId="0" fontId="0" fillId="0" borderId="18" xfId="0" applyBorder="1" applyAlignment="1">
      <alignment vertical="top" wrapText="1"/>
    </xf>
    <xf numFmtId="0" fontId="0" fillId="0" borderId="19" xfId="0" applyBorder="1" applyAlignment="1">
      <alignment vertical="top"/>
    </xf>
    <xf numFmtId="0" fontId="0" fillId="0" borderId="20" xfId="0" applyBorder="1" applyAlignment="1">
      <alignment horizontal="center" vertical="top"/>
    </xf>
    <xf numFmtId="0" fontId="0" fillId="0" borderId="21" xfId="0" applyBorder="1" applyAlignment="1">
      <alignment vertical="top" wrapText="1"/>
    </xf>
    <xf numFmtId="0" fontId="0" fillId="0" borderId="22" xfId="0" applyBorder="1" applyAlignment="1">
      <alignment horizontal="center" vertical="top"/>
    </xf>
    <xf numFmtId="0" fontId="4" fillId="0" borderId="16" xfId="0" applyFont="1" applyBorder="1" applyAlignment="1">
      <alignment vertical="center"/>
    </xf>
    <xf numFmtId="0" fontId="4" fillId="0" borderId="17" xfId="0" applyFont="1" applyBorder="1" applyAlignment="1">
      <alignment horizontal="center" vertical="center"/>
    </xf>
    <xf numFmtId="0" fontId="4" fillId="0" borderId="13" xfId="58" applyFont="1" applyBorder="1" applyAlignment="1">
      <alignment horizontal="center" vertical="center" wrapText="1"/>
      <protection/>
    </xf>
    <xf numFmtId="0" fontId="0" fillId="0" borderId="19" xfId="0" applyBorder="1" applyAlignment="1" applyProtection="1">
      <alignment horizontal="center" vertical="top"/>
      <protection locked="0"/>
    </xf>
    <xf numFmtId="0" fontId="0" fillId="0" borderId="21" xfId="0" applyBorder="1" applyAlignment="1" applyProtection="1">
      <alignment horizontal="center" vertical="top"/>
      <protection locked="0"/>
    </xf>
    <xf numFmtId="0" fontId="0" fillId="0" borderId="17" xfId="0" applyBorder="1" applyAlignment="1" applyProtection="1">
      <alignment horizontal="center" vertical="top"/>
      <protection locked="0"/>
    </xf>
    <xf numFmtId="0" fontId="0" fillId="0" borderId="23" xfId="0" applyBorder="1" applyAlignment="1">
      <alignment/>
    </xf>
    <xf numFmtId="0" fontId="12" fillId="0" borderId="0" xfId="0" applyFont="1" applyAlignment="1">
      <alignment vertical="top"/>
    </xf>
    <xf numFmtId="0" fontId="12" fillId="0" borderId="0" xfId="0" applyFont="1" applyAlignment="1">
      <alignment vertical="top" wrapText="1"/>
    </xf>
    <xf numFmtId="14" fontId="0" fillId="0" borderId="0" xfId="0" applyNumberFormat="1" applyAlignment="1">
      <alignment horizontal="left"/>
    </xf>
    <xf numFmtId="14" fontId="0" fillId="0" borderId="0" xfId="0" applyNumberFormat="1" applyAlignment="1">
      <alignment/>
    </xf>
    <xf numFmtId="14" fontId="2" fillId="0" borderId="0" xfId="58" applyNumberFormat="1" applyFont="1" applyBorder="1">
      <alignment/>
      <protection/>
    </xf>
    <xf numFmtId="14" fontId="0" fillId="0" borderId="0" xfId="58" applyNumberFormat="1">
      <alignment/>
      <protection/>
    </xf>
    <xf numFmtId="0" fontId="18" fillId="0" borderId="0" xfId="0" applyFont="1" applyAlignment="1">
      <alignment/>
    </xf>
    <xf numFmtId="0" fontId="0" fillId="0" borderId="0" xfId="0" applyBorder="1" applyAlignment="1">
      <alignment/>
    </xf>
    <xf numFmtId="0" fontId="0" fillId="0" borderId="10" xfId="0" applyBorder="1" applyAlignment="1">
      <alignment horizontal="center" wrapText="1"/>
    </xf>
    <xf numFmtId="0" fontId="0" fillId="33" borderId="10" xfId="0" applyFill="1" applyBorder="1" applyAlignment="1">
      <alignment/>
    </xf>
    <xf numFmtId="0" fontId="0" fillId="33" borderId="10" xfId="0" applyFill="1" applyBorder="1" applyAlignment="1">
      <alignment horizontal="left" wrapText="1"/>
    </xf>
    <xf numFmtId="0" fontId="7" fillId="0" borderId="0" xfId="0" applyFont="1" applyAlignment="1">
      <alignment/>
    </xf>
    <xf numFmtId="0" fontId="3" fillId="0" borderId="0" xfId="0" applyFont="1" applyFill="1" applyAlignment="1">
      <alignment horizontal="center"/>
    </xf>
    <xf numFmtId="0" fontId="8" fillId="33" borderId="24" xfId="0" applyFont="1" applyFill="1" applyBorder="1" applyAlignment="1">
      <alignment/>
    </xf>
    <xf numFmtId="0" fontId="8" fillId="33" borderId="24" xfId="0" applyFont="1" applyFill="1" applyBorder="1" applyAlignment="1">
      <alignment horizontal="center"/>
    </xf>
    <xf numFmtId="0" fontId="3" fillId="33" borderId="24" xfId="0" applyFont="1" applyFill="1" applyBorder="1" applyAlignment="1">
      <alignment horizontal="center"/>
    </xf>
    <xf numFmtId="14" fontId="0" fillId="0" borderId="21" xfId="0" applyNumberFormat="1" applyBorder="1" applyAlignment="1" applyProtection="1">
      <alignment horizontal="center" vertical="top"/>
      <protection locked="0"/>
    </xf>
    <xf numFmtId="0" fontId="4" fillId="0" borderId="24" xfId="0" applyFont="1" applyBorder="1" applyAlignment="1">
      <alignment/>
    </xf>
    <xf numFmtId="0" fontId="0" fillId="0" borderId="24" xfId="0" applyBorder="1" applyAlignment="1">
      <alignment horizontal="left"/>
    </xf>
    <xf numFmtId="0" fontId="19" fillId="0" borderId="0" xfId="0" applyFont="1" applyAlignment="1">
      <alignment vertical="top" wrapText="1"/>
    </xf>
    <xf numFmtId="0" fontId="0" fillId="0" borderId="10" xfId="0" applyFont="1" applyBorder="1" applyAlignment="1">
      <alignment horizontal="center" wrapText="1"/>
    </xf>
    <xf numFmtId="0" fontId="4" fillId="0" borderId="0" xfId="58" applyFont="1">
      <alignment/>
      <protection/>
    </xf>
    <xf numFmtId="0" fontId="14" fillId="0" borderId="0" xfId="0" applyFont="1" applyAlignment="1">
      <alignment vertical="top" wrapText="1"/>
    </xf>
    <xf numFmtId="0" fontId="21" fillId="0" borderId="0" xfId="0" applyFont="1" applyFill="1" applyAlignment="1">
      <alignment vertical="top" wrapText="1"/>
    </xf>
    <xf numFmtId="0" fontId="22" fillId="0" borderId="0" xfId="0" applyFont="1" applyAlignment="1">
      <alignment horizontal="center" vertical="top" wrapText="1"/>
    </xf>
    <xf numFmtId="0" fontId="19" fillId="0" borderId="0" xfId="0" applyFont="1" applyFill="1" applyAlignment="1">
      <alignment vertical="top" wrapText="1"/>
    </xf>
    <xf numFmtId="0" fontId="14" fillId="34" borderId="0" xfId="0" applyFont="1" applyFill="1" applyAlignment="1">
      <alignment vertical="top" wrapText="1"/>
    </xf>
    <xf numFmtId="0" fontId="14" fillId="0" borderId="25" xfId="0" applyFont="1" applyBorder="1" applyAlignment="1" applyProtection="1">
      <alignment vertical="top"/>
      <protection locked="0"/>
    </xf>
    <xf numFmtId="1" fontId="14" fillId="0" borderId="26" xfId="0" applyNumberFormat="1" applyFont="1" applyBorder="1" applyAlignment="1" applyProtection="1">
      <alignment horizontal="left" vertical="top"/>
      <protection locked="0"/>
    </xf>
    <xf numFmtId="0" fontId="14" fillId="0" borderId="24" xfId="0" applyFont="1" applyBorder="1" applyAlignment="1">
      <alignment vertical="top"/>
    </xf>
    <xf numFmtId="0" fontId="28" fillId="0" borderId="0" xfId="58" applyFont="1" applyAlignment="1">
      <alignment horizontal="center"/>
      <protection/>
    </xf>
    <xf numFmtId="0" fontId="14" fillId="0" borderId="27" xfId="0" applyFont="1" applyBorder="1" applyAlignment="1" applyProtection="1">
      <alignment vertical="top"/>
      <protection locked="0"/>
    </xf>
    <xf numFmtId="0" fontId="14" fillId="0" borderId="28" xfId="0" applyFont="1" applyBorder="1" applyAlignment="1">
      <alignment vertical="top"/>
    </xf>
    <xf numFmtId="0" fontId="14" fillId="0" borderId="19" xfId="0" applyFont="1" applyBorder="1" applyAlignment="1">
      <alignment vertical="top"/>
    </xf>
    <xf numFmtId="0" fontId="29" fillId="0" borderId="0" xfId="58" applyFont="1" applyAlignment="1">
      <alignment horizontal="center"/>
      <protection/>
    </xf>
    <xf numFmtId="0" fontId="14" fillId="0" borderId="29" xfId="0" applyFont="1" applyBorder="1" applyAlignment="1" applyProtection="1">
      <alignment horizontal="left" vertical="top"/>
      <protection locked="0"/>
    </xf>
    <xf numFmtId="0" fontId="14" fillId="0" borderId="27" xfId="0" applyFont="1" applyBorder="1" applyAlignment="1" applyProtection="1">
      <alignment horizontal="left" vertical="top"/>
      <protection locked="0"/>
    </xf>
    <xf numFmtId="0" fontId="14" fillId="0" borderId="21" xfId="0" applyFont="1" applyBorder="1" applyAlignment="1">
      <alignment vertical="top"/>
    </xf>
    <xf numFmtId="0" fontId="14" fillId="0" borderId="30" xfId="0" applyFont="1" applyBorder="1" applyAlignment="1" applyProtection="1">
      <alignment horizontal="left" vertical="top"/>
      <protection locked="0"/>
    </xf>
    <xf numFmtId="0" fontId="14" fillId="0" borderId="31" xfId="0" applyFont="1" applyBorder="1" applyAlignment="1">
      <alignment vertical="top"/>
    </xf>
    <xf numFmtId="0" fontId="14" fillId="0" borderId="32" xfId="0" applyFont="1" applyBorder="1" applyAlignment="1" applyProtection="1">
      <alignment horizontal="left" vertical="top"/>
      <protection locked="0"/>
    </xf>
    <xf numFmtId="0" fontId="14" fillId="0" borderId="33" xfId="0" applyFont="1" applyBorder="1" applyAlignment="1" applyProtection="1">
      <alignment horizontal="left" vertical="top"/>
      <protection locked="0"/>
    </xf>
    <xf numFmtId="0" fontId="14" fillId="0" borderId="34" xfId="0" applyFont="1" applyBorder="1" applyAlignment="1">
      <alignment vertical="top"/>
    </xf>
    <xf numFmtId="0" fontId="14" fillId="0" borderId="35" xfId="0" applyFont="1" applyBorder="1" applyAlignment="1" applyProtection="1">
      <alignment horizontal="left" vertical="top"/>
      <protection locked="0"/>
    </xf>
    <xf numFmtId="0" fontId="14" fillId="0" borderId="36" xfId="0" applyFont="1" applyBorder="1" applyAlignment="1" applyProtection="1">
      <alignment horizontal="left" vertical="top"/>
      <protection locked="0"/>
    </xf>
    <xf numFmtId="0" fontId="22" fillId="0" borderId="0" xfId="0" applyFont="1" applyAlignment="1">
      <alignment/>
    </xf>
    <xf numFmtId="0" fontId="27" fillId="0" borderId="0" xfId="58" applyFont="1">
      <alignment/>
      <protection/>
    </xf>
    <xf numFmtId="0" fontId="22" fillId="0" borderId="0" xfId="58" applyFont="1">
      <alignment/>
      <protection/>
    </xf>
    <xf numFmtId="0" fontId="28" fillId="0" borderId="0" xfId="58" applyFont="1" applyAlignment="1">
      <alignment horizontal="left"/>
      <protection/>
    </xf>
    <xf numFmtId="0" fontId="29" fillId="0" borderId="0" xfId="58" applyFont="1">
      <alignment/>
      <protection/>
    </xf>
    <xf numFmtId="0" fontId="14" fillId="0" borderId="0" xfId="0" applyFont="1" applyAlignment="1">
      <alignment vertical="top"/>
    </xf>
    <xf numFmtId="14" fontId="22" fillId="0" borderId="0" xfId="0" applyNumberFormat="1" applyFont="1" applyAlignment="1">
      <alignment horizontal="center"/>
    </xf>
    <xf numFmtId="0" fontId="14" fillId="0" borderId="0" xfId="0" applyFont="1" applyAlignment="1">
      <alignment horizontal="right" vertical="top"/>
    </xf>
    <xf numFmtId="14" fontId="14" fillId="0" borderId="0" xfId="0" applyNumberFormat="1" applyFont="1" applyBorder="1" applyAlignment="1" applyProtection="1">
      <alignment horizontal="left" vertical="top"/>
      <protection locked="0"/>
    </xf>
    <xf numFmtId="0" fontId="30" fillId="0" borderId="0" xfId="58" applyFont="1" applyAlignment="1">
      <alignment horizontal="center"/>
      <protection/>
    </xf>
    <xf numFmtId="0" fontId="30" fillId="0" borderId="0" xfId="58" applyFont="1">
      <alignment/>
      <protection/>
    </xf>
    <xf numFmtId="0" fontId="3" fillId="0" borderId="0" xfId="0" applyFont="1" applyAlignment="1">
      <alignment horizontal="center" vertical="top" wrapText="1"/>
    </xf>
    <xf numFmtId="0" fontId="3" fillId="0" borderId="0" xfId="0" applyFont="1" applyAlignment="1">
      <alignment/>
    </xf>
    <xf numFmtId="0" fontId="15" fillId="32" borderId="0" xfId="0" applyFont="1" applyFill="1" applyAlignment="1">
      <alignment horizontal="left" vertical="center" indent="2"/>
    </xf>
    <xf numFmtId="0" fontId="3" fillId="0" borderId="0" xfId="0" applyFont="1" applyAlignment="1">
      <alignment horizontal="center"/>
    </xf>
    <xf numFmtId="0" fontId="22" fillId="0" borderId="0" xfId="58" applyFont="1" applyAlignment="1">
      <alignment horizontal="center"/>
      <protection/>
    </xf>
    <xf numFmtId="0" fontId="22" fillId="0" borderId="0" xfId="0" applyFont="1" applyAlignment="1">
      <alignment horizontal="center"/>
    </xf>
    <xf numFmtId="0" fontId="28" fillId="0" borderId="0" xfId="58" applyFont="1" applyAlignment="1">
      <alignment/>
      <protection/>
    </xf>
    <xf numFmtId="0" fontId="0" fillId="0" borderId="0" xfId="0" applyFill="1" applyBorder="1" applyAlignment="1">
      <alignment horizontal="left"/>
    </xf>
    <xf numFmtId="0" fontId="0" fillId="0" borderId="0" xfId="0" applyFont="1" applyAlignment="1">
      <alignment/>
    </xf>
    <xf numFmtId="0" fontId="28" fillId="0" borderId="0" xfId="58" applyFont="1">
      <alignment/>
      <protection/>
    </xf>
    <xf numFmtId="0" fontId="2" fillId="0" borderId="10" xfId="58" applyFont="1" applyFill="1" applyBorder="1" applyAlignment="1">
      <alignment horizontal="center" vertical="center" wrapText="1"/>
      <protection/>
    </xf>
    <xf numFmtId="14" fontId="2" fillId="0" borderId="10" xfId="58" applyNumberFormat="1" applyFont="1" applyFill="1" applyBorder="1" applyAlignment="1">
      <alignment horizontal="center" vertical="center" wrapText="1"/>
      <protection/>
    </xf>
    <xf numFmtId="0" fontId="32" fillId="0" borderId="0" xfId="58" applyFont="1" applyBorder="1">
      <alignment/>
      <protection/>
    </xf>
    <xf numFmtId="0" fontId="31" fillId="0" borderId="0" xfId="0" applyFont="1" applyAlignment="1">
      <alignment/>
    </xf>
    <xf numFmtId="14" fontId="22" fillId="0" borderId="0" xfId="0" applyNumberFormat="1" applyFont="1" applyAlignment="1">
      <alignment/>
    </xf>
    <xf numFmtId="0" fontId="0" fillId="0" borderId="0" xfId="0" applyFont="1" applyAlignment="1">
      <alignment/>
    </xf>
    <xf numFmtId="0" fontId="4" fillId="0" borderId="0" xfId="0" applyFont="1" applyBorder="1" applyAlignment="1">
      <alignment vertical="top"/>
    </xf>
    <xf numFmtId="0" fontId="3" fillId="0" borderId="25" xfId="0" applyNumberFormat="1" applyFont="1" applyFill="1" applyBorder="1" applyAlignment="1">
      <alignment horizontal="center"/>
    </xf>
    <xf numFmtId="0" fontId="3" fillId="0" borderId="0" xfId="0" applyFont="1" applyAlignment="1">
      <alignment vertical="center"/>
    </xf>
    <xf numFmtId="0" fontId="3" fillId="0" borderId="37" xfId="0" applyFont="1" applyBorder="1" applyAlignment="1">
      <alignment horizontal="center" vertical="center"/>
    </xf>
    <xf numFmtId="0" fontId="3" fillId="0" borderId="24" xfId="0" applyFont="1" applyBorder="1" applyAlignment="1" applyProtection="1">
      <alignment vertical="center"/>
      <protection locked="0"/>
    </xf>
    <xf numFmtId="0" fontId="3" fillId="0" borderId="24" xfId="0" applyFont="1" applyFill="1" applyBorder="1" applyAlignment="1" applyProtection="1">
      <alignment vertical="center"/>
      <protection locked="0"/>
    </xf>
    <xf numFmtId="49" fontId="3" fillId="0" borderId="24" xfId="0" applyNumberFormat="1" applyFont="1" applyBorder="1" applyAlignment="1" applyProtection="1">
      <alignment horizontal="center" vertical="center"/>
      <protection locked="0"/>
    </xf>
    <xf numFmtId="0" fontId="3" fillId="0" borderId="28" xfId="0" applyFont="1" applyFill="1" applyBorder="1" applyAlignment="1" applyProtection="1">
      <alignment vertical="center"/>
      <protection locked="0"/>
    </xf>
    <xf numFmtId="0" fontId="3" fillId="0" borderId="24" xfId="0" applyFont="1" applyBorder="1" applyAlignment="1">
      <alignment/>
    </xf>
    <xf numFmtId="0" fontId="3" fillId="0" borderId="24" xfId="0" applyFont="1" applyBorder="1" applyAlignment="1">
      <alignment vertical="center"/>
    </xf>
    <xf numFmtId="0" fontId="3" fillId="0" borderId="38" xfId="0" applyFont="1" applyBorder="1" applyAlignment="1">
      <alignment horizontal="center" vertical="center" wrapText="1"/>
    </xf>
    <xf numFmtId="0" fontId="3" fillId="0" borderId="38" xfId="0" applyFont="1" applyBorder="1" applyAlignment="1">
      <alignment vertical="center"/>
    </xf>
    <xf numFmtId="0" fontId="3" fillId="0" borderId="39" xfId="0" applyFont="1" applyBorder="1" applyAlignment="1">
      <alignment horizontal="center" vertical="center"/>
    </xf>
    <xf numFmtId="0" fontId="0" fillId="0" borderId="10" xfId="0" applyFill="1" applyBorder="1" applyAlignment="1" applyProtection="1">
      <alignment/>
      <protection locked="0"/>
    </xf>
    <xf numFmtId="0" fontId="0" fillId="0" borderId="10" xfId="0" applyFill="1" applyBorder="1" applyAlignment="1" applyProtection="1">
      <alignment horizontal="center"/>
      <protection/>
    </xf>
    <xf numFmtId="49" fontId="14" fillId="0" borderId="29" xfId="0" applyNumberFormat="1" applyFont="1" applyBorder="1" applyAlignment="1" applyProtection="1">
      <alignment horizontal="left" vertical="top"/>
      <protection locked="0"/>
    </xf>
    <xf numFmtId="49" fontId="14" fillId="0" borderId="27" xfId="0" applyNumberFormat="1" applyFont="1" applyBorder="1" applyAlignment="1" applyProtection="1">
      <alignment horizontal="left" vertical="top"/>
      <protection locked="0"/>
    </xf>
    <xf numFmtId="49" fontId="14" fillId="0" borderId="26" xfId="0" applyNumberFormat="1" applyFont="1" applyBorder="1" applyAlignment="1" applyProtection="1">
      <alignment horizontal="left" vertical="top"/>
      <protection locked="0"/>
    </xf>
    <xf numFmtId="197" fontId="3" fillId="0" borderId="24" xfId="0" applyNumberFormat="1" applyFont="1" applyBorder="1" applyAlignment="1" applyProtection="1">
      <alignment horizontal="center" vertical="center"/>
      <protection locked="0"/>
    </xf>
    <xf numFmtId="0" fontId="3" fillId="0" borderId="40" xfId="0" applyFont="1" applyBorder="1" applyAlignment="1">
      <alignment horizontal="center" vertical="center"/>
    </xf>
    <xf numFmtId="0" fontId="3" fillId="0" borderId="28" xfId="0" applyFont="1" applyBorder="1" applyAlignment="1" applyProtection="1">
      <alignment vertical="center"/>
      <protection locked="0"/>
    </xf>
    <xf numFmtId="197" fontId="3" fillId="0" borderId="28" xfId="0" applyNumberFormat="1" applyFont="1" applyBorder="1" applyAlignment="1" applyProtection="1">
      <alignment horizontal="center" vertical="center"/>
      <protection locked="0"/>
    </xf>
    <xf numFmtId="49" fontId="3" fillId="0" borderId="28" xfId="0" applyNumberFormat="1" applyFont="1" applyBorder="1" applyAlignment="1" applyProtection="1">
      <alignment horizontal="center" vertical="center"/>
      <protection locked="0"/>
    </xf>
    <xf numFmtId="0" fontId="3" fillId="0" borderId="0" xfId="0" applyFont="1" applyAlignment="1">
      <alignment vertical="top"/>
    </xf>
    <xf numFmtId="0" fontId="0" fillId="0" borderId="10" xfId="0" applyBorder="1" applyAlignment="1" applyProtection="1">
      <alignment horizontal="center" vertical="top"/>
      <protection locked="0"/>
    </xf>
    <xf numFmtId="0" fontId="0" fillId="0" borderId="0" xfId="0" applyFont="1" applyAlignment="1">
      <alignment/>
    </xf>
    <xf numFmtId="0" fontId="14" fillId="35" borderId="0" xfId="0" applyFont="1" applyFill="1" applyAlignment="1">
      <alignment vertical="top" wrapText="1"/>
    </xf>
    <xf numFmtId="0" fontId="0" fillId="35" borderId="0" xfId="0" applyFill="1" applyAlignment="1">
      <alignment/>
    </xf>
    <xf numFmtId="0" fontId="0" fillId="0" borderId="10" xfId="0" applyFont="1" applyBorder="1" applyAlignment="1">
      <alignment horizontal="center" wrapText="1"/>
    </xf>
    <xf numFmtId="0" fontId="0" fillId="0" borderId="0" xfId="0" applyAlignment="1">
      <alignment horizontal="left"/>
    </xf>
    <xf numFmtId="0" fontId="0" fillId="35" borderId="0" xfId="0" applyFill="1" applyAlignment="1">
      <alignment horizontal="left"/>
    </xf>
    <xf numFmtId="0" fontId="0" fillId="33" borderId="0" xfId="0" applyFill="1" applyAlignment="1">
      <alignment horizontal="left"/>
    </xf>
    <xf numFmtId="0" fontId="0" fillId="4" borderId="0" xfId="0" applyFill="1" applyAlignment="1">
      <alignment horizontal="left"/>
    </xf>
    <xf numFmtId="0" fontId="0" fillId="34" borderId="0" xfId="0" applyFill="1" applyAlignment="1">
      <alignment horizontal="left"/>
    </xf>
    <xf numFmtId="0" fontId="4" fillId="0" borderId="0" xfId="0" applyFont="1" applyAlignment="1">
      <alignment/>
    </xf>
    <xf numFmtId="0" fontId="22" fillId="35" borderId="0" xfId="0" applyFont="1" applyFill="1" applyAlignment="1">
      <alignment/>
    </xf>
    <xf numFmtId="0" fontId="0" fillId="35" borderId="0" xfId="0" applyFill="1" applyAlignment="1">
      <alignment wrapText="1"/>
    </xf>
    <xf numFmtId="0" fontId="3" fillId="0" borderId="41" xfId="0" applyFont="1" applyFill="1" applyBorder="1" applyAlignment="1">
      <alignment horizontal="center" vertical="center"/>
    </xf>
    <xf numFmtId="0" fontId="3" fillId="0" borderId="42" xfId="0" applyFont="1" applyFill="1" applyBorder="1" applyAlignment="1" applyProtection="1">
      <alignment vertical="center"/>
      <protection locked="0"/>
    </xf>
    <xf numFmtId="197" fontId="3" fillId="0" borderId="42" xfId="0" applyNumberFormat="1" applyFont="1" applyFill="1" applyBorder="1" applyAlignment="1" applyProtection="1">
      <alignment horizontal="center" vertical="center"/>
      <protection locked="0"/>
    </xf>
    <xf numFmtId="49" fontId="3" fillId="0" borderId="42" xfId="0" applyNumberFormat="1" applyFont="1" applyFill="1" applyBorder="1" applyAlignment="1" applyProtection="1">
      <alignment horizontal="center" vertical="center"/>
      <protection locked="0"/>
    </xf>
    <xf numFmtId="0" fontId="3" fillId="0" borderId="0" xfId="0" applyFont="1" applyFill="1" applyAlignment="1">
      <alignment vertical="center"/>
    </xf>
    <xf numFmtId="0" fontId="3" fillId="0" borderId="39" xfId="0" applyFont="1" applyFill="1" applyBorder="1" applyAlignment="1">
      <alignment horizontal="center" vertical="center"/>
    </xf>
    <xf numFmtId="0" fontId="3" fillId="0" borderId="38" xfId="0" applyFont="1" applyFill="1" applyBorder="1" applyAlignment="1">
      <alignment vertical="center"/>
    </xf>
    <xf numFmtId="0" fontId="3" fillId="0" borderId="24" xfId="0" applyFont="1" applyFill="1" applyBorder="1" applyAlignment="1">
      <alignment vertical="center"/>
    </xf>
    <xf numFmtId="14" fontId="0" fillId="0" borderId="21" xfId="0" applyNumberFormat="1" applyFill="1" applyBorder="1" applyAlignment="1" applyProtection="1">
      <alignment horizontal="center" vertical="top"/>
      <protection locked="0"/>
    </xf>
    <xf numFmtId="0" fontId="0" fillId="0" borderId="21" xfId="0" applyFill="1" applyBorder="1" applyAlignment="1" applyProtection="1">
      <alignment horizontal="center" vertical="top"/>
      <protection locked="0"/>
    </xf>
    <xf numFmtId="0" fontId="0" fillId="0" borderId="0" xfId="0" applyFill="1" applyAlignment="1">
      <alignment/>
    </xf>
    <xf numFmtId="0" fontId="0" fillId="35" borderId="43" xfId="0" applyFont="1" applyFill="1" applyBorder="1" applyAlignment="1">
      <alignment horizontal="center" wrapText="1"/>
    </xf>
    <xf numFmtId="0" fontId="37" fillId="0" borderId="44" xfId="0" applyFont="1" applyBorder="1" applyAlignment="1">
      <alignment horizontal="center" wrapText="1"/>
    </xf>
    <xf numFmtId="201" fontId="3" fillId="0" borderId="42" xfId="0" applyNumberFormat="1" applyFont="1" applyFill="1" applyBorder="1" applyAlignment="1" applyProtection="1">
      <alignment horizontal="center" vertical="center"/>
      <protection locked="0"/>
    </xf>
    <xf numFmtId="201" fontId="3" fillId="0" borderId="24" xfId="0" applyNumberFormat="1" applyFont="1" applyFill="1" applyBorder="1" applyAlignment="1" applyProtection="1">
      <alignment horizontal="center" vertical="center"/>
      <protection locked="0"/>
    </xf>
    <xf numFmtId="201" fontId="3" fillId="0" borderId="34" xfId="0" applyNumberFormat="1" applyFont="1" applyFill="1" applyBorder="1" applyAlignment="1" applyProtection="1">
      <alignment horizontal="center" vertical="center"/>
      <protection locked="0"/>
    </xf>
    <xf numFmtId="0" fontId="0" fillId="0" borderId="19" xfId="0" applyFont="1" applyFill="1" applyBorder="1" applyAlignment="1">
      <alignment vertical="top" wrapText="1"/>
    </xf>
    <xf numFmtId="0" fontId="0" fillId="0" borderId="21" xfId="0" applyFont="1" applyFill="1" applyBorder="1" applyAlignment="1">
      <alignment vertical="top" wrapText="1"/>
    </xf>
    <xf numFmtId="0" fontId="0" fillId="0" borderId="17" xfId="0" applyFont="1" applyFill="1" applyBorder="1" applyAlignment="1">
      <alignment vertical="top" wrapText="1"/>
    </xf>
    <xf numFmtId="0" fontId="0" fillId="0" borderId="0" xfId="58" applyFont="1" applyAlignment="1">
      <alignment horizontal="left" wrapText="1"/>
      <protection/>
    </xf>
    <xf numFmtId="0" fontId="0" fillId="0" borderId="0" xfId="58" applyBorder="1" applyAlignment="1">
      <alignment horizontal="center"/>
      <protection/>
    </xf>
    <xf numFmtId="14" fontId="0" fillId="0" borderId="10" xfId="0" applyNumberFormat="1" applyBorder="1" applyAlignment="1" applyProtection="1">
      <alignment horizontal="center" vertical="top"/>
      <protection locked="0"/>
    </xf>
    <xf numFmtId="0" fontId="4" fillId="0" borderId="0" xfId="0" applyFont="1" applyAlignment="1" applyProtection="1">
      <alignment/>
      <protection/>
    </xf>
    <xf numFmtId="0" fontId="0" fillId="0" borderId="0" xfId="0" applyAlignment="1" applyProtection="1">
      <alignment/>
      <protection/>
    </xf>
    <xf numFmtId="0" fontId="33" fillId="0" borderId="0" xfId="0" applyFont="1" applyFill="1" applyAlignment="1" applyProtection="1">
      <alignment horizontal="center" vertical="top" wrapText="1"/>
      <protection/>
    </xf>
    <xf numFmtId="0" fontId="27" fillId="0" borderId="0" xfId="0" applyFont="1" applyFill="1" applyAlignment="1" applyProtection="1">
      <alignment horizontal="center" vertical="top"/>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3" fontId="11" fillId="0" borderId="45" xfId="0" applyNumberFormat="1" applyFont="1" applyFill="1" applyBorder="1" applyAlignment="1" applyProtection="1">
      <alignment horizontal="center" vertical="center" wrapText="1"/>
      <protection/>
    </xf>
    <xf numFmtId="3" fontId="11" fillId="0" borderId="46" xfId="0" applyNumberFormat="1" applyFont="1" applyBorder="1" applyAlignment="1" applyProtection="1">
      <alignment horizontal="center" vertical="center" wrapText="1"/>
      <protection/>
    </xf>
    <xf numFmtId="3" fontId="11" fillId="0" borderId="47" xfId="0" applyNumberFormat="1" applyFont="1" applyBorder="1" applyAlignment="1" applyProtection="1">
      <alignment horizontal="center" vertical="center"/>
      <protection/>
    </xf>
    <xf numFmtId="4" fontId="31" fillId="0" borderId="0" xfId="0" applyNumberFormat="1" applyFont="1" applyBorder="1" applyAlignment="1" applyProtection="1">
      <alignment horizontal="center" vertical="center"/>
      <protection/>
    </xf>
    <xf numFmtId="0" fontId="14" fillId="0" borderId="0" xfId="0" applyFont="1" applyAlignment="1" applyProtection="1">
      <alignment vertical="top"/>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4" fillId="0" borderId="0" xfId="0" applyFont="1" applyAlignment="1" applyProtection="1">
      <alignment vertical="top"/>
      <protection/>
    </xf>
    <xf numFmtId="0" fontId="1" fillId="0" borderId="0" xfId="58" applyFont="1" applyAlignment="1" applyProtection="1">
      <alignment vertical="top"/>
      <protection/>
    </xf>
    <xf numFmtId="0" fontId="2" fillId="0" borderId="0" xfId="58" applyFont="1" applyAlignment="1" applyProtection="1">
      <alignment vertical="top"/>
      <protection/>
    </xf>
    <xf numFmtId="0" fontId="0" fillId="0" borderId="0" xfId="0" applyAlignment="1" applyProtection="1">
      <alignment horizontal="center" vertical="top"/>
      <protection/>
    </xf>
    <xf numFmtId="0" fontId="0" fillId="0" borderId="0" xfId="0" applyAlignment="1" applyProtection="1">
      <alignment vertical="top"/>
      <protection/>
    </xf>
    <xf numFmtId="0" fontId="0" fillId="0" borderId="0" xfId="0" applyFont="1" applyAlignment="1" applyProtection="1">
      <alignment vertical="top"/>
      <protection/>
    </xf>
    <xf numFmtId="0" fontId="0" fillId="0" borderId="0" xfId="0" applyFont="1" applyFill="1" applyAlignment="1" applyProtection="1">
      <alignment vertical="top"/>
      <protection/>
    </xf>
    <xf numFmtId="49" fontId="0" fillId="0" borderId="0" xfId="0" applyNumberFormat="1" applyFont="1" applyFill="1" applyAlignment="1" applyProtection="1">
      <alignment vertical="top"/>
      <protection/>
    </xf>
    <xf numFmtId="0" fontId="11" fillId="0" borderId="0" xfId="0" applyFont="1" applyFill="1" applyBorder="1" applyAlignment="1" applyProtection="1">
      <alignment vertical="top"/>
      <protection/>
    </xf>
    <xf numFmtId="0" fontId="31"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49" fontId="0" fillId="0" borderId="0" xfId="0" applyNumberFormat="1" applyFont="1" applyFill="1" applyBorder="1" applyAlignment="1" applyProtection="1">
      <alignment vertical="top"/>
      <protection/>
    </xf>
    <xf numFmtId="0" fontId="0" fillId="0" borderId="0" xfId="0" applyFont="1" applyBorder="1" applyAlignment="1" applyProtection="1">
      <alignment vertical="top"/>
      <protection/>
    </xf>
    <xf numFmtId="0" fontId="0" fillId="0" borderId="0" xfId="0" applyFont="1" applyBorder="1" applyAlignment="1" applyProtection="1" quotePrefix="1">
      <alignment vertical="top"/>
      <protection/>
    </xf>
    <xf numFmtId="0" fontId="4" fillId="0" borderId="48" xfId="0" applyFont="1" applyFill="1" applyBorder="1" applyAlignment="1" applyProtection="1">
      <alignment horizontal="center" vertical="top"/>
      <protection/>
    </xf>
    <xf numFmtId="0" fontId="0" fillId="0" borderId="49" xfId="57" applyBorder="1" applyAlignment="1" applyProtection="1">
      <alignment vertical="top"/>
      <protection/>
    </xf>
    <xf numFmtId="0" fontId="0" fillId="0" borderId="50" xfId="57" applyFont="1" applyBorder="1" applyAlignment="1" applyProtection="1">
      <alignment vertical="top" wrapText="1"/>
      <protection/>
    </xf>
    <xf numFmtId="4" fontId="0" fillId="0" borderId="50" xfId="57" applyNumberFormat="1" applyFill="1" applyBorder="1" applyAlignment="1" applyProtection="1">
      <alignment vertical="top"/>
      <protection/>
    </xf>
    <xf numFmtId="4" fontId="0" fillId="0" borderId="51" xfId="0" applyNumberFormat="1" applyFont="1" applyBorder="1" applyAlignment="1" applyProtection="1">
      <alignment horizontal="right" vertical="top"/>
      <protection/>
    </xf>
    <xf numFmtId="0" fontId="0" fillId="0" borderId="52" xfId="57" applyBorder="1" applyAlignment="1" applyProtection="1">
      <alignment vertical="top"/>
      <protection/>
    </xf>
    <xf numFmtId="0" fontId="0" fillId="0" borderId="10" xfId="57" applyFont="1" applyBorder="1" applyAlignment="1" applyProtection="1">
      <alignment vertical="top" wrapText="1"/>
      <protection/>
    </xf>
    <xf numFmtId="4" fontId="0" fillId="0" borderId="10" xfId="57" applyNumberFormat="1" applyFill="1" applyBorder="1" applyAlignment="1" applyProtection="1">
      <alignment vertical="top"/>
      <protection/>
    </xf>
    <xf numFmtId="4" fontId="0" fillId="0" borderId="53" xfId="0" applyNumberFormat="1" applyFont="1" applyBorder="1" applyAlignment="1" applyProtection="1">
      <alignment horizontal="right" vertical="top"/>
      <protection/>
    </xf>
    <xf numFmtId="4" fontId="0" fillId="0" borderId="10" xfId="57" applyNumberFormat="1" applyFont="1" applyFill="1" applyBorder="1" applyAlignment="1" applyProtection="1">
      <alignment vertical="top"/>
      <protection/>
    </xf>
    <xf numFmtId="0" fontId="0" fillId="0" borderId="54" xfId="57" applyBorder="1" applyAlignment="1" applyProtection="1">
      <alignment vertical="top"/>
      <protection/>
    </xf>
    <xf numFmtId="0" fontId="0" fillId="0" borderId="55" xfId="0" applyFont="1" applyBorder="1" applyAlignment="1" applyProtection="1">
      <alignment vertical="top"/>
      <protection/>
    </xf>
    <xf numFmtId="4" fontId="11" fillId="0" borderId="47" xfId="0" applyNumberFormat="1" applyFont="1" applyBorder="1" applyAlignment="1" applyProtection="1">
      <alignment horizontal="right" vertical="top"/>
      <protection/>
    </xf>
    <xf numFmtId="3" fontId="3" fillId="0" borderId="0" xfId="0" applyNumberFormat="1" applyFont="1" applyBorder="1" applyAlignment="1" applyProtection="1">
      <alignment horizontal="center" vertical="top"/>
      <protection/>
    </xf>
    <xf numFmtId="0" fontId="29" fillId="0" borderId="0" xfId="58" applyFont="1" applyAlignment="1" applyProtection="1">
      <alignment horizontal="center" vertical="top"/>
      <protection/>
    </xf>
    <xf numFmtId="0" fontId="29" fillId="0" borderId="0" xfId="58" applyFont="1" applyAlignment="1" applyProtection="1">
      <alignment vertical="top"/>
      <protection/>
    </xf>
    <xf numFmtId="0" fontId="22" fillId="0" borderId="0" xfId="0" applyFont="1" applyAlignment="1" applyProtection="1">
      <alignment vertical="top"/>
      <protection/>
    </xf>
    <xf numFmtId="0" fontId="2" fillId="0" borderId="10" xfId="58" applyFont="1" applyFill="1" applyBorder="1" applyAlignment="1" applyProtection="1">
      <alignment vertical="top"/>
      <protection locked="0"/>
    </xf>
    <xf numFmtId="14" fontId="2" fillId="0" borderId="10" xfId="58" applyNumberFormat="1" applyFont="1" applyFill="1" applyBorder="1" applyAlignment="1" applyProtection="1">
      <alignment vertical="top"/>
      <protection locked="0"/>
    </xf>
    <xf numFmtId="0" fontId="2" fillId="0" borderId="10" xfId="58" applyFont="1" applyBorder="1" applyAlignment="1" applyProtection="1">
      <alignment vertical="top"/>
      <protection locked="0"/>
    </xf>
    <xf numFmtId="14" fontId="2" fillId="0" borderId="10" xfId="58" applyNumberFormat="1" applyFont="1" applyBorder="1" applyAlignment="1" applyProtection="1">
      <alignment vertical="top"/>
      <protection locked="0"/>
    </xf>
    <xf numFmtId="0" fontId="2" fillId="0" borderId="56" xfId="58" applyFont="1" applyFill="1" applyBorder="1" applyAlignment="1" applyProtection="1">
      <alignment vertical="top"/>
      <protection/>
    </xf>
    <xf numFmtId="0" fontId="1" fillId="0" borderId="56" xfId="58" applyFont="1" applyFill="1" applyBorder="1" applyAlignment="1" applyProtection="1">
      <alignment vertical="top" wrapText="1"/>
      <protection/>
    </xf>
    <xf numFmtId="0" fontId="1" fillId="0" borderId="10" xfId="58" applyFont="1" applyFill="1" applyBorder="1" applyAlignment="1" applyProtection="1">
      <alignment vertical="top" wrapText="1"/>
      <protection/>
    </xf>
    <xf numFmtId="0" fontId="2" fillId="0" borderId="10" xfId="58" applyFont="1" applyFill="1" applyBorder="1" applyAlignment="1" applyProtection="1">
      <alignment vertical="top"/>
      <protection/>
    </xf>
    <xf numFmtId="0" fontId="2" fillId="36" borderId="10" xfId="58" applyFont="1" applyFill="1" applyBorder="1" applyAlignment="1" applyProtection="1">
      <alignment horizontal="center" vertical="center"/>
      <protection/>
    </xf>
    <xf numFmtId="0" fontId="0" fillId="0" borderId="0" xfId="0" applyFill="1" applyAlignment="1" applyProtection="1">
      <alignment vertical="top"/>
      <protection/>
    </xf>
    <xf numFmtId="0" fontId="0" fillId="0" borderId="0" xfId="0" applyFill="1" applyAlignment="1" applyProtection="1">
      <alignment horizontal="center" vertical="top"/>
      <protection/>
    </xf>
    <xf numFmtId="0" fontId="0" fillId="0" borderId="0" xfId="0" applyFont="1" applyFill="1" applyAlignment="1" applyProtection="1">
      <alignment vertical="top"/>
      <protection/>
    </xf>
    <xf numFmtId="0" fontId="2" fillId="0" borderId="57" xfId="58" applyFont="1" applyBorder="1" applyAlignment="1" applyProtection="1">
      <alignment vertical="top"/>
      <protection/>
    </xf>
    <xf numFmtId="0" fontId="1" fillId="0" borderId="57" xfId="58" applyFont="1" applyFill="1" applyBorder="1" applyAlignment="1" applyProtection="1">
      <alignment vertical="top" wrapText="1"/>
      <protection/>
    </xf>
    <xf numFmtId="0" fontId="2" fillId="0" borderId="10" xfId="58" applyFont="1" applyFill="1" applyBorder="1" applyAlignment="1" applyProtection="1">
      <alignment vertical="top" wrapText="1"/>
      <protection/>
    </xf>
    <xf numFmtId="14" fontId="2" fillId="36" borderId="10" xfId="58" applyNumberFormat="1" applyFont="1" applyFill="1" applyBorder="1" applyAlignment="1" applyProtection="1">
      <alignment horizontal="center" vertical="center"/>
      <protection/>
    </xf>
    <xf numFmtId="0" fontId="0" fillId="35" borderId="0" xfId="0" applyFill="1" applyAlignment="1" applyProtection="1">
      <alignment vertical="top"/>
      <protection/>
    </xf>
    <xf numFmtId="0" fontId="0" fillId="0" borderId="0" xfId="0" applyFont="1" applyAlignment="1" applyProtection="1">
      <alignment vertical="top"/>
      <protection/>
    </xf>
    <xf numFmtId="0" fontId="2" fillId="0" borderId="10" xfId="58" applyFont="1" applyBorder="1" applyAlignment="1" applyProtection="1">
      <alignment vertical="top"/>
      <protection/>
    </xf>
    <xf numFmtId="0" fontId="2" fillId="0" borderId="56" xfId="58" applyFont="1" applyBorder="1" applyAlignment="1" applyProtection="1">
      <alignment vertical="top"/>
      <protection/>
    </xf>
    <xf numFmtId="0" fontId="1" fillId="36" borderId="10" xfId="58" applyFont="1" applyFill="1" applyBorder="1" applyAlignment="1" applyProtection="1">
      <alignment vertical="top" wrapText="1"/>
      <protection/>
    </xf>
    <xf numFmtId="0" fontId="0" fillId="35" borderId="0" xfId="0" applyFill="1" applyAlignment="1" applyProtection="1">
      <alignment horizontal="center" vertical="top"/>
      <protection/>
    </xf>
    <xf numFmtId="0" fontId="2" fillId="36" borderId="21" xfId="58" applyFont="1" applyFill="1" applyBorder="1" applyAlignment="1" applyProtection="1">
      <alignment horizontal="center" vertical="center"/>
      <protection/>
    </xf>
    <xf numFmtId="0" fontId="0" fillId="0" borderId="57" xfId="0" applyBorder="1" applyAlignment="1" applyProtection="1">
      <alignment vertical="top" wrapText="1"/>
      <protection/>
    </xf>
    <xf numFmtId="0" fontId="1" fillId="0" borderId="56" xfId="58" applyFont="1" applyFill="1" applyBorder="1" applyAlignment="1" applyProtection="1">
      <alignment horizontal="left" vertical="top" wrapText="1"/>
      <protection/>
    </xf>
    <xf numFmtId="0" fontId="1" fillId="36" borderId="10" xfId="58" applyFont="1" applyFill="1" applyBorder="1" applyAlignment="1" applyProtection="1">
      <alignment horizontal="left" vertical="top" wrapText="1"/>
      <protection/>
    </xf>
    <xf numFmtId="0" fontId="2" fillId="36" borderId="10" xfId="58" applyFont="1" applyFill="1" applyBorder="1" applyAlignment="1" applyProtection="1">
      <alignment vertical="top" wrapText="1"/>
      <protection/>
    </xf>
    <xf numFmtId="0" fontId="10" fillId="0" borderId="10" xfId="58" applyFont="1" applyFill="1" applyBorder="1" applyAlignment="1" applyProtection="1">
      <alignment vertical="top" wrapText="1"/>
      <protection/>
    </xf>
    <xf numFmtId="0" fontId="2" fillId="0" borderId="57" xfId="58" applyFont="1" applyFill="1" applyBorder="1" applyAlignment="1" applyProtection="1">
      <alignment vertical="top" wrapText="1"/>
      <protection/>
    </xf>
    <xf numFmtId="1" fontId="0" fillId="0" borderId="50" xfId="0" applyNumberFormat="1" applyFont="1" applyBorder="1" applyAlignment="1" applyProtection="1">
      <alignment vertical="top"/>
      <protection locked="0"/>
    </xf>
    <xf numFmtId="1" fontId="0" fillId="0" borderId="10" xfId="0" applyNumberFormat="1" applyFont="1" applyBorder="1" applyAlignment="1" applyProtection="1">
      <alignment vertical="top"/>
      <protection locked="0"/>
    </xf>
    <xf numFmtId="0" fontId="0" fillId="0" borderId="10" xfId="0" applyFont="1" applyBorder="1" applyAlignment="1">
      <alignment horizontal="center" wrapText="1"/>
    </xf>
    <xf numFmtId="0" fontId="3" fillId="0" borderId="34" xfId="0" applyFont="1" applyBorder="1" applyAlignment="1">
      <alignment horizontal="center"/>
    </xf>
    <xf numFmtId="0" fontId="3" fillId="0" borderId="34" xfId="0" applyFont="1" applyBorder="1" applyAlignment="1">
      <alignment/>
    </xf>
    <xf numFmtId="0" fontId="3" fillId="0" borderId="34" xfId="0" applyFont="1" applyFill="1" applyBorder="1" applyAlignment="1">
      <alignment horizontal="center"/>
    </xf>
    <xf numFmtId="0" fontId="3" fillId="0" borderId="35" xfId="0" applyFont="1" applyFill="1" applyBorder="1" applyAlignment="1">
      <alignment horizontal="center"/>
    </xf>
    <xf numFmtId="0" fontId="3" fillId="0" borderId="41" xfId="0" applyFont="1" applyFill="1" applyBorder="1" applyAlignment="1" applyProtection="1">
      <alignment vertical="center"/>
      <protection locked="0"/>
    </xf>
    <xf numFmtId="14" fontId="3" fillId="0" borderId="42" xfId="0" applyNumberFormat="1" applyFont="1" applyFill="1" applyBorder="1" applyAlignment="1" applyProtection="1">
      <alignment horizontal="center" vertical="center"/>
      <protection locked="0"/>
    </xf>
    <xf numFmtId="14" fontId="3" fillId="0" borderId="42" xfId="0" applyNumberFormat="1" applyFont="1" applyFill="1" applyBorder="1" applyAlignment="1" applyProtection="1">
      <alignment vertical="center"/>
      <protection locked="0"/>
    </xf>
    <xf numFmtId="3" fontId="3" fillId="0" borderId="42" xfId="0" applyNumberFormat="1" applyFont="1" applyFill="1" applyBorder="1" applyAlignment="1" applyProtection="1">
      <alignment vertical="center"/>
      <protection locked="0"/>
    </xf>
    <xf numFmtId="0" fontId="3" fillId="0" borderId="58" xfId="0" applyFont="1" applyFill="1" applyBorder="1" applyAlignment="1" applyProtection="1">
      <alignment vertical="center"/>
      <protection locked="0"/>
    </xf>
    <xf numFmtId="0" fontId="3" fillId="0" borderId="37" xfId="0" applyFont="1" applyBorder="1" applyAlignment="1" applyProtection="1">
      <alignment vertical="center"/>
      <protection locked="0"/>
    </xf>
    <xf numFmtId="14" fontId="3" fillId="0" borderId="24" xfId="0" applyNumberFormat="1" applyFont="1" applyBorder="1" applyAlignment="1" applyProtection="1">
      <alignment horizontal="center" vertical="center"/>
      <protection locked="0"/>
    </xf>
    <xf numFmtId="14" fontId="3" fillId="0" borderId="24" xfId="0" applyNumberFormat="1" applyFont="1" applyBorder="1" applyAlignment="1" applyProtection="1">
      <alignment vertical="center"/>
      <protection locked="0"/>
    </xf>
    <xf numFmtId="3" fontId="3" fillId="0" borderId="24" xfId="0" applyNumberFormat="1" applyFont="1" applyBorder="1" applyAlignment="1" applyProtection="1">
      <alignment vertical="center"/>
      <protection locked="0"/>
    </xf>
    <xf numFmtId="0" fontId="3" fillId="0" borderId="59" xfId="0" applyFont="1" applyBorder="1" applyAlignment="1" applyProtection="1">
      <alignment vertical="center"/>
      <protection locked="0"/>
    </xf>
    <xf numFmtId="0" fontId="3" fillId="0" borderId="40" xfId="0" applyFont="1" applyBorder="1" applyAlignment="1" applyProtection="1">
      <alignment vertical="center"/>
      <protection locked="0"/>
    </xf>
    <xf numFmtId="14" fontId="3" fillId="0" borderId="28" xfId="0" applyNumberFormat="1" applyFont="1" applyBorder="1" applyAlignment="1" applyProtection="1">
      <alignment horizontal="center" vertical="center"/>
      <protection locked="0"/>
    </xf>
    <xf numFmtId="14" fontId="3" fillId="0" borderId="28" xfId="0" applyNumberFormat="1" applyFont="1" applyBorder="1" applyAlignment="1" applyProtection="1">
      <alignment vertical="center"/>
      <protection locked="0"/>
    </xf>
    <xf numFmtId="3" fontId="3" fillId="0" borderId="28" xfId="0" applyNumberFormat="1" applyFont="1" applyBorder="1" applyAlignment="1" applyProtection="1">
      <alignment vertical="center"/>
      <protection locked="0"/>
    </xf>
    <xf numFmtId="0" fontId="3" fillId="0" borderId="60" xfId="0" applyFont="1" applyBorder="1" applyAlignment="1" applyProtection="1">
      <alignment vertical="center"/>
      <protection locked="0"/>
    </xf>
    <xf numFmtId="0" fontId="7" fillId="0" borderId="61" xfId="0" applyFont="1" applyFill="1" applyBorder="1" applyAlignment="1">
      <alignment horizontal="center"/>
    </xf>
    <xf numFmtId="0" fontId="7" fillId="0" borderId="62" xfId="0" applyFont="1" applyFill="1" applyBorder="1" applyAlignment="1">
      <alignment horizontal="center"/>
    </xf>
    <xf numFmtId="0" fontId="7" fillId="0" borderId="63" xfId="0" applyFont="1" applyFill="1" applyBorder="1" applyAlignment="1">
      <alignment horizontal="center"/>
    </xf>
    <xf numFmtId="4" fontId="3" fillId="0" borderId="25" xfId="0" applyNumberFormat="1" applyFont="1" applyFill="1" applyBorder="1" applyAlignment="1">
      <alignment horizontal="center" vertical="center"/>
    </xf>
    <xf numFmtId="4" fontId="3" fillId="0" borderId="27" xfId="0" applyNumberFormat="1" applyFont="1" applyBorder="1" applyAlignment="1">
      <alignment horizontal="center" vertical="center"/>
    </xf>
    <xf numFmtId="4" fontId="3" fillId="0" borderId="35" xfId="0" applyNumberFormat="1" applyFont="1" applyBorder="1" applyAlignment="1">
      <alignment horizontal="center" vertical="center"/>
    </xf>
    <xf numFmtId="4" fontId="7" fillId="0" borderId="64" xfId="0" applyNumberFormat="1" applyFont="1" applyBorder="1" applyAlignment="1">
      <alignment horizontal="center"/>
    </xf>
    <xf numFmtId="0" fontId="2" fillId="0" borderId="10" xfId="58" applyFont="1" applyFill="1" applyBorder="1" applyAlignment="1" applyProtection="1">
      <alignment vertical="top" wrapText="1"/>
      <protection/>
    </xf>
    <xf numFmtId="4" fontId="2" fillId="37" borderId="10" xfId="58" applyNumberFormat="1" applyFont="1" applyFill="1" applyBorder="1" applyAlignment="1" applyProtection="1">
      <alignment horizontal="center" vertical="top"/>
      <protection/>
    </xf>
    <xf numFmtId="4" fontId="2" fillId="0" borderId="10" xfId="58" applyNumberFormat="1" applyFont="1" applyFill="1" applyBorder="1" applyAlignment="1" applyProtection="1">
      <alignment horizontal="center" vertical="top"/>
      <protection/>
    </xf>
    <xf numFmtId="0" fontId="14" fillId="33" borderId="0" xfId="0" applyFont="1" applyFill="1" applyAlignment="1">
      <alignment vertical="top" wrapText="1"/>
    </xf>
    <xf numFmtId="0" fontId="21" fillId="4" borderId="0" xfId="0" applyFont="1" applyFill="1" applyAlignment="1">
      <alignment vertical="top" wrapText="1"/>
    </xf>
    <xf numFmtId="0" fontId="19" fillId="33" borderId="0" xfId="0" applyFont="1" applyFill="1" applyAlignment="1">
      <alignment vertical="top" wrapText="1"/>
    </xf>
    <xf numFmtId="0" fontId="21" fillId="33" borderId="0" xfId="0" applyFont="1" applyFill="1" applyAlignment="1">
      <alignment vertical="top" wrapText="1"/>
    </xf>
    <xf numFmtId="0" fontId="13" fillId="0" borderId="0" xfId="0" applyFont="1" applyBorder="1" applyAlignment="1">
      <alignment horizontal="center" vertical="top"/>
    </xf>
    <xf numFmtId="0" fontId="14" fillId="0" borderId="65" xfId="0" applyFont="1" applyBorder="1" applyAlignment="1">
      <alignment vertical="top" wrapText="1"/>
    </xf>
    <xf numFmtId="0" fontId="14" fillId="0" borderId="66" xfId="0" applyFont="1" applyBorder="1" applyAlignment="1">
      <alignment vertical="top" wrapText="1"/>
    </xf>
    <xf numFmtId="0" fontId="14" fillId="0" borderId="0" xfId="0" applyFont="1" applyAlignment="1">
      <alignment vertical="top" wrapText="1"/>
    </xf>
    <xf numFmtId="0" fontId="13" fillId="38" borderId="67" xfId="0" applyFont="1" applyFill="1" applyBorder="1" applyAlignment="1">
      <alignment vertical="top" wrapText="1"/>
    </xf>
    <xf numFmtId="0" fontId="13" fillId="39" borderId="67" xfId="0" applyFont="1" applyFill="1" applyBorder="1" applyAlignment="1">
      <alignment vertical="top" wrapText="1"/>
    </xf>
    <xf numFmtId="0" fontId="14" fillId="0" borderId="40" xfId="0" applyFont="1" applyBorder="1" applyAlignment="1">
      <alignment vertical="top" wrapText="1"/>
    </xf>
    <xf numFmtId="0" fontId="14" fillId="0" borderId="68" xfId="0" applyFont="1" applyBorder="1" applyAlignment="1">
      <alignment vertical="top" wrapText="1"/>
    </xf>
    <xf numFmtId="0" fontId="14" fillId="0" borderId="69" xfId="0" applyFont="1" applyBorder="1" applyAlignment="1">
      <alignment vertical="top" wrapText="1"/>
    </xf>
    <xf numFmtId="0" fontId="14" fillId="0" borderId="37" xfId="0" applyFont="1" applyBorder="1" applyAlignment="1">
      <alignment vertical="top" wrapText="1"/>
    </xf>
    <xf numFmtId="0" fontId="14" fillId="0" borderId="70" xfId="0" applyFont="1" applyBorder="1" applyAlignment="1">
      <alignment vertical="top"/>
    </xf>
    <xf numFmtId="0" fontId="14" fillId="0" borderId="38" xfId="0" applyFont="1" applyBorder="1" applyAlignment="1">
      <alignment vertical="top"/>
    </xf>
    <xf numFmtId="0" fontId="14" fillId="0" borderId="71" xfId="0" applyFont="1" applyBorder="1" applyAlignment="1">
      <alignment vertical="top" wrapText="1"/>
    </xf>
    <xf numFmtId="0" fontId="14" fillId="0" borderId="72" xfId="0" applyFont="1" applyBorder="1" applyAlignment="1">
      <alignment vertical="top" wrapText="1"/>
    </xf>
    <xf numFmtId="0" fontId="14" fillId="0" borderId="73" xfId="0" applyFont="1" applyBorder="1" applyAlignment="1">
      <alignment vertical="top" wrapText="1"/>
    </xf>
    <xf numFmtId="0" fontId="14" fillId="0" borderId="74" xfId="0" applyFont="1" applyBorder="1" applyAlignment="1">
      <alignment vertical="top" wrapText="1"/>
    </xf>
    <xf numFmtId="0" fontId="29" fillId="0" borderId="0" xfId="58" applyFont="1" applyAlignment="1">
      <alignment horizontal="center"/>
      <protection/>
    </xf>
    <xf numFmtId="0" fontId="24" fillId="33" borderId="0" xfId="0" applyFont="1" applyFill="1" applyAlignment="1">
      <alignment vertical="center" wrapText="1"/>
    </xf>
    <xf numFmtId="0" fontId="19" fillId="0" borderId="0" xfId="0" applyFont="1" applyAlignment="1">
      <alignment vertical="top" wrapText="1"/>
    </xf>
    <xf numFmtId="0" fontId="30" fillId="0" borderId="0" xfId="58" applyFont="1" applyAlignment="1">
      <alignment horizontal="center"/>
      <protection/>
    </xf>
    <xf numFmtId="0" fontId="23" fillId="32" borderId="0" xfId="0" applyFont="1" applyFill="1" applyAlignment="1">
      <alignment horizontal="center" vertical="center" wrapText="1"/>
    </xf>
    <xf numFmtId="0" fontId="14" fillId="0" borderId="75" xfId="0" applyFont="1" applyBorder="1" applyAlignment="1">
      <alignment vertical="top" wrapText="1"/>
    </xf>
    <xf numFmtId="0" fontId="14" fillId="0" borderId="17" xfId="0" applyFont="1" applyBorder="1" applyAlignment="1">
      <alignment vertical="top" wrapText="1"/>
    </xf>
    <xf numFmtId="0" fontId="14" fillId="0" borderId="76" xfId="0" applyFont="1" applyBorder="1" applyAlignment="1">
      <alignment vertical="top" wrapText="1"/>
    </xf>
    <xf numFmtId="0" fontId="14" fillId="0" borderId="77" xfId="0" applyFont="1" applyBorder="1" applyAlignment="1">
      <alignment vertical="top" wrapText="1"/>
    </xf>
    <xf numFmtId="0" fontId="25" fillId="33" borderId="0" xfId="0" applyFont="1" applyFill="1" applyAlignment="1">
      <alignment vertical="top" wrapText="1"/>
    </xf>
    <xf numFmtId="0" fontId="19" fillId="33" borderId="0" xfId="0" applyFont="1" applyFill="1" applyAlignment="1">
      <alignment vertical="center" wrapText="1"/>
    </xf>
    <xf numFmtId="0" fontId="0" fillId="0" borderId="0" xfId="58" applyFont="1">
      <alignment/>
      <protection/>
    </xf>
    <xf numFmtId="0" fontId="28" fillId="0" borderId="0" xfId="58" applyFont="1" applyAlignment="1">
      <alignment horizontal="center"/>
      <protection/>
    </xf>
    <xf numFmtId="0" fontId="31" fillId="0" borderId="0" xfId="0" applyFont="1" applyAlignment="1">
      <alignment horizontal="center"/>
    </xf>
    <xf numFmtId="0" fontId="4" fillId="0" borderId="17" xfId="0" applyFont="1" applyBorder="1" applyAlignment="1">
      <alignment horizontal="center" vertical="center"/>
    </xf>
    <xf numFmtId="0" fontId="0" fillId="0" borderId="17" xfId="0" applyBorder="1" applyAlignment="1">
      <alignment horizontal="center" vertical="center"/>
    </xf>
    <xf numFmtId="0" fontId="4" fillId="0" borderId="78" xfId="0" applyFont="1" applyBorder="1" applyAlignment="1">
      <alignment horizontal="right" vertical="center" wrapText="1"/>
    </xf>
    <xf numFmtId="0" fontId="4" fillId="0" borderId="78" xfId="0" applyFont="1" applyBorder="1" applyAlignment="1">
      <alignment horizontal="right"/>
    </xf>
    <xf numFmtId="0" fontId="4" fillId="0" borderId="43" xfId="0" applyFont="1" applyBorder="1" applyAlignment="1">
      <alignment horizontal="right"/>
    </xf>
    <xf numFmtId="0" fontId="0" fillId="0" borderId="12" xfId="0" applyBorder="1" applyAlignment="1">
      <alignment vertical="top" wrapText="1"/>
    </xf>
    <xf numFmtId="0" fontId="0" fillId="0" borderId="15" xfId="0" applyBorder="1" applyAlignment="1">
      <alignment vertical="top" wrapText="1"/>
    </xf>
    <xf numFmtId="0" fontId="0" fillId="0" borderId="11" xfId="0" applyBorder="1" applyAlignment="1">
      <alignment horizontal="center" vertical="top"/>
    </xf>
    <xf numFmtId="0" fontId="0" fillId="0" borderId="14" xfId="0" applyBorder="1" applyAlignment="1">
      <alignment horizontal="center" vertical="top"/>
    </xf>
    <xf numFmtId="0" fontId="4" fillId="0" borderId="0" xfId="58" applyFont="1">
      <alignment/>
      <protection/>
    </xf>
    <xf numFmtId="0" fontId="6" fillId="0" borderId="0" xfId="58" applyFont="1" applyAlignment="1">
      <alignment vertical="center" wrapText="1"/>
      <protection/>
    </xf>
    <xf numFmtId="14" fontId="22" fillId="0" borderId="0" xfId="0" applyNumberFormat="1" applyFont="1" applyAlignment="1">
      <alignment horizontal="center"/>
    </xf>
    <xf numFmtId="0" fontId="9" fillId="0" borderId="0" xfId="0" applyFont="1" applyAlignment="1">
      <alignment wrapText="1"/>
    </xf>
    <xf numFmtId="0" fontId="3" fillId="0" borderId="0" xfId="0" applyFont="1" applyAlignment="1">
      <alignment wrapText="1"/>
    </xf>
    <xf numFmtId="0" fontId="3" fillId="0" borderId="0" xfId="0" applyFont="1" applyBorder="1" applyAlignment="1">
      <alignment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Alignment="1">
      <alignment horizontal="center"/>
    </xf>
    <xf numFmtId="0" fontId="3" fillId="0" borderId="67" xfId="0" applyFont="1" applyBorder="1" applyAlignment="1">
      <alignment horizontal="center"/>
    </xf>
    <xf numFmtId="0" fontId="7" fillId="0" borderId="61" xfId="0" applyFont="1" applyBorder="1" applyAlignment="1">
      <alignment horizontal="center"/>
    </xf>
    <xf numFmtId="0" fontId="7" fillId="0" borderId="62" xfId="0" applyFont="1" applyBorder="1" applyAlignment="1">
      <alignment horizontal="center"/>
    </xf>
    <xf numFmtId="0" fontId="7" fillId="0" borderId="79" xfId="0" applyFont="1" applyBorder="1" applyAlignment="1">
      <alignment horizontal="center"/>
    </xf>
    <xf numFmtId="0" fontId="3" fillId="0" borderId="4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8" xfId="0" applyFont="1" applyBorder="1" applyAlignment="1">
      <alignment horizontal="center" wrapText="1"/>
    </xf>
    <xf numFmtId="0" fontId="3" fillId="0" borderId="24" xfId="0" applyFont="1" applyBorder="1" applyAlignment="1">
      <alignment horizontal="center" wrapText="1"/>
    </xf>
    <xf numFmtId="0" fontId="3" fillId="0" borderId="80" xfId="0" applyFont="1" applyBorder="1" applyAlignment="1">
      <alignment horizontal="center" textRotation="90"/>
    </xf>
    <xf numFmtId="0" fontId="3" fillId="0" borderId="81" xfId="0" applyFont="1" applyBorder="1" applyAlignment="1">
      <alignment horizontal="center" textRotation="90"/>
    </xf>
    <xf numFmtId="0" fontId="3" fillId="0" borderId="41"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42"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25" xfId="0" applyBorder="1" applyAlignment="1">
      <alignment horizontal="center" vertical="center" wrapText="1"/>
    </xf>
    <xf numFmtId="0" fontId="3" fillId="0" borderId="25" xfId="0" applyFont="1" applyBorder="1" applyAlignment="1">
      <alignment horizontal="center" vertical="center" wrapText="1"/>
    </xf>
    <xf numFmtId="0" fontId="3" fillId="0" borderId="35" xfId="0" applyFont="1" applyBorder="1" applyAlignment="1">
      <alignment horizontal="center" vertical="center" wrapText="1"/>
    </xf>
    <xf numFmtId="4" fontId="0" fillId="0" borderId="10" xfId="58" applyNumberFormat="1" applyBorder="1" applyAlignment="1">
      <alignment horizontal="center"/>
      <protection/>
    </xf>
    <xf numFmtId="0" fontId="0" fillId="0" borderId="10" xfId="58" applyNumberFormat="1" applyFont="1" applyFill="1" applyBorder="1" applyAlignment="1">
      <alignment horizontal="center" vertical="center" wrapText="1"/>
      <protection/>
    </xf>
    <xf numFmtId="0" fontId="2" fillId="0" borderId="10" xfId="58" applyFont="1" applyBorder="1" applyAlignment="1">
      <alignment horizontal="center" vertical="center" wrapText="1"/>
      <protection/>
    </xf>
    <xf numFmtId="0" fontId="0" fillId="0" borderId="10" xfId="0" applyFont="1" applyBorder="1" applyAlignment="1">
      <alignment horizontal="center" wrapText="1"/>
    </xf>
    <xf numFmtId="0" fontId="2" fillId="0" borderId="56" xfId="58" applyFont="1" applyBorder="1" applyAlignment="1">
      <alignment horizontal="center" vertical="center" wrapText="1"/>
      <protection/>
    </xf>
    <xf numFmtId="0" fontId="2" fillId="0" borderId="84" xfId="58" applyFont="1" applyBorder="1" applyAlignment="1">
      <alignment horizontal="center" vertical="center" wrapText="1"/>
      <protection/>
    </xf>
    <xf numFmtId="0" fontId="2" fillId="0" borderId="56" xfId="58" applyFont="1" applyFill="1" applyBorder="1" applyAlignment="1">
      <alignment horizontal="center" vertical="center" wrapText="1"/>
      <protection/>
    </xf>
    <xf numFmtId="0" fontId="2" fillId="0" borderId="84" xfId="58" applyFont="1" applyFill="1" applyBorder="1" applyAlignment="1">
      <alignment horizontal="center" vertical="center" wrapText="1"/>
      <protection/>
    </xf>
    <xf numFmtId="0" fontId="2" fillId="0" borderId="23" xfId="58" applyFont="1" applyFill="1" applyBorder="1" applyAlignment="1">
      <alignment horizontal="center" vertical="center"/>
      <protection/>
    </xf>
    <xf numFmtId="0" fontId="2" fillId="0" borderId="78" xfId="58" applyFont="1" applyFill="1" applyBorder="1" applyAlignment="1">
      <alignment horizontal="center" vertical="center"/>
      <protection/>
    </xf>
    <xf numFmtId="0" fontId="2" fillId="0" borderId="43" xfId="58" applyFont="1" applyFill="1" applyBorder="1" applyAlignment="1">
      <alignment horizontal="center" vertical="center"/>
      <protection/>
    </xf>
    <xf numFmtId="0" fontId="2" fillId="0" borderId="10" xfId="58" applyFont="1" applyFill="1" applyBorder="1" applyAlignment="1">
      <alignment horizontal="center" vertical="center" wrapText="1"/>
      <protection/>
    </xf>
    <xf numFmtId="0" fontId="1" fillId="0" borderId="84" xfId="58" applyFont="1" applyBorder="1" applyAlignment="1">
      <alignment horizontal="right" vertical="distributed"/>
      <protection/>
    </xf>
    <xf numFmtId="0" fontId="1" fillId="0" borderId="10" xfId="58" applyFont="1" applyBorder="1" applyAlignment="1">
      <alignment horizontal="right" vertical="distributed"/>
      <protection/>
    </xf>
    <xf numFmtId="0" fontId="0" fillId="0" borderId="0" xfId="58" applyFont="1" applyAlignment="1">
      <alignment horizontal="left" wrapText="1"/>
      <protection/>
    </xf>
    <xf numFmtId="0" fontId="5" fillId="0" borderId="0" xfId="0" applyFont="1" applyAlignment="1">
      <alignment horizontal="left"/>
    </xf>
    <xf numFmtId="0" fontId="39" fillId="0" borderId="0" xfId="58" applyFont="1" applyBorder="1" applyAlignment="1">
      <alignment horizontal="left" vertical="distributed"/>
      <protection/>
    </xf>
    <xf numFmtId="0" fontId="31" fillId="0" borderId="0" xfId="0" applyFont="1" applyFill="1" applyBorder="1" applyAlignment="1" applyProtection="1">
      <alignment horizontal="center" vertical="top"/>
      <protection/>
    </xf>
    <xf numFmtId="0" fontId="7" fillId="0" borderId="0" xfId="0" applyFont="1" applyAlignment="1" applyProtection="1">
      <alignment horizontal="left" vertical="top" wrapText="1"/>
      <protection/>
    </xf>
    <xf numFmtId="14" fontId="22" fillId="0" borderId="0" xfId="0" applyNumberFormat="1" applyFont="1" applyAlignment="1" applyProtection="1">
      <alignment horizontal="center" vertical="top"/>
      <protection/>
    </xf>
    <xf numFmtId="0" fontId="29" fillId="0" borderId="0" xfId="58" applyFont="1" applyAlignment="1" applyProtection="1">
      <alignment horizontal="center" vertical="top"/>
      <protection/>
    </xf>
    <xf numFmtId="0" fontId="11" fillId="0" borderId="85" xfId="0" applyFont="1" applyBorder="1" applyAlignment="1" applyProtection="1">
      <alignment vertical="top"/>
      <protection/>
    </xf>
    <xf numFmtId="0" fontId="28" fillId="0" borderId="0" xfId="58" applyFont="1" applyAlignment="1" applyProtection="1">
      <alignment horizontal="center" vertical="top"/>
      <protection/>
    </xf>
    <xf numFmtId="0" fontId="30" fillId="0" borderId="0" xfId="58" applyFont="1" applyAlignment="1" applyProtection="1">
      <alignment horizontal="center" vertical="top"/>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ll--" xfId="57"/>
    <cellStyle name="Normal_Sheet1" xfId="58"/>
    <cellStyle name="Note" xfId="59"/>
    <cellStyle name="Output" xfId="60"/>
    <cellStyle name="Percent" xfId="61"/>
    <cellStyle name="Title" xfId="62"/>
    <cellStyle name="Total" xfId="63"/>
    <cellStyle name="Warning Text" xfId="64"/>
  </cellStyles>
  <dxfs count="47">
    <dxf>
      <fill>
        <patternFill>
          <bgColor indexed="13"/>
        </patternFill>
      </fill>
    </dxf>
    <dxf>
      <font>
        <color indexed="9"/>
      </font>
    </dxf>
    <dxf>
      <fill>
        <patternFill>
          <bgColor indexed="13"/>
        </patternFill>
      </fill>
    </dxf>
    <dxf>
      <fill>
        <patternFill>
          <bgColor indexed="13"/>
        </patternFill>
      </fill>
    </dxf>
    <dxf>
      <font>
        <color indexed="9"/>
      </font>
    </dxf>
    <dxf>
      <fill>
        <patternFill>
          <bgColor indexed="13"/>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ill>
        <patternFill>
          <bgColor indexed="13"/>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ill>
        <patternFill>
          <bgColor indexed="52"/>
        </patternFill>
      </fill>
    </dxf>
    <dxf>
      <fill>
        <patternFill>
          <bgColor indexed="13"/>
        </patternFill>
      </fill>
    </dxf>
    <dxf>
      <font>
        <color indexed="9"/>
      </font>
    </dxf>
    <dxf>
      <font>
        <color indexed="9"/>
      </font>
    </dxf>
    <dxf>
      <fill>
        <patternFill>
          <bgColor indexed="26"/>
        </patternFill>
      </fill>
    </dxf>
    <dxf>
      <fill>
        <patternFill>
          <bgColor rgb="FFFFFF00"/>
        </patternFill>
      </fill>
    </dxf>
    <dxf>
      <fill>
        <patternFill>
          <bgColor rgb="FFFFFF99"/>
        </patternFill>
      </fill>
    </dxf>
    <dxf>
      <fill>
        <patternFill>
          <bgColor rgb="FFFFFF00"/>
        </patternFill>
      </fill>
    </dxf>
    <dxf>
      <font>
        <color theme="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E59"/>
  <sheetViews>
    <sheetView showGridLines="0" showRowColHeaders="0" showZeros="0" showOutlineSymbols="0" zoomScalePageLayoutView="0" workbookViewId="0" topLeftCell="A1">
      <pane xSplit="2" ySplit="3" topLeftCell="C4" activePane="bottomRight" state="frozen"/>
      <selection pane="topLeft" activeCell="B8" sqref="B8"/>
      <selection pane="topRight" activeCell="B8" sqref="B8"/>
      <selection pane="bottomLeft" activeCell="B8" sqref="B8"/>
      <selection pane="bottomRight" activeCell="C2" sqref="C2"/>
    </sheetView>
  </sheetViews>
  <sheetFormatPr defaultColWidth="0" defaultRowHeight="12.75" zeroHeight="1"/>
  <cols>
    <col min="1" max="1" width="18.421875" style="48" customWidth="1"/>
    <col min="2" max="2" width="14.28125" style="47" bestFit="1" customWidth="1"/>
    <col min="3" max="3" width="51.7109375" style="47" customWidth="1"/>
    <col min="4" max="4" width="4.140625" style="47" customWidth="1"/>
    <col min="5" max="5" width="86.28125" style="69" customWidth="1"/>
    <col min="6" max="6" width="2.7109375" style="47" customWidth="1"/>
    <col min="7" max="16384" width="0" style="47" hidden="1" customWidth="1"/>
  </cols>
  <sheetData>
    <row r="1" spans="1:5" ht="21" customHeight="1">
      <c r="A1" s="287" t="s">
        <v>118</v>
      </c>
      <c r="B1" s="287"/>
      <c r="C1" s="287"/>
      <c r="E1" s="105" t="s">
        <v>166</v>
      </c>
    </row>
    <row r="2" spans="2:5" ht="31.5">
      <c r="B2" s="99" t="s">
        <v>144</v>
      </c>
      <c r="C2" s="100"/>
      <c r="E2" s="69" t="s">
        <v>145</v>
      </c>
    </row>
    <row r="3" spans="1:5" ht="19.5" thickBot="1">
      <c r="A3" s="291" t="s">
        <v>140</v>
      </c>
      <c r="B3" s="291"/>
      <c r="C3" s="291"/>
      <c r="E3" s="69" t="s">
        <v>146</v>
      </c>
    </row>
    <row r="4" spans="1:5" ht="15.75" customHeight="1" thickTop="1">
      <c r="A4" s="288" t="s">
        <v>119</v>
      </c>
      <c r="B4" s="289"/>
      <c r="C4" s="74"/>
      <c r="E4" s="290" t="s">
        <v>173</v>
      </c>
    </row>
    <row r="5" spans="1:5" ht="15.75" customHeight="1">
      <c r="A5" s="297" t="s">
        <v>164</v>
      </c>
      <c r="B5" s="298"/>
      <c r="C5" s="75"/>
      <c r="E5" s="290"/>
    </row>
    <row r="6" spans="1:5" ht="15.75" customHeight="1">
      <c r="A6" s="293" t="s">
        <v>2</v>
      </c>
      <c r="B6" s="76" t="s">
        <v>128</v>
      </c>
      <c r="C6" s="78"/>
      <c r="E6" s="145" t="s">
        <v>215</v>
      </c>
    </row>
    <row r="7" spans="1:5" ht="15.75" customHeight="1">
      <c r="A7" s="294"/>
      <c r="B7" s="76" t="s">
        <v>129</v>
      </c>
      <c r="C7" s="78"/>
      <c r="E7" s="284" t="s">
        <v>176</v>
      </c>
    </row>
    <row r="8" spans="1:5" ht="15.75" customHeight="1">
      <c r="A8" s="295"/>
      <c r="B8" s="79" t="s">
        <v>20</v>
      </c>
      <c r="C8" s="75"/>
      <c r="E8" s="284"/>
    </row>
    <row r="9" spans="1:5" ht="15.75" customHeight="1">
      <c r="A9" s="299" t="s">
        <v>171</v>
      </c>
      <c r="B9" s="80" t="s">
        <v>120</v>
      </c>
      <c r="C9" s="82"/>
      <c r="E9" s="70"/>
    </row>
    <row r="10" spans="1:5" ht="15.75" customHeight="1">
      <c r="A10" s="296"/>
      <c r="B10" s="76" t="s">
        <v>121</v>
      </c>
      <c r="C10" s="83"/>
      <c r="E10" s="286" t="s">
        <v>211</v>
      </c>
    </row>
    <row r="11" spans="1:5" ht="15.75" customHeight="1">
      <c r="A11" s="296"/>
      <c r="B11" s="76" t="s">
        <v>122</v>
      </c>
      <c r="C11" s="83"/>
      <c r="E11" s="286"/>
    </row>
    <row r="12" spans="1:5" ht="15.75" customHeight="1">
      <c r="A12" s="296"/>
      <c r="B12" s="76" t="s">
        <v>123</v>
      </c>
      <c r="C12" s="83"/>
      <c r="E12" s="286"/>
    </row>
    <row r="13" spans="1:5" ht="15.75" customHeight="1">
      <c r="A13" s="296"/>
      <c r="B13" s="76" t="s">
        <v>124</v>
      </c>
      <c r="C13" s="83"/>
      <c r="E13" s="286"/>
    </row>
    <row r="14" spans="1:5" ht="15.75" customHeight="1">
      <c r="A14" s="296"/>
      <c r="B14" s="76" t="s">
        <v>125</v>
      </c>
      <c r="C14" s="83"/>
      <c r="E14" s="285" t="s">
        <v>167</v>
      </c>
    </row>
    <row r="15" spans="1:5" ht="15.75" customHeight="1">
      <c r="A15" s="296"/>
      <c r="B15" s="76" t="s">
        <v>126</v>
      </c>
      <c r="C15" s="83"/>
      <c r="E15" s="285"/>
    </row>
    <row r="16" spans="1:5" ht="15.75" customHeight="1">
      <c r="A16" s="300"/>
      <c r="B16" s="84" t="s">
        <v>127</v>
      </c>
      <c r="C16" s="85"/>
      <c r="E16" s="312" t="s">
        <v>170</v>
      </c>
    </row>
    <row r="17" spans="1:5" ht="15.75" customHeight="1">
      <c r="A17" s="301" t="s">
        <v>130</v>
      </c>
      <c r="B17" s="86" t="s">
        <v>131</v>
      </c>
      <c r="C17" s="134"/>
      <c r="E17" s="312"/>
    </row>
    <row r="18" spans="1:5" ht="15.75" customHeight="1">
      <c r="A18" s="296"/>
      <c r="B18" s="76" t="s">
        <v>132</v>
      </c>
      <c r="C18" s="135"/>
      <c r="E18" s="312"/>
    </row>
    <row r="19" spans="1:5" ht="15.75" customHeight="1">
      <c r="A19" s="293"/>
      <c r="B19" s="79" t="s">
        <v>133</v>
      </c>
      <c r="C19" s="136"/>
      <c r="E19" s="70"/>
    </row>
    <row r="20" spans="1:5" ht="15.75" customHeight="1">
      <c r="A20" s="308" t="s">
        <v>134</v>
      </c>
      <c r="B20" s="309"/>
      <c r="C20" s="87"/>
      <c r="E20" s="283" t="s">
        <v>165</v>
      </c>
    </row>
    <row r="21" spans="1:5" ht="15.75" customHeight="1">
      <c r="A21" s="308" t="s">
        <v>135</v>
      </c>
      <c r="B21" s="309"/>
      <c r="C21" s="87"/>
      <c r="E21" s="283"/>
    </row>
    <row r="22" spans="1:3" ht="15.75" customHeight="1">
      <c r="A22" s="301" t="s">
        <v>136</v>
      </c>
      <c r="B22" s="86" t="s">
        <v>137</v>
      </c>
      <c r="C22" s="88"/>
    </row>
    <row r="23" spans="1:5" ht="15.75" customHeight="1">
      <c r="A23" s="296"/>
      <c r="B23" s="76" t="s">
        <v>138</v>
      </c>
      <c r="C23" s="83"/>
      <c r="E23" s="69" t="s">
        <v>148</v>
      </c>
    </row>
    <row r="24" spans="1:5" ht="15.75" customHeight="1" thickBot="1">
      <c r="A24" s="302"/>
      <c r="B24" s="89" t="s">
        <v>139</v>
      </c>
      <c r="C24" s="90"/>
      <c r="E24" s="73" t="s">
        <v>169</v>
      </c>
    </row>
    <row r="25" ht="15.75" customHeight="1" thickTop="1"/>
    <row r="26" spans="1:5" ht="15.75" customHeight="1" thickBot="1">
      <c r="A26" s="292" t="s">
        <v>141</v>
      </c>
      <c r="B26" s="292"/>
      <c r="C26" s="292"/>
      <c r="E26" s="307" t="s">
        <v>149</v>
      </c>
    </row>
    <row r="27" spans="1:5" ht="16.5" thickTop="1">
      <c r="A27" s="288" t="s">
        <v>119</v>
      </c>
      <c r="B27" s="289"/>
      <c r="C27" s="74"/>
      <c r="E27" s="307"/>
    </row>
    <row r="28" spans="1:5" ht="15.75" customHeight="1">
      <c r="A28" s="296" t="s">
        <v>142</v>
      </c>
      <c r="B28" s="76" t="s">
        <v>128</v>
      </c>
      <c r="C28" s="78"/>
      <c r="E28" s="72"/>
    </row>
    <row r="29" spans="1:5" ht="15.75" customHeight="1">
      <c r="A29" s="296"/>
      <c r="B29" s="76" t="s">
        <v>129</v>
      </c>
      <c r="C29" s="78"/>
      <c r="E29" s="304" t="s">
        <v>147</v>
      </c>
    </row>
    <row r="30" spans="1:5" ht="15.75" customHeight="1">
      <c r="A30" s="293"/>
      <c r="B30" s="79" t="s">
        <v>20</v>
      </c>
      <c r="C30" s="75"/>
      <c r="E30" s="304"/>
    </row>
    <row r="31" spans="1:5" ht="15.75" customHeight="1">
      <c r="A31" s="299" t="s">
        <v>143</v>
      </c>
      <c r="B31" s="80" t="s">
        <v>120</v>
      </c>
      <c r="C31" s="82"/>
      <c r="E31" s="286" t="s">
        <v>168</v>
      </c>
    </row>
    <row r="32" spans="1:5" ht="15.75" customHeight="1">
      <c r="A32" s="296"/>
      <c r="B32" s="76" t="s">
        <v>121</v>
      </c>
      <c r="C32" s="83"/>
      <c r="E32" s="286"/>
    </row>
    <row r="33" spans="1:5" ht="15.75" customHeight="1">
      <c r="A33" s="296"/>
      <c r="B33" s="76" t="s">
        <v>122</v>
      </c>
      <c r="C33" s="83"/>
      <c r="E33"/>
    </row>
    <row r="34" spans="1:5" ht="15.75" customHeight="1">
      <c r="A34" s="296"/>
      <c r="B34" s="76" t="s">
        <v>123</v>
      </c>
      <c r="C34" s="83"/>
      <c r="E34" s="305" t="s">
        <v>172</v>
      </c>
    </row>
    <row r="35" spans="1:5" ht="15.75" customHeight="1">
      <c r="A35" s="296"/>
      <c r="B35" s="76" t="s">
        <v>124</v>
      </c>
      <c r="C35" s="83"/>
      <c r="E35" s="305"/>
    </row>
    <row r="36" spans="1:5" ht="15.75" customHeight="1">
      <c r="A36" s="296"/>
      <c r="B36" s="76" t="s">
        <v>125</v>
      </c>
      <c r="C36" s="83"/>
      <c r="E36" s="66"/>
    </row>
    <row r="37" spans="1:5" ht="15.75" customHeight="1">
      <c r="A37" s="296"/>
      <c r="B37" s="76" t="s">
        <v>126</v>
      </c>
      <c r="C37" s="83"/>
      <c r="E37" s="313" t="s">
        <v>174</v>
      </c>
    </row>
    <row r="38" spans="1:5" ht="15.75" customHeight="1">
      <c r="A38" s="300"/>
      <c r="B38" s="84" t="s">
        <v>127</v>
      </c>
      <c r="C38" s="85"/>
      <c r="E38" s="313"/>
    </row>
    <row r="39" spans="1:5" ht="15.75" customHeight="1">
      <c r="A39" s="301" t="s">
        <v>150</v>
      </c>
      <c r="B39" s="86" t="s">
        <v>131</v>
      </c>
      <c r="C39" s="134"/>
      <c r="E39" s="66"/>
    </row>
    <row r="40" spans="1:5" ht="15.75" customHeight="1">
      <c r="A40" s="296"/>
      <c r="B40" s="76" t="s">
        <v>132</v>
      </c>
      <c r="C40" s="135"/>
      <c r="E40" s="66"/>
    </row>
    <row r="41" spans="1:5" ht="15.75" customHeight="1">
      <c r="A41" s="293"/>
      <c r="B41" s="79" t="s">
        <v>133</v>
      </c>
      <c r="C41" s="136"/>
      <c r="E41" s="66"/>
    </row>
    <row r="42" spans="1:5" ht="15.75" customHeight="1">
      <c r="A42" s="308" t="s">
        <v>134</v>
      </c>
      <c r="B42" s="309"/>
      <c r="C42" s="87"/>
      <c r="E42" s="66"/>
    </row>
    <row r="43" spans="1:5" ht="15.75" customHeight="1" thickBot="1">
      <c r="A43" s="310" t="s">
        <v>135</v>
      </c>
      <c r="B43" s="311"/>
      <c r="C43" s="91"/>
      <c r="E43" s="66"/>
    </row>
    <row r="44" spans="1:5" ht="15.75" customHeight="1" thickTop="1">
      <c r="A44" s="92"/>
      <c r="B44" s="93"/>
      <c r="C44" s="94"/>
      <c r="E44" s="66"/>
    </row>
    <row r="45" spans="1:5" ht="13.5" customHeight="1">
      <c r="A45" s="95" t="s">
        <v>0</v>
      </c>
      <c r="B45" s="95"/>
      <c r="C45" s="95"/>
      <c r="D45" s="22"/>
      <c r="E45" s="66"/>
    </row>
    <row r="46" spans="1:5" ht="12.75" customHeight="1">
      <c r="A46" s="303" t="s">
        <v>2</v>
      </c>
      <c r="B46" s="303"/>
      <c r="C46" s="96"/>
      <c r="E46" s="66"/>
    </row>
    <row r="47" spans="1:5" ht="12.75" customHeight="1">
      <c r="A47" s="96"/>
      <c r="B47" s="97"/>
      <c r="C47" s="96"/>
      <c r="D47" s="25"/>
      <c r="E47" s="66"/>
    </row>
    <row r="48" spans="1:4" ht="15.75">
      <c r="A48" s="303" t="str">
        <f>UPPER(Furn_ReprLeg_Nume)&amp;"  "&amp;Furn_ReprLeg_PreNume</f>
        <v>  </v>
      </c>
      <c r="B48" s="303"/>
      <c r="C48" s="96"/>
      <c r="D48" s="20"/>
    </row>
    <row r="49" spans="1:5" s="104" customFormat="1" ht="11.25">
      <c r="A49" s="306" t="s">
        <v>151</v>
      </c>
      <c r="B49" s="306"/>
      <c r="D49" s="101"/>
      <c r="E49" s="103"/>
    </row>
    <row r="50" spans="1:5" s="104" customFormat="1" ht="15.75">
      <c r="A50" s="101"/>
      <c r="B50" s="101"/>
      <c r="C50" s="81" t="s">
        <v>1</v>
      </c>
      <c r="D50" s="101"/>
      <c r="E50" s="103"/>
    </row>
    <row r="51" spans="1:5" ht="15.75">
      <c r="A51" s="96"/>
      <c r="B51" s="97"/>
      <c r="C51" s="98">
        <f>Data_Compl</f>
        <v>0</v>
      </c>
      <c r="D51" s="20"/>
      <c r="E51" s="71"/>
    </row>
    <row r="52" spans="2:5" ht="15.75">
      <c r="B52" s="81"/>
      <c r="C52" s="96"/>
      <c r="D52" s="20"/>
      <c r="E52" s="71"/>
    </row>
    <row r="53" spans="2:5" ht="15" hidden="1">
      <c r="B53" s="98"/>
      <c r="C53" s="92"/>
      <c r="D53" s="20"/>
      <c r="E53" s="71"/>
    </row>
    <row r="54" spans="4:5" ht="15" hidden="1">
      <c r="D54" s="20"/>
      <c r="E54" s="71"/>
    </row>
    <row r="55" spans="4:5" ht="15" hidden="1">
      <c r="D55" s="21"/>
      <c r="E55" s="71"/>
    </row>
    <row r="56" ht="15" hidden="1">
      <c r="E56" s="71"/>
    </row>
    <row r="57" ht="15" hidden="1">
      <c r="E57" s="71"/>
    </row>
    <row r="58" ht="15" hidden="1">
      <c r="E58" s="71"/>
    </row>
    <row r="59" ht="15" hidden="1">
      <c r="E59" s="71"/>
    </row>
  </sheetData>
  <sheetProtection password="FBFE" sheet="1" selectLockedCells="1"/>
  <mergeCells count="31">
    <mergeCell ref="A49:B49"/>
    <mergeCell ref="E26:E27"/>
    <mergeCell ref="A42:B42"/>
    <mergeCell ref="A43:B43"/>
    <mergeCell ref="A27:B27"/>
    <mergeCell ref="E16:E18"/>
    <mergeCell ref="A20:B20"/>
    <mergeCell ref="A21:B21"/>
    <mergeCell ref="A17:A19"/>
    <mergeCell ref="E37:E38"/>
    <mergeCell ref="A46:B46"/>
    <mergeCell ref="A48:B48"/>
    <mergeCell ref="E31:E32"/>
    <mergeCell ref="E29:E30"/>
    <mergeCell ref="E34:E35"/>
    <mergeCell ref="A31:A38"/>
    <mergeCell ref="A39:A41"/>
    <mergeCell ref="A26:C26"/>
    <mergeCell ref="A6:A8"/>
    <mergeCell ref="A28:A30"/>
    <mergeCell ref="A5:B5"/>
    <mergeCell ref="A9:A16"/>
    <mergeCell ref="A22:A24"/>
    <mergeCell ref="E20:E21"/>
    <mergeCell ref="E7:E8"/>
    <mergeCell ref="E14:E15"/>
    <mergeCell ref="E10:E13"/>
    <mergeCell ref="A1:C1"/>
    <mergeCell ref="A4:B4"/>
    <mergeCell ref="E4:E5"/>
    <mergeCell ref="A3:C3"/>
  </mergeCells>
  <conditionalFormatting sqref="C13:C24 C35:C43">
    <cfRule type="cellIs" priority="6" dxfId="46" operator="equal" stopIfTrue="1">
      <formula>"#"</formula>
    </cfRule>
    <cfRule type="containsBlanks" priority="7" dxfId="43" stopIfTrue="1">
      <formula>LEN(TRIM(C13))=0</formula>
    </cfRule>
  </conditionalFormatting>
  <conditionalFormatting sqref="C27:C34 C4:C12 C2">
    <cfRule type="containsBlanks" priority="5" dxfId="44" stopIfTrue="1">
      <formula>LEN(TRIM(C2))=0</formula>
    </cfRule>
  </conditionalFormatting>
  <dataValidations count="20">
    <dataValidation type="whole" allowBlank="1" showInputMessage="1" showErrorMessage="1" errorTitle="Atenţie " error="Verificaţi CNP-ul" sqref="C30">
      <formula1>1010101010011</formula1>
      <formula2>8991231999999</formula2>
    </dataValidation>
    <dataValidation type="custom" allowBlank="1" showInputMessage="1" showErrorMessage="1" prompt="Folosiţi indicativul auto al judeţului (B, AG, OT, etc.)" errorTitle="Atenţie !!!" error="Verificaţi codul auto al judeţului !" sqref="C31 C9">
      <formula1>OR(C31="B",LEN(TRIM(C31))=2)</formula1>
    </dataValidation>
    <dataValidation type="custom" allowBlank="1" showInputMessage="1" showErrorMessage="1" prompt="Pentru sectoare folosiţi cifre de la 1 la 6, pentru celelalte localităţi, denumirea" errorTitle="Atenţie !!!" error="Denumrea localităţii nu poate fi mai mică de 3 caractere, sau o cifră între 1 şi 6&#10;" sqref="C32 C10">
      <formula1>OR(C32=1,C32=2,C32=3,C32=4,C32=5,C32=6,LEN(TRIM(C32))&gt;2)</formula1>
    </dataValidation>
    <dataValidation type="textLength" operator="greaterThan" allowBlank="1" showInputMessage="1" showErrorMessage="1" prompt="Numele străzii nu poate fi mai mic de 3 caractere" sqref="C33 C11">
      <formula1>2</formula1>
    </dataValidation>
    <dataValidation type="textLength" operator="greaterThan" allowBlank="1" showInputMessage="1" showErrorMessage="1" errorTitle="Atenţie !!!" error="Câmp obligatoriu cu lungimea de minim 1 caracter" sqref="C34 C12">
      <formula1>0</formula1>
    </dataValidation>
    <dataValidation type="textLength" operator="greaterThan" allowBlank="1" showInputMessage="1" showErrorMessage="1" prompt="Folosiţi caracterul:  #  dacă celula trebuie să rămână goală" errorTitle="Atenţie !!!" error="Câmp obligatoriu cu lungimea de minim 1 caracter" sqref="C35:C38 C13:C16">
      <formula1>0</formula1>
    </dataValidation>
    <dataValidation type="custom" operator="greaterThan" allowBlank="1" showInputMessage="1" showErrorMessage="1" prompt="Numărul de telefon se scrie pe 10 cifre, fără prefixul de ţară sau separatori (fără - , . / sau alte caractere).&#10;&#10;Folosiţi caracterul:  #  dacă celula trebuie să rămână goală" errorTitle="Atenţie !!!" error="Câmp obligatoriu.&#10;Lungimea de 10 cifre sau un singur caracter #" sqref="C19 C17 C41 C39">
      <formula1>OR(C19="#",LEN(TRIM(C19))=10)</formula1>
    </dataValidation>
    <dataValidation type="custom" operator="greaterThan" allowBlank="1" showInputMessage="1" showErrorMessage="1" prompt="Adresa web se scrie fără spaţii şi nu poate avea mai puţin de 7 caractere.&#10;&#10;Folosiţi caracterul:  #  dacă celula trebuie să rămână goală" errorTitle="Atenţie !!!" error="Câmp obligatoriu.&#10;Lungimea de minim 7 caractere  sau un singur caracter #" sqref="C43 C21">
      <formula1>OR(C43="#",LEN(TRIM(C43))&gt;6)</formula1>
    </dataValidation>
    <dataValidation type="custom" operator="greaterThan" allowBlank="1" showInputMessage="1" showErrorMessage="1" prompt="Adresa de email se scrie fără spaţii, trebuie să conţină caracterul @ şi nu poate avea mai puţin de 7 caractere.&#10;&#10;Folosiţi caracterul:  #  dacă celula trebuie să rămână goală" errorTitle="Atenţie !!!" error="Câmp obligatoriu.&#10;Lungimea de minim 7 caractere  sau un singur caracter #" sqref="C42 C20">
      <formula1>OR(C42="#",LEN(TRIM(C42))&gt;6)</formula1>
    </dataValidation>
    <dataValidation type="textLength" operator="greaterThan" allowBlank="1" showInputMessage="1" showErrorMessage="1" prompt="Denumirea punctului de lucru nu poate avea mai puţin de 4 caractere.&#10;" errorTitle="Atenţie !!!" error="Câmp obligatoriu.&#10;Lungimea de minim 4 caractere" sqref="C27">
      <formula1>3</formula1>
    </dataValidation>
    <dataValidation type="textLength" operator="greaterThan" allowBlank="1" showInputMessage="1" showErrorMessage="1" error="Cel puţin 2 caractere" sqref="C28 C6">
      <formula1>1</formula1>
    </dataValidation>
    <dataValidation type="textLength" operator="greaterThan" allowBlank="1" showInputMessage="1" showErrorMessage="1" error="Cel puţin 3 caractere" sqref="C29 C7">
      <formula1>2</formula1>
    </dataValidation>
    <dataValidation type="custom" operator="greaterThan" allowBlank="1" showInputMessage="1" showErrorMessage="1" prompt="Denumirea băncii nu poate avea mai puţin de 3 caractere.&#10;&#10;Folosiţi caracterul:  #  dacă celula trebuie să rămână goală" errorTitle="Atenţie !!!" error="Câmp obligatoriu.&#10;Lungimea de minim 3 caractere  sau un singur caracter #" sqref="C22">
      <formula1>OR(C22="#",LEN(TRIM(C22))&gt;2)</formula1>
    </dataValidation>
    <dataValidation type="custom" operator="greaterThan" allowBlank="1" showInputMessage="1" showErrorMessage="1" prompt="Denumirea sucursalei băncii nu poate avea mai puţin de 3 caractere.&#10;&#10;Folosiţi caracterul:  #  dacă celula trebuie să rămână goală" errorTitle="Atenţie !!!" error="Câmp obligatoriu.&#10;Lungimea de minim 3 caractere  sau un singur caracter #" sqref="C23">
      <formula1>OR(C23="#",LEN(TRIM(C23))&gt;2)</formula1>
    </dataValidation>
    <dataValidation type="custom" operator="greaterThan" allowBlank="1" showInputMessage="1" showErrorMessage="1" prompt="Contul bancar se scrie fără spaţii sau caractere separatoare.&#10;trebuie sa aibă 24 de caractere.&#10;&#10;Folosiţi caracterul:  #  dacă celula trebuie să rămână goală" errorTitle="Atenţie !!!" error="Câmp obligatoriu.&#10;Contul bancar se scrie fără spaţii sau caractere separatoare.&#10;trebuie sa aibă 24 de caractere.&#10;# pentru informaţie lipsă" sqref="C24">
      <formula1>OR(C24="#",LEN(TRIM(C24))=24)</formula1>
    </dataValidation>
    <dataValidation type="date" operator="greaterThanOrEqual" allowBlank="1" showInputMessage="1" showErrorMessage="1" error="Data completării nu poate fi anterioară zilei de 01.03.2017" sqref="C2">
      <formula1>DATE(2017,3,1)</formula1>
    </dataValidation>
    <dataValidation type="textLength" operator="greaterThan" allowBlank="1" showInputMessage="1" showErrorMessage="1" prompt="Denumirea furnizorului nu poate avea mai puţin de 4 caractere.&#10;" errorTitle="Atenţie !!!" error="Câmp obligatoriu.&#10;Lungimea de minim 4 caractere" sqref="C4">
      <formula1>3</formula1>
    </dataValidation>
    <dataValidation type="whole" allowBlank="1" showErrorMessage="1" errorTitle="Atenţie " error="Verificaţi CNP-ul" sqref="C8">
      <formula1>1010101010011</formula1>
      <formula2>8991231999999</formula2>
    </dataValidation>
    <dataValidation type="whole" allowBlank="1" showErrorMessage="1" errorTitle="Atenţie " error="Verificaţi C.I.F.-ul &#10;Nu se scriu decât cifre, fără spaţii sau alte caractere de delimitare.&#10;Poate avea 4 - 13 cifre" sqref="C5">
      <formula1>1000</formula1>
      <formula2>8991231999999</formula2>
    </dataValidation>
    <dataValidation type="custom" operator="greaterThan" allowBlank="1" showInputMessage="1" showErrorMessage="1" prompt="Numărul de telefon se scrie pe 10 cifre, fără prefixul de ţară sau separatori (fără - , . / sau alte caractere).&#10;&#10;Folosiţi caracterul:  #  dacă celula trebuie să rămână goală" errorTitle="Atenţie !!!" error="Câmp obligatoriu.&#10;Lungimea de 10 cifre sau un singur caracter #" sqref="C18 C40">
      <formula1>OR(C18="#",LEN(TRIM(T(C18)))=10)</formula1>
    </dataValidation>
  </dataValidations>
  <printOptions/>
  <pageMargins left="1.1811023622047245" right="0.5905511811023623" top="0.2362204724409449" bottom="0.2362204724409449" header="0.2362204724409449" footer="0.2362204724409449"/>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46"/>
  </sheetPr>
  <dimension ref="A1:G29"/>
  <sheetViews>
    <sheetView showGridLines="0" showRowColHeaders="0" showZeros="0" showOutlineSymbols="0" zoomScalePageLayoutView="0" workbookViewId="0" topLeftCell="A4">
      <pane ySplit="3" topLeftCell="A7" activePane="bottomLeft" state="frozen"/>
      <selection pane="topLeft" activeCell="B8" sqref="B8"/>
      <selection pane="bottomLeft" activeCell="D7" sqref="D7"/>
    </sheetView>
  </sheetViews>
  <sheetFormatPr defaultColWidth="0" defaultRowHeight="12.75"/>
  <cols>
    <col min="1" max="1" width="7.28125" style="0" customWidth="1"/>
    <col min="2" max="2" width="58.00390625" style="0" customWidth="1"/>
    <col min="3" max="3" width="40.00390625" style="0" customWidth="1"/>
    <col min="4" max="4" width="6.7109375" style="21" bestFit="1" customWidth="1"/>
    <col min="5" max="5" width="8.421875" style="21" bestFit="1" customWidth="1"/>
    <col min="6" max="6" width="2.28125" style="0" customWidth="1"/>
    <col min="7" max="7" width="3.140625" style="144" hidden="1" customWidth="1"/>
    <col min="8" max="50" width="3.140625" style="0" hidden="1" customWidth="1"/>
    <col min="51" max="16384" width="0" style="0" hidden="1" customWidth="1"/>
  </cols>
  <sheetData>
    <row r="1" spans="1:7" ht="12.75">
      <c r="A1" s="11" t="str">
        <f>"Furnizor de investigatii paraclinice de radiologie-imagistica medicală: "&amp;Furn_Den</f>
        <v>Furnizor de investigatii paraclinice de radiologie-imagistica medicală: </v>
      </c>
      <c r="D1"/>
      <c r="E1"/>
      <c r="G1" s="111"/>
    </row>
    <row r="2" spans="1:7" ht="12.75">
      <c r="A2" t="str">
        <f>"Punct de lucru: "&amp;PL_Den</f>
        <v>Punct de lucru: </v>
      </c>
      <c r="D2"/>
      <c r="E2"/>
      <c r="G2" s="111"/>
    </row>
    <row r="3" spans="2:7" ht="12.75">
      <c r="B3" s="1"/>
      <c r="C3" s="2"/>
      <c r="D3" s="20"/>
      <c r="G3" s="111"/>
    </row>
    <row r="4" spans="1:7" ht="15.75">
      <c r="A4" s="316" t="s">
        <v>386</v>
      </c>
      <c r="B4" s="316"/>
      <c r="C4" s="316"/>
      <c r="D4" s="316"/>
      <c r="E4" s="316"/>
      <c r="G4" s="111"/>
    </row>
    <row r="5" spans="2:7" ht="5.25" customHeight="1">
      <c r="B5" s="3"/>
      <c r="D5"/>
      <c r="G5" s="111"/>
    </row>
    <row r="6" spans="1:7" ht="12.75">
      <c r="A6" s="40" t="s">
        <v>16</v>
      </c>
      <c r="B6" s="317" t="s">
        <v>6</v>
      </c>
      <c r="C6" s="318"/>
      <c r="D6" s="41" t="s">
        <v>86</v>
      </c>
      <c r="E6" s="42" t="s">
        <v>12</v>
      </c>
      <c r="G6" s="111"/>
    </row>
    <row r="7" spans="1:7" ht="12.75" customHeight="1">
      <c r="A7" s="324" t="s">
        <v>13</v>
      </c>
      <c r="B7" s="322" t="s">
        <v>9</v>
      </c>
      <c r="C7" s="36" t="s">
        <v>10</v>
      </c>
      <c r="D7" s="43"/>
      <c r="E7" s="37">
        <f aca="true" t="shared" si="0" ref="E7:E12">IF(D7="DA",G7,"")</f>
      </c>
      <c r="F7" s="6"/>
      <c r="G7" s="111">
        <v>8</v>
      </c>
    </row>
    <row r="8" spans="1:7" ht="29.25" customHeight="1">
      <c r="A8" s="325"/>
      <c r="B8" s="323"/>
      <c r="C8" s="38" t="s">
        <v>11</v>
      </c>
      <c r="D8" s="44"/>
      <c r="E8" s="39">
        <f t="shared" si="0"/>
      </c>
      <c r="G8" s="111">
        <v>10</v>
      </c>
    </row>
    <row r="9" spans="1:7" ht="24.75" customHeight="1" hidden="1">
      <c r="A9" s="31"/>
      <c r="B9" s="30"/>
      <c r="C9" s="32"/>
      <c r="D9" s="45"/>
      <c r="E9" s="28">
        <f t="shared" si="0"/>
      </c>
      <c r="G9" s="111"/>
    </row>
    <row r="10" spans="1:7" ht="76.5">
      <c r="A10" s="33" t="s">
        <v>14</v>
      </c>
      <c r="B10" s="34" t="s">
        <v>117</v>
      </c>
      <c r="C10" s="174" t="s">
        <v>366</v>
      </c>
      <c r="D10" s="45"/>
      <c r="E10" s="28">
        <f t="shared" si="0"/>
      </c>
      <c r="G10" s="111">
        <v>10</v>
      </c>
    </row>
    <row r="11" spans="1:7" ht="38.25">
      <c r="A11" s="26" t="s">
        <v>15</v>
      </c>
      <c r="B11" s="27" t="s">
        <v>7</v>
      </c>
      <c r="C11" s="172" t="s">
        <v>246</v>
      </c>
      <c r="D11" s="43"/>
      <c r="E11" s="37">
        <f t="shared" si="0"/>
      </c>
      <c r="G11" s="111">
        <v>2</v>
      </c>
    </row>
    <row r="12" spans="1:7" ht="12.75" customHeight="1">
      <c r="A12" s="29"/>
      <c r="B12" s="35"/>
      <c r="C12" s="173" t="s">
        <v>247</v>
      </c>
      <c r="D12" s="44"/>
      <c r="E12" s="39">
        <f t="shared" si="0"/>
      </c>
      <c r="G12" s="111">
        <v>5</v>
      </c>
    </row>
    <row r="13" spans="1:7" ht="12.75" customHeight="1">
      <c r="A13" s="46"/>
      <c r="B13" s="319" t="s">
        <v>8</v>
      </c>
      <c r="C13" s="320"/>
      <c r="D13" s="321"/>
      <c r="E13" s="19">
        <f>SUM(E7:E12)</f>
        <v>0</v>
      </c>
      <c r="G13" s="111"/>
    </row>
    <row r="14" spans="1:7" ht="12.75" customHeight="1">
      <c r="A14" s="7"/>
      <c r="B14" s="8"/>
      <c r="C14" s="9"/>
      <c r="D14" s="23"/>
      <c r="E14" s="24"/>
      <c r="G14" s="111"/>
    </row>
    <row r="15" spans="1:7" ht="12.75">
      <c r="A15" t="s">
        <v>17</v>
      </c>
      <c r="B15" s="314" t="s">
        <v>18</v>
      </c>
      <c r="C15" s="314"/>
      <c r="D15" s="314"/>
      <c r="E15" s="314"/>
      <c r="G15" s="111"/>
    </row>
    <row r="16" spans="2:7" ht="12.75">
      <c r="B16" s="314" t="s">
        <v>248</v>
      </c>
      <c r="C16" s="314"/>
      <c r="D16" s="314"/>
      <c r="E16" s="314"/>
      <c r="G16" s="111"/>
    </row>
    <row r="17" spans="2:7" ht="12.75">
      <c r="B17" s="327" t="s">
        <v>249</v>
      </c>
      <c r="C17" s="327"/>
      <c r="D17" s="327"/>
      <c r="E17" s="327"/>
      <c r="G17" s="111"/>
    </row>
    <row r="18" spans="2:7" ht="12.75">
      <c r="B18" s="327"/>
      <c r="C18" s="327"/>
      <c r="D18" s="327"/>
      <c r="E18" s="327"/>
      <c r="G18" s="111"/>
    </row>
    <row r="19" spans="2:7" ht="12.75">
      <c r="B19" s="326" t="s">
        <v>177</v>
      </c>
      <c r="C19" s="326"/>
      <c r="D19" s="326"/>
      <c r="E19" s="326"/>
      <c r="G19" s="111"/>
    </row>
    <row r="20" spans="2:7" ht="12.75">
      <c r="B20" s="68"/>
      <c r="C20" s="68"/>
      <c r="D20" s="68"/>
      <c r="E20" s="68"/>
      <c r="G20" s="111"/>
    </row>
    <row r="21" spans="2:7" ht="12.75">
      <c r="B21" s="68"/>
      <c r="C21" s="68"/>
      <c r="D21" s="68"/>
      <c r="E21" s="68"/>
      <c r="G21" s="111"/>
    </row>
    <row r="22" spans="1:5" s="92" customFormat="1" ht="15.75">
      <c r="A22" s="315" t="s">
        <v>0</v>
      </c>
      <c r="B22" s="315"/>
      <c r="C22" s="94"/>
      <c r="D22" s="107"/>
      <c r="E22" s="108"/>
    </row>
    <row r="23" spans="1:5" s="92" customFormat="1" ht="15.75">
      <c r="A23" s="303" t="s">
        <v>2</v>
      </c>
      <c r="B23" s="303"/>
      <c r="C23" s="95"/>
      <c r="D23" s="107"/>
      <c r="E23" s="108"/>
    </row>
    <row r="24" spans="1:5" s="92" customFormat="1" ht="15.75">
      <c r="A24" s="303"/>
      <c r="B24" s="303"/>
      <c r="C24" s="96"/>
      <c r="D24" s="95"/>
      <c r="E24" s="108"/>
    </row>
    <row r="25" spans="1:5" s="92" customFormat="1" ht="15.75">
      <c r="A25" s="303" t="str">
        <f>UPPER(Furn_ReprLeg_Nume)&amp;"  "&amp;Furn_ReprLeg_PreNume</f>
        <v>  </v>
      </c>
      <c r="B25" s="303"/>
      <c r="C25" s="96"/>
      <c r="D25" s="77"/>
      <c r="E25" s="108"/>
    </row>
    <row r="26" spans="1:5" s="104" customFormat="1" ht="11.25">
      <c r="A26" s="306" t="s">
        <v>151</v>
      </c>
      <c r="B26" s="306"/>
      <c r="C26" s="102"/>
      <c r="D26" s="101"/>
      <c r="E26" s="106"/>
    </row>
    <row r="27" spans="1:5" s="92" customFormat="1" ht="15.75">
      <c r="A27" s="96"/>
      <c r="B27" s="81"/>
      <c r="C27" s="81" t="s">
        <v>1</v>
      </c>
      <c r="D27" s="81"/>
      <c r="E27" s="108"/>
    </row>
    <row r="28" spans="2:5" s="92" customFormat="1" ht="15.75">
      <c r="B28" s="97"/>
      <c r="C28" s="98">
        <f>Data_Compl</f>
        <v>0</v>
      </c>
      <c r="D28" s="81"/>
      <c r="E28" s="108"/>
    </row>
    <row r="29" ht="12.75">
      <c r="B29" s="21"/>
    </row>
  </sheetData>
  <sheetProtection password="FBFE" sheet="1" selectLockedCells="1" autoFilter="0"/>
  <mergeCells count="14">
    <mergeCell ref="A4:E4"/>
    <mergeCell ref="B6:C6"/>
    <mergeCell ref="B13:D13"/>
    <mergeCell ref="B7:B8"/>
    <mergeCell ref="A7:A8"/>
    <mergeCell ref="B19:E19"/>
    <mergeCell ref="B17:E18"/>
    <mergeCell ref="A25:B25"/>
    <mergeCell ref="B15:E15"/>
    <mergeCell ref="B16:E16"/>
    <mergeCell ref="A26:B26"/>
    <mergeCell ref="A24:B24"/>
    <mergeCell ref="A23:B23"/>
    <mergeCell ref="A22:B22"/>
  </mergeCells>
  <conditionalFormatting sqref="D7:D12">
    <cfRule type="containsBlanks" priority="1" dxfId="43" stopIfTrue="1">
      <formula>LEN(TRIM(D7))=0</formula>
    </cfRule>
  </conditionalFormatting>
  <dataValidations count="1">
    <dataValidation type="list" showInputMessage="1" showErrorMessage="1" errorTitle="Atenţie !!!" error="Valoarea se alege din listă folosind butonul cu săgeată din stânga.&#10;Nu se admit alte valori." sqref="D7:D12">
      <formula1>"DA,NU"</formula1>
    </dataValidation>
  </dataValidations>
  <printOptions/>
  <pageMargins left="0.75" right="0.47" top="0.22" bottom="0.22" header="0.26" footer="0.22"/>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46"/>
    <pageSetUpPr fitToPage="1"/>
  </sheetPr>
  <dimension ref="A1:AI47"/>
  <sheetViews>
    <sheetView showGridLines="0" showRowColHeaders="0" showZeros="0" showOutlineSymbols="0" zoomScalePageLayoutView="0" workbookViewId="0" topLeftCell="A4">
      <pane xSplit="2" ySplit="4" topLeftCell="C8" activePane="bottomRight" state="frozen"/>
      <selection pane="topLeft" activeCell="B8" sqref="B8"/>
      <selection pane="topRight" activeCell="B8" sqref="B8"/>
      <selection pane="bottomLeft" activeCell="B8" sqref="B8"/>
      <selection pane="bottomRight" activeCell="B8" sqref="B8"/>
    </sheetView>
  </sheetViews>
  <sheetFormatPr defaultColWidth="0" defaultRowHeight="12.75" zeroHeight="1"/>
  <cols>
    <col min="1" max="1" width="5.8515625" style="12" customWidth="1"/>
    <col min="2" max="2" width="38.00390625" style="12" customWidth="1"/>
    <col min="3" max="3" width="12.140625" style="12" bestFit="1" customWidth="1"/>
    <col min="4" max="4" width="40.140625" style="12" customWidth="1"/>
    <col min="5" max="5" width="10.57421875" style="12" bestFit="1" customWidth="1"/>
    <col min="6" max="6" width="8.7109375" style="12" bestFit="1" customWidth="1"/>
    <col min="7" max="8" width="11.8515625" style="12" bestFit="1" customWidth="1"/>
    <col min="9" max="9" width="13.00390625" style="12" customWidth="1"/>
    <col min="10" max="10" width="11.140625" style="12" customWidth="1"/>
    <col min="11" max="11" width="9.8515625" style="12" customWidth="1"/>
    <col min="12" max="12" width="10.57421875" style="12" customWidth="1"/>
    <col min="13" max="13" width="13.00390625" style="12" customWidth="1"/>
    <col min="14" max="14" width="11.140625" style="12" customWidth="1"/>
    <col min="15" max="15" width="11.8515625" style="12" bestFit="1" customWidth="1"/>
    <col min="16" max="16" width="9.421875" style="12" bestFit="1" customWidth="1"/>
    <col min="17" max="17" width="11.8515625" style="12" bestFit="1" customWidth="1"/>
    <col min="18" max="18" width="3.57421875" style="12" customWidth="1"/>
    <col min="19" max="16384" width="3.57421875" style="12" hidden="1" customWidth="1"/>
  </cols>
  <sheetData>
    <row r="1" spans="1:10" ht="13.5" thickTop="1">
      <c r="A1" s="18" t="str">
        <f>"Furnizor de investigatii paraclinice de radiologie-imagistica medicală: "&amp;Furn_Den</f>
        <v>Furnizor de investigatii paraclinice de radiologie-imagistica medicală: </v>
      </c>
      <c r="B1" s="1"/>
      <c r="C1" s="2"/>
      <c r="D1" s="20"/>
      <c r="E1" s="21"/>
      <c r="J1" s="120" t="str">
        <f>IF(V8=15,ROUND(G1/6*VLOOKUP(F1,Cat_Pers_Pct,2,0),2),"Incomplet")</f>
        <v>Incomplet</v>
      </c>
    </row>
    <row r="2" spans="1:5" ht="12.75">
      <c r="A2" t="str">
        <f>"Punct de lucru: "&amp;PL_Den</f>
        <v>Punct de lucru: </v>
      </c>
      <c r="B2" s="1"/>
      <c r="C2" s="2"/>
      <c r="D2" s="20"/>
      <c r="E2" s="21"/>
    </row>
    <row r="3" ht="12.75">
      <c r="A3"/>
    </row>
    <row r="4" spans="1:17" ht="11.25">
      <c r="A4" s="334" t="s">
        <v>387</v>
      </c>
      <c r="B4" s="334"/>
      <c r="C4" s="334"/>
      <c r="D4" s="334"/>
      <c r="E4" s="334"/>
      <c r="F4" s="334"/>
      <c r="G4" s="334"/>
      <c r="H4" s="334"/>
      <c r="I4" s="332" t="s">
        <v>244</v>
      </c>
      <c r="J4" s="329" t="s">
        <v>245</v>
      </c>
      <c r="K4" s="330"/>
      <c r="L4" s="330"/>
      <c r="M4" s="330"/>
      <c r="N4" s="330"/>
      <c r="O4" s="330"/>
      <c r="P4" s="330"/>
      <c r="Q4" s="330"/>
    </row>
    <row r="5" spans="1:17" ht="12" thickBot="1">
      <c r="A5" s="335"/>
      <c r="B5" s="335"/>
      <c r="C5" s="335"/>
      <c r="D5" s="335"/>
      <c r="E5" s="335"/>
      <c r="F5" s="335"/>
      <c r="G5" s="335"/>
      <c r="H5" s="335"/>
      <c r="I5" s="333"/>
      <c r="J5" s="331"/>
      <c r="K5" s="331"/>
      <c r="L5" s="331"/>
      <c r="M5" s="331"/>
      <c r="N5" s="331"/>
      <c r="O5" s="331"/>
      <c r="P5" s="331"/>
      <c r="Q5" s="331"/>
    </row>
    <row r="6" spans="1:34" s="13" customFormat="1" ht="32.25" customHeight="1" thickTop="1">
      <c r="A6" s="346" t="s">
        <v>155</v>
      </c>
      <c r="B6" s="339" t="s">
        <v>19</v>
      </c>
      <c r="C6" s="339" t="s">
        <v>20</v>
      </c>
      <c r="D6" s="339" t="s">
        <v>32</v>
      </c>
      <c r="E6" s="339" t="s">
        <v>243</v>
      </c>
      <c r="F6" s="339" t="s">
        <v>47</v>
      </c>
      <c r="G6" s="348" t="s">
        <v>157</v>
      </c>
      <c r="H6" s="354" t="s">
        <v>12</v>
      </c>
      <c r="I6" s="346" t="s">
        <v>21</v>
      </c>
      <c r="J6" s="339" t="s">
        <v>254</v>
      </c>
      <c r="K6" s="339"/>
      <c r="L6" s="339"/>
      <c r="M6" s="351" t="s">
        <v>22</v>
      </c>
      <c r="N6" s="352"/>
      <c r="O6" s="352"/>
      <c r="P6" s="339" t="s">
        <v>23</v>
      </c>
      <c r="Q6" s="353"/>
      <c r="S6" s="344" t="s">
        <v>209</v>
      </c>
      <c r="T6" s="342" t="s">
        <v>210</v>
      </c>
      <c r="U6" s="343"/>
      <c r="V6" s="343"/>
      <c r="W6" s="343"/>
      <c r="X6" s="343"/>
      <c r="Y6" s="343"/>
      <c r="Z6" s="343"/>
      <c r="AA6" s="343"/>
      <c r="AB6" s="343"/>
      <c r="AC6" s="343"/>
      <c r="AD6" s="343"/>
      <c r="AE6" s="343"/>
      <c r="AF6" s="343"/>
      <c r="AG6" s="343"/>
      <c r="AH6" s="343"/>
    </row>
    <row r="7" spans="1:35" ht="13.5" customHeight="1" thickBot="1">
      <c r="A7" s="347"/>
      <c r="B7" s="341"/>
      <c r="C7" s="340"/>
      <c r="D7" s="340"/>
      <c r="E7" s="341"/>
      <c r="F7" s="341"/>
      <c r="G7" s="349"/>
      <c r="H7" s="355"/>
      <c r="I7" s="350"/>
      <c r="J7" s="254" t="s">
        <v>24</v>
      </c>
      <c r="K7" s="255" t="s">
        <v>30</v>
      </c>
      <c r="L7" s="255" t="s">
        <v>31</v>
      </c>
      <c r="M7" s="254" t="s">
        <v>24</v>
      </c>
      <c r="N7" s="254" t="s">
        <v>25</v>
      </c>
      <c r="O7" s="254" t="s">
        <v>26</v>
      </c>
      <c r="P7" s="256" t="s">
        <v>27</v>
      </c>
      <c r="Q7" s="257" t="s">
        <v>28</v>
      </c>
      <c r="S7" s="345"/>
      <c r="T7" s="129"/>
      <c r="U7" s="127" t="s">
        <v>183</v>
      </c>
      <c r="V7" s="127" t="s">
        <v>184</v>
      </c>
      <c r="W7" s="127" t="s">
        <v>185</v>
      </c>
      <c r="X7" s="127" t="s">
        <v>186</v>
      </c>
      <c r="Y7" s="127" t="s">
        <v>187</v>
      </c>
      <c r="Z7" s="127" t="s">
        <v>188</v>
      </c>
      <c r="AA7" s="127" t="s">
        <v>190</v>
      </c>
      <c r="AB7" s="127" t="s">
        <v>191</v>
      </c>
      <c r="AC7" s="127" t="s">
        <v>192</v>
      </c>
      <c r="AD7" s="127" t="s">
        <v>193</v>
      </c>
      <c r="AE7" s="127" t="s">
        <v>194</v>
      </c>
      <c r="AF7" s="127" t="s">
        <v>195</v>
      </c>
      <c r="AG7" s="127" t="s">
        <v>196</v>
      </c>
      <c r="AH7" s="127" t="s">
        <v>197</v>
      </c>
      <c r="AI7" s="127" t="s">
        <v>198</v>
      </c>
    </row>
    <row r="8" spans="1:35" s="160" customFormat="1" ht="13.5" customHeight="1" thickTop="1">
      <c r="A8" s="156">
        <f>IF(LEN(TRIM(B8))&gt;0,1,0)</f>
        <v>0</v>
      </c>
      <c r="B8" s="157"/>
      <c r="C8" s="158"/>
      <c r="D8" s="157"/>
      <c r="E8" s="169"/>
      <c r="F8" s="159"/>
      <c r="G8" s="159"/>
      <c r="H8" s="276">
        <f aca="true" t="shared" si="0" ref="H8:H37">IF(A8=0,0,IF(T8=15,IF(ISNA(VLOOKUP(D8,Cat_Pers_Pct,2,0)),"Categ.Eronată",ROUND(E8/S8*VLOOKUP(D8,Cat_Pers_Pct,2,0),2)),"Date Incomplete"))</f>
        <v>0</v>
      </c>
      <c r="I8" s="258"/>
      <c r="J8" s="157"/>
      <c r="K8" s="259"/>
      <c r="L8" s="260"/>
      <c r="M8" s="157"/>
      <c r="N8" s="260"/>
      <c r="O8" s="261"/>
      <c r="P8" s="157"/>
      <c r="Q8" s="262"/>
      <c r="S8" s="161">
        <f aca="true" t="shared" si="1" ref="S8:S37">IF(ISNA(VLOOKUP(D8,Cat_Pers_Pct,3,0)),0,VLOOKUP(D8,Cat_Pers_Pct,3,0))</f>
        <v>0</v>
      </c>
      <c r="T8" s="162">
        <f>SUM(U8:AI8)</f>
        <v>0</v>
      </c>
      <c r="U8" s="163">
        <f aca="true" t="shared" si="2" ref="U8:Z8">IF(LEN(TRIM(B8))&gt;0,1,0)</f>
        <v>0</v>
      </c>
      <c r="V8" s="163">
        <f t="shared" si="2"/>
        <v>0</v>
      </c>
      <c r="W8" s="163">
        <f t="shared" si="2"/>
        <v>0</v>
      </c>
      <c r="X8" s="163">
        <f t="shared" si="2"/>
        <v>0</v>
      </c>
      <c r="Y8" s="163">
        <f t="shared" si="2"/>
        <v>0</v>
      </c>
      <c r="Z8" s="163">
        <f t="shared" si="2"/>
        <v>0</v>
      </c>
      <c r="AA8" s="163">
        <f>IF(LEN(TRIM(I8))&gt;0,1,0)</f>
        <v>0</v>
      </c>
      <c r="AB8" s="163">
        <f>IF(LEN(TRIM(J8))&gt;0,1,0)</f>
        <v>0</v>
      </c>
      <c r="AC8" s="163">
        <f>IF(LEN(TRIM(K8))&gt;0,1,0)</f>
        <v>0</v>
      </c>
      <c r="AD8" s="163">
        <f aca="true" t="shared" si="3" ref="AD8:AI8">IF(LEN(TRIM(L8))&gt;0,1,0)</f>
        <v>0</v>
      </c>
      <c r="AE8" s="163">
        <f t="shared" si="3"/>
        <v>0</v>
      </c>
      <c r="AF8" s="163">
        <f t="shared" si="3"/>
        <v>0</v>
      </c>
      <c r="AG8" s="163">
        <f t="shared" si="3"/>
        <v>0</v>
      </c>
      <c r="AH8" s="163">
        <f t="shared" si="3"/>
        <v>0</v>
      </c>
      <c r="AI8" s="163">
        <f t="shared" si="3"/>
        <v>0</v>
      </c>
    </row>
    <row r="9" spans="1:35" s="121" customFormat="1" ht="13.5" customHeight="1">
      <c r="A9" s="122">
        <f>IF(AND(LEN(TRIM(B9))&gt;0,A8&gt;0),A8+1,0)</f>
        <v>0</v>
      </c>
      <c r="B9" s="123"/>
      <c r="C9" s="137"/>
      <c r="D9" s="124"/>
      <c r="E9" s="170"/>
      <c r="F9" s="125"/>
      <c r="G9" s="125"/>
      <c r="H9" s="277">
        <f t="shared" si="0"/>
        <v>0</v>
      </c>
      <c r="I9" s="263"/>
      <c r="J9" s="123"/>
      <c r="K9" s="264"/>
      <c r="L9" s="265"/>
      <c r="M9" s="123"/>
      <c r="N9" s="265"/>
      <c r="O9" s="266"/>
      <c r="P9" s="123"/>
      <c r="Q9" s="267"/>
      <c r="S9" s="131">
        <f t="shared" si="1"/>
        <v>0</v>
      </c>
      <c r="T9" s="130">
        <f aca="true" t="shared" si="4" ref="T9:T37">SUM(U9:AI9)</f>
        <v>0</v>
      </c>
      <c r="U9" s="128">
        <f aca="true" t="shared" si="5" ref="U9:U37">IF(LEN(TRIM(B9))&gt;0,1,0)</f>
        <v>0</v>
      </c>
      <c r="V9" s="128">
        <f aca="true" t="shared" si="6" ref="V9:V37">IF(LEN(TRIM(C9))&gt;0,1,0)</f>
        <v>0</v>
      </c>
      <c r="W9" s="128">
        <f aca="true" t="shared" si="7" ref="W9:W37">IF(LEN(TRIM(D9))&gt;0,1,0)</f>
        <v>0</v>
      </c>
      <c r="X9" s="128">
        <f aca="true" t="shared" si="8" ref="X9:X37">IF(LEN(TRIM(E9))&gt;0,1,0)</f>
        <v>0</v>
      </c>
      <c r="Y9" s="128">
        <f aca="true" t="shared" si="9" ref="Y9:Y37">IF(LEN(TRIM(F9))&gt;0,1,0)</f>
        <v>0</v>
      </c>
      <c r="Z9" s="128">
        <f aca="true" t="shared" si="10" ref="Z9:Z37">IF(LEN(TRIM(G9))&gt;0,1,0)</f>
        <v>0</v>
      </c>
      <c r="AA9" s="128">
        <f aca="true" t="shared" si="11" ref="AA9:AA37">IF(LEN(TRIM(I9))&gt;0,1,0)</f>
        <v>0</v>
      </c>
      <c r="AB9" s="128">
        <f aca="true" t="shared" si="12" ref="AB9:AB37">IF(LEN(TRIM(J9))&gt;0,1,0)</f>
        <v>0</v>
      </c>
      <c r="AC9" s="128">
        <f aca="true" t="shared" si="13" ref="AC9:AC37">IF(LEN(TRIM(K9))&gt;0,1,0)</f>
        <v>0</v>
      </c>
      <c r="AD9" s="128">
        <f aca="true" t="shared" si="14" ref="AD9:AD37">IF(LEN(TRIM(L9))&gt;0,1,0)</f>
        <v>0</v>
      </c>
      <c r="AE9" s="128">
        <f aca="true" t="shared" si="15" ref="AE9:AE37">IF(LEN(TRIM(M9))&gt;0,1,0)</f>
        <v>0</v>
      </c>
      <c r="AF9" s="128">
        <f aca="true" t="shared" si="16" ref="AF9:AF37">IF(LEN(TRIM(N9))&gt;0,1,0)</f>
        <v>0</v>
      </c>
      <c r="AG9" s="128">
        <f aca="true" t="shared" si="17" ref="AG9:AG37">IF(LEN(TRIM(O9))&gt;0,1,0)</f>
        <v>0</v>
      </c>
      <c r="AH9" s="128">
        <f aca="true" t="shared" si="18" ref="AH9:AH37">IF(LEN(TRIM(P9))&gt;0,1,0)</f>
        <v>0</v>
      </c>
      <c r="AI9" s="128">
        <f aca="true" t="shared" si="19" ref="AI9:AI37">IF(LEN(TRIM(Q9))&gt;0,1,0)</f>
        <v>0</v>
      </c>
    </row>
    <row r="10" spans="1:35" s="121" customFormat="1" ht="13.5" customHeight="1">
      <c r="A10" s="122">
        <f aca="true" t="shared" si="20" ref="A10:A37">IF(AND(LEN(TRIM(B10))&gt;0,A9&gt;0),A9+1,0)</f>
        <v>0</v>
      </c>
      <c r="B10" s="123"/>
      <c r="C10" s="137"/>
      <c r="D10" s="124"/>
      <c r="E10" s="170"/>
      <c r="F10" s="125"/>
      <c r="G10" s="125"/>
      <c r="H10" s="277">
        <f t="shared" si="0"/>
        <v>0</v>
      </c>
      <c r="I10" s="263"/>
      <c r="J10" s="123"/>
      <c r="K10" s="264"/>
      <c r="L10" s="265"/>
      <c r="M10" s="123"/>
      <c r="N10" s="265"/>
      <c r="O10" s="266"/>
      <c r="P10" s="123"/>
      <c r="Q10" s="267"/>
      <c r="S10" s="131">
        <f aca="true" t="shared" si="21" ref="S10:S23">IF(ISNA(VLOOKUP(D10,Cat_Pers_Pct,3,0)),0,VLOOKUP(D10,Cat_Pers_Pct,3,0))</f>
        <v>0</v>
      </c>
      <c r="T10" s="130">
        <f aca="true" t="shared" si="22" ref="T10:T23">SUM(U10:AI10)</f>
        <v>0</v>
      </c>
      <c r="U10" s="128">
        <f aca="true" t="shared" si="23" ref="U10:U23">IF(LEN(TRIM(B10))&gt;0,1,0)</f>
        <v>0</v>
      </c>
      <c r="V10" s="128">
        <f aca="true" t="shared" si="24" ref="V10:V23">IF(LEN(TRIM(C10))&gt;0,1,0)</f>
        <v>0</v>
      </c>
      <c r="W10" s="128">
        <f aca="true" t="shared" si="25" ref="W10:W23">IF(LEN(TRIM(D10))&gt;0,1,0)</f>
        <v>0</v>
      </c>
      <c r="X10" s="128">
        <f aca="true" t="shared" si="26" ref="X10:X23">IF(LEN(TRIM(E10))&gt;0,1,0)</f>
        <v>0</v>
      </c>
      <c r="Y10" s="128">
        <f aca="true" t="shared" si="27" ref="Y10:Y23">IF(LEN(TRIM(F10))&gt;0,1,0)</f>
        <v>0</v>
      </c>
      <c r="Z10" s="128">
        <f aca="true" t="shared" si="28" ref="Z10:Z23">IF(LEN(TRIM(G10))&gt;0,1,0)</f>
        <v>0</v>
      </c>
      <c r="AA10" s="128">
        <f aca="true" t="shared" si="29" ref="AA10:AA23">IF(LEN(TRIM(I10))&gt;0,1,0)</f>
        <v>0</v>
      </c>
      <c r="AB10" s="128">
        <f aca="true" t="shared" si="30" ref="AB10:AB23">IF(LEN(TRIM(J10))&gt;0,1,0)</f>
        <v>0</v>
      </c>
      <c r="AC10" s="128">
        <f aca="true" t="shared" si="31" ref="AC10:AC23">IF(LEN(TRIM(K10))&gt;0,1,0)</f>
        <v>0</v>
      </c>
      <c r="AD10" s="128">
        <f aca="true" t="shared" si="32" ref="AD10:AD23">IF(LEN(TRIM(L10))&gt;0,1,0)</f>
        <v>0</v>
      </c>
      <c r="AE10" s="128">
        <f aca="true" t="shared" si="33" ref="AE10:AE23">IF(LEN(TRIM(M10))&gt;0,1,0)</f>
        <v>0</v>
      </c>
      <c r="AF10" s="128">
        <f aca="true" t="shared" si="34" ref="AF10:AF23">IF(LEN(TRIM(N10))&gt;0,1,0)</f>
        <v>0</v>
      </c>
      <c r="AG10" s="128">
        <f aca="true" t="shared" si="35" ref="AG10:AG23">IF(LEN(TRIM(O10))&gt;0,1,0)</f>
        <v>0</v>
      </c>
      <c r="AH10" s="128">
        <f aca="true" t="shared" si="36" ref="AH10:AH23">IF(LEN(TRIM(P10))&gt;0,1,0)</f>
        <v>0</v>
      </c>
      <c r="AI10" s="128">
        <f aca="true" t="shared" si="37" ref="AI10:AI23">IF(LEN(TRIM(Q10))&gt;0,1,0)</f>
        <v>0</v>
      </c>
    </row>
    <row r="11" spans="1:35" s="121" customFormat="1" ht="13.5" customHeight="1">
      <c r="A11" s="122">
        <f t="shared" si="20"/>
        <v>0</v>
      </c>
      <c r="B11" s="123"/>
      <c r="C11" s="137"/>
      <c r="D11" s="124"/>
      <c r="E11" s="170"/>
      <c r="F11" s="125"/>
      <c r="G11" s="125"/>
      <c r="H11" s="277">
        <f t="shared" si="0"/>
        <v>0</v>
      </c>
      <c r="I11" s="263"/>
      <c r="J11" s="123"/>
      <c r="K11" s="264"/>
      <c r="L11" s="265"/>
      <c r="M11" s="123"/>
      <c r="N11" s="265"/>
      <c r="O11" s="266"/>
      <c r="P11" s="123"/>
      <c r="Q11" s="267"/>
      <c r="S11" s="131">
        <f t="shared" si="21"/>
        <v>0</v>
      </c>
      <c r="T11" s="130">
        <f t="shared" si="22"/>
        <v>0</v>
      </c>
      <c r="U11" s="128">
        <f t="shared" si="23"/>
        <v>0</v>
      </c>
      <c r="V11" s="128">
        <f t="shared" si="24"/>
        <v>0</v>
      </c>
      <c r="W11" s="128">
        <f t="shared" si="25"/>
        <v>0</v>
      </c>
      <c r="X11" s="128">
        <f t="shared" si="26"/>
        <v>0</v>
      </c>
      <c r="Y11" s="128">
        <f t="shared" si="27"/>
        <v>0</v>
      </c>
      <c r="Z11" s="128">
        <f t="shared" si="28"/>
        <v>0</v>
      </c>
      <c r="AA11" s="128">
        <f t="shared" si="29"/>
        <v>0</v>
      </c>
      <c r="AB11" s="128">
        <f t="shared" si="30"/>
        <v>0</v>
      </c>
      <c r="AC11" s="128">
        <f t="shared" si="31"/>
        <v>0</v>
      </c>
      <c r="AD11" s="128">
        <f t="shared" si="32"/>
        <v>0</v>
      </c>
      <c r="AE11" s="128">
        <f t="shared" si="33"/>
        <v>0</v>
      </c>
      <c r="AF11" s="128">
        <f t="shared" si="34"/>
        <v>0</v>
      </c>
      <c r="AG11" s="128">
        <f t="shared" si="35"/>
        <v>0</v>
      </c>
      <c r="AH11" s="128">
        <f t="shared" si="36"/>
        <v>0</v>
      </c>
      <c r="AI11" s="128">
        <f t="shared" si="37"/>
        <v>0</v>
      </c>
    </row>
    <row r="12" spans="1:35" s="121" customFormat="1" ht="13.5" customHeight="1">
      <c r="A12" s="122">
        <f t="shared" si="20"/>
        <v>0</v>
      </c>
      <c r="B12" s="123"/>
      <c r="C12" s="137"/>
      <c r="D12" s="124"/>
      <c r="E12" s="170"/>
      <c r="F12" s="125"/>
      <c r="G12" s="125"/>
      <c r="H12" s="277">
        <f t="shared" si="0"/>
        <v>0</v>
      </c>
      <c r="I12" s="263"/>
      <c r="J12" s="123"/>
      <c r="K12" s="264"/>
      <c r="L12" s="265"/>
      <c r="M12" s="123"/>
      <c r="N12" s="265"/>
      <c r="O12" s="266"/>
      <c r="P12" s="123"/>
      <c r="Q12" s="267"/>
      <c r="S12" s="131">
        <f t="shared" si="21"/>
        <v>0</v>
      </c>
      <c r="T12" s="130">
        <f t="shared" si="22"/>
        <v>0</v>
      </c>
      <c r="U12" s="128">
        <f t="shared" si="23"/>
        <v>0</v>
      </c>
      <c r="V12" s="128">
        <f t="shared" si="24"/>
        <v>0</v>
      </c>
      <c r="W12" s="128">
        <f t="shared" si="25"/>
        <v>0</v>
      </c>
      <c r="X12" s="128">
        <f t="shared" si="26"/>
        <v>0</v>
      </c>
      <c r="Y12" s="128">
        <f t="shared" si="27"/>
        <v>0</v>
      </c>
      <c r="Z12" s="128">
        <f t="shared" si="28"/>
        <v>0</v>
      </c>
      <c r="AA12" s="128">
        <f t="shared" si="29"/>
        <v>0</v>
      </c>
      <c r="AB12" s="128">
        <f t="shared" si="30"/>
        <v>0</v>
      </c>
      <c r="AC12" s="128">
        <f t="shared" si="31"/>
        <v>0</v>
      </c>
      <c r="AD12" s="128">
        <f t="shared" si="32"/>
        <v>0</v>
      </c>
      <c r="AE12" s="128">
        <f t="shared" si="33"/>
        <v>0</v>
      </c>
      <c r="AF12" s="128">
        <f t="shared" si="34"/>
        <v>0</v>
      </c>
      <c r="AG12" s="128">
        <f t="shared" si="35"/>
        <v>0</v>
      </c>
      <c r="AH12" s="128">
        <f t="shared" si="36"/>
        <v>0</v>
      </c>
      <c r="AI12" s="128">
        <f t="shared" si="37"/>
        <v>0</v>
      </c>
    </row>
    <row r="13" spans="1:35" s="121" customFormat="1" ht="13.5" customHeight="1">
      <c r="A13" s="122">
        <f t="shared" si="20"/>
        <v>0</v>
      </c>
      <c r="B13" s="123"/>
      <c r="C13" s="137"/>
      <c r="D13" s="124"/>
      <c r="E13" s="170"/>
      <c r="F13" s="125"/>
      <c r="G13" s="125"/>
      <c r="H13" s="277">
        <f t="shared" si="0"/>
        <v>0</v>
      </c>
      <c r="I13" s="263"/>
      <c r="J13" s="123"/>
      <c r="K13" s="264"/>
      <c r="L13" s="265"/>
      <c r="M13" s="123"/>
      <c r="N13" s="265"/>
      <c r="O13" s="266"/>
      <c r="P13" s="123"/>
      <c r="Q13" s="267"/>
      <c r="S13" s="131">
        <f t="shared" si="21"/>
        <v>0</v>
      </c>
      <c r="T13" s="130">
        <f t="shared" si="22"/>
        <v>0</v>
      </c>
      <c r="U13" s="128">
        <f t="shared" si="23"/>
        <v>0</v>
      </c>
      <c r="V13" s="128">
        <f t="shared" si="24"/>
        <v>0</v>
      </c>
      <c r="W13" s="128">
        <f t="shared" si="25"/>
        <v>0</v>
      </c>
      <c r="X13" s="128">
        <f t="shared" si="26"/>
        <v>0</v>
      </c>
      <c r="Y13" s="128">
        <f t="shared" si="27"/>
        <v>0</v>
      </c>
      <c r="Z13" s="128">
        <f t="shared" si="28"/>
        <v>0</v>
      </c>
      <c r="AA13" s="128">
        <f t="shared" si="29"/>
        <v>0</v>
      </c>
      <c r="AB13" s="128">
        <f t="shared" si="30"/>
        <v>0</v>
      </c>
      <c r="AC13" s="128">
        <f t="shared" si="31"/>
        <v>0</v>
      </c>
      <c r="AD13" s="128">
        <f t="shared" si="32"/>
        <v>0</v>
      </c>
      <c r="AE13" s="128">
        <f t="shared" si="33"/>
        <v>0</v>
      </c>
      <c r="AF13" s="128">
        <f t="shared" si="34"/>
        <v>0</v>
      </c>
      <c r="AG13" s="128">
        <f t="shared" si="35"/>
        <v>0</v>
      </c>
      <c r="AH13" s="128">
        <f t="shared" si="36"/>
        <v>0</v>
      </c>
      <c r="AI13" s="128">
        <f t="shared" si="37"/>
        <v>0</v>
      </c>
    </row>
    <row r="14" spans="1:35" s="121" customFormat="1" ht="13.5" customHeight="1">
      <c r="A14" s="122">
        <f t="shared" si="20"/>
        <v>0</v>
      </c>
      <c r="B14" s="123"/>
      <c r="C14" s="137"/>
      <c r="D14" s="124"/>
      <c r="E14" s="170"/>
      <c r="F14" s="125"/>
      <c r="G14" s="125"/>
      <c r="H14" s="277">
        <f t="shared" si="0"/>
        <v>0</v>
      </c>
      <c r="I14" s="263"/>
      <c r="J14" s="123"/>
      <c r="K14" s="264"/>
      <c r="L14" s="265"/>
      <c r="M14" s="123"/>
      <c r="N14" s="265"/>
      <c r="O14" s="266"/>
      <c r="P14" s="123"/>
      <c r="Q14" s="267"/>
      <c r="S14" s="131">
        <f t="shared" si="21"/>
        <v>0</v>
      </c>
      <c r="T14" s="130">
        <f t="shared" si="22"/>
        <v>0</v>
      </c>
      <c r="U14" s="128">
        <f t="shared" si="23"/>
        <v>0</v>
      </c>
      <c r="V14" s="128">
        <f t="shared" si="24"/>
        <v>0</v>
      </c>
      <c r="W14" s="128">
        <f t="shared" si="25"/>
        <v>0</v>
      </c>
      <c r="X14" s="128">
        <f t="shared" si="26"/>
        <v>0</v>
      </c>
      <c r="Y14" s="128">
        <f t="shared" si="27"/>
        <v>0</v>
      </c>
      <c r="Z14" s="128">
        <f t="shared" si="28"/>
        <v>0</v>
      </c>
      <c r="AA14" s="128">
        <f t="shared" si="29"/>
        <v>0</v>
      </c>
      <c r="AB14" s="128">
        <f t="shared" si="30"/>
        <v>0</v>
      </c>
      <c r="AC14" s="128">
        <f t="shared" si="31"/>
        <v>0</v>
      </c>
      <c r="AD14" s="128">
        <f t="shared" si="32"/>
        <v>0</v>
      </c>
      <c r="AE14" s="128">
        <f t="shared" si="33"/>
        <v>0</v>
      </c>
      <c r="AF14" s="128">
        <f t="shared" si="34"/>
        <v>0</v>
      </c>
      <c r="AG14" s="128">
        <f t="shared" si="35"/>
        <v>0</v>
      </c>
      <c r="AH14" s="128">
        <f t="shared" si="36"/>
        <v>0</v>
      </c>
      <c r="AI14" s="128">
        <f t="shared" si="37"/>
        <v>0</v>
      </c>
    </row>
    <row r="15" spans="1:35" s="121" customFormat="1" ht="13.5" customHeight="1">
      <c r="A15" s="122">
        <f t="shared" si="20"/>
        <v>0</v>
      </c>
      <c r="B15" s="123"/>
      <c r="C15" s="137"/>
      <c r="D15" s="124"/>
      <c r="E15" s="170"/>
      <c r="F15" s="125"/>
      <c r="G15" s="125"/>
      <c r="H15" s="277">
        <f t="shared" si="0"/>
        <v>0</v>
      </c>
      <c r="I15" s="263"/>
      <c r="J15" s="123"/>
      <c r="K15" s="264"/>
      <c r="L15" s="265"/>
      <c r="M15" s="123"/>
      <c r="N15" s="265"/>
      <c r="O15" s="266"/>
      <c r="P15" s="123"/>
      <c r="Q15" s="267"/>
      <c r="S15" s="131">
        <f t="shared" si="21"/>
        <v>0</v>
      </c>
      <c r="T15" s="130">
        <f t="shared" si="22"/>
        <v>0</v>
      </c>
      <c r="U15" s="128">
        <f t="shared" si="23"/>
        <v>0</v>
      </c>
      <c r="V15" s="128">
        <f t="shared" si="24"/>
        <v>0</v>
      </c>
      <c r="W15" s="128">
        <f t="shared" si="25"/>
        <v>0</v>
      </c>
      <c r="X15" s="128">
        <f t="shared" si="26"/>
        <v>0</v>
      </c>
      <c r="Y15" s="128">
        <f t="shared" si="27"/>
        <v>0</v>
      </c>
      <c r="Z15" s="128">
        <f t="shared" si="28"/>
        <v>0</v>
      </c>
      <c r="AA15" s="128">
        <f t="shared" si="29"/>
        <v>0</v>
      </c>
      <c r="AB15" s="128">
        <f t="shared" si="30"/>
        <v>0</v>
      </c>
      <c r="AC15" s="128">
        <f t="shared" si="31"/>
        <v>0</v>
      </c>
      <c r="AD15" s="128">
        <f t="shared" si="32"/>
        <v>0</v>
      </c>
      <c r="AE15" s="128">
        <f t="shared" si="33"/>
        <v>0</v>
      </c>
      <c r="AF15" s="128">
        <f t="shared" si="34"/>
        <v>0</v>
      </c>
      <c r="AG15" s="128">
        <f t="shared" si="35"/>
        <v>0</v>
      </c>
      <c r="AH15" s="128">
        <f t="shared" si="36"/>
        <v>0</v>
      </c>
      <c r="AI15" s="128">
        <f t="shared" si="37"/>
        <v>0</v>
      </c>
    </row>
    <row r="16" spans="1:35" s="121" customFormat="1" ht="13.5" customHeight="1">
      <c r="A16" s="122">
        <f t="shared" si="20"/>
        <v>0</v>
      </c>
      <c r="B16" s="123"/>
      <c r="C16" s="137"/>
      <c r="D16" s="124"/>
      <c r="E16" s="170"/>
      <c r="F16" s="125"/>
      <c r="G16" s="125"/>
      <c r="H16" s="277">
        <f t="shared" si="0"/>
        <v>0</v>
      </c>
      <c r="I16" s="263"/>
      <c r="J16" s="123"/>
      <c r="K16" s="264"/>
      <c r="L16" s="265"/>
      <c r="M16" s="123"/>
      <c r="N16" s="265"/>
      <c r="O16" s="266"/>
      <c r="P16" s="123"/>
      <c r="Q16" s="267"/>
      <c r="S16" s="131">
        <f t="shared" si="21"/>
        <v>0</v>
      </c>
      <c r="T16" s="130">
        <f t="shared" si="22"/>
        <v>0</v>
      </c>
      <c r="U16" s="128">
        <f t="shared" si="23"/>
        <v>0</v>
      </c>
      <c r="V16" s="128">
        <f t="shared" si="24"/>
        <v>0</v>
      </c>
      <c r="W16" s="128">
        <f t="shared" si="25"/>
        <v>0</v>
      </c>
      <c r="X16" s="128">
        <f t="shared" si="26"/>
        <v>0</v>
      </c>
      <c r="Y16" s="128">
        <f t="shared" si="27"/>
        <v>0</v>
      </c>
      <c r="Z16" s="128">
        <f t="shared" si="28"/>
        <v>0</v>
      </c>
      <c r="AA16" s="128">
        <f t="shared" si="29"/>
        <v>0</v>
      </c>
      <c r="AB16" s="128">
        <f t="shared" si="30"/>
        <v>0</v>
      </c>
      <c r="AC16" s="128">
        <f t="shared" si="31"/>
        <v>0</v>
      </c>
      <c r="AD16" s="128">
        <f t="shared" si="32"/>
        <v>0</v>
      </c>
      <c r="AE16" s="128">
        <f t="shared" si="33"/>
        <v>0</v>
      </c>
      <c r="AF16" s="128">
        <f t="shared" si="34"/>
        <v>0</v>
      </c>
      <c r="AG16" s="128">
        <f t="shared" si="35"/>
        <v>0</v>
      </c>
      <c r="AH16" s="128">
        <f t="shared" si="36"/>
        <v>0</v>
      </c>
      <c r="AI16" s="128">
        <f t="shared" si="37"/>
        <v>0</v>
      </c>
    </row>
    <row r="17" spans="1:35" s="121" customFormat="1" ht="13.5" customHeight="1">
      <c r="A17" s="122">
        <f t="shared" si="20"/>
        <v>0</v>
      </c>
      <c r="B17" s="123"/>
      <c r="C17" s="137"/>
      <c r="D17" s="124"/>
      <c r="E17" s="170"/>
      <c r="F17" s="125"/>
      <c r="G17" s="125"/>
      <c r="H17" s="277">
        <f t="shared" si="0"/>
        <v>0</v>
      </c>
      <c r="I17" s="263"/>
      <c r="J17" s="123"/>
      <c r="K17" s="264"/>
      <c r="L17" s="265"/>
      <c r="M17" s="123"/>
      <c r="N17" s="265"/>
      <c r="O17" s="266"/>
      <c r="P17" s="123"/>
      <c r="Q17" s="267"/>
      <c r="S17" s="131">
        <f t="shared" si="21"/>
        <v>0</v>
      </c>
      <c r="T17" s="130">
        <f t="shared" si="22"/>
        <v>0</v>
      </c>
      <c r="U17" s="128">
        <f t="shared" si="23"/>
        <v>0</v>
      </c>
      <c r="V17" s="128">
        <f t="shared" si="24"/>
        <v>0</v>
      </c>
      <c r="W17" s="128">
        <f t="shared" si="25"/>
        <v>0</v>
      </c>
      <c r="X17" s="128">
        <f t="shared" si="26"/>
        <v>0</v>
      </c>
      <c r="Y17" s="128">
        <f t="shared" si="27"/>
        <v>0</v>
      </c>
      <c r="Z17" s="128">
        <f t="shared" si="28"/>
        <v>0</v>
      </c>
      <c r="AA17" s="128">
        <f t="shared" si="29"/>
        <v>0</v>
      </c>
      <c r="AB17" s="128">
        <f t="shared" si="30"/>
        <v>0</v>
      </c>
      <c r="AC17" s="128">
        <f t="shared" si="31"/>
        <v>0</v>
      </c>
      <c r="AD17" s="128">
        <f t="shared" si="32"/>
        <v>0</v>
      </c>
      <c r="AE17" s="128">
        <f t="shared" si="33"/>
        <v>0</v>
      </c>
      <c r="AF17" s="128">
        <f t="shared" si="34"/>
        <v>0</v>
      </c>
      <c r="AG17" s="128">
        <f t="shared" si="35"/>
        <v>0</v>
      </c>
      <c r="AH17" s="128">
        <f t="shared" si="36"/>
        <v>0</v>
      </c>
      <c r="AI17" s="128">
        <f t="shared" si="37"/>
        <v>0</v>
      </c>
    </row>
    <row r="18" spans="1:35" s="121" customFormat="1" ht="13.5" customHeight="1">
      <c r="A18" s="122">
        <f t="shared" si="20"/>
        <v>0</v>
      </c>
      <c r="B18" s="123"/>
      <c r="C18" s="137"/>
      <c r="D18" s="124"/>
      <c r="E18" s="170"/>
      <c r="F18" s="125"/>
      <c r="G18" s="125"/>
      <c r="H18" s="277">
        <f t="shared" si="0"/>
        <v>0</v>
      </c>
      <c r="I18" s="263"/>
      <c r="J18" s="123"/>
      <c r="K18" s="264"/>
      <c r="L18" s="265"/>
      <c r="M18" s="123"/>
      <c r="N18" s="265"/>
      <c r="O18" s="266"/>
      <c r="P18" s="123"/>
      <c r="Q18" s="267"/>
      <c r="S18" s="131">
        <f t="shared" si="21"/>
        <v>0</v>
      </c>
      <c r="T18" s="130">
        <f t="shared" si="22"/>
        <v>0</v>
      </c>
      <c r="U18" s="128">
        <f t="shared" si="23"/>
        <v>0</v>
      </c>
      <c r="V18" s="128">
        <f t="shared" si="24"/>
        <v>0</v>
      </c>
      <c r="W18" s="128">
        <f t="shared" si="25"/>
        <v>0</v>
      </c>
      <c r="X18" s="128">
        <f t="shared" si="26"/>
        <v>0</v>
      </c>
      <c r="Y18" s="128">
        <f t="shared" si="27"/>
        <v>0</v>
      </c>
      <c r="Z18" s="128">
        <f t="shared" si="28"/>
        <v>0</v>
      </c>
      <c r="AA18" s="128">
        <f t="shared" si="29"/>
        <v>0</v>
      </c>
      <c r="AB18" s="128">
        <f t="shared" si="30"/>
        <v>0</v>
      </c>
      <c r="AC18" s="128">
        <f t="shared" si="31"/>
        <v>0</v>
      </c>
      <c r="AD18" s="128">
        <f t="shared" si="32"/>
        <v>0</v>
      </c>
      <c r="AE18" s="128">
        <f t="shared" si="33"/>
        <v>0</v>
      </c>
      <c r="AF18" s="128">
        <f t="shared" si="34"/>
        <v>0</v>
      </c>
      <c r="AG18" s="128">
        <f t="shared" si="35"/>
        <v>0</v>
      </c>
      <c r="AH18" s="128">
        <f t="shared" si="36"/>
        <v>0</v>
      </c>
      <c r="AI18" s="128">
        <f t="shared" si="37"/>
        <v>0</v>
      </c>
    </row>
    <row r="19" spans="1:35" s="121" customFormat="1" ht="13.5" customHeight="1">
      <c r="A19" s="122">
        <f t="shared" si="20"/>
        <v>0</v>
      </c>
      <c r="B19" s="123"/>
      <c r="C19" s="137"/>
      <c r="D19" s="124"/>
      <c r="E19" s="170"/>
      <c r="F19" s="125"/>
      <c r="G19" s="125"/>
      <c r="H19" s="277">
        <f t="shared" si="0"/>
        <v>0</v>
      </c>
      <c r="I19" s="263"/>
      <c r="J19" s="123"/>
      <c r="K19" s="264"/>
      <c r="L19" s="265"/>
      <c r="M19" s="123"/>
      <c r="N19" s="265"/>
      <c r="O19" s="266"/>
      <c r="P19" s="123"/>
      <c r="Q19" s="267"/>
      <c r="S19" s="131">
        <f t="shared" si="21"/>
        <v>0</v>
      </c>
      <c r="T19" s="130">
        <f t="shared" si="22"/>
        <v>0</v>
      </c>
      <c r="U19" s="128">
        <f t="shared" si="23"/>
        <v>0</v>
      </c>
      <c r="V19" s="128">
        <f t="shared" si="24"/>
        <v>0</v>
      </c>
      <c r="W19" s="128">
        <f t="shared" si="25"/>
        <v>0</v>
      </c>
      <c r="X19" s="128">
        <f t="shared" si="26"/>
        <v>0</v>
      </c>
      <c r="Y19" s="128">
        <f t="shared" si="27"/>
        <v>0</v>
      </c>
      <c r="Z19" s="128">
        <f t="shared" si="28"/>
        <v>0</v>
      </c>
      <c r="AA19" s="128">
        <f t="shared" si="29"/>
        <v>0</v>
      </c>
      <c r="AB19" s="128">
        <f t="shared" si="30"/>
        <v>0</v>
      </c>
      <c r="AC19" s="128">
        <f t="shared" si="31"/>
        <v>0</v>
      </c>
      <c r="AD19" s="128">
        <f t="shared" si="32"/>
        <v>0</v>
      </c>
      <c r="AE19" s="128">
        <f t="shared" si="33"/>
        <v>0</v>
      </c>
      <c r="AF19" s="128">
        <f t="shared" si="34"/>
        <v>0</v>
      </c>
      <c r="AG19" s="128">
        <f t="shared" si="35"/>
        <v>0</v>
      </c>
      <c r="AH19" s="128">
        <f t="shared" si="36"/>
        <v>0</v>
      </c>
      <c r="AI19" s="128">
        <f t="shared" si="37"/>
        <v>0</v>
      </c>
    </row>
    <row r="20" spans="1:35" s="121" customFormat="1" ht="13.5" customHeight="1">
      <c r="A20" s="122">
        <f t="shared" si="20"/>
        <v>0</v>
      </c>
      <c r="B20" s="123"/>
      <c r="C20" s="137"/>
      <c r="D20" s="124"/>
      <c r="E20" s="170"/>
      <c r="F20" s="125"/>
      <c r="G20" s="125"/>
      <c r="H20" s="277">
        <f t="shared" si="0"/>
        <v>0</v>
      </c>
      <c r="I20" s="263"/>
      <c r="J20" s="123"/>
      <c r="K20" s="264"/>
      <c r="L20" s="265"/>
      <c r="M20" s="123"/>
      <c r="N20" s="265"/>
      <c r="O20" s="266"/>
      <c r="P20" s="123"/>
      <c r="Q20" s="267"/>
      <c r="S20" s="131">
        <f t="shared" si="21"/>
        <v>0</v>
      </c>
      <c r="T20" s="130">
        <f t="shared" si="22"/>
        <v>0</v>
      </c>
      <c r="U20" s="128">
        <f t="shared" si="23"/>
        <v>0</v>
      </c>
      <c r="V20" s="128">
        <f t="shared" si="24"/>
        <v>0</v>
      </c>
      <c r="W20" s="128">
        <f t="shared" si="25"/>
        <v>0</v>
      </c>
      <c r="X20" s="128">
        <f t="shared" si="26"/>
        <v>0</v>
      </c>
      <c r="Y20" s="128">
        <f t="shared" si="27"/>
        <v>0</v>
      </c>
      <c r="Z20" s="128">
        <f t="shared" si="28"/>
        <v>0</v>
      </c>
      <c r="AA20" s="128">
        <f t="shared" si="29"/>
        <v>0</v>
      </c>
      <c r="AB20" s="128">
        <f t="shared" si="30"/>
        <v>0</v>
      </c>
      <c r="AC20" s="128">
        <f t="shared" si="31"/>
        <v>0</v>
      </c>
      <c r="AD20" s="128">
        <f t="shared" si="32"/>
        <v>0</v>
      </c>
      <c r="AE20" s="128">
        <f t="shared" si="33"/>
        <v>0</v>
      </c>
      <c r="AF20" s="128">
        <f t="shared" si="34"/>
        <v>0</v>
      </c>
      <c r="AG20" s="128">
        <f t="shared" si="35"/>
        <v>0</v>
      </c>
      <c r="AH20" s="128">
        <f t="shared" si="36"/>
        <v>0</v>
      </c>
      <c r="AI20" s="128">
        <f t="shared" si="37"/>
        <v>0</v>
      </c>
    </row>
    <row r="21" spans="1:35" s="121" customFormat="1" ht="13.5" customHeight="1">
      <c r="A21" s="122">
        <f t="shared" si="20"/>
        <v>0</v>
      </c>
      <c r="B21" s="123"/>
      <c r="C21" s="137"/>
      <c r="D21" s="124"/>
      <c r="E21" s="170"/>
      <c r="F21" s="125"/>
      <c r="G21" s="125"/>
      <c r="H21" s="277">
        <f t="shared" si="0"/>
        <v>0</v>
      </c>
      <c r="I21" s="263"/>
      <c r="J21" s="123"/>
      <c r="K21" s="264"/>
      <c r="L21" s="265"/>
      <c r="M21" s="123"/>
      <c r="N21" s="265"/>
      <c r="O21" s="266"/>
      <c r="P21" s="123"/>
      <c r="Q21" s="267"/>
      <c r="S21" s="131">
        <f t="shared" si="21"/>
        <v>0</v>
      </c>
      <c r="T21" s="130">
        <f t="shared" si="22"/>
        <v>0</v>
      </c>
      <c r="U21" s="128">
        <f t="shared" si="23"/>
        <v>0</v>
      </c>
      <c r="V21" s="128">
        <f t="shared" si="24"/>
        <v>0</v>
      </c>
      <c r="W21" s="128">
        <f t="shared" si="25"/>
        <v>0</v>
      </c>
      <c r="X21" s="128">
        <f t="shared" si="26"/>
        <v>0</v>
      </c>
      <c r="Y21" s="128">
        <f t="shared" si="27"/>
        <v>0</v>
      </c>
      <c r="Z21" s="128">
        <f t="shared" si="28"/>
        <v>0</v>
      </c>
      <c r="AA21" s="128">
        <f t="shared" si="29"/>
        <v>0</v>
      </c>
      <c r="AB21" s="128">
        <f t="shared" si="30"/>
        <v>0</v>
      </c>
      <c r="AC21" s="128">
        <f t="shared" si="31"/>
        <v>0</v>
      </c>
      <c r="AD21" s="128">
        <f t="shared" si="32"/>
        <v>0</v>
      </c>
      <c r="AE21" s="128">
        <f t="shared" si="33"/>
        <v>0</v>
      </c>
      <c r="AF21" s="128">
        <f t="shared" si="34"/>
        <v>0</v>
      </c>
      <c r="AG21" s="128">
        <f t="shared" si="35"/>
        <v>0</v>
      </c>
      <c r="AH21" s="128">
        <f t="shared" si="36"/>
        <v>0</v>
      </c>
      <c r="AI21" s="128">
        <f t="shared" si="37"/>
        <v>0</v>
      </c>
    </row>
    <row r="22" spans="1:35" s="121" customFormat="1" ht="13.5" customHeight="1">
      <c r="A22" s="122">
        <f t="shared" si="20"/>
        <v>0</v>
      </c>
      <c r="B22" s="123"/>
      <c r="C22" s="137"/>
      <c r="D22" s="124"/>
      <c r="E22" s="170"/>
      <c r="F22" s="125"/>
      <c r="G22" s="125"/>
      <c r="H22" s="277">
        <f t="shared" si="0"/>
        <v>0</v>
      </c>
      <c r="I22" s="263"/>
      <c r="J22" s="123"/>
      <c r="K22" s="264"/>
      <c r="L22" s="265"/>
      <c r="M22" s="123"/>
      <c r="N22" s="265"/>
      <c r="O22" s="266"/>
      <c r="P22" s="123"/>
      <c r="Q22" s="267"/>
      <c r="S22" s="131">
        <f t="shared" si="21"/>
        <v>0</v>
      </c>
      <c r="T22" s="130">
        <f t="shared" si="22"/>
        <v>0</v>
      </c>
      <c r="U22" s="128">
        <f t="shared" si="23"/>
        <v>0</v>
      </c>
      <c r="V22" s="128">
        <f t="shared" si="24"/>
        <v>0</v>
      </c>
      <c r="W22" s="128">
        <f t="shared" si="25"/>
        <v>0</v>
      </c>
      <c r="X22" s="128">
        <f t="shared" si="26"/>
        <v>0</v>
      </c>
      <c r="Y22" s="128">
        <f t="shared" si="27"/>
        <v>0</v>
      </c>
      <c r="Z22" s="128">
        <f t="shared" si="28"/>
        <v>0</v>
      </c>
      <c r="AA22" s="128">
        <f t="shared" si="29"/>
        <v>0</v>
      </c>
      <c r="AB22" s="128">
        <f t="shared" si="30"/>
        <v>0</v>
      </c>
      <c r="AC22" s="128">
        <f t="shared" si="31"/>
        <v>0</v>
      </c>
      <c r="AD22" s="128">
        <f t="shared" si="32"/>
        <v>0</v>
      </c>
      <c r="AE22" s="128">
        <f t="shared" si="33"/>
        <v>0</v>
      </c>
      <c r="AF22" s="128">
        <f t="shared" si="34"/>
        <v>0</v>
      </c>
      <c r="AG22" s="128">
        <f t="shared" si="35"/>
        <v>0</v>
      </c>
      <c r="AH22" s="128">
        <f t="shared" si="36"/>
        <v>0</v>
      </c>
      <c r="AI22" s="128">
        <f t="shared" si="37"/>
        <v>0</v>
      </c>
    </row>
    <row r="23" spans="1:35" s="121" customFormat="1" ht="13.5" customHeight="1">
      <c r="A23" s="122">
        <f t="shared" si="20"/>
        <v>0</v>
      </c>
      <c r="B23" s="123"/>
      <c r="C23" s="137"/>
      <c r="D23" s="124"/>
      <c r="E23" s="170"/>
      <c r="F23" s="125"/>
      <c r="G23" s="125"/>
      <c r="H23" s="277">
        <f t="shared" si="0"/>
        <v>0</v>
      </c>
      <c r="I23" s="263"/>
      <c r="J23" s="123"/>
      <c r="K23" s="264"/>
      <c r="L23" s="265"/>
      <c r="M23" s="123"/>
      <c r="N23" s="265"/>
      <c r="O23" s="266"/>
      <c r="P23" s="123"/>
      <c r="Q23" s="267"/>
      <c r="S23" s="131">
        <f t="shared" si="21"/>
        <v>0</v>
      </c>
      <c r="T23" s="130">
        <f t="shared" si="22"/>
        <v>0</v>
      </c>
      <c r="U23" s="128">
        <f t="shared" si="23"/>
        <v>0</v>
      </c>
      <c r="V23" s="128">
        <f t="shared" si="24"/>
        <v>0</v>
      </c>
      <c r="W23" s="128">
        <f t="shared" si="25"/>
        <v>0</v>
      </c>
      <c r="X23" s="128">
        <f t="shared" si="26"/>
        <v>0</v>
      </c>
      <c r="Y23" s="128">
        <f t="shared" si="27"/>
        <v>0</v>
      </c>
      <c r="Z23" s="128">
        <f t="shared" si="28"/>
        <v>0</v>
      </c>
      <c r="AA23" s="128">
        <f t="shared" si="29"/>
        <v>0</v>
      </c>
      <c r="AB23" s="128">
        <f t="shared" si="30"/>
        <v>0</v>
      </c>
      <c r="AC23" s="128">
        <f t="shared" si="31"/>
        <v>0</v>
      </c>
      <c r="AD23" s="128">
        <f t="shared" si="32"/>
        <v>0</v>
      </c>
      <c r="AE23" s="128">
        <f t="shared" si="33"/>
        <v>0</v>
      </c>
      <c r="AF23" s="128">
        <f t="shared" si="34"/>
        <v>0</v>
      </c>
      <c r="AG23" s="128">
        <f t="shared" si="35"/>
        <v>0</v>
      </c>
      <c r="AH23" s="128">
        <f t="shared" si="36"/>
        <v>0</v>
      </c>
      <c r="AI23" s="128">
        <f t="shared" si="37"/>
        <v>0</v>
      </c>
    </row>
    <row r="24" spans="1:35" s="121" customFormat="1" ht="13.5" customHeight="1">
      <c r="A24" s="122">
        <f t="shared" si="20"/>
        <v>0</v>
      </c>
      <c r="B24" s="123"/>
      <c r="C24" s="137"/>
      <c r="D24" s="124"/>
      <c r="E24" s="170"/>
      <c r="F24" s="125"/>
      <c r="G24" s="125"/>
      <c r="H24" s="277">
        <f t="shared" si="0"/>
        <v>0</v>
      </c>
      <c r="I24" s="263"/>
      <c r="J24" s="123"/>
      <c r="K24" s="264"/>
      <c r="L24" s="265"/>
      <c r="M24" s="123"/>
      <c r="N24" s="265"/>
      <c r="O24" s="266"/>
      <c r="P24" s="123"/>
      <c r="Q24" s="267"/>
      <c r="S24" s="131">
        <f t="shared" si="1"/>
        <v>0</v>
      </c>
      <c r="T24" s="130">
        <f t="shared" si="4"/>
        <v>0</v>
      </c>
      <c r="U24" s="128">
        <f t="shared" si="5"/>
        <v>0</v>
      </c>
      <c r="V24" s="128">
        <f t="shared" si="6"/>
        <v>0</v>
      </c>
      <c r="W24" s="128">
        <f t="shared" si="7"/>
        <v>0</v>
      </c>
      <c r="X24" s="128">
        <f t="shared" si="8"/>
        <v>0</v>
      </c>
      <c r="Y24" s="128">
        <f t="shared" si="9"/>
        <v>0</v>
      </c>
      <c r="Z24" s="128">
        <f t="shared" si="10"/>
        <v>0</v>
      </c>
      <c r="AA24" s="128">
        <f t="shared" si="11"/>
        <v>0</v>
      </c>
      <c r="AB24" s="128">
        <f t="shared" si="12"/>
        <v>0</v>
      </c>
      <c r="AC24" s="128">
        <f t="shared" si="13"/>
        <v>0</v>
      </c>
      <c r="AD24" s="128">
        <f t="shared" si="14"/>
        <v>0</v>
      </c>
      <c r="AE24" s="128">
        <f t="shared" si="15"/>
        <v>0</v>
      </c>
      <c r="AF24" s="128">
        <f t="shared" si="16"/>
        <v>0</v>
      </c>
      <c r="AG24" s="128">
        <f t="shared" si="17"/>
        <v>0</v>
      </c>
      <c r="AH24" s="128">
        <f t="shared" si="18"/>
        <v>0</v>
      </c>
      <c r="AI24" s="128">
        <f t="shared" si="19"/>
        <v>0</v>
      </c>
    </row>
    <row r="25" spans="1:35" s="121" customFormat="1" ht="13.5" customHeight="1">
      <c r="A25" s="122">
        <f t="shared" si="20"/>
        <v>0</v>
      </c>
      <c r="B25" s="123"/>
      <c r="C25" s="137"/>
      <c r="D25" s="124"/>
      <c r="E25" s="170"/>
      <c r="F25" s="125"/>
      <c r="G25" s="125"/>
      <c r="H25" s="277">
        <f t="shared" si="0"/>
        <v>0</v>
      </c>
      <c r="I25" s="263"/>
      <c r="J25" s="123"/>
      <c r="K25" s="264"/>
      <c r="L25" s="265"/>
      <c r="M25" s="123"/>
      <c r="N25" s="265"/>
      <c r="O25" s="266"/>
      <c r="P25" s="123"/>
      <c r="Q25" s="267"/>
      <c r="S25" s="131">
        <f t="shared" si="1"/>
        <v>0</v>
      </c>
      <c r="T25" s="130">
        <f t="shared" si="4"/>
        <v>0</v>
      </c>
      <c r="U25" s="128">
        <f t="shared" si="5"/>
        <v>0</v>
      </c>
      <c r="V25" s="128">
        <f t="shared" si="6"/>
        <v>0</v>
      </c>
      <c r="W25" s="128">
        <f t="shared" si="7"/>
        <v>0</v>
      </c>
      <c r="X25" s="128">
        <f t="shared" si="8"/>
        <v>0</v>
      </c>
      <c r="Y25" s="128">
        <f t="shared" si="9"/>
        <v>0</v>
      </c>
      <c r="Z25" s="128">
        <f t="shared" si="10"/>
        <v>0</v>
      </c>
      <c r="AA25" s="128">
        <f t="shared" si="11"/>
        <v>0</v>
      </c>
      <c r="AB25" s="128">
        <f t="shared" si="12"/>
        <v>0</v>
      </c>
      <c r="AC25" s="128">
        <f t="shared" si="13"/>
        <v>0</v>
      </c>
      <c r="AD25" s="128">
        <f t="shared" si="14"/>
        <v>0</v>
      </c>
      <c r="AE25" s="128">
        <f t="shared" si="15"/>
        <v>0</v>
      </c>
      <c r="AF25" s="128">
        <f t="shared" si="16"/>
        <v>0</v>
      </c>
      <c r="AG25" s="128">
        <f t="shared" si="17"/>
        <v>0</v>
      </c>
      <c r="AH25" s="128">
        <f t="shared" si="18"/>
        <v>0</v>
      </c>
      <c r="AI25" s="128">
        <f t="shared" si="19"/>
        <v>0</v>
      </c>
    </row>
    <row r="26" spans="1:35" s="121" customFormat="1" ht="13.5" customHeight="1">
      <c r="A26" s="122">
        <f t="shared" si="20"/>
        <v>0</v>
      </c>
      <c r="B26" s="123"/>
      <c r="C26" s="137"/>
      <c r="D26" s="124"/>
      <c r="E26" s="170"/>
      <c r="F26" s="125"/>
      <c r="G26" s="125"/>
      <c r="H26" s="277">
        <f t="shared" si="0"/>
        <v>0</v>
      </c>
      <c r="I26" s="263"/>
      <c r="J26" s="123"/>
      <c r="K26" s="264"/>
      <c r="L26" s="265"/>
      <c r="M26" s="123"/>
      <c r="N26" s="265"/>
      <c r="O26" s="266"/>
      <c r="P26" s="123"/>
      <c r="Q26" s="267"/>
      <c r="S26" s="131">
        <f t="shared" si="1"/>
        <v>0</v>
      </c>
      <c r="T26" s="130">
        <f t="shared" si="4"/>
        <v>0</v>
      </c>
      <c r="U26" s="128">
        <f t="shared" si="5"/>
        <v>0</v>
      </c>
      <c r="V26" s="128">
        <f t="shared" si="6"/>
        <v>0</v>
      </c>
      <c r="W26" s="128">
        <f t="shared" si="7"/>
        <v>0</v>
      </c>
      <c r="X26" s="128">
        <f t="shared" si="8"/>
        <v>0</v>
      </c>
      <c r="Y26" s="128">
        <f t="shared" si="9"/>
        <v>0</v>
      </c>
      <c r="Z26" s="128">
        <f t="shared" si="10"/>
        <v>0</v>
      </c>
      <c r="AA26" s="128">
        <f t="shared" si="11"/>
        <v>0</v>
      </c>
      <c r="AB26" s="128">
        <f t="shared" si="12"/>
        <v>0</v>
      </c>
      <c r="AC26" s="128">
        <f t="shared" si="13"/>
        <v>0</v>
      </c>
      <c r="AD26" s="128">
        <f t="shared" si="14"/>
        <v>0</v>
      </c>
      <c r="AE26" s="128">
        <f t="shared" si="15"/>
        <v>0</v>
      </c>
      <c r="AF26" s="128">
        <f t="shared" si="16"/>
        <v>0</v>
      </c>
      <c r="AG26" s="128">
        <f t="shared" si="17"/>
        <v>0</v>
      </c>
      <c r="AH26" s="128">
        <f t="shared" si="18"/>
        <v>0</v>
      </c>
      <c r="AI26" s="128">
        <f t="shared" si="19"/>
        <v>0</v>
      </c>
    </row>
    <row r="27" spans="1:35" s="121" customFormat="1" ht="13.5" customHeight="1">
      <c r="A27" s="122">
        <f t="shared" si="20"/>
        <v>0</v>
      </c>
      <c r="B27" s="123"/>
      <c r="C27" s="137"/>
      <c r="D27" s="124"/>
      <c r="E27" s="170"/>
      <c r="F27" s="125"/>
      <c r="G27" s="125"/>
      <c r="H27" s="277">
        <f t="shared" si="0"/>
        <v>0</v>
      </c>
      <c r="I27" s="263"/>
      <c r="J27" s="123"/>
      <c r="K27" s="264"/>
      <c r="L27" s="265"/>
      <c r="M27" s="123"/>
      <c r="N27" s="265"/>
      <c r="O27" s="266"/>
      <c r="P27" s="123"/>
      <c r="Q27" s="267"/>
      <c r="S27" s="131">
        <f t="shared" si="1"/>
        <v>0</v>
      </c>
      <c r="T27" s="130">
        <f t="shared" si="4"/>
        <v>0</v>
      </c>
      <c r="U27" s="128">
        <f t="shared" si="5"/>
        <v>0</v>
      </c>
      <c r="V27" s="128">
        <f t="shared" si="6"/>
        <v>0</v>
      </c>
      <c r="W27" s="128">
        <f t="shared" si="7"/>
        <v>0</v>
      </c>
      <c r="X27" s="128">
        <f t="shared" si="8"/>
        <v>0</v>
      </c>
      <c r="Y27" s="128">
        <f t="shared" si="9"/>
        <v>0</v>
      </c>
      <c r="Z27" s="128">
        <f t="shared" si="10"/>
        <v>0</v>
      </c>
      <c r="AA27" s="128">
        <f t="shared" si="11"/>
        <v>0</v>
      </c>
      <c r="AB27" s="128">
        <f t="shared" si="12"/>
        <v>0</v>
      </c>
      <c r="AC27" s="128">
        <f t="shared" si="13"/>
        <v>0</v>
      </c>
      <c r="AD27" s="128">
        <f t="shared" si="14"/>
        <v>0</v>
      </c>
      <c r="AE27" s="128">
        <f t="shared" si="15"/>
        <v>0</v>
      </c>
      <c r="AF27" s="128">
        <f t="shared" si="16"/>
        <v>0</v>
      </c>
      <c r="AG27" s="128">
        <f t="shared" si="17"/>
        <v>0</v>
      </c>
      <c r="AH27" s="128">
        <f t="shared" si="18"/>
        <v>0</v>
      </c>
      <c r="AI27" s="128">
        <f t="shared" si="19"/>
        <v>0</v>
      </c>
    </row>
    <row r="28" spans="1:35" s="121" customFormat="1" ht="13.5" customHeight="1">
      <c r="A28" s="122">
        <f t="shared" si="20"/>
        <v>0</v>
      </c>
      <c r="B28" s="123"/>
      <c r="C28" s="137"/>
      <c r="D28" s="124"/>
      <c r="E28" s="170"/>
      <c r="F28" s="125"/>
      <c r="G28" s="125"/>
      <c r="H28" s="277">
        <f t="shared" si="0"/>
        <v>0</v>
      </c>
      <c r="I28" s="263"/>
      <c r="J28" s="123"/>
      <c r="K28" s="264"/>
      <c r="L28" s="265"/>
      <c r="M28" s="123"/>
      <c r="N28" s="265"/>
      <c r="O28" s="266"/>
      <c r="P28" s="123"/>
      <c r="Q28" s="267"/>
      <c r="S28" s="131">
        <f t="shared" si="1"/>
        <v>0</v>
      </c>
      <c r="T28" s="130">
        <f t="shared" si="4"/>
        <v>0</v>
      </c>
      <c r="U28" s="128">
        <f t="shared" si="5"/>
        <v>0</v>
      </c>
      <c r="V28" s="128">
        <f t="shared" si="6"/>
        <v>0</v>
      </c>
      <c r="W28" s="128">
        <f t="shared" si="7"/>
        <v>0</v>
      </c>
      <c r="X28" s="128">
        <f t="shared" si="8"/>
        <v>0</v>
      </c>
      <c r="Y28" s="128">
        <f t="shared" si="9"/>
        <v>0</v>
      </c>
      <c r="Z28" s="128">
        <f t="shared" si="10"/>
        <v>0</v>
      </c>
      <c r="AA28" s="128">
        <f t="shared" si="11"/>
        <v>0</v>
      </c>
      <c r="AB28" s="128">
        <f t="shared" si="12"/>
        <v>0</v>
      </c>
      <c r="AC28" s="128">
        <f t="shared" si="13"/>
        <v>0</v>
      </c>
      <c r="AD28" s="128">
        <f t="shared" si="14"/>
        <v>0</v>
      </c>
      <c r="AE28" s="128">
        <f t="shared" si="15"/>
        <v>0</v>
      </c>
      <c r="AF28" s="128">
        <f t="shared" si="16"/>
        <v>0</v>
      </c>
      <c r="AG28" s="128">
        <f t="shared" si="17"/>
        <v>0</v>
      </c>
      <c r="AH28" s="128">
        <f t="shared" si="18"/>
        <v>0</v>
      </c>
      <c r="AI28" s="128">
        <f t="shared" si="19"/>
        <v>0</v>
      </c>
    </row>
    <row r="29" spans="1:35" s="121" customFormat="1" ht="13.5" customHeight="1">
      <c r="A29" s="122">
        <f t="shared" si="20"/>
        <v>0</v>
      </c>
      <c r="B29" s="123"/>
      <c r="C29" s="137"/>
      <c r="D29" s="124"/>
      <c r="E29" s="170"/>
      <c r="F29" s="125"/>
      <c r="G29" s="125"/>
      <c r="H29" s="277">
        <f t="shared" si="0"/>
        <v>0</v>
      </c>
      <c r="I29" s="263"/>
      <c r="J29" s="123"/>
      <c r="K29" s="264"/>
      <c r="L29" s="265"/>
      <c r="M29" s="123"/>
      <c r="N29" s="265"/>
      <c r="O29" s="266"/>
      <c r="P29" s="123"/>
      <c r="Q29" s="267"/>
      <c r="S29" s="131">
        <f t="shared" si="1"/>
        <v>0</v>
      </c>
      <c r="T29" s="130">
        <f t="shared" si="4"/>
        <v>0</v>
      </c>
      <c r="U29" s="128">
        <f t="shared" si="5"/>
        <v>0</v>
      </c>
      <c r="V29" s="128">
        <f t="shared" si="6"/>
        <v>0</v>
      </c>
      <c r="W29" s="128">
        <f t="shared" si="7"/>
        <v>0</v>
      </c>
      <c r="X29" s="128">
        <f t="shared" si="8"/>
        <v>0</v>
      </c>
      <c r="Y29" s="128">
        <f t="shared" si="9"/>
        <v>0</v>
      </c>
      <c r="Z29" s="128">
        <f t="shared" si="10"/>
        <v>0</v>
      </c>
      <c r="AA29" s="128">
        <f t="shared" si="11"/>
        <v>0</v>
      </c>
      <c r="AB29" s="128">
        <f t="shared" si="12"/>
        <v>0</v>
      </c>
      <c r="AC29" s="128">
        <f t="shared" si="13"/>
        <v>0</v>
      </c>
      <c r="AD29" s="128">
        <f t="shared" si="14"/>
        <v>0</v>
      </c>
      <c r="AE29" s="128">
        <f t="shared" si="15"/>
        <v>0</v>
      </c>
      <c r="AF29" s="128">
        <f t="shared" si="16"/>
        <v>0</v>
      </c>
      <c r="AG29" s="128">
        <f t="shared" si="17"/>
        <v>0</v>
      </c>
      <c r="AH29" s="128">
        <f t="shared" si="18"/>
        <v>0</v>
      </c>
      <c r="AI29" s="128">
        <f t="shared" si="19"/>
        <v>0</v>
      </c>
    </row>
    <row r="30" spans="1:35" s="121" customFormat="1" ht="13.5" customHeight="1">
      <c r="A30" s="122">
        <f t="shared" si="20"/>
        <v>0</v>
      </c>
      <c r="B30" s="123"/>
      <c r="C30" s="137"/>
      <c r="D30" s="124"/>
      <c r="E30" s="170"/>
      <c r="F30" s="125"/>
      <c r="G30" s="125"/>
      <c r="H30" s="277">
        <f t="shared" si="0"/>
        <v>0</v>
      </c>
      <c r="I30" s="263"/>
      <c r="J30" s="123"/>
      <c r="K30" s="264"/>
      <c r="L30" s="265"/>
      <c r="M30" s="123"/>
      <c r="N30" s="265"/>
      <c r="O30" s="266"/>
      <c r="P30" s="123"/>
      <c r="Q30" s="267"/>
      <c r="S30" s="131">
        <f t="shared" si="1"/>
        <v>0</v>
      </c>
      <c r="T30" s="130">
        <f t="shared" si="4"/>
        <v>0</v>
      </c>
      <c r="U30" s="128">
        <f t="shared" si="5"/>
        <v>0</v>
      </c>
      <c r="V30" s="128">
        <f t="shared" si="6"/>
        <v>0</v>
      </c>
      <c r="W30" s="128">
        <f t="shared" si="7"/>
        <v>0</v>
      </c>
      <c r="X30" s="128">
        <f t="shared" si="8"/>
        <v>0</v>
      </c>
      <c r="Y30" s="128">
        <f t="shared" si="9"/>
        <v>0</v>
      </c>
      <c r="Z30" s="128">
        <f t="shared" si="10"/>
        <v>0</v>
      </c>
      <c r="AA30" s="128">
        <f t="shared" si="11"/>
        <v>0</v>
      </c>
      <c r="AB30" s="128">
        <f t="shared" si="12"/>
        <v>0</v>
      </c>
      <c r="AC30" s="128">
        <f t="shared" si="13"/>
        <v>0</v>
      </c>
      <c r="AD30" s="128">
        <f t="shared" si="14"/>
        <v>0</v>
      </c>
      <c r="AE30" s="128">
        <f t="shared" si="15"/>
        <v>0</v>
      </c>
      <c r="AF30" s="128">
        <f t="shared" si="16"/>
        <v>0</v>
      </c>
      <c r="AG30" s="128">
        <f t="shared" si="17"/>
        <v>0</v>
      </c>
      <c r="AH30" s="128">
        <f t="shared" si="18"/>
        <v>0</v>
      </c>
      <c r="AI30" s="128">
        <f t="shared" si="19"/>
        <v>0</v>
      </c>
    </row>
    <row r="31" spans="1:35" s="121" customFormat="1" ht="13.5" customHeight="1">
      <c r="A31" s="122">
        <f t="shared" si="20"/>
        <v>0</v>
      </c>
      <c r="B31" s="123"/>
      <c r="C31" s="137"/>
      <c r="D31" s="124"/>
      <c r="E31" s="170"/>
      <c r="F31" s="125"/>
      <c r="G31" s="125"/>
      <c r="H31" s="277">
        <f t="shared" si="0"/>
        <v>0</v>
      </c>
      <c r="I31" s="263"/>
      <c r="J31" s="123"/>
      <c r="K31" s="264"/>
      <c r="L31" s="265"/>
      <c r="M31" s="123"/>
      <c r="N31" s="265"/>
      <c r="O31" s="266"/>
      <c r="P31" s="123"/>
      <c r="Q31" s="267"/>
      <c r="S31" s="131">
        <f t="shared" si="1"/>
        <v>0</v>
      </c>
      <c r="T31" s="130">
        <f t="shared" si="4"/>
        <v>0</v>
      </c>
      <c r="U31" s="128">
        <f t="shared" si="5"/>
        <v>0</v>
      </c>
      <c r="V31" s="128">
        <f t="shared" si="6"/>
        <v>0</v>
      </c>
      <c r="W31" s="128">
        <f t="shared" si="7"/>
        <v>0</v>
      </c>
      <c r="X31" s="128">
        <f t="shared" si="8"/>
        <v>0</v>
      </c>
      <c r="Y31" s="128">
        <f t="shared" si="9"/>
        <v>0</v>
      </c>
      <c r="Z31" s="128">
        <f t="shared" si="10"/>
        <v>0</v>
      </c>
      <c r="AA31" s="128">
        <f t="shared" si="11"/>
        <v>0</v>
      </c>
      <c r="AB31" s="128">
        <f t="shared" si="12"/>
        <v>0</v>
      </c>
      <c r="AC31" s="128">
        <f t="shared" si="13"/>
        <v>0</v>
      </c>
      <c r="AD31" s="128">
        <f t="shared" si="14"/>
        <v>0</v>
      </c>
      <c r="AE31" s="128">
        <f t="shared" si="15"/>
        <v>0</v>
      </c>
      <c r="AF31" s="128">
        <f t="shared" si="16"/>
        <v>0</v>
      </c>
      <c r="AG31" s="128">
        <f t="shared" si="17"/>
        <v>0</v>
      </c>
      <c r="AH31" s="128">
        <f t="shared" si="18"/>
        <v>0</v>
      </c>
      <c r="AI31" s="128">
        <f t="shared" si="19"/>
        <v>0</v>
      </c>
    </row>
    <row r="32" spans="1:35" s="121" customFormat="1" ht="13.5" customHeight="1">
      <c r="A32" s="122">
        <f t="shared" si="20"/>
        <v>0</v>
      </c>
      <c r="B32" s="123"/>
      <c r="C32" s="137"/>
      <c r="D32" s="124"/>
      <c r="E32" s="170"/>
      <c r="F32" s="125"/>
      <c r="G32" s="125"/>
      <c r="H32" s="277">
        <f t="shared" si="0"/>
        <v>0</v>
      </c>
      <c r="I32" s="263"/>
      <c r="J32" s="123"/>
      <c r="K32" s="264"/>
      <c r="L32" s="265"/>
      <c r="M32" s="123"/>
      <c r="N32" s="265"/>
      <c r="O32" s="266"/>
      <c r="P32" s="123"/>
      <c r="Q32" s="267"/>
      <c r="S32" s="131">
        <f t="shared" si="1"/>
        <v>0</v>
      </c>
      <c r="T32" s="130">
        <f t="shared" si="4"/>
        <v>0</v>
      </c>
      <c r="U32" s="128">
        <f t="shared" si="5"/>
        <v>0</v>
      </c>
      <c r="V32" s="128">
        <f t="shared" si="6"/>
        <v>0</v>
      </c>
      <c r="W32" s="128">
        <f t="shared" si="7"/>
        <v>0</v>
      </c>
      <c r="X32" s="128">
        <f t="shared" si="8"/>
        <v>0</v>
      </c>
      <c r="Y32" s="128">
        <f t="shared" si="9"/>
        <v>0</v>
      </c>
      <c r="Z32" s="128">
        <f t="shared" si="10"/>
        <v>0</v>
      </c>
      <c r="AA32" s="128">
        <f t="shared" si="11"/>
        <v>0</v>
      </c>
      <c r="AB32" s="128">
        <f t="shared" si="12"/>
        <v>0</v>
      </c>
      <c r="AC32" s="128">
        <f t="shared" si="13"/>
        <v>0</v>
      </c>
      <c r="AD32" s="128">
        <f t="shared" si="14"/>
        <v>0</v>
      </c>
      <c r="AE32" s="128">
        <f t="shared" si="15"/>
        <v>0</v>
      </c>
      <c r="AF32" s="128">
        <f t="shared" si="16"/>
        <v>0</v>
      </c>
      <c r="AG32" s="128">
        <f t="shared" si="17"/>
        <v>0</v>
      </c>
      <c r="AH32" s="128">
        <f t="shared" si="18"/>
        <v>0</v>
      </c>
      <c r="AI32" s="128">
        <f t="shared" si="19"/>
        <v>0</v>
      </c>
    </row>
    <row r="33" spans="1:35" s="121" customFormat="1" ht="13.5" customHeight="1">
      <c r="A33" s="122">
        <f t="shared" si="20"/>
        <v>0</v>
      </c>
      <c r="B33" s="123"/>
      <c r="C33" s="137"/>
      <c r="D33" s="124"/>
      <c r="E33" s="170"/>
      <c r="F33" s="125"/>
      <c r="G33" s="125"/>
      <c r="H33" s="277">
        <f t="shared" si="0"/>
        <v>0</v>
      </c>
      <c r="I33" s="263"/>
      <c r="J33" s="123"/>
      <c r="K33" s="264"/>
      <c r="L33" s="265"/>
      <c r="M33" s="123"/>
      <c r="N33" s="265"/>
      <c r="O33" s="266"/>
      <c r="P33" s="123"/>
      <c r="Q33" s="267"/>
      <c r="S33" s="131">
        <f t="shared" si="1"/>
        <v>0</v>
      </c>
      <c r="T33" s="130">
        <f t="shared" si="4"/>
        <v>0</v>
      </c>
      <c r="U33" s="128">
        <f t="shared" si="5"/>
        <v>0</v>
      </c>
      <c r="V33" s="128">
        <f t="shared" si="6"/>
        <v>0</v>
      </c>
      <c r="W33" s="128">
        <f t="shared" si="7"/>
        <v>0</v>
      </c>
      <c r="X33" s="128">
        <f t="shared" si="8"/>
        <v>0</v>
      </c>
      <c r="Y33" s="128">
        <f t="shared" si="9"/>
        <v>0</v>
      </c>
      <c r="Z33" s="128">
        <f t="shared" si="10"/>
        <v>0</v>
      </c>
      <c r="AA33" s="128">
        <f t="shared" si="11"/>
        <v>0</v>
      </c>
      <c r="AB33" s="128">
        <f t="shared" si="12"/>
        <v>0</v>
      </c>
      <c r="AC33" s="128">
        <f t="shared" si="13"/>
        <v>0</v>
      </c>
      <c r="AD33" s="128">
        <f t="shared" si="14"/>
        <v>0</v>
      </c>
      <c r="AE33" s="128">
        <f t="shared" si="15"/>
        <v>0</v>
      </c>
      <c r="AF33" s="128">
        <f t="shared" si="16"/>
        <v>0</v>
      </c>
      <c r="AG33" s="128">
        <f t="shared" si="17"/>
        <v>0</v>
      </c>
      <c r="AH33" s="128">
        <f t="shared" si="18"/>
        <v>0</v>
      </c>
      <c r="AI33" s="128">
        <f t="shared" si="19"/>
        <v>0</v>
      </c>
    </row>
    <row r="34" spans="1:35" s="121" customFormat="1" ht="13.5" customHeight="1">
      <c r="A34" s="122">
        <f t="shared" si="20"/>
        <v>0</v>
      </c>
      <c r="B34" s="123"/>
      <c r="C34" s="137"/>
      <c r="D34" s="124"/>
      <c r="E34" s="170"/>
      <c r="F34" s="125"/>
      <c r="G34" s="125"/>
      <c r="H34" s="277">
        <f t="shared" si="0"/>
        <v>0</v>
      </c>
      <c r="I34" s="263"/>
      <c r="J34" s="123"/>
      <c r="K34" s="264"/>
      <c r="L34" s="265"/>
      <c r="M34" s="123"/>
      <c r="N34" s="265"/>
      <c r="O34" s="266"/>
      <c r="P34" s="123"/>
      <c r="Q34" s="267"/>
      <c r="S34" s="131">
        <f t="shared" si="1"/>
        <v>0</v>
      </c>
      <c r="T34" s="130">
        <f t="shared" si="4"/>
        <v>0</v>
      </c>
      <c r="U34" s="128">
        <f t="shared" si="5"/>
        <v>0</v>
      </c>
      <c r="V34" s="128">
        <f t="shared" si="6"/>
        <v>0</v>
      </c>
      <c r="W34" s="128">
        <f t="shared" si="7"/>
        <v>0</v>
      </c>
      <c r="X34" s="128">
        <f t="shared" si="8"/>
        <v>0</v>
      </c>
      <c r="Y34" s="128">
        <f t="shared" si="9"/>
        <v>0</v>
      </c>
      <c r="Z34" s="128">
        <f t="shared" si="10"/>
        <v>0</v>
      </c>
      <c r="AA34" s="128">
        <f t="shared" si="11"/>
        <v>0</v>
      </c>
      <c r="AB34" s="128">
        <f t="shared" si="12"/>
        <v>0</v>
      </c>
      <c r="AC34" s="128">
        <f t="shared" si="13"/>
        <v>0</v>
      </c>
      <c r="AD34" s="128">
        <f t="shared" si="14"/>
        <v>0</v>
      </c>
      <c r="AE34" s="128">
        <f t="shared" si="15"/>
        <v>0</v>
      </c>
      <c r="AF34" s="128">
        <f t="shared" si="16"/>
        <v>0</v>
      </c>
      <c r="AG34" s="128">
        <f t="shared" si="17"/>
        <v>0</v>
      </c>
      <c r="AH34" s="128">
        <f t="shared" si="18"/>
        <v>0</v>
      </c>
      <c r="AI34" s="128">
        <f t="shared" si="19"/>
        <v>0</v>
      </c>
    </row>
    <row r="35" spans="1:35" s="121" customFormat="1" ht="13.5" customHeight="1">
      <c r="A35" s="122">
        <f t="shared" si="20"/>
        <v>0</v>
      </c>
      <c r="B35" s="123"/>
      <c r="C35" s="137"/>
      <c r="D35" s="124"/>
      <c r="E35" s="170"/>
      <c r="F35" s="125"/>
      <c r="G35" s="125"/>
      <c r="H35" s="277">
        <f t="shared" si="0"/>
        <v>0</v>
      </c>
      <c r="I35" s="263"/>
      <c r="J35" s="123"/>
      <c r="K35" s="264"/>
      <c r="L35" s="265"/>
      <c r="M35" s="123"/>
      <c r="N35" s="265"/>
      <c r="O35" s="266"/>
      <c r="P35" s="123"/>
      <c r="Q35" s="267"/>
      <c r="S35" s="131">
        <f t="shared" si="1"/>
        <v>0</v>
      </c>
      <c r="T35" s="130">
        <f t="shared" si="4"/>
        <v>0</v>
      </c>
      <c r="U35" s="128">
        <f t="shared" si="5"/>
        <v>0</v>
      </c>
      <c r="V35" s="128">
        <f t="shared" si="6"/>
        <v>0</v>
      </c>
      <c r="W35" s="128">
        <f t="shared" si="7"/>
        <v>0</v>
      </c>
      <c r="X35" s="128">
        <f t="shared" si="8"/>
        <v>0</v>
      </c>
      <c r="Y35" s="128">
        <f t="shared" si="9"/>
        <v>0</v>
      </c>
      <c r="Z35" s="128">
        <f t="shared" si="10"/>
        <v>0</v>
      </c>
      <c r="AA35" s="128">
        <f t="shared" si="11"/>
        <v>0</v>
      </c>
      <c r="AB35" s="128">
        <f t="shared" si="12"/>
        <v>0</v>
      </c>
      <c r="AC35" s="128">
        <f t="shared" si="13"/>
        <v>0</v>
      </c>
      <c r="AD35" s="128">
        <f t="shared" si="14"/>
        <v>0</v>
      </c>
      <c r="AE35" s="128">
        <f t="shared" si="15"/>
        <v>0</v>
      </c>
      <c r="AF35" s="128">
        <f t="shared" si="16"/>
        <v>0</v>
      </c>
      <c r="AG35" s="128">
        <f t="shared" si="17"/>
        <v>0</v>
      </c>
      <c r="AH35" s="128">
        <f t="shared" si="18"/>
        <v>0</v>
      </c>
      <c r="AI35" s="128">
        <f t="shared" si="19"/>
        <v>0</v>
      </c>
    </row>
    <row r="36" spans="1:35" s="121" customFormat="1" ht="13.5" customHeight="1">
      <c r="A36" s="122">
        <f t="shared" si="20"/>
        <v>0</v>
      </c>
      <c r="B36" s="123"/>
      <c r="C36" s="137"/>
      <c r="D36" s="124"/>
      <c r="E36" s="170"/>
      <c r="F36" s="125"/>
      <c r="G36" s="125"/>
      <c r="H36" s="277">
        <f t="shared" si="0"/>
        <v>0</v>
      </c>
      <c r="I36" s="263"/>
      <c r="J36" s="123"/>
      <c r="K36" s="264"/>
      <c r="L36" s="265"/>
      <c r="M36" s="123"/>
      <c r="N36" s="265"/>
      <c r="O36" s="266"/>
      <c r="P36" s="123"/>
      <c r="Q36" s="267"/>
      <c r="S36" s="131">
        <f t="shared" si="1"/>
        <v>0</v>
      </c>
      <c r="T36" s="130">
        <f t="shared" si="4"/>
        <v>0</v>
      </c>
      <c r="U36" s="128">
        <f t="shared" si="5"/>
        <v>0</v>
      </c>
      <c r="V36" s="128">
        <f t="shared" si="6"/>
        <v>0</v>
      </c>
      <c r="W36" s="128">
        <f t="shared" si="7"/>
        <v>0</v>
      </c>
      <c r="X36" s="128">
        <f t="shared" si="8"/>
        <v>0</v>
      </c>
      <c r="Y36" s="128">
        <f t="shared" si="9"/>
        <v>0</v>
      </c>
      <c r="Z36" s="128">
        <f t="shared" si="10"/>
        <v>0</v>
      </c>
      <c r="AA36" s="128">
        <f t="shared" si="11"/>
        <v>0</v>
      </c>
      <c r="AB36" s="128">
        <f t="shared" si="12"/>
        <v>0</v>
      </c>
      <c r="AC36" s="128">
        <f t="shared" si="13"/>
        <v>0</v>
      </c>
      <c r="AD36" s="128">
        <f t="shared" si="14"/>
        <v>0</v>
      </c>
      <c r="AE36" s="128">
        <f t="shared" si="15"/>
        <v>0</v>
      </c>
      <c r="AF36" s="128">
        <f t="shared" si="16"/>
        <v>0</v>
      </c>
      <c r="AG36" s="128">
        <f t="shared" si="17"/>
        <v>0</v>
      </c>
      <c r="AH36" s="128">
        <f t="shared" si="18"/>
        <v>0</v>
      </c>
      <c r="AI36" s="128">
        <f t="shared" si="19"/>
        <v>0</v>
      </c>
    </row>
    <row r="37" spans="1:35" s="121" customFormat="1" ht="13.5" customHeight="1" thickBot="1">
      <c r="A37" s="138">
        <f t="shared" si="20"/>
        <v>0</v>
      </c>
      <c r="B37" s="139"/>
      <c r="C37" s="140"/>
      <c r="D37" s="126"/>
      <c r="E37" s="171"/>
      <c r="F37" s="141"/>
      <c r="G37" s="141"/>
      <c r="H37" s="278">
        <f t="shared" si="0"/>
        <v>0</v>
      </c>
      <c r="I37" s="268"/>
      <c r="J37" s="139"/>
      <c r="K37" s="269"/>
      <c r="L37" s="270"/>
      <c r="M37" s="139"/>
      <c r="N37" s="270"/>
      <c r="O37" s="271"/>
      <c r="P37" s="139"/>
      <c r="Q37" s="272"/>
      <c r="S37" s="131">
        <f t="shared" si="1"/>
        <v>0</v>
      </c>
      <c r="T37" s="130">
        <f t="shared" si="4"/>
        <v>0</v>
      </c>
      <c r="U37" s="128">
        <f t="shared" si="5"/>
        <v>0</v>
      </c>
      <c r="V37" s="128">
        <f t="shared" si="6"/>
        <v>0</v>
      </c>
      <c r="W37" s="128">
        <f t="shared" si="7"/>
        <v>0</v>
      </c>
      <c r="X37" s="128">
        <f t="shared" si="8"/>
        <v>0</v>
      </c>
      <c r="Y37" s="128">
        <f t="shared" si="9"/>
        <v>0</v>
      </c>
      <c r="Z37" s="128">
        <f t="shared" si="10"/>
        <v>0</v>
      </c>
      <c r="AA37" s="128">
        <f t="shared" si="11"/>
        <v>0</v>
      </c>
      <c r="AB37" s="128">
        <f t="shared" si="12"/>
        <v>0</v>
      </c>
      <c r="AC37" s="128">
        <f t="shared" si="13"/>
        <v>0</v>
      </c>
      <c r="AD37" s="128">
        <f t="shared" si="14"/>
        <v>0</v>
      </c>
      <c r="AE37" s="128">
        <f t="shared" si="15"/>
        <v>0</v>
      </c>
      <c r="AF37" s="128">
        <f t="shared" si="16"/>
        <v>0</v>
      </c>
      <c r="AG37" s="128">
        <f t="shared" si="17"/>
        <v>0</v>
      </c>
      <c r="AH37" s="128">
        <f t="shared" si="18"/>
        <v>0</v>
      </c>
      <c r="AI37" s="128">
        <f t="shared" si="19"/>
        <v>0</v>
      </c>
    </row>
    <row r="38" spans="1:17" s="58" customFormat="1" ht="14.25" customHeight="1" thickBot="1" thickTop="1">
      <c r="A38" s="336" t="s">
        <v>175</v>
      </c>
      <c r="B38" s="337"/>
      <c r="C38" s="337"/>
      <c r="D38" s="337"/>
      <c r="E38" s="337"/>
      <c r="F38" s="337"/>
      <c r="G38" s="338"/>
      <c r="H38" s="279">
        <f>SUM(H8:H37)</f>
        <v>0</v>
      </c>
      <c r="I38" s="273"/>
      <c r="J38" s="274"/>
      <c r="K38" s="274"/>
      <c r="L38" s="274"/>
      <c r="M38" s="274"/>
      <c r="N38" s="274"/>
      <c r="O38" s="274"/>
      <c r="P38" s="274"/>
      <c r="Q38" s="275"/>
    </row>
    <row r="39" ht="15" customHeight="1" thickTop="1">
      <c r="A39" s="142" t="s">
        <v>29</v>
      </c>
    </row>
    <row r="40" spans="1:5" s="92" customFormat="1" ht="15.75">
      <c r="A40" s="109" t="s">
        <v>0</v>
      </c>
      <c r="B40" s="109"/>
      <c r="C40" s="94"/>
      <c r="D40" s="107"/>
      <c r="E40" s="108"/>
    </row>
    <row r="41" spans="1:5" s="92" customFormat="1" ht="15.75">
      <c r="A41" s="303" t="s">
        <v>2</v>
      </c>
      <c r="B41" s="303"/>
      <c r="C41" s="303"/>
      <c r="D41" s="107"/>
      <c r="E41" s="108"/>
    </row>
    <row r="42" spans="1:5" s="92" customFormat="1" ht="15.75">
      <c r="A42" s="303"/>
      <c r="B42" s="303"/>
      <c r="C42" s="303"/>
      <c r="D42" s="95"/>
      <c r="E42" s="108"/>
    </row>
    <row r="43" spans="1:8" s="92" customFormat="1" ht="15.75">
      <c r="A43" s="303" t="str">
        <f>UPPER(Furn_ReprLeg_Nume)&amp;"  "&amp;Furn_ReprLeg_PreNume</f>
        <v>  </v>
      </c>
      <c r="B43" s="303"/>
      <c r="C43" s="303"/>
      <c r="D43" s="77"/>
      <c r="E43" s="108"/>
      <c r="G43" s="303" t="s">
        <v>1</v>
      </c>
      <c r="H43" s="303"/>
    </row>
    <row r="44" spans="1:8" s="104" customFormat="1" ht="15">
      <c r="A44" s="306" t="s">
        <v>151</v>
      </c>
      <c r="B44" s="306"/>
      <c r="C44" s="306"/>
      <c r="D44" s="101"/>
      <c r="E44" s="106"/>
      <c r="G44" s="328">
        <f>Data_Compl</f>
        <v>0</v>
      </c>
      <c r="H44" s="328"/>
    </row>
    <row r="45" spans="1:5" s="92" customFormat="1" ht="15.75">
      <c r="A45" s="96"/>
      <c r="B45" s="81"/>
      <c r="D45" s="81"/>
      <c r="E45" s="108"/>
    </row>
    <row r="46" spans="2:5" s="92" customFormat="1" ht="15.75" hidden="1">
      <c r="B46" s="97"/>
      <c r="D46" s="81"/>
      <c r="E46" s="108"/>
    </row>
    <row r="47" spans="2:5" ht="12.75" hidden="1">
      <c r="B47" s="49">
        <f>Data_Compl</f>
        <v>0</v>
      </c>
      <c r="D47" s="21"/>
      <c r="E47" s="21"/>
    </row>
    <row r="48" ht="11.25"/>
    <row r="49" ht="11.25"/>
  </sheetData>
  <sheetProtection password="FBFE" sheet="1" selectLockedCells="1"/>
  <mergeCells count="25">
    <mergeCell ref="T6:AH6"/>
    <mergeCell ref="S6:S7"/>
    <mergeCell ref="A6:A7"/>
    <mergeCell ref="G6:G7"/>
    <mergeCell ref="I6:I7"/>
    <mergeCell ref="M6:O6"/>
    <mergeCell ref="P6:Q6"/>
    <mergeCell ref="D6:D7"/>
    <mergeCell ref="B6:B7"/>
    <mergeCell ref="H6:H7"/>
    <mergeCell ref="J4:Q5"/>
    <mergeCell ref="I4:I5"/>
    <mergeCell ref="A4:H4"/>
    <mergeCell ref="A5:H5"/>
    <mergeCell ref="A38:G38"/>
    <mergeCell ref="C6:C7"/>
    <mergeCell ref="J6:L6"/>
    <mergeCell ref="E6:E7"/>
    <mergeCell ref="F6:F7"/>
    <mergeCell ref="G44:H44"/>
    <mergeCell ref="A41:C41"/>
    <mergeCell ref="A42:C42"/>
    <mergeCell ref="A43:C43"/>
    <mergeCell ref="A44:C44"/>
    <mergeCell ref="G43:H43"/>
  </mergeCells>
  <conditionalFormatting sqref="I8:Q37 B8:G37">
    <cfRule type="expression" priority="1" dxfId="42" stopIfTrue="1">
      <formula>LEN(TRIM(B8))=0</formula>
    </cfRule>
  </conditionalFormatting>
  <dataValidations count="9">
    <dataValidation type="list" showInputMessage="1" showErrorMessage="1" errorTitle="Atenţie !!!" error="Sunt valide doar valorile alese din listă" sqref="D8:D37">
      <formula1>Cat_Pers</formula1>
    </dataValidation>
    <dataValidation type="whole" allowBlank="1" showInputMessage="1" showErrorMessage="1" errorTitle="Atenţie " error="Verificaţi CNP-ul" sqref="C8:C37">
      <formula1>1010101010011</formula1>
      <formula2>8991231999999</formula2>
    </dataValidation>
    <dataValidation type="list" showInputMessage="1" showErrorMessage="1" errorTitle="Atenţie !!!" error="Valoarea se alege din listă folosind butonul cu săgeată din stânga.&#10;Nu se admit alte valori." sqref="G8:G37">
      <formula1>"DA,NU"</formula1>
    </dataValidation>
    <dataValidation type="list" allowBlank="1" showInputMessage="1" showErrorMessage="1" sqref="Q8:Q37">
      <formula1>Tip_Contr</formula1>
    </dataValidation>
    <dataValidation type="whole" operator="greaterThan" showInputMessage="1" showErrorMessage="1" prompt="Treceţi valoarea poliţei de asigurare, în Euro" errorTitle="Atenţie !!!" error="Treceţi valoarea asigurarii.&#10;Număr întreg" sqref="O8:O37">
      <formula1>0</formula1>
    </dataValidation>
    <dataValidation type="custom" allowBlank="1" showInputMessage="1" showErrorMessage="1" prompt="Parafa se scrie fără spaţii între cifre şi eventuala literă;&#10;Nu poate avea mai mult de 6 caractere sau mai puţin de 5;&#10;Zero - urile din faţă se scriu&#10;Folosiţi # pt. cei fără parafă" errorTitle="Atenţie !!!" error="Lungimea parafei este incorectă" sqref="F8:F37">
      <formula1>OR(TRIM(F8)="#",AND(LEN(TRIM(F8))&gt;3,LEN(TRIM(F8))&lt;7))</formula1>
    </dataValidation>
    <dataValidation type="custom" allowBlank="1" showInputMessage="1" showErrorMessage="1" prompt="Înainte de completarea orarului TREBUIE aleasă Categoria de personal." errorTitle="Atentie !!!" error="Numărul de ore zilnic trebuie să fie între 1 şi nr. de ore al normei pt. categoria selectată (vezi nota din dreapta sus)&#10;" sqref="E8:E37">
      <formula1>AND(E8&lt;=S8,E8&gt;0)</formula1>
    </dataValidation>
    <dataValidation type="date" allowBlank="1" showInputMessage="1" showErrorMessage="1" errorTitle="Atentie !!!" error="Data eliberare incorectă" sqref="K8:K37">
      <formula1>DATE(1990,1,1)</formula1>
      <formula2>DATE(2017,12,31)</formula2>
    </dataValidation>
    <dataValidation type="date" operator="greaterThan" allowBlank="1" showInputMessage="1" showErrorMessage="1" errorTitle="Atenţie !!!" error="Expiră înaintea contractării" sqref="L8:L37 N8:N37">
      <formula1>DATE(2017,4,1)</formula1>
    </dataValidation>
  </dataValidations>
  <printOptions/>
  <pageMargins left="0.92" right="0.38" top="0.14" bottom="0.18" header="0.11" footer="0.15"/>
  <pageSetup fitToHeight="1" fitToWidth="1" horizontalDpi="300" verticalDpi="300" orientation="landscape" paperSize="9" scale="92" r:id="rId1"/>
</worksheet>
</file>

<file path=xl/worksheets/sheet4.xml><?xml version="1.0" encoding="utf-8"?>
<worksheet xmlns="http://schemas.openxmlformats.org/spreadsheetml/2006/main" xmlns:r="http://schemas.openxmlformats.org/officeDocument/2006/relationships">
  <sheetPr>
    <tabColor indexed="46"/>
    <pageSetUpPr fitToPage="1"/>
  </sheetPr>
  <dimension ref="A1:W280"/>
  <sheetViews>
    <sheetView showGridLines="0" showRowColHeaders="0" showZeros="0" tabSelected="1" showOutlineSymbols="0" zoomScale="90" zoomScaleNormal="90" zoomScalePageLayoutView="0" workbookViewId="0" topLeftCell="A4">
      <pane xSplit="3" ySplit="5" topLeftCell="D9" activePane="bottomRight" state="frozen"/>
      <selection pane="topLeft" activeCell="B8" sqref="B8"/>
      <selection pane="topRight" activeCell="B8" sqref="B8"/>
      <selection pane="bottomLeft" activeCell="B8" sqref="B8"/>
      <selection pane="bottomRight" activeCell="F9" sqref="F9"/>
    </sheetView>
  </sheetViews>
  <sheetFormatPr defaultColWidth="9.140625" defaultRowHeight="12.75"/>
  <cols>
    <col min="1" max="1" width="4.421875" style="0" customWidth="1"/>
    <col min="2" max="2" width="20.8515625" style="0" customWidth="1"/>
    <col min="3" max="3" width="34.57421875" style="0" customWidth="1"/>
    <col min="4" max="4" width="15.421875" style="0" customWidth="1"/>
    <col min="5" max="5" width="9.140625" style="0" customWidth="1"/>
    <col min="6" max="6" width="9.7109375" style="50" bestFit="1" customWidth="1"/>
    <col min="7" max="7" width="20.140625" style="0" customWidth="1"/>
    <col min="8" max="8" width="9.140625" style="0" customWidth="1"/>
    <col min="9" max="9" width="9.7109375" style="0" bestFit="1" customWidth="1"/>
    <col min="10" max="10" width="12.00390625" style="0" bestFit="1" customWidth="1"/>
    <col min="11" max="11" width="9.140625" style="0" customWidth="1"/>
    <col min="12" max="12" width="8.8515625" style="0" customWidth="1"/>
    <col min="13" max="13" width="7.7109375" style="0" bestFit="1" customWidth="1"/>
    <col min="14" max="14" width="7.140625" style="21" bestFit="1" customWidth="1"/>
    <col min="15" max="15" width="40.00390625" style="0" customWidth="1"/>
    <col min="16" max="16" width="9.140625" style="146" hidden="1" customWidth="1"/>
    <col min="17" max="17" width="9.140625" style="144" hidden="1" customWidth="1"/>
    <col min="18" max="50" width="9.140625" style="0" hidden="1" customWidth="1"/>
  </cols>
  <sheetData>
    <row r="1" spans="1:16" s="92" customFormat="1" ht="15.75">
      <c r="A1" s="116" t="str">
        <f>"Furnizor de investigatii paraclinice de radiologie-imagistica medicală: "&amp;Furn_Den</f>
        <v>Furnizor de investigatii paraclinice de radiologie-imagistica medicală: </v>
      </c>
      <c r="B1" s="112"/>
      <c r="C1" s="96"/>
      <c r="D1" s="81"/>
      <c r="E1" s="108"/>
      <c r="F1" s="117"/>
      <c r="N1" s="108"/>
      <c r="P1" s="154"/>
    </row>
    <row r="2" spans="1:16" s="92" customFormat="1" ht="15.75">
      <c r="A2" s="92" t="str">
        <f>"Punct de lucru: "&amp;PL_Den</f>
        <v>Punct de lucru: </v>
      </c>
      <c r="B2" s="112"/>
      <c r="C2" s="96"/>
      <c r="D2" s="81"/>
      <c r="E2" s="108"/>
      <c r="F2" s="117"/>
      <c r="N2" s="108"/>
      <c r="P2" s="154"/>
    </row>
    <row r="3" spans="1:13" ht="12.75">
      <c r="A3" s="15"/>
      <c r="B3" s="4"/>
      <c r="C3" s="4"/>
      <c r="D3" s="4"/>
      <c r="E3" s="4"/>
      <c r="F3" s="51"/>
      <c r="H3" s="4"/>
      <c r="I3" s="4"/>
      <c r="J3" s="4"/>
      <c r="K3" s="4"/>
      <c r="L3" s="4"/>
      <c r="M3" s="4"/>
    </row>
    <row r="4" spans="2:13" ht="18.75">
      <c r="B4" s="115" t="s">
        <v>385</v>
      </c>
      <c r="C4" s="15"/>
      <c r="D4" s="4"/>
      <c r="E4" s="4"/>
      <c r="F4" s="51"/>
      <c r="H4" s="4"/>
      <c r="I4" s="4"/>
      <c r="J4" s="4"/>
      <c r="K4" s="4"/>
      <c r="L4" s="4"/>
      <c r="M4" s="4"/>
    </row>
    <row r="5" spans="1:13" ht="7.5" customHeight="1">
      <c r="A5" s="3"/>
      <c r="B5" s="3"/>
      <c r="C5" s="3"/>
      <c r="D5" s="3"/>
      <c r="E5" s="3"/>
      <c r="F5" s="52"/>
      <c r="G5" s="3"/>
      <c r="H5" s="3"/>
      <c r="I5" s="3"/>
      <c r="J5" s="3"/>
      <c r="K5" s="3"/>
      <c r="L5" s="3"/>
      <c r="M5" s="3"/>
    </row>
    <row r="6" spans="1:14" ht="31.5" customHeight="1">
      <c r="A6" s="358" t="s">
        <v>50</v>
      </c>
      <c r="B6" s="358" t="s">
        <v>3</v>
      </c>
      <c r="C6" s="360" t="s">
        <v>84</v>
      </c>
      <c r="D6" s="358" t="s">
        <v>4</v>
      </c>
      <c r="E6" s="364" t="s">
        <v>51</v>
      </c>
      <c r="F6" s="365"/>
      <c r="G6" s="365"/>
      <c r="H6" s="365"/>
      <c r="I6" s="365"/>
      <c r="J6" s="366"/>
      <c r="K6" s="367" t="s">
        <v>158</v>
      </c>
      <c r="L6" s="367" t="s">
        <v>252</v>
      </c>
      <c r="M6" s="362" t="s">
        <v>205</v>
      </c>
      <c r="N6" s="357" t="s">
        <v>206</v>
      </c>
    </row>
    <row r="7" spans="1:16" ht="45.75" customHeight="1">
      <c r="A7" s="359"/>
      <c r="B7" s="358"/>
      <c r="C7" s="361"/>
      <c r="D7" s="358"/>
      <c r="E7" s="113" t="s">
        <v>5</v>
      </c>
      <c r="F7" s="114" t="s">
        <v>369</v>
      </c>
      <c r="G7" s="113" t="s">
        <v>52</v>
      </c>
      <c r="H7" s="113" t="s">
        <v>53</v>
      </c>
      <c r="I7" s="113" t="s">
        <v>370</v>
      </c>
      <c r="J7" s="113" t="s">
        <v>258</v>
      </c>
      <c r="K7" s="367"/>
      <c r="L7" s="367"/>
      <c r="M7" s="363"/>
      <c r="N7" s="357"/>
      <c r="P7" s="155" t="s">
        <v>181</v>
      </c>
    </row>
    <row r="8" spans="1:23" ht="12.75">
      <c r="A8" s="67" t="s">
        <v>182</v>
      </c>
      <c r="B8" s="67" t="s">
        <v>183</v>
      </c>
      <c r="C8" s="67" t="s">
        <v>184</v>
      </c>
      <c r="D8" s="67" t="s">
        <v>185</v>
      </c>
      <c r="E8" s="67" t="s">
        <v>186</v>
      </c>
      <c r="F8" s="67" t="s">
        <v>187</v>
      </c>
      <c r="G8" s="67" t="s">
        <v>188</v>
      </c>
      <c r="H8" s="67" t="s">
        <v>189</v>
      </c>
      <c r="I8" s="67" t="s">
        <v>190</v>
      </c>
      <c r="J8" s="67" t="s">
        <v>191</v>
      </c>
      <c r="K8" s="67" t="s">
        <v>192</v>
      </c>
      <c r="L8" s="67" t="s">
        <v>193</v>
      </c>
      <c r="M8" s="67" t="s">
        <v>194</v>
      </c>
      <c r="N8" s="67" t="s">
        <v>195</v>
      </c>
      <c r="O8" s="168" t="s">
        <v>196</v>
      </c>
      <c r="P8" s="167" t="s">
        <v>197</v>
      </c>
      <c r="Q8" s="147" t="s">
        <v>198</v>
      </c>
      <c r="R8" s="67" t="s">
        <v>199</v>
      </c>
      <c r="S8" s="67" t="s">
        <v>200</v>
      </c>
      <c r="T8" s="67" t="s">
        <v>201</v>
      </c>
      <c r="U8" s="67" t="s">
        <v>202</v>
      </c>
      <c r="V8" s="67" t="s">
        <v>203</v>
      </c>
      <c r="W8" s="67" t="s">
        <v>204</v>
      </c>
    </row>
    <row r="9" spans="1:21" s="231" customFormat="1" ht="25.5">
      <c r="A9" s="226">
        <v>1</v>
      </c>
      <c r="B9" s="227" t="s">
        <v>59</v>
      </c>
      <c r="C9" s="228" t="s">
        <v>85</v>
      </c>
      <c r="D9" s="222"/>
      <c r="E9" s="222"/>
      <c r="F9" s="223"/>
      <c r="G9" s="164"/>
      <c r="H9" s="222"/>
      <c r="I9" s="223"/>
      <c r="J9" s="164"/>
      <c r="K9" s="165"/>
      <c r="L9" s="165"/>
      <c r="M9" s="230" t="s">
        <v>85</v>
      </c>
      <c r="N9" s="281">
        <f>IF(OR(K9&lt;&gt;"DA",L9&lt;&gt;"DA",$P9&gt;=15),0,IF($P9&lt;=9,Q9,Q9*(1-(($P9-9)*0.15))))</f>
        <v>0</v>
      </c>
      <c r="P9" s="232">
        <f>INT((DATE(2017,4,1)-$F$9)/365.25)</f>
        <v>117</v>
      </c>
      <c r="Q9" s="233">
        <v>15</v>
      </c>
      <c r="U9" s="229">
        <v>1</v>
      </c>
    </row>
    <row r="10" spans="1:21" s="195" customFormat="1" ht="25.5">
      <c r="A10" s="234">
        <f>IF(LEN(TRIM(B10))=0,A9,A9+1)</f>
        <v>1</v>
      </c>
      <c r="B10" s="235"/>
      <c r="C10" s="236" t="s">
        <v>62</v>
      </c>
      <c r="D10" s="230" t="s">
        <v>85</v>
      </c>
      <c r="E10" s="230" t="s">
        <v>85</v>
      </c>
      <c r="F10" s="237" t="s">
        <v>85</v>
      </c>
      <c r="G10" s="230" t="s">
        <v>85</v>
      </c>
      <c r="H10" s="230" t="s">
        <v>85</v>
      </c>
      <c r="I10" s="230" t="s">
        <v>85</v>
      </c>
      <c r="J10" s="230" t="s">
        <v>85</v>
      </c>
      <c r="K10" s="230" t="s">
        <v>85</v>
      </c>
      <c r="L10" s="230" t="s">
        <v>85</v>
      </c>
      <c r="M10" s="44"/>
      <c r="N10" s="282">
        <f>IF(OR($K$9&lt;&gt;"DA",$L$9&lt;&gt;"DA",M10&lt;&gt;"DA",$P10&gt;=15),0,IF($P10&lt;=9,Q10,Q10*(1-(($P10-9)*0.15))))</f>
        <v>0</v>
      </c>
      <c r="P10" s="232">
        <f aca="true" t="shared" si="0" ref="P10:P18">INT((DATE(2017,4,1)-$F$9)/365.25)</f>
        <v>117</v>
      </c>
      <c r="Q10" s="239">
        <v>15</v>
      </c>
      <c r="U10" s="240">
        <v>2</v>
      </c>
    </row>
    <row r="11" spans="1:21" s="195" customFormat="1" ht="12.75">
      <c r="A11" s="234">
        <f aca="true" t="shared" si="1" ref="A11:A18">IF(LEN(TRIM(B11))=0,A10,A10+1)</f>
        <v>1</v>
      </c>
      <c r="B11" s="235"/>
      <c r="C11" s="236" t="s">
        <v>63</v>
      </c>
      <c r="D11" s="230" t="s">
        <v>85</v>
      </c>
      <c r="E11" s="230" t="s">
        <v>85</v>
      </c>
      <c r="F11" s="237" t="s">
        <v>85</v>
      </c>
      <c r="G11" s="230" t="s">
        <v>85</v>
      </c>
      <c r="H11" s="230" t="s">
        <v>85</v>
      </c>
      <c r="I11" s="230" t="s">
        <v>85</v>
      </c>
      <c r="J11" s="230" t="s">
        <v>85</v>
      </c>
      <c r="K11" s="230" t="s">
        <v>85</v>
      </c>
      <c r="L11" s="230" t="s">
        <v>85</v>
      </c>
      <c r="M11" s="44"/>
      <c r="N11" s="282">
        <f aca="true" t="shared" si="2" ref="N11:N18">IF(OR($K$9&lt;&gt;"DA",$L$9&lt;&gt;"DA",M11&lt;&gt;"DA",$P11&gt;=15),0,IF($P11&lt;=9,Q11,Q11*(1-(($P11-9)*0.15))))</f>
        <v>0</v>
      </c>
      <c r="P11" s="232">
        <f t="shared" si="0"/>
        <v>117</v>
      </c>
      <c r="Q11" s="239">
        <v>30</v>
      </c>
      <c r="U11" s="240">
        <v>3</v>
      </c>
    </row>
    <row r="12" spans="1:21" s="195" customFormat="1" ht="12.75">
      <c r="A12" s="234">
        <f t="shared" si="1"/>
        <v>1</v>
      </c>
      <c r="B12" s="235"/>
      <c r="C12" s="236" t="s">
        <v>64</v>
      </c>
      <c r="D12" s="230" t="s">
        <v>85</v>
      </c>
      <c r="E12" s="230" t="s">
        <v>85</v>
      </c>
      <c r="F12" s="237" t="s">
        <v>85</v>
      </c>
      <c r="G12" s="230" t="s">
        <v>85</v>
      </c>
      <c r="H12" s="230" t="s">
        <v>85</v>
      </c>
      <c r="I12" s="230" t="s">
        <v>85</v>
      </c>
      <c r="J12" s="230" t="s">
        <v>85</v>
      </c>
      <c r="K12" s="230" t="s">
        <v>85</v>
      </c>
      <c r="L12" s="230" t="s">
        <v>85</v>
      </c>
      <c r="M12" s="44"/>
      <c r="N12" s="282">
        <f t="shared" si="2"/>
        <v>0</v>
      </c>
      <c r="P12" s="232">
        <f t="shared" si="0"/>
        <v>117</v>
      </c>
      <c r="Q12" s="239">
        <v>5</v>
      </c>
      <c r="U12" s="240">
        <v>4</v>
      </c>
    </row>
    <row r="13" spans="1:21" s="195" customFormat="1" ht="12.75">
      <c r="A13" s="234">
        <f t="shared" si="1"/>
        <v>1</v>
      </c>
      <c r="B13" s="235"/>
      <c r="C13" s="236" t="s">
        <v>65</v>
      </c>
      <c r="D13" s="230" t="s">
        <v>85</v>
      </c>
      <c r="E13" s="230" t="s">
        <v>85</v>
      </c>
      <c r="F13" s="237" t="s">
        <v>85</v>
      </c>
      <c r="G13" s="230" t="s">
        <v>85</v>
      </c>
      <c r="H13" s="230" t="s">
        <v>85</v>
      </c>
      <c r="I13" s="230" t="s">
        <v>85</v>
      </c>
      <c r="J13" s="230" t="s">
        <v>85</v>
      </c>
      <c r="K13" s="230" t="s">
        <v>85</v>
      </c>
      <c r="L13" s="230" t="s">
        <v>85</v>
      </c>
      <c r="M13" s="44"/>
      <c r="N13" s="282">
        <f t="shared" si="2"/>
        <v>0</v>
      </c>
      <c r="P13" s="232">
        <f t="shared" si="0"/>
        <v>117</v>
      </c>
      <c r="Q13" s="239">
        <v>5</v>
      </c>
      <c r="U13" s="240">
        <v>5</v>
      </c>
    </row>
    <row r="14" spans="1:21" s="195" customFormat="1" ht="12.75">
      <c r="A14" s="234">
        <f t="shared" si="1"/>
        <v>1</v>
      </c>
      <c r="B14" s="235"/>
      <c r="C14" s="236" t="s">
        <v>66</v>
      </c>
      <c r="D14" s="230" t="s">
        <v>85</v>
      </c>
      <c r="E14" s="230" t="s">
        <v>85</v>
      </c>
      <c r="F14" s="237" t="s">
        <v>85</v>
      </c>
      <c r="G14" s="230" t="s">
        <v>85</v>
      </c>
      <c r="H14" s="230" t="s">
        <v>85</v>
      </c>
      <c r="I14" s="230" t="s">
        <v>85</v>
      </c>
      <c r="J14" s="230" t="s">
        <v>85</v>
      </c>
      <c r="K14" s="230" t="s">
        <v>85</v>
      </c>
      <c r="L14" s="230" t="s">
        <v>85</v>
      </c>
      <c r="M14" s="44"/>
      <c r="N14" s="282">
        <f t="shared" si="2"/>
        <v>0</v>
      </c>
      <c r="P14" s="232">
        <f t="shared" si="0"/>
        <v>117</v>
      </c>
      <c r="Q14" s="239">
        <v>5</v>
      </c>
      <c r="U14" s="240">
        <v>6</v>
      </c>
    </row>
    <row r="15" spans="1:21" s="195" customFormat="1" ht="12.75">
      <c r="A15" s="234">
        <f t="shared" si="1"/>
        <v>1</v>
      </c>
      <c r="B15" s="235"/>
      <c r="C15" s="236" t="s">
        <v>67</v>
      </c>
      <c r="D15" s="230" t="s">
        <v>85</v>
      </c>
      <c r="E15" s="230" t="s">
        <v>85</v>
      </c>
      <c r="F15" s="237" t="s">
        <v>85</v>
      </c>
      <c r="G15" s="230" t="s">
        <v>85</v>
      </c>
      <c r="H15" s="230" t="s">
        <v>85</v>
      </c>
      <c r="I15" s="230" t="s">
        <v>85</v>
      </c>
      <c r="J15" s="230" t="s">
        <v>85</v>
      </c>
      <c r="K15" s="230" t="s">
        <v>85</v>
      </c>
      <c r="L15" s="230" t="s">
        <v>85</v>
      </c>
      <c r="M15" s="44"/>
      <c r="N15" s="282">
        <f t="shared" si="2"/>
        <v>0</v>
      </c>
      <c r="P15" s="232">
        <f t="shared" si="0"/>
        <v>117</v>
      </c>
      <c r="Q15" s="239">
        <v>3</v>
      </c>
      <c r="U15" s="240">
        <v>7</v>
      </c>
    </row>
    <row r="16" spans="1:21" s="195" customFormat="1" ht="12.75">
      <c r="A16" s="234">
        <f t="shared" si="1"/>
        <v>1</v>
      </c>
      <c r="B16" s="235"/>
      <c r="C16" s="236" t="s">
        <v>68</v>
      </c>
      <c r="D16" s="230" t="s">
        <v>85</v>
      </c>
      <c r="E16" s="230" t="s">
        <v>85</v>
      </c>
      <c r="F16" s="237" t="s">
        <v>85</v>
      </c>
      <c r="G16" s="230" t="s">
        <v>85</v>
      </c>
      <c r="H16" s="230" t="s">
        <v>85</v>
      </c>
      <c r="I16" s="230" t="s">
        <v>85</v>
      </c>
      <c r="J16" s="230" t="s">
        <v>85</v>
      </c>
      <c r="K16" s="230" t="s">
        <v>85</v>
      </c>
      <c r="L16" s="230" t="s">
        <v>85</v>
      </c>
      <c r="M16" s="44"/>
      <c r="N16" s="282">
        <f t="shared" si="2"/>
        <v>0</v>
      </c>
      <c r="P16" s="232">
        <f t="shared" si="0"/>
        <v>117</v>
      </c>
      <c r="Q16" s="239">
        <v>3</v>
      </c>
      <c r="U16" s="240">
        <v>8</v>
      </c>
    </row>
    <row r="17" spans="1:21" s="195" customFormat="1" ht="12.75">
      <c r="A17" s="234">
        <f t="shared" si="1"/>
        <v>1</v>
      </c>
      <c r="B17" s="235"/>
      <c r="C17" s="236" t="s">
        <v>69</v>
      </c>
      <c r="D17" s="230" t="s">
        <v>85</v>
      </c>
      <c r="E17" s="230" t="s">
        <v>85</v>
      </c>
      <c r="F17" s="237" t="s">
        <v>85</v>
      </c>
      <c r="G17" s="230" t="s">
        <v>85</v>
      </c>
      <c r="H17" s="230" t="s">
        <v>85</v>
      </c>
      <c r="I17" s="230" t="s">
        <v>85</v>
      </c>
      <c r="J17" s="230" t="s">
        <v>85</v>
      </c>
      <c r="K17" s="230" t="s">
        <v>85</v>
      </c>
      <c r="L17" s="230" t="s">
        <v>85</v>
      </c>
      <c r="M17" s="44"/>
      <c r="N17" s="282">
        <f t="shared" si="2"/>
        <v>0</v>
      </c>
      <c r="P17" s="232">
        <f t="shared" si="0"/>
        <v>117</v>
      </c>
      <c r="Q17" s="239">
        <v>3</v>
      </c>
      <c r="U17" s="240">
        <v>9</v>
      </c>
    </row>
    <row r="18" spans="1:21" s="195" customFormat="1" ht="12.75">
      <c r="A18" s="234">
        <f t="shared" si="1"/>
        <v>1</v>
      </c>
      <c r="B18" s="235"/>
      <c r="C18" s="236" t="s">
        <v>70</v>
      </c>
      <c r="D18" s="230" t="s">
        <v>85</v>
      </c>
      <c r="E18" s="230" t="s">
        <v>85</v>
      </c>
      <c r="F18" s="237" t="s">
        <v>85</v>
      </c>
      <c r="G18" s="230" t="s">
        <v>85</v>
      </c>
      <c r="H18" s="230" t="s">
        <v>85</v>
      </c>
      <c r="I18" s="230" t="s">
        <v>85</v>
      </c>
      <c r="J18" s="230" t="s">
        <v>85</v>
      </c>
      <c r="K18" s="230" t="s">
        <v>85</v>
      </c>
      <c r="L18" s="230" t="s">
        <v>85</v>
      </c>
      <c r="M18" s="143"/>
      <c r="N18" s="282">
        <f t="shared" si="2"/>
        <v>0</v>
      </c>
      <c r="P18" s="232">
        <f t="shared" si="0"/>
        <v>117</v>
      </c>
      <c r="Q18" s="239">
        <v>1</v>
      </c>
      <c r="U18" s="240">
        <v>10</v>
      </c>
    </row>
    <row r="19" spans="1:21" s="195" customFormat="1" ht="25.5">
      <c r="A19" s="241">
        <f aca="true" t="shared" si="3" ref="A19:A69">IF(LEN(TRIM(B19))=0,A18,A18+1)</f>
        <v>2</v>
      </c>
      <c r="B19" s="227" t="s">
        <v>59</v>
      </c>
      <c r="C19" s="242" t="s">
        <v>85</v>
      </c>
      <c r="D19" s="224"/>
      <c r="E19" s="224"/>
      <c r="F19" s="225"/>
      <c r="G19" s="63"/>
      <c r="H19" s="224"/>
      <c r="I19" s="225"/>
      <c r="J19" s="177"/>
      <c r="K19" s="143"/>
      <c r="L19" s="143"/>
      <c r="M19" s="230" t="s">
        <v>85</v>
      </c>
      <c r="N19" s="282">
        <f>IF(OR(K19&lt;&gt;"DA",L19&lt;&gt;"DA",$P19&gt;=15),0,IF($P19&lt;=9,Q19,Q19*(1-(($P19-9)*0.15))))</f>
        <v>0</v>
      </c>
      <c r="P19" s="243">
        <f>INT((DATE(2017,4,1)-$F$19)/365.25)</f>
        <v>117</v>
      </c>
      <c r="Q19" s="239">
        <v>15</v>
      </c>
      <c r="U19" s="240">
        <v>11</v>
      </c>
    </row>
    <row r="20" spans="1:21" s="195" customFormat="1" ht="25.5">
      <c r="A20" s="234">
        <f t="shared" si="3"/>
        <v>2</v>
      </c>
      <c r="B20" s="235"/>
      <c r="C20" s="236" t="s">
        <v>62</v>
      </c>
      <c r="D20" s="230" t="s">
        <v>85</v>
      </c>
      <c r="E20" s="230" t="s">
        <v>85</v>
      </c>
      <c r="F20" s="237" t="s">
        <v>85</v>
      </c>
      <c r="G20" s="230" t="s">
        <v>85</v>
      </c>
      <c r="H20" s="230" t="s">
        <v>85</v>
      </c>
      <c r="I20" s="230" t="s">
        <v>85</v>
      </c>
      <c r="J20" s="230" t="s">
        <v>85</v>
      </c>
      <c r="K20" s="230" t="s">
        <v>85</v>
      </c>
      <c r="L20" s="230" t="s">
        <v>85</v>
      </c>
      <c r="M20" s="143"/>
      <c r="N20" s="282">
        <f>IF(OR($K$19&lt;&gt;"DA",$L$19&lt;&gt;"DA",M20&lt;&gt;"DA",$P20&gt;=15),0,IF($P20&lt;=9,Q20,Q20*(1-(($P20-9)*0.15))))</f>
        <v>0</v>
      </c>
      <c r="P20" s="243">
        <f aca="true" t="shared" si="4" ref="P20:P28">INT((DATE(2017,4,1)-$F$19)/365.25)</f>
        <v>117</v>
      </c>
      <c r="Q20" s="239">
        <v>15</v>
      </c>
      <c r="U20" s="240">
        <v>12</v>
      </c>
    </row>
    <row r="21" spans="1:21" s="195" customFormat="1" ht="12.75">
      <c r="A21" s="234">
        <f t="shared" si="3"/>
        <v>2</v>
      </c>
      <c r="B21" s="235"/>
      <c r="C21" s="236" t="s">
        <v>63</v>
      </c>
      <c r="D21" s="230" t="s">
        <v>85</v>
      </c>
      <c r="E21" s="230" t="s">
        <v>85</v>
      </c>
      <c r="F21" s="237" t="s">
        <v>85</v>
      </c>
      <c r="G21" s="230" t="s">
        <v>85</v>
      </c>
      <c r="H21" s="230" t="s">
        <v>85</v>
      </c>
      <c r="I21" s="230" t="s">
        <v>85</v>
      </c>
      <c r="J21" s="230" t="s">
        <v>85</v>
      </c>
      <c r="K21" s="230" t="s">
        <v>85</v>
      </c>
      <c r="L21" s="230" t="s">
        <v>85</v>
      </c>
      <c r="M21" s="143"/>
      <c r="N21" s="282">
        <f aca="true" t="shared" si="5" ref="N21:N28">IF(OR($K$19&lt;&gt;"DA",$L$19&lt;&gt;"DA",M21&lt;&gt;"DA",$P21&gt;=15),0,IF($P21&lt;=9,Q21,Q21*(1-(($P21-9)*0.15))))</f>
        <v>0</v>
      </c>
      <c r="P21" s="243">
        <f t="shared" si="4"/>
        <v>117</v>
      </c>
      <c r="Q21" s="239">
        <v>30</v>
      </c>
      <c r="U21" s="240">
        <v>13</v>
      </c>
    </row>
    <row r="22" spans="1:21" s="195" customFormat="1" ht="12.75">
      <c r="A22" s="234">
        <f t="shared" si="3"/>
        <v>2</v>
      </c>
      <c r="B22" s="235"/>
      <c r="C22" s="236" t="s">
        <v>64</v>
      </c>
      <c r="D22" s="230" t="s">
        <v>85</v>
      </c>
      <c r="E22" s="230" t="s">
        <v>85</v>
      </c>
      <c r="F22" s="237" t="s">
        <v>85</v>
      </c>
      <c r="G22" s="230" t="s">
        <v>85</v>
      </c>
      <c r="H22" s="230" t="s">
        <v>85</v>
      </c>
      <c r="I22" s="230" t="s">
        <v>85</v>
      </c>
      <c r="J22" s="230" t="s">
        <v>85</v>
      </c>
      <c r="K22" s="230" t="s">
        <v>85</v>
      </c>
      <c r="L22" s="230" t="s">
        <v>85</v>
      </c>
      <c r="M22" s="143"/>
      <c r="N22" s="282">
        <f t="shared" si="5"/>
        <v>0</v>
      </c>
      <c r="P22" s="243">
        <f t="shared" si="4"/>
        <v>117</v>
      </c>
      <c r="Q22" s="239">
        <v>5</v>
      </c>
      <c r="U22" s="240">
        <v>14</v>
      </c>
    </row>
    <row r="23" spans="1:21" s="195" customFormat="1" ht="12.75">
      <c r="A23" s="234">
        <f t="shared" si="3"/>
        <v>2</v>
      </c>
      <c r="B23" s="235"/>
      <c r="C23" s="236" t="s">
        <v>65</v>
      </c>
      <c r="D23" s="230" t="s">
        <v>85</v>
      </c>
      <c r="E23" s="230" t="s">
        <v>85</v>
      </c>
      <c r="F23" s="237" t="s">
        <v>85</v>
      </c>
      <c r="G23" s="230" t="s">
        <v>85</v>
      </c>
      <c r="H23" s="230" t="s">
        <v>85</v>
      </c>
      <c r="I23" s="230" t="s">
        <v>85</v>
      </c>
      <c r="J23" s="230" t="s">
        <v>85</v>
      </c>
      <c r="K23" s="230" t="s">
        <v>85</v>
      </c>
      <c r="L23" s="230" t="s">
        <v>85</v>
      </c>
      <c r="M23" s="143"/>
      <c r="N23" s="282">
        <f t="shared" si="5"/>
        <v>0</v>
      </c>
      <c r="P23" s="243">
        <f t="shared" si="4"/>
        <v>117</v>
      </c>
      <c r="Q23" s="239">
        <v>5</v>
      </c>
      <c r="U23" s="240">
        <v>15</v>
      </c>
    </row>
    <row r="24" spans="1:21" s="195" customFormat="1" ht="12.75">
      <c r="A24" s="234">
        <f t="shared" si="3"/>
        <v>2</v>
      </c>
      <c r="B24" s="235"/>
      <c r="C24" s="236" t="s">
        <v>66</v>
      </c>
      <c r="D24" s="230" t="s">
        <v>85</v>
      </c>
      <c r="E24" s="230" t="s">
        <v>85</v>
      </c>
      <c r="F24" s="237" t="s">
        <v>85</v>
      </c>
      <c r="G24" s="230" t="s">
        <v>85</v>
      </c>
      <c r="H24" s="230" t="s">
        <v>85</v>
      </c>
      <c r="I24" s="230" t="s">
        <v>85</v>
      </c>
      <c r="J24" s="230" t="s">
        <v>85</v>
      </c>
      <c r="K24" s="230" t="s">
        <v>85</v>
      </c>
      <c r="L24" s="230" t="s">
        <v>85</v>
      </c>
      <c r="M24" s="143"/>
      <c r="N24" s="282">
        <f t="shared" si="5"/>
        <v>0</v>
      </c>
      <c r="P24" s="243">
        <f t="shared" si="4"/>
        <v>117</v>
      </c>
      <c r="Q24" s="239">
        <v>5</v>
      </c>
      <c r="U24" s="240">
        <v>16</v>
      </c>
    </row>
    <row r="25" spans="1:21" s="195" customFormat="1" ht="12.75">
      <c r="A25" s="234">
        <f t="shared" si="3"/>
        <v>2</v>
      </c>
      <c r="B25" s="235"/>
      <c r="C25" s="236" t="s">
        <v>67</v>
      </c>
      <c r="D25" s="230" t="s">
        <v>85</v>
      </c>
      <c r="E25" s="230" t="s">
        <v>85</v>
      </c>
      <c r="F25" s="237" t="s">
        <v>85</v>
      </c>
      <c r="G25" s="230" t="s">
        <v>85</v>
      </c>
      <c r="H25" s="230" t="s">
        <v>85</v>
      </c>
      <c r="I25" s="230" t="s">
        <v>85</v>
      </c>
      <c r="J25" s="230" t="s">
        <v>85</v>
      </c>
      <c r="K25" s="230" t="s">
        <v>85</v>
      </c>
      <c r="L25" s="230" t="s">
        <v>85</v>
      </c>
      <c r="M25" s="143"/>
      <c r="N25" s="282">
        <f t="shared" si="5"/>
        <v>0</v>
      </c>
      <c r="P25" s="243">
        <f t="shared" si="4"/>
        <v>117</v>
      </c>
      <c r="Q25" s="239">
        <v>3</v>
      </c>
      <c r="U25" s="240">
        <v>17</v>
      </c>
    </row>
    <row r="26" spans="1:21" s="195" customFormat="1" ht="12.75">
      <c r="A26" s="234">
        <f t="shared" si="3"/>
        <v>2</v>
      </c>
      <c r="B26" s="235"/>
      <c r="C26" s="236" t="s">
        <v>68</v>
      </c>
      <c r="D26" s="230" t="s">
        <v>85</v>
      </c>
      <c r="E26" s="230" t="s">
        <v>85</v>
      </c>
      <c r="F26" s="237" t="s">
        <v>85</v>
      </c>
      <c r="G26" s="230" t="s">
        <v>85</v>
      </c>
      <c r="H26" s="230" t="s">
        <v>85</v>
      </c>
      <c r="I26" s="230" t="s">
        <v>85</v>
      </c>
      <c r="J26" s="230" t="s">
        <v>85</v>
      </c>
      <c r="K26" s="230" t="s">
        <v>85</v>
      </c>
      <c r="L26" s="230" t="s">
        <v>85</v>
      </c>
      <c r="M26" s="143"/>
      <c r="N26" s="282">
        <f t="shared" si="5"/>
        <v>0</v>
      </c>
      <c r="P26" s="243">
        <f t="shared" si="4"/>
        <v>117</v>
      </c>
      <c r="Q26" s="239">
        <v>3</v>
      </c>
      <c r="U26" s="240">
        <v>18</v>
      </c>
    </row>
    <row r="27" spans="1:21" s="195" customFormat="1" ht="12.75">
      <c r="A27" s="234">
        <f t="shared" si="3"/>
        <v>2</v>
      </c>
      <c r="B27" s="235"/>
      <c r="C27" s="236" t="s">
        <v>69</v>
      </c>
      <c r="D27" s="230" t="s">
        <v>85</v>
      </c>
      <c r="E27" s="230" t="s">
        <v>85</v>
      </c>
      <c r="F27" s="237" t="s">
        <v>85</v>
      </c>
      <c r="G27" s="230" t="s">
        <v>85</v>
      </c>
      <c r="H27" s="230" t="s">
        <v>85</v>
      </c>
      <c r="I27" s="230" t="s">
        <v>85</v>
      </c>
      <c r="J27" s="230" t="s">
        <v>85</v>
      </c>
      <c r="K27" s="230" t="s">
        <v>85</v>
      </c>
      <c r="L27" s="230" t="s">
        <v>85</v>
      </c>
      <c r="M27" s="143"/>
      <c r="N27" s="282">
        <f t="shared" si="5"/>
        <v>0</v>
      </c>
      <c r="P27" s="243">
        <f t="shared" si="4"/>
        <v>117</v>
      </c>
      <c r="Q27" s="239">
        <v>3</v>
      </c>
      <c r="U27" s="240">
        <v>19</v>
      </c>
    </row>
    <row r="28" spans="1:21" s="195" customFormat="1" ht="12.75">
      <c r="A28" s="234">
        <f t="shared" si="3"/>
        <v>2</v>
      </c>
      <c r="B28" s="235"/>
      <c r="C28" s="236" t="s">
        <v>70</v>
      </c>
      <c r="D28" s="230" t="s">
        <v>85</v>
      </c>
      <c r="E28" s="230" t="s">
        <v>85</v>
      </c>
      <c r="F28" s="237" t="s">
        <v>85</v>
      </c>
      <c r="G28" s="230" t="s">
        <v>85</v>
      </c>
      <c r="H28" s="230" t="s">
        <v>85</v>
      </c>
      <c r="I28" s="230" t="s">
        <v>85</v>
      </c>
      <c r="J28" s="230" t="s">
        <v>85</v>
      </c>
      <c r="K28" s="230" t="s">
        <v>85</v>
      </c>
      <c r="L28" s="230" t="s">
        <v>85</v>
      </c>
      <c r="M28" s="143"/>
      <c r="N28" s="282">
        <f t="shared" si="5"/>
        <v>0</v>
      </c>
      <c r="P28" s="243">
        <f t="shared" si="4"/>
        <v>117</v>
      </c>
      <c r="Q28" s="239">
        <v>1</v>
      </c>
      <c r="U28" s="240">
        <v>20</v>
      </c>
    </row>
    <row r="29" spans="1:21" s="195" customFormat="1" ht="12.75">
      <c r="A29" s="241">
        <f t="shared" si="3"/>
        <v>3</v>
      </c>
      <c r="B29" s="227" t="s">
        <v>60</v>
      </c>
      <c r="C29" s="242" t="s">
        <v>85</v>
      </c>
      <c r="D29" s="224"/>
      <c r="E29" s="224"/>
      <c r="F29" s="225"/>
      <c r="G29" s="63"/>
      <c r="H29" s="224"/>
      <c r="I29" s="225"/>
      <c r="J29" s="177"/>
      <c r="K29" s="143"/>
      <c r="L29" s="143"/>
      <c r="M29" s="230" t="s">
        <v>85</v>
      </c>
      <c r="N29" s="282">
        <f>IF(OR(K29&lt;&gt;"DA",L29&lt;&gt;"DA",$P29&gt;=15),0,IF($P29&lt;=9,Q29,Q29*(1-(($P29-9)*0.15))))</f>
        <v>0</v>
      </c>
      <c r="P29" s="243">
        <f>INT((DATE(2017,4,1)-$F$29)/365.25)</f>
        <v>117</v>
      </c>
      <c r="Q29" s="239">
        <v>25</v>
      </c>
      <c r="U29" s="240">
        <v>21</v>
      </c>
    </row>
    <row r="30" spans="1:21" s="195" customFormat="1" ht="25.5">
      <c r="A30" s="234">
        <f t="shared" si="3"/>
        <v>3</v>
      </c>
      <c r="B30" s="235"/>
      <c r="C30" s="236" t="s">
        <v>62</v>
      </c>
      <c r="D30" s="230" t="s">
        <v>85</v>
      </c>
      <c r="E30" s="230" t="s">
        <v>85</v>
      </c>
      <c r="F30" s="237" t="s">
        <v>85</v>
      </c>
      <c r="G30" s="230" t="s">
        <v>85</v>
      </c>
      <c r="H30" s="230" t="s">
        <v>85</v>
      </c>
      <c r="I30" s="230" t="s">
        <v>85</v>
      </c>
      <c r="J30" s="230" t="s">
        <v>85</v>
      </c>
      <c r="K30" s="230" t="s">
        <v>85</v>
      </c>
      <c r="L30" s="230" t="s">
        <v>85</v>
      </c>
      <c r="M30" s="143"/>
      <c r="N30" s="282">
        <f>IF(OR($K$29&lt;&gt;"DA",$L$29&lt;&gt;"DA",M30&lt;&gt;"DA",$P30&gt;=15),0,IF($P30&lt;=9,Q30,Q30*(1-(($P30-9)*0.15))))</f>
        <v>0</v>
      </c>
      <c r="P30" s="243">
        <f aca="true" t="shared" si="6" ref="P30:P38">INT((DATE(2017,4,1)-$F$29)/365.25)</f>
        <v>117</v>
      </c>
      <c r="Q30" s="239">
        <v>15</v>
      </c>
      <c r="U30" s="240">
        <v>22</v>
      </c>
    </row>
    <row r="31" spans="1:21" s="195" customFormat="1" ht="12.75">
      <c r="A31" s="234">
        <f t="shared" si="3"/>
        <v>3</v>
      </c>
      <c r="B31" s="235"/>
      <c r="C31" s="236" t="s">
        <v>63</v>
      </c>
      <c r="D31" s="230" t="s">
        <v>85</v>
      </c>
      <c r="E31" s="230" t="s">
        <v>85</v>
      </c>
      <c r="F31" s="237" t="s">
        <v>85</v>
      </c>
      <c r="G31" s="230" t="s">
        <v>85</v>
      </c>
      <c r="H31" s="230" t="s">
        <v>85</v>
      </c>
      <c r="I31" s="230" t="s">
        <v>85</v>
      </c>
      <c r="J31" s="230" t="s">
        <v>85</v>
      </c>
      <c r="K31" s="230" t="s">
        <v>85</v>
      </c>
      <c r="L31" s="230" t="s">
        <v>85</v>
      </c>
      <c r="M31" s="143"/>
      <c r="N31" s="282">
        <f aca="true" t="shared" si="7" ref="N31:N38">IF(OR($K$29&lt;&gt;"DA",$L$29&lt;&gt;"DA",M31&lt;&gt;"DA",$P31&gt;=15),0,IF($P31&lt;=9,Q31,Q31*(1-(($P31-9)*0.15))))</f>
        <v>0</v>
      </c>
      <c r="P31" s="243">
        <f t="shared" si="6"/>
        <v>117</v>
      </c>
      <c r="Q31" s="239">
        <v>30</v>
      </c>
      <c r="U31" s="240">
        <v>23</v>
      </c>
    </row>
    <row r="32" spans="1:21" s="195" customFormat="1" ht="12.75">
      <c r="A32" s="234">
        <f t="shared" si="3"/>
        <v>3</v>
      </c>
      <c r="B32" s="235"/>
      <c r="C32" s="236" t="s">
        <v>64</v>
      </c>
      <c r="D32" s="230" t="s">
        <v>85</v>
      </c>
      <c r="E32" s="230" t="s">
        <v>85</v>
      </c>
      <c r="F32" s="237" t="s">
        <v>85</v>
      </c>
      <c r="G32" s="230" t="s">
        <v>85</v>
      </c>
      <c r="H32" s="230" t="s">
        <v>85</v>
      </c>
      <c r="I32" s="230" t="s">
        <v>85</v>
      </c>
      <c r="J32" s="230" t="s">
        <v>85</v>
      </c>
      <c r="K32" s="230" t="s">
        <v>85</v>
      </c>
      <c r="L32" s="230" t="s">
        <v>85</v>
      </c>
      <c r="M32" s="143"/>
      <c r="N32" s="282">
        <f t="shared" si="7"/>
        <v>0</v>
      </c>
      <c r="P32" s="243">
        <f t="shared" si="6"/>
        <v>117</v>
      </c>
      <c r="Q32" s="239">
        <v>5</v>
      </c>
      <c r="U32" s="240">
        <v>24</v>
      </c>
    </row>
    <row r="33" spans="1:21" s="195" customFormat="1" ht="12.75">
      <c r="A33" s="234">
        <f t="shared" si="3"/>
        <v>3</v>
      </c>
      <c r="B33" s="235"/>
      <c r="C33" s="236" t="s">
        <v>65</v>
      </c>
      <c r="D33" s="230" t="s">
        <v>85</v>
      </c>
      <c r="E33" s="230" t="s">
        <v>85</v>
      </c>
      <c r="F33" s="237" t="s">
        <v>85</v>
      </c>
      <c r="G33" s="230" t="s">
        <v>85</v>
      </c>
      <c r="H33" s="230" t="s">
        <v>85</v>
      </c>
      <c r="I33" s="230" t="s">
        <v>85</v>
      </c>
      <c r="J33" s="230" t="s">
        <v>85</v>
      </c>
      <c r="K33" s="230" t="s">
        <v>85</v>
      </c>
      <c r="L33" s="230" t="s">
        <v>85</v>
      </c>
      <c r="M33" s="143"/>
      <c r="N33" s="282">
        <f t="shared" si="7"/>
        <v>0</v>
      </c>
      <c r="P33" s="243">
        <f t="shared" si="6"/>
        <v>117</v>
      </c>
      <c r="Q33" s="239">
        <v>5</v>
      </c>
      <c r="U33" s="240">
        <v>25</v>
      </c>
    </row>
    <row r="34" spans="1:21" s="195" customFormat="1" ht="12.75">
      <c r="A34" s="234">
        <f t="shared" si="3"/>
        <v>3</v>
      </c>
      <c r="B34" s="235"/>
      <c r="C34" s="236" t="s">
        <v>66</v>
      </c>
      <c r="D34" s="230" t="s">
        <v>85</v>
      </c>
      <c r="E34" s="230" t="s">
        <v>85</v>
      </c>
      <c r="F34" s="237" t="s">
        <v>85</v>
      </c>
      <c r="G34" s="230" t="s">
        <v>85</v>
      </c>
      <c r="H34" s="230" t="s">
        <v>85</v>
      </c>
      <c r="I34" s="230" t="s">
        <v>85</v>
      </c>
      <c r="J34" s="230" t="s">
        <v>85</v>
      </c>
      <c r="K34" s="230" t="s">
        <v>85</v>
      </c>
      <c r="L34" s="230" t="s">
        <v>85</v>
      </c>
      <c r="M34" s="143"/>
      <c r="N34" s="282">
        <f t="shared" si="7"/>
        <v>0</v>
      </c>
      <c r="P34" s="243">
        <f t="shared" si="6"/>
        <v>117</v>
      </c>
      <c r="Q34" s="239">
        <v>5</v>
      </c>
      <c r="U34" s="240">
        <v>26</v>
      </c>
    </row>
    <row r="35" spans="1:21" s="195" customFormat="1" ht="12.75">
      <c r="A35" s="234">
        <f t="shared" si="3"/>
        <v>3</v>
      </c>
      <c r="B35" s="235"/>
      <c r="C35" s="236" t="s">
        <v>67</v>
      </c>
      <c r="D35" s="230" t="s">
        <v>85</v>
      </c>
      <c r="E35" s="230" t="s">
        <v>85</v>
      </c>
      <c r="F35" s="237" t="s">
        <v>85</v>
      </c>
      <c r="G35" s="230" t="s">
        <v>85</v>
      </c>
      <c r="H35" s="230" t="s">
        <v>85</v>
      </c>
      <c r="I35" s="230" t="s">
        <v>85</v>
      </c>
      <c r="J35" s="230" t="s">
        <v>85</v>
      </c>
      <c r="K35" s="230" t="s">
        <v>85</v>
      </c>
      <c r="L35" s="230" t="s">
        <v>85</v>
      </c>
      <c r="M35" s="143"/>
      <c r="N35" s="282">
        <f t="shared" si="7"/>
        <v>0</v>
      </c>
      <c r="P35" s="243">
        <f t="shared" si="6"/>
        <v>117</v>
      </c>
      <c r="Q35" s="239">
        <v>3</v>
      </c>
      <c r="U35" s="240">
        <v>27</v>
      </c>
    </row>
    <row r="36" spans="1:21" s="195" customFormat="1" ht="12.75">
      <c r="A36" s="234">
        <f t="shared" si="3"/>
        <v>3</v>
      </c>
      <c r="B36" s="235"/>
      <c r="C36" s="236" t="s">
        <v>68</v>
      </c>
      <c r="D36" s="230" t="s">
        <v>85</v>
      </c>
      <c r="E36" s="230" t="s">
        <v>85</v>
      </c>
      <c r="F36" s="237" t="s">
        <v>85</v>
      </c>
      <c r="G36" s="230" t="s">
        <v>85</v>
      </c>
      <c r="H36" s="230" t="s">
        <v>85</v>
      </c>
      <c r="I36" s="230" t="s">
        <v>85</v>
      </c>
      <c r="J36" s="230" t="s">
        <v>85</v>
      </c>
      <c r="K36" s="230" t="s">
        <v>85</v>
      </c>
      <c r="L36" s="230" t="s">
        <v>85</v>
      </c>
      <c r="M36" s="143"/>
      <c r="N36" s="282">
        <f t="shared" si="7"/>
        <v>0</v>
      </c>
      <c r="P36" s="243">
        <f t="shared" si="6"/>
        <v>117</v>
      </c>
      <c r="Q36" s="239">
        <v>3</v>
      </c>
      <c r="U36" s="240">
        <v>28</v>
      </c>
    </row>
    <row r="37" spans="1:21" s="195" customFormat="1" ht="12.75">
      <c r="A37" s="234">
        <f t="shared" si="3"/>
        <v>3</v>
      </c>
      <c r="B37" s="235"/>
      <c r="C37" s="236" t="s">
        <v>69</v>
      </c>
      <c r="D37" s="230" t="s">
        <v>85</v>
      </c>
      <c r="E37" s="230" t="s">
        <v>85</v>
      </c>
      <c r="F37" s="237" t="s">
        <v>85</v>
      </c>
      <c r="G37" s="230" t="s">
        <v>85</v>
      </c>
      <c r="H37" s="230" t="s">
        <v>85</v>
      </c>
      <c r="I37" s="230" t="s">
        <v>85</v>
      </c>
      <c r="J37" s="230" t="s">
        <v>85</v>
      </c>
      <c r="K37" s="230" t="s">
        <v>85</v>
      </c>
      <c r="L37" s="230" t="s">
        <v>85</v>
      </c>
      <c r="M37" s="143"/>
      <c r="N37" s="282">
        <f t="shared" si="7"/>
        <v>0</v>
      </c>
      <c r="P37" s="243">
        <f t="shared" si="6"/>
        <v>117</v>
      </c>
      <c r="Q37" s="239">
        <v>3</v>
      </c>
      <c r="U37" s="240">
        <v>29</v>
      </c>
    </row>
    <row r="38" spans="1:21" s="195" customFormat="1" ht="12.75">
      <c r="A38" s="234">
        <f t="shared" si="3"/>
        <v>3</v>
      </c>
      <c r="B38" s="235"/>
      <c r="C38" s="236" t="s">
        <v>70</v>
      </c>
      <c r="D38" s="230" t="s">
        <v>85</v>
      </c>
      <c r="E38" s="230" t="s">
        <v>85</v>
      </c>
      <c r="F38" s="237" t="s">
        <v>85</v>
      </c>
      <c r="G38" s="230" t="s">
        <v>85</v>
      </c>
      <c r="H38" s="230" t="s">
        <v>85</v>
      </c>
      <c r="I38" s="230" t="s">
        <v>85</v>
      </c>
      <c r="J38" s="230" t="s">
        <v>85</v>
      </c>
      <c r="K38" s="230" t="s">
        <v>85</v>
      </c>
      <c r="L38" s="230" t="s">
        <v>85</v>
      </c>
      <c r="M38" s="143"/>
      <c r="N38" s="282">
        <f t="shared" si="7"/>
        <v>0</v>
      </c>
      <c r="P38" s="243">
        <f t="shared" si="6"/>
        <v>117</v>
      </c>
      <c r="Q38" s="239">
        <v>1</v>
      </c>
      <c r="U38" s="240">
        <v>30</v>
      </c>
    </row>
    <row r="39" spans="1:21" s="195" customFormat="1" ht="12.75">
      <c r="A39" s="241">
        <f t="shared" si="3"/>
        <v>4</v>
      </c>
      <c r="B39" s="227" t="s">
        <v>60</v>
      </c>
      <c r="C39" s="242" t="s">
        <v>85</v>
      </c>
      <c r="D39" s="224"/>
      <c r="E39" s="224"/>
      <c r="F39" s="225"/>
      <c r="G39" s="63"/>
      <c r="H39" s="224"/>
      <c r="I39" s="225"/>
      <c r="J39" s="177"/>
      <c r="K39" s="143"/>
      <c r="L39" s="143"/>
      <c r="M39" s="230" t="s">
        <v>85</v>
      </c>
      <c r="N39" s="282">
        <f>IF(OR(K39&lt;&gt;"DA",L39&lt;&gt;"DA",$P39&gt;=15),0,IF($P39&lt;=9,Q39,Q39*(1-(($P39-9)*0.15))))</f>
        <v>0</v>
      </c>
      <c r="P39" s="243">
        <f>INT((DATE(2017,4,1)-$F$39)/365.25)</f>
        <v>117</v>
      </c>
      <c r="Q39" s="239">
        <v>25</v>
      </c>
      <c r="U39" s="240">
        <v>31</v>
      </c>
    </row>
    <row r="40" spans="1:21" s="195" customFormat="1" ht="25.5">
      <c r="A40" s="234">
        <f t="shared" si="3"/>
        <v>4</v>
      </c>
      <c r="B40" s="235"/>
      <c r="C40" s="236" t="s">
        <v>62</v>
      </c>
      <c r="D40" s="230" t="s">
        <v>85</v>
      </c>
      <c r="E40" s="230" t="s">
        <v>85</v>
      </c>
      <c r="F40" s="237" t="s">
        <v>85</v>
      </c>
      <c r="G40" s="244" t="s">
        <v>85</v>
      </c>
      <c r="H40" s="230" t="s">
        <v>85</v>
      </c>
      <c r="I40" s="230" t="s">
        <v>85</v>
      </c>
      <c r="J40" s="230" t="s">
        <v>85</v>
      </c>
      <c r="K40" s="230" t="s">
        <v>85</v>
      </c>
      <c r="L40" s="230" t="s">
        <v>85</v>
      </c>
      <c r="M40" s="143"/>
      <c r="N40" s="282">
        <f>IF(OR($K$39&lt;&gt;"DA",$L$39&lt;&gt;"DA",M40&lt;&gt;"DA",$P40&gt;=15),0,IF($P40&lt;=9,Q40,Q40*(1-(($P40-9)*0.15))))</f>
        <v>0</v>
      </c>
      <c r="P40" s="243">
        <f aca="true" t="shared" si="8" ref="P40:P48">INT((DATE(2017,4,1)-$F$39)/365.25)</f>
        <v>117</v>
      </c>
      <c r="Q40" s="239">
        <v>15</v>
      </c>
      <c r="U40" s="240">
        <v>32</v>
      </c>
    </row>
    <row r="41" spans="1:21" s="195" customFormat="1" ht="12.75">
      <c r="A41" s="234">
        <f t="shared" si="3"/>
        <v>4</v>
      </c>
      <c r="B41" s="235"/>
      <c r="C41" s="236" t="s">
        <v>63</v>
      </c>
      <c r="D41" s="230" t="s">
        <v>85</v>
      </c>
      <c r="E41" s="230" t="s">
        <v>85</v>
      </c>
      <c r="F41" s="237" t="s">
        <v>85</v>
      </c>
      <c r="G41" s="230" t="s">
        <v>85</v>
      </c>
      <c r="H41" s="230" t="s">
        <v>85</v>
      </c>
      <c r="I41" s="230" t="s">
        <v>85</v>
      </c>
      <c r="J41" s="230" t="s">
        <v>85</v>
      </c>
      <c r="K41" s="230" t="s">
        <v>85</v>
      </c>
      <c r="L41" s="230" t="s">
        <v>85</v>
      </c>
      <c r="M41" s="143"/>
      <c r="N41" s="282">
        <f aca="true" t="shared" si="9" ref="N41:N48">IF(OR($K$39&lt;&gt;"DA",$L$39&lt;&gt;"DA",M41&lt;&gt;"DA",$P41&gt;=15),0,IF($P41&lt;=9,Q41,Q41*(1-(($P41-9)*0.15))))</f>
        <v>0</v>
      </c>
      <c r="P41" s="243">
        <f t="shared" si="8"/>
        <v>117</v>
      </c>
      <c r="Q41" s="239">
        <v>30</v>
      </c>
      <c r="U41" s="240">
        <v>33</v>
      </c>
    </row>
    <row r="42" spans="1:21" s="195" customFormat="1" ht="12.75">
      <c r="A42" s="234">
        <f t="shared" si="3"/>
        <v>4</v>
      </c>
      <c r="B42" s="235"/>
      <c r="C42" s="236" t="s">
        <v>64</v>
      </c>
      <c r="D42" s="230" t="s">
        <v>85</v>
      </c>
      <c r="E42" s="230" t="s">
        <v>85</v>
      </c>
      <c r="F42" s="237" t="s">
        <v>85</v>
      </c>
      <c r="G42" s="230" t="s">
        <v>85</v>
      </c>
      <c r="H42" s="230" t="s">
        <v>85</v>
      </c>
      <c r="I42" s="230" t="s">
        <v>85</v>
      </c>
      <c r="J42" s="230" t="s">
        <v>85</v>
      </c>
      <c r="K42" s="230" t="s">
        <v>85</v>
      </c>
      <c r="L42" s="230" t="s">
        <v>85</v>
      </c>
      <c r="M42" s="143"/>
      <c r="N42" s="282">
        <f t="shared" si="9"/>
        <v>0</v>
      </c>
      <c r="P42" s="243">
        <f t="shared" si="8"/>
        <v>117</v>
      </c>
      <c r="Q42" s="239">
        <v>5</v>
      </c>
      <c r="U42" s="240">
        <v>34</v>
      </c>
    </row>
    <row r="43" spans="1:21" s="195" customFormat="1" ht="12.75">
      <c r="A43" s="234">
        <f t="shared" si="3"/>
        <v>4</v>
      </c>
      <c r="B43" s="235"/>
      <c r="C43" s="236" t="s">
        <v>65</v>
      </c>
      <c r="D43" s="230" t="s">
        <v>85</v>
      </c>
      <c r="E43" s="230" t="s">
        <v>85</v>
      </c>
      <c r="F43" s="237" t="s">
        <v>85</v>
      </c>
      <c r="G43" s="230" t="s">
        <v>85</v>
      </c>
      <c r="H43" s="230" t="s">
        <v>85</v>
      </c>
      <c r="I43" s="230" t="s">
        <v>85</v>
      </c>
      <c r="J43" s="230" t="s">
        <v>85</v>
      </c>
      <c r="K43" s="230" t="s">
        <v>85</v>
      </c>
      <c r="L43" s="230" t="s">
        <v>85</v>
      </c>
      <c r="M43" s="143"/>
      <c r="N43" s="282">
        <f t="shared" si="9"/>
        <v>0</v>
      </c>
      <c r="P43" s="243">
        <f t="shared" si="8"/>
        <v>117</v>
      </c>
      <c r="Q43" s="239">
        <v>5</v>
      </c>
      <c r="U43" s="240">
        <v>35</v>
      </c>
    </row>
    <row r="44" spans="1:21" s="195" customFormat="1" ht="12.75">
      <c r="A44" s="234">
        <f t="shared" si="3"/>
        <v>4</v>
      </c>
      <c r="B44" s="235"/>
      <c r="C44" s="236" t="s">
        <v>66</v>
      </c>
      <c r="D44" s="230" t="s">
        <v>85</v>
      </c>
      <c r="E44" s="230" t="s">
        <v>85</v>
      </c>
      <c r="F44" s="237" t="s">
        <v>85</v>
      </c>
      <c r="G44" s="230" t="s">
        <v>85</v>
      </c>
      <c r="H44" s="230" t="s">
        <v>85</v>
      </c>
      <c r="I44" s="230" t="s">
        <v>85</v>
      </c>
      <c r="J44" s="230" t="s">
        <v>85</v>
      </c>
      <c r="K44" s="230" t="s">
        <v>85</v>
      </c>
      <c r="L44" s="230" t="s">
        <v>85</v>
      </c>
      <c r="M44" s="143"/>
      <c r="N44" s="282">
        <f t="shared" si="9"/>
        <v>0</v>
      </c>
      <c r="P44" s="243">
        <f t="shared" si="8"/>
        <v>117</v>
      </c>
      <c r="Q44" s="239">
        <v>5</v>
      </c>
      <c r="U44" s="240">
        <v>36</v>
      </c>
    </row>
    <row r="45" spans="1:21" s="195" customFormat="1" ht="12.75">
      <c r="A45" s="234">
        <f t="shared" si="3"/>
        <v>4</v>
      </c>
      <c r="B45" s="235"/>
      <c r="C45" s="236" t="s">
        <v>67</v>
      </c>
      <c r="D45" s="230" t="s">
        <v>85</v>
      </c>
      <c r="E45" s="230" t="s">
        <v>85</v>
      </c>
      <c r="F45" s="237" t="s">
        <v>85</v>
      </c>
      <c r="G45" s="230" t="s">
        <v>85</v>
      </c>
      <c r="H45" s="230" t="s">
        <v>85</v>
      </c>
      <c r="I45" s="230" t="s">
        <v>85</v>
      </c>
      <c r="J45" s="230" t="s">
        <v>85</v>
      </c>
      <c r="K45" s="230" t="s">
        <v>85</v>
      </c>
      <c r="L45" s="230" t="s">
        <v>85</v>
      </c>
      <c r="M45" s="143"/>
      <c r="N45" s="282">
        <f t="shared" si="9"/>
        <v>0</v>
      </c>
      <c r="P45" s="243">
        <f t="shared" si="8"/>
        <v>117</v>
      </c>
      <c r="Q45" s="239">
        <v>3</v>
      </c>
      <c r="U45" s="240">
        <v>37</v>
      </c>
    </row>
    <row r="46" spans="1:21" s="195" customFormat="1" ht="12.75">
      <c r="A46" s="234">
        <f t="shared" si="3"/>
        <v>4</v>
      </c>
      <c r="B46" s="235"/>
      <c r="C46" s="236" t="s">
        <v>68</v>
      </c>
      <c r="D46" s="230" t="s">
        <v>85</v>
      </c>
      <c r="E46" s="230" t="s">
        <v>85</v>
      </c>
      <c r="F46" s="237" t="s">
        <v>85</v>
      </c>
      <c r="G46" s="230" t="s">
        <v>85</v>
      </c>
      <c r="H46" s="230" t="s">
        <v>85</v>
      </c>
      <c r="I46" s="230" t="s">
        <v>85</v>
      </c>
      <c r="J46" s="230" t="s">
        <v>85</v>
      </c>
      <c r="K46" s="230" t="s">
        <v>85</v>
      </c>
      <c r="L46" s="230" t="s">
        <v>85</v>
      </c>
      <c r="M46" s="143"/>
      <c r="N46" s="282">
        <f t="shared" si="9"/>
        <v>0</v>
      </c>
      <c r="P46" s="243">
        <f t="shared" si="8"/>
        <v>117</v>
      </c>
      <c r="Q46" s="239">
        <v>3</v>
      </c>
      <c r="U46" s="240">
        <v>38</v>
      </c>
    </row>
    <row r="47" spans="1:21" s="195" customFormat="1" ht="12.75">
      <c r="A47" s="234">
        <f t="shared" si="3"/>
        <v>4</v>
      </c>
      <c r="B47" s="235"/>
      <c r="C47" s="236" t="s">
        <v>69</v>
      </c>
      <c r="D47" s="230" t="s">
        <v>85</v>
      </c>
      <c r="E47" s="230" t="s">
        <v>85</v>
      </c>
      <c r="F47" s="237" t="s">
        <v>85</v>
      </c>
      <c r="G47" s="230" t="s">
        <v>85</v>
      </c>
      <c r="H47" s="230" t="s">
        <v>85</v>
      </c>
      <c r="I47" s="230" t="s">
        <v>85</v>
      </c>
      <c r="J47" s="230" t="s">
        <v>85</v>
      </c>
      <c r="K47" s="230" t="s">
        <v>85</v>
      </c>
      <c r="L47" s="230" t="s">
        <v>85</v>
      </c>
      <c r="M47" s="143"/>
      <c r="N47" s="282">
        <f t="shared" si="9"/>
        <v>0</v>
      </c>
      <c r="P47" s="243">
        <f t="shared" si="8"/>
        <v>117</v>
      </c>
      <c r="Q47" s="239">
        <v>3</v>
      </c>
      <c r="U47" s="240">
        <v>39</v>
      </c>
    </row>
    <row r="48" spans="1:21" s="195" customFormat="1" ht="12.75">
      <c r="A48" s="234">
        <f t="shared" si="3"/>
        <v>4</v>
      </c>
      <c r="B48" s="235"/>
      <c r="C48" s="236" t="s">
        <v>70</v>
      </c>
      <c r="D48" s="230" t="s">
        <v>85</v>
      </c>
      <c r="E48" s="230" t="s">
        <v>85</v>
      </c>
      <c r="F48" s="237" t="s">
        <v>85</v>
      </c>
      <c r="G48" s="230" t="s">
        <v>85</v>
      </c>
      <c r="H48" s="230" t="s">
        <v>85</v>
      </c>
      <c r="I48" s="230" t="s">
        <v>85</v>
      </c>
      <c r="J48" s="230" t="s">
        <v>85</v>
      </c>
      <c r="K48" s="230" t="s">
        <v>85</v>
      </c>
      <c r="L48" s="230" t="s">
        <v>85</v>
      </c>
      <c r="M48" s="143"/>
      <c r="N48" s="282">
        <f t="shared" si="9"/>
        <v>0</v>
      </c>
      <c r="P48" s="243">
        <f t="shared" si="8"/>
        <v>117</v>
      </c>
      <c r="Q48" s="239">
        <v>1</v>
      </c>
      <c r="U48" s="240">
        <v>40</v>
      </c>
    </row>
    <row r="49" spans="1:21" s="195" customFormat="1" ht="25.5">
      <c r="A49" s="241">
        <f t="shared" si="3"/>
        <v>5</v>
      </c>
      <c r="B49" s="227" t="s">
        <v>61</v>
      </c>
      <c r="C49" s="242" t="s">
        <v>85</v>
      </c>
      <c r="D49" s="224"/>
      <c r="E49" s="224"/>
      <c r="F49" s="225"/>
      <c r="G49" s="63"/>
      <c r="H49" s="224"/>
      <c r="I49" s="225"/>
      <c r="J49" s="177"/>
      <c r="K49" s="143"/>
      <c r="L49" s="143"/>
      <c r="M49" s="230" t="s">
        <v>85</v>
      </c>
      <c r="N49" s="282">
        <f>IF(OR(K49&lt;&gt;"DA",L49&lt;&gt;"DA",$P49&gt;=15),0,IF($P49&lt;=9,Q49,Q49*(1-(($P49-9)*0.15))))</f>
        <v>0</v>
      </c>
      <c r="P49" s="243">
        <f>INT((DATE(2017,4,1)-$F$49)/365.25)</f>
        <v>117</v>
      </c>
      <c r="Q49" s="239">
        <v>25</v>
      </c>
      <c r="U49" s="240">
        <v>41</v>
      </c>
    </row>
    <row r="50" spans="1:21" s="195" customFormat="1" ht="25.5">
      <c r="A50" s="234">
        <f t="shared" si="3"/>
        <v>5</v>
      </c>
      <c r="B50" s="235"/>
      <c r="C50" s="236" t="s">
        <v>62</v>
      </c>
      <c r="D50" s="230" t="s">
        <v>85</v>
      </c>
      <c r="E50" s="230" t="s">
        <v>85</v>
      </c>
      <c r="F50" s="237" t="s">
        <v>85</v>
      </c>
      <c r="G50" s="244" t="s">
        <v>85</v>
      </c>
      <c r="H50" s="230" t="s">
        <v>85</v>
      </c>
      <c r="I50" s="230" t="s">
        <v>85</v>
      </c>
      <c r="J50" s="230" t="s">
        <v>85</v>
      </c>
      <c r="K50" s="230" t="s">
        <v>85</v>
      </c>
      <c r="L50" s="230" t="s">
        <v>85</v>
      </c>
      <c r="M50" s="143"/>
      <c r="N50" s="282">
        <f>IF(OR($K$49&lt;&gt;"DA",$L$49&lt;&gt;"DA",M50&lt;&gt;"DA",$P50&gt;=15),0,IF($P50&lt;=9,Q50,Q50*(1-(($P50-9)*0.15))))</f>
        <v>0</v>
      </c>
      <c r="P50" s="243">
        <f aca="true" t="shared" si="10" ref="P50:P58">INT((DATE(2017,4,1)-$F$49)/365.25)</f>
        <v>117</v>
      </c>
      <c r="Q50" s="239">
        <v>15</v>
      </c>
      <c r="U50" s="240">
        <v>42</v>
      </c>
    </row>
    <row r="51" spans="1:21" s="195" customFormat="1" ht="12.75">
      <c r="A51" s="234">
        <f t="shared" si="3"/>
        <v>5</v>
      </c>
      <c r="B51" s="235"/>
      <c r="C51" s="236" t="s">
        <v>63</v>
      </c>
      <c r="D51" s="230" t="s">
        <v>85</v>
      </c>
      <c r="E51" s="230" t="s">
        <v>85</v>
      </c>
      <c r="F51" s="237" t="s">
        <v>85</v>
      </c>
      <c r="G51" s="230" t="s">
        <v>85</v>
      </c>
      <c r="H51" s="230" t="s">
        <v>85</v>
      </c>
      <c r="I51" s="230" t="s">
        <v>85</v>
      </c>
      <c r="J51" s="230" t="s">
        <v>85</v>
      </c>
      <c r="K51" s="230" t="s">
        <v>85</v>
      </c>
      <c r="L51" s="230" t="s">
        <v>85</v>
      </c>
      <c r="M51" s="143"/>
      <c r="N51" s="282">
        <f aca="true" t="shared" si="11" ref="N51:N58">IF(OR($K$49&lt;&gt;"DA",$L$49&lt;&gt;"DA",M51&lt;&gt;"DA",$P51&gt;=15),0,IF($P51&lt;=9,Q51,Q51*(1-(($P51-9)*0.15))))</f>
        <v>0</v>
      </c>
      <c r="P51" s="243">
        <f t="shared" si="10"/>
        <v>117</v>
      </c>
      <c r="Q51" s="239">
        <v>30</v>
      </c>
      <c r="U51" s="240">
        <v>43</v>
      </c>
    </row>
    <row r="52" spans="1:21" s="195" customFormat="1" ht="12.75">
      <c r="A52" s="234">
        <f t="shared" si="3"/>
        <v>5</v>
      </c>
      <c r="B52" s="235"/>
      <c r="C52" s="236" t="s">
        <v>64</v>
      </c>
      <c r="D52" s="230" t="s">
        <v>85</v>
      </c>
      <c r="E52" s="230" t="s">
        <v>85</v>
      </c>
      <c r="F52" s="237" t="s">
        <v>85</v>
      </c>
      <c r="G52" s="230" t="s">
        <v>85</v>
      </c>
      <c r="H52" s="230" t="s">
        <v>85</v>
      </c>
      <c r="I52" s="230" t="s">
        <v>85</v>
      </c>
      <c r="J52" s="230" t="s">
        <v>85</v>
      </c>
      <c r="K52" s="230" t="s">
        <v>85</v>
      </c>
      <c r="L52" s="230" t="s">
        <v>85</v>
      </c>
      <c r="M52" s="143"/>
      <c r="N52" s="282">
        <f t="shared" si="11"/>
        <v>0</v>
      </c>
      <c r="P52" s="243">
        <f t="shared" si="10"/>
        <v>117</v>
      </c>
      <c r="Q52" s="239">
        <v>5</v>
      </c>
      <c r="U52" s="240">
        <v>44</v>
      </c>
    </row>
    <row r="53" spans="1:21" s="195" customFormat="1" ht="12.75">
      <c r="A53" s="234">
        <f t="shared" si="3"/>
        <v>5</v>
      </c>
      <c r="B53" s="235"/>
      <c r="C53" s="236" t="s">
        <v>65</v>
      </c>
      <c r="D53" s="230" t="s">
        <v>85</v>
      </c>
      <c r="E53" s="230" t="s">
        <v>85</v>
      </c>
      <c r="F53" s="237" t="s">
        <v>85</v>
      </c>
      <c r="G53" s="230" t="s">
        <v>85</v>
      </c>
      <c r="H53" s="230" t="s">
        <v>85</v>
      </c>
      <c r="I53" s="230" t="s">
        <v>85</v>
      </c>
      <c r="J53" s="230" t="s">
        <v>85</v>
      </c>
      <c r="K53" s="230" t="s">
        <v>85</v>
      </c>
      <c r="L53" s="230" t="s">
        <v>85</v>
      </c>
      <c r="M53" s="143"/>
      <c r="N53" s="282">
        <f t="shared" si="11"/>
        <v>0</v>
      </c>
      <c r="P53" s="243">
        <f t="shared" si="10"/>
        <v>117</v>
      </c>
      <c r="Q53" s="239">
        <v>5</v>
      </c>
      <c r="U53" s="240">
        <v>45</v>
      </c>
    </row>
    <row r="54" spans="1:21" s="195" customFormat="1" ht="12.75">
      <c r="A54" s="234">
        <f t="shared" si="3"/>
        <v>5</v>
      </c>
      <c r="B54" s="235"/>
      <c r="C54" s="236" t="s">
        <v>66</v>
      </c>
      <c r="D54" s="230" t="s">
        <v>85</v>
      </c>
      <c r="E54" s="230" t="s">
        <v>85</v>
      </c>
      <c r="F54" s="237" t="s">
        <v>85</v>
      </c>
      <c r="G54" s="230" t="s">
        <v>85</v>
      </c>
      <c r="H54" s="230" t="s">
        <v>85</v>
      </c>
      <c r="I54" s="230" t="s">
        <v>85</v>
      </c>
      <c r="J54" s="230" t="s">
        <v>85</v>
      </c>
      <c r="K54" s="230" t="s">
        <v>85</v>
      </c>
      <c r="L54" s="230" t="s">
        <v>85</v>
      </c>
      <c r="M54" s="143"/>
      <c r="N54" s="282">
        <f t="shared" si="11"/>
        <v>0</v>
      </c>
      <c r="P54" s="243">
        <f t="shared" si="10"/>
        <v>117</v>
      </c>
      <c r="Q54" s="239">
        <v>5</v>
      </c>
      <c r="U54" s="240">
        <v>46</v>
      </c>
    </row>
    <row r="55" spans="1:21" s="195" customFormat="1" ht="12.75">
      <c r="A55" s="234">
        <f t="shared" si="3"/>
        <v>5</v>
      </c>
      <c r="B55" s="235"/>
      <c r="C55" s="236" t="s">
        <v>67</v>
      </c>
      <c r="D55" s="230" t="s">
        <v>85</v>
      </c>
      <c r="E55" s="230" t="s">
        <v>85</v>
      </c>
      <c r="F55" s="237" t="s">
        <v>85</v>
      </c>
      <c r="G55" s="230" t="s">
        <v>85</v>
      </c>
      <c r="H55" s="230" t="s">
        <v>85</v>
      </c>
      <c r="I55" s="230" t="s">
        <v>85</v>
      </c>
      <c r="J55" s="230" t="s">
        <v>85</v>
      </c>
      <c r="K55" s="230" t="s">
        <v>85</v>
      </c>
      <c r="L55" s="230" t="s">
        <v>85</v>
      </c>
      <c r="M55" s="143"/>
      <c r="N55" s="282">
        <f t="shared" si="11"/>
        <v>0</v>
      </c>
      <c r="P55" s="243">
        <f t="shared" si="10"/>
        <v>117</v>
      </c>
      <c r="Q55" s="239">
        <v>3</v>
      </c>
      <c r="U55" s="240">
        <v>47</v>
      </c>
    </row>
    <row r="56" spans="1:21" s="195" customFormat="1" ht="12.75">
      <c r="A56" s="234">
        <f t="shared" si="3"/>
        <v>5</v>
      </c>
      <c r="B56" s="235"/>
      <c r="C56" s="236" t="s">
        <v>68</v>
      </c>
      <c r="D56" s="230" t="s">
        <v>85</v>
      </c>
      <c r="E56" s="230" t="s">
        <v>85</v>
      </c>
      <c r="F56" s="237" t="s">
        <v>85</v>
      </c>
      <c r="G56" s="244" t="s">
        <v>85</v>
      </c>
      <c r="H56" s="230" t="s">
        <v>85</v>
      </c>
      <c r="I56" s="230" t="s">
        <v>85</v>
      </c>
      <c r="J56" s="230" t="s">
        <v>85</v>
      </c>
      <c r="K56" s="230" t="s">
        <v>85</v>
      </c>
      <c r="L56" s="230" t="s">
        <v>85</v>
      </c>
      <c r="M56" s="143"/>
      <c r="N56" s="282">
        <f t="shared" si="11"/>
        <v>0</v>
      </c>
      <c r="P56" s="243">
        <f t="shared" si="10"/>
        <v>117</v>
      </c>
      <c r="Q56" s="239">
        <v>3</v>
      </c>
      <c r="U56" s="240">
        <v>48</v>
      </c>
    </row>
    <row r="57" spans="1:21" s="195" customFormat="1" ht="12.75">
      <c r="A57" s="234">
        <f t="shared" si="3"/>
        <v>5</v>
      </c>
      <c r="B57" s="235"/>
      <c r="C57" s="236" t="s">
        <v>69</v>
      </c>
      <c r="D57" s="230" t="s">
        <v>85</v>
      </c>
      <c r="E57" s="230" t="s">
        <v>85</v>
      </c>
      <c r="F57" s="237" t="s">
        <v>85</v>
      </c>
      <c r="G57" s="230" t="s">
        <v>85</v>
      </c>
      <c r="H57" s="230" t="s">
        <v>85</v>
      </c>
      <c r="I57" s="230" t="s">
        <v>85</v>
      </c>
      <c r="J57" s="230" t="s">
        <v>85</v>
      </c>
      <c r="K57" s="230" t="s">
        <v>85</v>
      </c>
      <c r="L57" s="230" t="s">
        <v>85</v>
      </c>
      <c r="M57" s="143"/>
      <c r="N57" s="282">
        <f t="shared" si="11"/>
        <v>0</v>
      </c>
      <c r="P57" s="243">
        <f t="shared" si="10"/>
        <v>117</v>
      </c>
      <c r="Q57" s="239">
        <v>3</v>
      </c>
      <c r="U57" s="240">
        <v>49</v>
      </c>
    </row>
    <row r="58" spans="1:21" s="195" customFormat="1" ht="12.75">
      <c r="A58" s="234">
        <f t="shared" si="3"/>
        <v>5</v>
      </c>
      <c r="B58" s="235"/>
      <c r="C58" s="236" t="s">
        <v>70</v>
      </c>
      <c r="D58" s="230" t="s">
        <v>85</v>
      </c>
      <c r="E58" s="230" t="s">
        <v>85</v>
      </c>
      <c r="F58" s="237" t="s">
        <v>85</v>
      </c>
      <c r="G58" s="230" t="s">
        <v>85</v>
      </c>
      <c r="H58" s="230" t="s">
        <v>85</v>
      </c>
      <c r="I58" s="230" t="s">
        <v>85</v>
      </c>
      <c r="J58" s="230" t="s">
        <v>85</v>
      </c>
      <c r="K58" s="230" t="s">
        <v>85</v>
      </c>
      <c r="L58" s="230" t="s">
        <v>85</v>
      </c>
      <c r="M58" s="143"/>
      <c r="N58" s="282">
        <f t="shared" si="11"/>
        <v>0</v>
      </c>
      <c r="P58" s="243">
        <f t="shared" si="10"/>
        <v>117</v>
      </c>
      <c r="Q58" s="239">
        <v>1</v>
      </c>
      <c r="U58" s="240">
        <v>50</v>
      </c>
    </row>
    <row r="59" spans="1:21" s="195" customFormat="1" ht="25.5">
      <c r="A59" s="241">
        <f t="shared" si="3"/>
        <v>6</v>
      </c>
      <c r="B59" s="227" t="s">
        <v>61</v>
      </c>
      <c r="C59" s="242" t="s">
        <v>85</v>
      </c>
      <c r="D59" s="224"/>
      <c r="E59" s="224"/>
      <c r="F59" s="225"/>
      <c r="G59" s="63"/>
      <c r="H59" s="224"/>
      <c r="I59" s="225"/>
      <c r="J59" s="177"/>
      <c r="K59" s="143"/>
      <c r="L59" s="143"/>
      <c r="M59" s="230" t="s">
        <v>85</v>
      </c>
      <c r="N59" s="282">
        <f>IF(OR(K59&lt;&gt;"DA",L59&lt;&gt;"DA",$P59&gt;=15),0,IF($P59&lt;=9,Q59,Q59*(1-(($P59-9)*0.15))))</f>
        <v>0</v>
      </c>
      <c r="P59" s="243">
        <f>INT((DATE(2017,4,1)-$F$59)/365.25)</f>
        <v>117</v>
      </c>
      <c r="Q59" s="239">
        <v>25</v>
      </c>
      <c r="U59" s="240">
        <v>51</v>
      </c>
    </row>
    <row r="60" spans="1:21" s="195" customFormat="1" ht="25.5">
      <c r="A60" s="234">
        <f t="shared" si="3"/>
        <v>6</v>
      </c>
      <c r="B60" s="235"/>
      <c r="C60" s="236" t="s">
        <v>62</v>
      </c>
      <c r="D60" s="230" t="s">
        <v>85</v>
      </c>
      <c r="E60" s="230" t="s">
        <v>85</v>
      </c>
      <c r="F60" s="237" t="s">
        <v>85</v>
      </c>
      <c r="G60" s="230" t="s">
        <v>85</v>
      </c>
      <c r="H60" s="230" t="s">
        <v>85</v>
      </c>
      <c r="I60" s="230" t="s">
        <v>85</v>
      </c>
      <c r="J60" s="230" t="s">
        <v>85</v>
      </c>
      <c r="K60" s="230" t="s">
        <v>85</v>
      </c>
      <c r="L60" s="230" t="s">
        <v>85</v>
      </c>
      <c r="M60" s="143"/>
      <c r="N60" s="282">
        <f>IF(OR($K$59&lt;&gt;"DA",$L$59&lt;&gt;"DA",M60&lt;&gt;"DA",$P60&gt;=15),0,IF($P60&lt;=9,Q60,Q60*(1-(($P60-9)*0.15))))</f>
        <v>0</v>
      </c>
      <c r="P60" s="243">
        <f aca="true" t="shared" si="12" ref="P60:P68">INT((DATE(2017,4,1)-$F$59)/365.25)</f>
        <v>117</v>
      </c>
      <c r="Q60" s="239">
        <v>15</v>
      </c>
      <c r="U60" s="240">
        <v>52</v>
      </c>
    </row>
    <row r="61" spans="1:21" s="195" customFormat="1" ht="12.75">
      <c r="A61" s="234">
        <f t="shared" si="3"/>
        <v>6</v>
      </c>
      <c r="B61" s="235"/>
      <c r="C61" s="236" t="s">
        <v>63</v>
      </c>
      <c r="D61" s="230" t="s">
        <v>85</v>
      </c>
      <c r="E61" s="230" t="s">
        <v>85</v>
      </c>
      <c r="F61" s="237" t="s">
        <v>85</v>
      </c>
      <c r="G61" s="230" t="s">
        <v>85</v>
      </c>
      <c r="H61" s="230" t="s">
        <v>85</v>
      </c>
      <c r="I61" s="230" t="s">
        <v>85</v>
      </c>
      <c r="J61" s="230" t="s">
        <v>85</v>
      </c>
      <c r="K61" s="230" t="s">
        <v>85</v>
      </c>
      <c r="L61" s="230" t="s">
        <v>85</v>
      </c>
      <c r="M61" s="143"/>
      <c r="N61" s="282">
        <f aca="true" t="shared" si="13" ref="N61:N68">IF(OR($K$59&lt;&gt;"DA",$L$59&lt;&gt;"DA",M61&lt;&gt;"DA",$P61&gt;=15),0,IF($P61&lt;=9,Q61,Q61*(1-(($P61-9)*0.15))))</f>
        <v>0</v>
      </c>
      <c r="P61" s="243">
        <f t="shared" si="12"/>
        <v>117</v>
      </c>
      <c r="Q61" s="239">
        <v>30</v>
      </c>
      <c r="U61" s="240">
        <v>53</v>
      </c>
    </row>
    <row r="62" spans="1:21" s="195" customFormat="1" ht="12.75">
      <c r="A62" s="234">
        <f t="shared" si="3"/>
        <v>6</v>
      </c>
      <c r="B62" s="235"/>
      <c r="C62" s="236" t="s">
        <v>64</v>
      </c>
      <c r="D62" s="230" t="s">
        <v>85</v>
      </c>
      <c r="E62" s="230" t="s">
        <v>85</v>
      </c>
      <c r="F62" s="237" t="s">
        <v>85</v>
      </c>
      <c r="G62" s="230" t="s">
        <v>85</v>
      </c>
      <c r="H62" s="230" t="s">
        <v>85</v>
      </c>
      <c r="I62" s="230" t="s">
        <v>85</v>
      </c>
      <c r="J62" s="230" t="s">
        <v>85</v>
      </c>
      <c r="K62" s="230" t="s">
        <v>85</v>
      </c>
      <c r="L62" s="230" t="s">
        <v>85</v>
      </c>
      <c r="M62" s="143"/>
      <c r="N62" s="282">
        <f t="shared" si="13"/>
        <v>0</v>
      </c>
      <c r="P62" s="243">
        <f t="shared" si="12"/>
        <v>117</v>
      </c>
      <c r="Q62" s="239">
        <v>5</v>
      </c>
      <c r="U62" s="240">
        <v>54</v>
      </c>
    </row>
    <row r="63" spans="1:21" s="195" customFormat="1" ht="12.75">
      <c r="A63" s="234">
        <f t="shared" si="3"/>
        <v>6</v>
      </c>
      <c r="B63" s="235"/>
      <c r="C63" s="236" t="s">
        <v>65</v>
      </c>
      <c r="D63" s="230" t="s">
        <v>85</v>
      </c>
      <c r="E63" s="230" t="s">
        <v>85</v>
      </c>
      <c r="F63" s="237" t="s">
        <v>85</v>
      </c>
      <c r="G63" s="230" t="s">
        <v>85</v>
      </c>
      <c r="H63" s="230" t="s">
        <v>85</v>
      </c>
      <c r="I63" s="230" t="s">
        <v>85</v>
      </c>
      <c r="J63" s="230" t="s">
        <v>85</v>
      </c>
      <c r="K63" s="230" t="s">
        <v>85</v>
      </c>
      <c r="L63" s="230" t="s">
        <v>85</v>
      </c>
      <c r="M63" s="143"/>
      <c r="N63" s="282">
        <f t="shared" si="13"/>
        <v>0</v>
      </c>
      <c r="P63" s="243">
        <f t="shared" si="12"/>
        <v>117</v>
      </c>
      <c r="Q63" s="239">
        <v>5</v>
      </c>
      <c r="U63" s="240">
        <v>55</v>
      </c>
    </row>
    <row r="64" spans="1:21" s="195" customFormat="1" ht="12.75">
      <c r="A64" s="234">
        <f t="shared" si="3"/>
        <v>6</v>
      </c>
      <c r="B64" s="235"/>
      <c r="C64" s="236" t="s">
        <v>66</v>
      </c>
      <c r="D64" s="230" t="s">
        <v>85</v>
      </c>
      <c r="E64" s="230" t="s">
        <v>85</v>
      </c>
      <c r="F64" s="237" t="s">
        <v>85</v>
      </c>
      <c r="G64" s="230" t="s">
        <v>85</v>
      </c>
      <c r="H64" s="230" t="s">
        <v>85</v>
      </c>
      <c r="I64" s="230" t="s">
        <v>85</v>
      </c>
      <c r="J64" s="230" t="s">
        <v>85</v>
      </c>
      <c r="K64" s="230" t="s">
        <v>85</v>
      </c>
      <c r="L64" s="230" t="s">
        <v>85</v>
      </c>
      <c r="M64" s="143"/>
      <c r="N64" s="282">
        <f t="shared" si="13"/>
        <v>0</v>
      </c>
      <c r="P64" s="243">
        <f t="shared" si="12"/>
        <v>117</v>
      </c>
      <c r="Q64" s="239">
        <v>5</v>
      </c>
      <c r="U64" s="240">
        <v>56</v>
      </c>
    </row>
    <row r="65" spans="1:21" s="195" customFormat="1" ht="12.75">
      <c r="A65" s="234">
        <f t="shared" si="3"/>
        <v>6</v>
      </c>
      <c r="B65" s="235"/>
      <c r="C65" s="236" t="s">
        <v>67</v>
      </c>
      <c r="D65" s="230" t="s">
        <v>85</v>
      </c>
      <c r="E65" s="230" t="s">
        <v>85</v>
      </c>
      <c r="F65" s="237" t="s">
        <v>85</v>
      </c>
      <c r="G65" s="230" t="s">
        <v>85</v>
      </c>
      <c r="H65" s="230" t="s">
        <v>85</v>
      </c>
      <c r="I65" s="230" t="s">
        <v>85</v>
      </c>
      <c r="J65" s="230" t="s">
        <v>85</v>
      </c>
      <c r="K65" s="230" t="s">
        <v>85</v>
      </c>
      <c r="L65" s="230" t="s">
        <v>85</v>
      </c>
      <c r="M65" s="143"/>
      <c r="N65" s="282">
        <f t="shared" si="13"/>
        <v>0</v>
      </c>
      <c r="P65" s="243">
        <f t="shared" si="12"/>
        <v>117</v>
      </c>
      <c r="Q65" s="239">
        <v>3</v>
      </c>
      <c r="U65" s="240">
        <v>57</v>
      </c>
    </row>
    <row r="66" spans="1:21" s="195" customFormat="1" ht="12.75">
      <c r="A66" s="234">
        <f t="shared" si="3"/>
        <v>6</v>
      </c>
      <c r="B66" s="235"/>
      <c r="C66" s="236" t="s">
        <v>68</v>
      </c>
      <c r="D66" s="230" t="s">
        <v>85</v>
      </c>
      <c r="E66" s="230" t="s">
        <v>85</v>
      </c>
      <c r="F66" s="237" t="s">
        <v>85</v>
      </c>
      <c r="G66" s="230" t="s">
        <v>85</v>
      </c>
      <c r="H66" s="230" t="s">
        <v>85</v>
      </c>
      <c r="I66" s="230" t="s">
        <v>85</v>
      </c>
      <c r="J66" s="230" t="s">
        <v>85</v>
      </c>
      <c r="K66" s="230" t="s">
        <v>85</v>
      </c>
      <c r="L66" s="230" t="s">
        <v>85</v>
      </c>
      <c r="M66" s="143"/>
      <c r="N66" s="282">
        <f t="shared" si="13"/>
        <v>0</v>
      </c>
      <c r="P66" s="243">
        <f t="shared" si="12"/>
        <v>117</v>
      </c>
      <c r="Q66" s="239">
        <v>3</v>
      </c>
      <c r="U66" s="240">
        <v>58</v>
      </c>
    </row>
    <row r="67" spans="1:21" s="195" customFormat="1" ht="12.75">
      <c r="A67" s="234">
        <f t="shared" si="3"/>
        <v>6</v>
      </c>
      <c r="B67" s="235"/>
      <c r="C67" s="236" t="s">
        <v>69</v>
      </c>
      <c r="D67" s="230" t="s">
        <v>85</v>
      </c>
      <c r="E67" s="230" t="s">
        <v>85</v>
      </c>
      <c r="F67" s="237" t="s">
        <v>85</v>
      </c>
      <c r="G67" s="230" t="s">
        <v>85</v>
      </c>
      <c r="H67" s="230" t="s">
        <v>85</v>
      </c>
      <c r="I67" s="230" t="s">
        <v>85</v>
      </c>
      <c r="J67" s="230" t="s">
        <v>85</v>
      </c>
      <c r="K67" s="230" t="s">
        <v>85</v>
      </c>
      <c r="L67" s="230" t="s">
        <v>85</v>
      </c>
      <c r="M67" s="143"/>
      <c r="N67" s="282">
        <f t="shared" si="13"/>
        <v>0</v>
      </c>
      <c r="P67" s="243">
        <f t="shared" si="12"/>
        <v>117</v>
      </c>
      <c r="Q67" s="239">
        <v>3</v>
      </c>
      <c r="U67" s="240">
        <v>59</v>
      </c>
    </row>
    <row r="68" spans="1:21" s="195" customFormat="1" ht="12.75">
      <c r="A68" s="234">
        <f t="shared" si="3"/>
        <v>6</v>
      </c>
      <c r="B68" s="235"/>
      <c r="C68" s="236" t="s">
        <v>70</v>
      </c>
      <c r="D68" s="230" t="s">
        <v>85</v>
      </c>
      <c r="E68" s="230" t="s">
        <v>85</v>
      </c>
      <c r="F68" s="237" t="s">
        <v>85</v>
      </c>
      <c r="G68" s="230" t="s">
        <v>85</v>
      </c>
      <c r="H68" s="230" t="s">
        <v>85</v>
      </c>
      <c r="I68" s="230" t="s">
        <v>85</v>
      </c>
      <c r="J68" s="230" t="s">
        <v>85</v>
      </c>
      <c r="K68" s="230" t="s">
        <v>85</v>
      </c>
      <c r="L68" s="230" t="s">
        <v>85</v>
      </c>
      <c r="M68" s="143"/>
      <c r="N68" s="282">
        <f t="shared" si="13"/>
        <v>0</v>
      </c>
      <c r="P68" s="243">
        <f t="shared" si="12"/>
        <v>117</v>
      </c>
      <c r="Q68" s="239">
        <v>1</v>
      </c>
      <c r="U68" s="240">
        <v>60</v>
      </c>
    </row>
    <row r="69" spans="1:21" s="195" customFormat="1" ht="25.5">
      <c r="A69" s="241">
        <f t="shared" si="3"/>
        <v>7</v>
      </c>
      <c r="B69" s="227" t="s">
        <v>54</v>
      </c>
      <c r="C69" s="242" t="s">
        <v>85</v>
      </c>
      <c r="D69" s="224"/>
      <c r="E69" s="224"/>
      <c r="F69" s="225"/>
      <c r="G69" s="63"/>
      <c r="H69" s="224"/>
      <c r="I69" s="225"/>
      <c r="J69" s="177"/>
      <c r="K69" s="143"/>
      <c r="L69" s="143"/>
      <c r="M69" s="230" t="s">
        <v>85</v>
      </c>
      <c r="N69" s="282">
        <f>IF(OR(K69&lt;&gt;"DA",L69&lt;&gt;"DA",$P69&gt;=15),0,IF($P69&lt;=9,Q69,Q69*(1-(($P69-9)*0.15))))</f>
        <v>0</v>
      </c>
      <c r="P69" s="243">
        <f>INT((DATE(2017,4,1)-$F$69)/365.25)</f>
        <v>117</v>
      </c>
      <c r="Q69" s="239">
        <v>15</v>
      </c>
      <c r="U69" s="240">
        <v>61</v>
      </c>
    </row>
    <row r="70" spans="1:21" s="195" customFormat="1" ht="25.5">
      <c r="A70" s="234">
        <f aca="true" t="shared" si="14" ref="A70:A131">IF(LEN(TRIM(B70))=0,A69,A69+1)</f>
        <v>7</v>
      </c>
      <c r="B70" s="245"/>
      <c r="C70" s="236" t="s">
        <v>62</v>
      </c>
      <c r="D70" s="230" t="s">
        <v>85</v>
      </c>
      <c r="E70" s="230" t="s">
        <v>85</v>
      </c>
      <c r="F70" s="237" t="s">
        <v>85</v>
      </c>
      <c r="G70" s="230" t="s">
        <v>85</v>
      </c>
      <c r="H70" s="230" t="s">
        <v>85</v>
      </c>
      <c r="I70" s="230" t="s">
        <v>85</v>
      </c>
      <c r="J70" s="230" t="s">
        <v>85</v>
      </c>
      <c r="K70" s="230" t="s">
        <v>85</v>
      </c>
      <c r="L70" s="230" t="s">
        <v>85</v>
      </c>
      <c r="M70" s="143"/>
      <c r="N70" s="282">
        <f>IF(OR($K$69&lt;&gt;"DA",$L$69&lt;&gt;"DA",M70&lt;&gt;"DA",$P70&gt;=15),0,IF($P70&lt;=9,Q70,Q70*(1-(($P70-9)*0.15))))</f>
        <v>0</v>
      </c>
      <c r="P70" s="243">
        <f aca="true" t="shared" si="15" ref="P70:P78">INT((DATE(2017,4,1)-$F$69)/365.25)</f>
        <v>117</v>
      </c>
      <c r="Q70" s="239">
        <v>15</v>
      </c>
      <c r="U70" s="240">
        <v>62</v>
      </c>
    </row>
    <row r="71" spans="1:21" s="195" customFormat="1" ht="12.75">
      <c r="A71" s="234">
        <f t="shared" si="14"/>
        <v>7</v>
      </c>
      <c r="B71" s="245"/>
      <c r="C71" s="236" t="s">
        <v>63</v>
      </c>
      <c r="D71" s="230" t="s">
        <v>85</v>
      </c>
      <c r="E71" s="230" t="s">
        <v>85</v>
      </c>
      <c r="F71" s="237" t="s">
        <v>85</v>
      </c>
      <c r="G71" s="230" t="s">
        <v>85</v>
      </c>
      <c r="H71" s="230" t="s">
        <v>85</v>
      </c>
      <c r="I71" s="230" t="s">
        <v>85</v>
      </c>
      <c r="J71" s="230" t="s">
        <v>85</v>
      </c>
      <c r="K71" s="230" t="s">
        <v>85</v>
      </c>
      <c r="L71" s="230" t="s">
        <v>85</v>
      </c>
      <c r="M71" s="143"/>
      <c r="N71" s="282">
        <f aca="true" t="shared" si="16" ref="N71:N78">IF(OR($K$69&lt;&gt;"DA",$L$69&lt;&gt;"DA",M71&lt;&gt;"DA",$P71&gt;=15),0,IF($P71&lt;=9,Q71,Q71*(1-(($P71-9)*0.15))))</f>
        <v>0</v>
      </c>
      <c r="P71" s="243">
        <f t="shared" si="15"/>
        <v>117</v>
      </c>
      <c r="Q71" s="239">
        <v>30</v>
      </c>
      <c r="U71" s="240">
        <v>63</v>
      </c>
    </row>
    <row r="72" spans="1:21" s="195" customFormat="1" ht="12.75">
      <c r="A72" s="234">
        <f t="shared" si="14"/>
        <v>7</v>
      </c>
      <c r="B72" s="245"/>
      <c r="C72" s="236" t="s">
        <v>64</v>
      </c>
      <c r="D72" s="230" t="s">
        <v>85</v>
      </c>
      <c r="E72" s="230" t="s">
        <v>85</v>
      </c>
      <c r="F72" s="237" t="s">
        <v>85</v>
      </c>
      <c r="G72" s="230" t="s">
        <v>85</v>
      </c>
      <c r="H72" s="230" t="s">
        <v>85</v>
      </c>
      <c r="I72" s="230" t="s">
        <v>85</v>
      </c>
      <c r="J72" s="230" t="s">
        <v>85</v>
      </c>
      <c r="K72" s="230" t="s">
        <v>85</v>
      </c>
      <c r="L72" s="230" t="s">
        <v>85</v>
      </c>
      <c r="M72" s="143"/>
      <c r="N72" s="282">
        <f t="shared" si="16"/>
        <v>0</v>
      </c>
      <c r="P72" s="243">
        <f t="shared" si="15"/>
        <v>117</v>
      </c>
      <c r="Q72" s="239">
        <v>5</v>
      </c>
      <c r="U72" s="240">
        <v>64</v>
      </c>
    </row>
    <row r="73" spans="1:21" s="195" customFormat="1" ht="12.75">
      <c r="A73" s="234">
        <f t="shared" si="14"/>
        <v>7</v>
      </c>
      <c r="B73" s="245"/>
      <c r="C73" s="236" t="s">
        <v>65</v>
      </c>
      <c r="D73" s="230" t="s">
        <v>85</v>
      </c>
      <c r="E73" s="230" t="s">
        <v>85</v>
      </c>
      <c r="F73" s="237" t="s">
        <v>85</v>
      </c>
      <c r="G73" s="230" t="s">
        <v>85</v>
      </c>
      <c r="H73" s="230" t="s">
        <v>85</v>
      </c>
      <c r="I73" s="230" t="s">
        <v>85</v>
      </c>
      <c r="J73" s="230" t="s">
        <v>85</v>
      </c>
      <c r="K73" s="230" t="s">
        <v>85</v>
      </c>
      <c r="L73" s="230" t="s">
        <v>85</v>
      </c>
      <c r="M73" s="143"/>
      <c r="N73" s="282">
        <f t="shared" si="16"/>
        <v>0</v>
      </c>
      <c r="P73" s="243">
        <f t="shared" si="15"/>
        <v>117</v>
      </c>
      <c r="Q73" s="239">
        <v>5</v>
      </c>
      <c r="U73" s="240">
        <v>65</v>
      </c>
    </row>
    <row r="74" spans="1:21" s="195" customFormat="1" ht="12.75">
      <c r="A74" s="234">
        <f t="shared" si="14"/>
        <v>7</v>
      </c>
      <c r="B74" s="245"/>
      <c r="C74" s="236" t="s">
        <v>66</v>
      </c>
      <c r="D74" s="230" t="s">
        <v>85</v>
      </c>
      <c r="E74" s="230" t="s">
        <v>85</v>
      </c>
      <c r="F74" s="237" t="s">
        <v>85</v>
      </c>
      <c r="G74" s="230" t="s">
        <v>85</v>
      </c>
      <c r="H74" s="230" t="s">
        <v>85</v>
      </c>
      <c r="I74" s="230" t="s">
        <v>85</v>
      </c>
      <c r="J74" s="230" t="s">
        <v>85</v>
      </c>
      <c r="K74" s="230" t="s">
        <v>85</v>
      </c>
      <c r="L74" s="230" t="s">
        <v>85</v>
      </c>
      <c r="M74" s="143"/>
      <c r="N74" s="282">
        <f t="shared" si="16"/>
        <v>0</v>
      </c>
      <c r="P74" s="243">
        <f t="shared" si="15"/>
        <v>117</v>
      </c>
      <c r="Q74" s="239">
        <v>5</v>
      </c>
      <c r="U74" s="240">
        <v>66</v>
      </c>
    </row>
    <row r="75" spans="1:21" s="195" customFormat="1" ht="12.75">
      <c r="A75" s="234">
        <f t="shared" si="14"/>
        <v>7</v>
      </c>
      <c r="B75" s="245"/>
      <c r="C75" s="236" t="s">
        <v>67</v>
      </c>
      <c r="D75" s="230" t="s">
        <v>85</v>
      </c>
      <c r="E75" s="230" t="s">
        <v>85</v>
      </c>
      <c r="F75" s="237" t="s">
        <v>85</v>
      </c>
      <c r="G75" s="230" t="s">
        <v>85</v>
      </c>
      <c r="H75" s="230" t="s">
        <v>85</v>
      </c>
      <c r="I75" s="230" t="s">
        <v>85</v>
      </c>
      <c r="J75" s="230" t="s">
        <v>85</v>
      </c>
      <c r="K75" s="230" t="s">
        <v>85</v>
      </c>
      <c r="L75" s="230" t="s">
        <v>85</v>
      </c>
      <c r="M75" s="143"/>
      <c r="N75" s="282">
        <f t="shared" si="16"/>
        <v>0</v>
      </c>
      <c r="P75" s="243">
        <f t="shared" si="15"/>
        <v>117</v>
      </c>
      <c r="Q75" s="239">
        <v>3</v>
      </c>
      <c r="U75" s="240">
        <v>67</v>
      </c>
    </row>
    <row r="76" spans="1:21" s="195" customFormat="1" ht="12.75">
      <c r="A76" s="234">
        <f t="shared" si="14"/>
        <v>7</v>
      </c>
      <c r="B76" s="245"/>
      <c r="C76" s="236" t="s">
        <v>68</v>
      </c>
      <c r="D76" s="230" t="s">
        <v>85</v>
      </c>
      <c r="E76" s="230" t="s">
        <v>85</v>
      </c>
      <c r="F76" s="237" t="s">
        <v>85</v>
      </c>
      <c r="G76" s="230" t="s">
        <v>85</v>
      </c>
      <c r="H76" s="230" t="s">
        <v>85</v>
      </c>
      <c r="I76" s="230" t="s">
        <v>85</v>
      </c>
      <c r="J76" s="230" t="s">
        <v>85</v>
      </c>
      <c r="K76" s="230" t="s">
        <v>85</v>
      </c>
      <c r="L76" s="230" t="s">
        <v>85</v>
      </c>
      <c r="M76" s="143"/>
      <c r="N76" s="282">
        <f t="shared" si="16"/>
        <v>0</v>
      </c>
      <c r="P76" s="243">
        <f t="shared" si="15"/>
        <v>117</v>
      </c>
      <c r="Q76" s="239">
        <v>3</v>
      </c>
      <c r="U76" s="240">
        <v>68</v>
      </c>
    </row>
    <row r="77" spans="1:21" s="195" customFormat="1" ht="12.75">
      <c r="A77" s="234">
        <f t="shared" si="14"/>
        <v>7</v>
      </c>
      <c r="B77" s="245"/>
      <c r="C77" s="236" t="s">
        <v>69</v>
      </c>
      <c r="D77" s="230" t="s">
        <v>85</v>
      </c>
      <c r="E77" s="230" t="s">
        <v>85</v>
      </c>
      <c r="F77" s="237" t="s">
        <v>85</v>
      </c>
      <c r="G77" s="230" t="s">
        <v>85</v>
      </c>
      <c r="H77" s="230" t="s">
        <v>85</v>
      </c>
      <c r="I77" s="230" t="s">
        <v>85</v>
      </c>
      <c r="J77" s="230" t="s">
        <v>85</v>
      </c>
      <c r="K77" s="230" t="s">
        <v>85</v>
      </c>
      <c r="L77" s="230" t="s">
        <v>85</v>
      </c>
      <c r="M77" s="143"/>
      <c r="N77" s="282">
        <f t="shared" si="16"/>
        <v>0</v>
      </c>
      <c r="P77" s="243">
        <f t="shared" si="15"/>
        <v>117</v>
      </c>
      <c r="Q77" s="239">
        <v>3</v>
      </c>
      <c r="U77" s="240">
        <v>69</v>
      </c>
    </row>
    <row r="78" spans="1:21" s="195" customFormat="1" ht="12.75">
      <c r="A78" s="234">
        <f t="shared" si="14"/>
        <v>7</v>
      </c>
      <c r="B78" s="245"/>
      <c r="C78" s="236" t="s">
        <v>70</v>
      </c>
      <c r="D78" s="230" t="s">
        <v>85</v>
      </c>
      <c r="E78" s="230" t="s">
        <v>85</v>
      </c>
      <c r="F78" s="237" t="s">
        <v>85</v>
      </c>
      <c r="G78" s="230" t="s">
        <v>85</v>
      </c>
      <c r="H78" s="230" t="s">
        <v>85</v>
      </c>
      <c r="I78" s="230" t="s">
        <v>85</v>
      </c>
      <c r="J78" s="230" t="s">
        <v>85</v>
      </c>
      <c r="K78" s="230" t="s">
        <v>85</v>
      </c>
      <c r="L78" s="230" t="s">
        <v>85</v>
      </c>
      <c r="M78" s="143"/>
      <c r="N78" s="282">
        <f t="shared" si="16"/>
        <v>0</v>
      </c>
      <c r="P78" s="243">
        <f t="shared" si="15"/>
        <v>117</v>
      </c>
      <c r="Q78" s="239">
        <v>1</v>
      </c>
      <c r="U78" s="240">
        <v>70</v>
      </c>
    </row>
    <row r="79" spans="1:21" s="195" customFormat="1" ht="25.5">
      <c r="A79" s="241">
        <f t="shared" si="14"/>
        <v>8</v>
      </c>
      <c r="B79" s="227" t="s">
        <v>54</v>
      </c>
      <c r="C79" s="242" t="s">
        <v>85</v>
      </c>
      <c r="D79" s="224"/>
      <c r="E79" s="224"/>
      <c r="F79" s="225"/>
      <c r="G79" s="63"/>
      <c r="H79" s="224"/>
      <c r="I79" s="225"/>
      <c r="J79" s="177"/>
      <c r="K79" s="143"/>
      <c r="L79" s="143"/>
      <c r="M79" s="230" t="s">
        <v>85</v>
      </c>
      <c r="N79" s="282">
        <f>IF(OR(K79&lt;&gt;"DA",L79&lt;&gt;"DA",$P79&gt;=15),0,IF($P79&lt;=9,Q79,Q79*(1-(($P79-9)*0.15))))</f>
        <v>0</v>
      </c>
      <c r="P79" s="243">
        <f>INT((DATE(2017,4,1)-$F$79)/365.25)</f>
        <v>117</v>
      </c>
      <c r="Q79" s="239">
        <v>15</v>
      </c>
      <c r="U79" s="240">
        <v>71</v>
      </c>
    </row>
    <row r="80" spans="1:21" s="195" customFormat="1" ht="25.5">
      <c r="A80" s="234">
        <f t="shared" si="14"/>
        <v>8</v>
      </c>
      <c r="B80" s="245"/>
      <c r="C80" s="236" t="s">
        <v>62</v>
      </c>
      <c r="D80" s="230" t="s">
        <v>85</v>
      </c>
      <c r="E80" s="230" t="s">
        <v>85</v>
      </c>
      <c r="F80" s="237" t="s">
        <v>85</v>
      </c>
      <c r="G80" s="230" t="s">
        <v>85</v>
      </c>
      <c r="H80" s="230" t="s">
        <v>85</v>
      </c>
      <c r="I80" s="230" t="s">
        <v>85</v>
      </c>
      <c r="J80" s="230" t="s">
        <v>85</v>
      </c>
      <c r="K80" s="230" t="s">
        <v>85</v>
      </c>
      <c r="L80" s="230" t="s">
        <v>85</v>
      </c>
      <c r="M80" s="143"/>
      <c r="N80" s="282">
        <f>IF(OR($K$79&lt;&gt;"DA",$L$79&lt;&gt;"DA",M80&lt;&gt;"DA",$P80&gt;=15),0,IF($P80&lt;=9,Q80,Q80*(1-(($P80-9)*0.15))))</f>
        <v>0</v>
      </c>
      <c r="P80" s="243">
        <f aca="true" t="shared" si="17" ref="P80:P88">INT((DATE(2017,4,1)-$F$79)/365.25)</f>
        <v>117</v>
      </c>
      <c r="Q80" s="239">
        <v>15</v>
      </c>
      <c r="U80" s="240">
        <v>72</v>
      </c>
    </row>
    <row r="81" spans="1:21" s="195" customFormat="1" ht="12.75">
      <c r="A81" s="234">
        <f t="shared" si="14"/>
        <v>8</v>
      </c>
      <c r="B81" s="245"/>
      <c r="C81" s="236" t="s">
        <v>63</v>
      </c>
      <c r="D81" s="230" t="s">
        <v>85</v>
      </c>
      <c r="E81" s="230" t="s">
        <v>85</v>
      </c>
      <c r="F81" s="237" t="s">
        <v>85</v>
      </c>
      <c r="G81" s="230" t="s">
        <v>85</v>
      </c>
      <c r="H81" s="230" t="s">
        <v>85</v>
      </c>
      <c r="I81" s="230" t="s">
        <v>85</v>
      </c>
      <c r="J81" s="230" t="s">
        <v>85</v>
      </c>
      <c r="K81" s="230" t="s">
        <v>85</v>
      </c>
      <c r="L81" s="230" t="s">
        <v>85</v>
      </c>
      <c r="M81" s="143"/>
      <c r="N81" s="282">
        <f aca="true" t="shared" si="18" ref="N81:N88">IF(OR($K$79&lt;&gt;"DA",$L$79&lt;&gt;"DA",M81&lt;&gt;"DA",$P81&gt;=15),0,IF($P81&lt;=9,Q81,Q81*(1-(($P81-9)*0.15))))</f>
        <v>0</v>
      </c>
      <c r="P81" s="243">
        <f t="shared" si="17"/>
        <v>117</v>
      </c>
      <c r="Q81" s="239">
        <v>30</v>
      </c>
      <c r="U81" s="240">
        <v>73</v>
      </c>
    </row>
    <row r="82" spans="1:21" s="195" customFormat="1" ht="12.75">
      <c r="A82" s="234">
        <f t="shared" si="14"/>
        <v>8</v>
      </c>
      <c r="B82" s="245"/>
      <c r="C82" s="236" t="s">
        <v>64</v>
      </c>
      <c r="D82" s="230" t="s">
        <v>85</v>
      </c>
      <c r="E82" s="230" t="s">
        <v>85</v>
      </c>
      <c r="F82" s="237" t="s">
        <v>85</v>
      </c>
      <c r="G82" s="230" t="s">
        <v>85</v>
      </c>
      <c r="H82" s="230" t="s">
        <v>85</v>
      </c>
      <c r="I82" s="230" t="s">
        <v>85</v>
      </c>
      <c r="J82" s="230" t="s">
        <v>85</v>
      </c>
      <c r="K82" s="230" t="s">
        <v>85</v>
      </c>
      <c r="L82" s="230" t="s">
        <v>85</v>
      </c>
      <c r="M82" s="143"/>
      <c r="N82" s="282">
        <f t="shared" si="18"/>
        <v>0</v>
      </c>
      <c r="P82" s="243">
        <f t="shared" si="17"/>
        <v>117</v>
      </c>
      <c r="Q82" s="239">
        <v>5</v>
      </c>
      <c r="U82" s="240">
        <v>74</v>
      </c>
    </row>
    <row r="83" spans="1:21" s="195" customFormat="1" ht="12.75">
      <c r="A83" s="234">
        <f t="shared" si="14"/>
        <v>8</v>
      </c>
      <c r="B83" s="245"/>
      <c r="C83" s="236" t="s">
        <v>65</v>
      </c>
      <c r="D83" s="230" t="s">
        <v>85</v>
      </c>
      <c r="E83" s="230" t="s">
        <v>85</v>
      </c>
      <c r="F83" s="237" t="s">
        <v>85</v>
      </c>
      <c r="G83" s="244" t="s">
        <v>85</v>
      </c>
      <c r="H83" s="230" t="s">
        <v>85</v>
      </c>
      <c r="I83" s="230" t="s">
        <v>85</v>
      </c>
      <c r="J83" s="230" t="s">
        <v>85</v>
      </c>
      <c r="K83" s="230" t="s">
        <v>85</v>
      </c>
      <c r="L83" s="230" t="s">
        <v>85</v>
      </c>
      <c r="M83" s="143"/>
      <c r="N83" s="282">
        <f t="shared" si="18"/>
        <v>0</v>
      </c>
      <c r="P83" s="243">
        <f t="shared" si="17"/>
        <v>117</v>
      </c>
      <c r="Q83" s="239">
        <v>5</v>
      </c>
      <c r="U83" s="240">
        <v>75</v>
      </c>
    </row>
    <row r="84" spans="1:21" s="195" customFormat="1" ht="12.75">
      <c r="A84" s="234">
        <f t="shared" si="14"/>
        <v>8</v>
      </c>
      <c r="B84" s="245"/>
      <c r="C84" s="236" t="s">
        <v>66</v>
      </c>
      <c r="D84" s="230" t="s">
        <v>85</v>
      </c>
      <c r="E84" s="230" t="s">
        <v>85</v>
      </c>
      <c r="F84" s="237" t="s">
        <v>85</v>
      </c>
      <c r="G84" s="230" t="s">
        <v>85</v>
      </c>
      <c r="H84" s="230" t="s">
        <v>85</v>
      </c>
      <c r="I84" s="230" t="s">
        <v>85</v>
      </c>
      <c r="J84" s="230" t="s">
        <v>85</v>
      </c>
      <c r="K84" s="230" t="s">
        <v>85</v>
      </c>
      <c r="L84" s="230" t="s">
        <v>85</v>
      </c>
      <c r="M84" s="143"/>
      <c r="N84" s="282">
        <f t="shared" si="18"/>
        <v>0</v>
      </c>
      <c r="P84" s="243">
        <f t="shared" si="17"/>
        <v>117</v>
      </c>
      <c r="Q84" s="239">
        <v>5</v>
      </c>
      <c r="U84" s="240">
        <v>76</v>
      </c>
    </row>
    <row r="85" spans="1:21" s="195" customFormat="1" ht="12.75">
      <c r="A85" s="234">
        <f t="shared" si="14"/>
        <v>8</v>
      </c>
      <c r="B85" s="245"/>
      <c r="C85" s="236" t="s">
        <v>67</v>
      </c>
      <c r="D85" s="230" t="s">
        <v>85</v>
      </c>
      <c r="E85" s="230" t="s">
        <v>85</v>
      </c>
      <c r="F85" s="237" t="s">
        <v>85</v>
      </c>
      <c r="G85" s="230" t="s">
        <v>85</v>
      </c>
      <c r="H85" s="230" t="s">
        <v>85</v>
      </c>
      <c r="I85" s="230" t="s">
        <v>85</v>
      </c>
      <c r="J85" s="230" t="s">
        <v>85</v>
      </c>
      <c r="K85" s="230" t="s">
        <v>85</v>
      </c>
      <c r="L85" s="230" t="s">
        <v>85</v>
      </c>
      <c r="M85" s="143"/>
      <c r="N85" s="282">
        <f t="shared" si="18"/>
        <v>0</v>
      </c>
      <c r="P85" s="243">
        <f t="shared" si="17"/>
        <v>117</v>
      </c>
      <c r="Q85" s="239">
        <v>3</v>
      </c>
      <c r="U85" s="240">
        <v>77</v>
      </c>
    </row>
    <row r="86" spans="1:21" s="195" customFormat="1" ht="12.75">
      <c r="A86" s="234">
        <f t="shared" si="14"/>
        <v>8</v>
      </c>
      <c r="B86" s="245"/>
      <c r="C86" s="236" t="s">
        <v>68</v>
      </c>
      <c r="D86" s="230" t="s">
        <v>85</v>
      </c>
      <c r="E86" s="230" t="s">
        <v>85</v>
      </c>
      <c r="F86" s="237" t="s">
        <v>85</v>
      </c>
      <c r="G86" s="230" t="s">
        <v>85</v>
      </c>
      <c r="H86" s="230" t="s">
        <v>85</v>
      </c>
      <c r="I86" s="230" t="s">
        <v>85</v>
      </c>
      <c r="J86" s="230" t="s">
        <v>85</v>
      </c>
      <c r="K86" s="230" t="s">
        <v>85</v>
      </c>
      <c r="L86" s="230" t="s">
        <v>85</v>
      </c>
      <c r="M86" s="143"/>
      <c r="N86" s="282">
        <f t="shared" si="18"/>
        <v>0</v>
      </c>
      <c r="P86" s="243">
        <f t="shared" si="17"/>
        <v>117</v>
      </c>
      <c r="Q86" s="239">
        <v>3</v>
      </c>
      <c r="U86" s="240">
        <v>78</v>
      </c>
    </row>
    <row r="87" spans="1:21" s="195" customFormat="1" ht="12.75">
      <c r="A87" s="234">
        <f t="shared" si="14"/>
        <v>8</v>
      </c>
      <c r="B87" s="245"/>
      <c r="C87" s="236" t="s">
        <v>69</v>
      </c>
      <c r="D87" s="230" t="s">
        <v>85</v>
      </c>
      <c r="E87" s="230" t="s">
        <v>85</v>
      </c>
      <c r="F87" s="237" t="s">
        <v>85</v>
      </c>
      <c r="G87" s="230" t="s">
        <v>85</v>
      </c>
      <c r="H87" s="230" t="s">
        <v>85</v>
      </c>
      <c r="I87" s="230" t="s">
        <v>85</v>
      </c>
      <c r="J87" s="230" t="s">
        <v>85</v>
      </c>
      <c r="K87" s="230" t="s">
        <v>85</v>
      </c>
      <c r="L87" s="230" t="s">
        <v>85</v>
      </c>
      <c r="M87" s="143"/>
      <c r="N87" s="282">
        <f t="shared" si="18"/>
        <v>0</v>
      </c>
      <c r="P87" s="243">
        <f t="shared" si="17"/>
        <v>117</v>
      </c>
      <c r="Q87" s="239">
        <v>3</v>
      </c>
      <c r="U87" s="240">
        <v>79</v>
      </c>
    </row>
    <row r="88" spans="1:21" s="195" customFormat="1" ht="12.75">
      <c r="A88" s="234">
        <f t="shared" si="14"/>
        <v>8</v>
      </c>
      <c r="B88" s="245"/>
      <c r="C88" s="236" t="s">
        <v>70</v>
      </c>
      <c r="D88" s="230" t="s">
        <v>85</v>
      </c>
      <c r="E88" s="230" t="s">
        <v>85</v>
      </c>
      <c r="F88" s="237" t="s">
        <v>85</v>
      </c>
      <c r="G88" s="230" t="s">
        <v>85</v>
      </c>
      <c r="H88" s="230" t="s">
        <v>85</v>
      </c>
      <c r="I88" s="230" t="s">
        <v>85</v>
      </c>
      <c r="J88" s="230" t="s">
        <v>85</v>
      </c>
      <c r="K88" s="230" t="s">
        <v>85</v>
      </c>
      <c r="L88" s="230" t="s">
        <v>85</v>
      </c>
      <c r="M88" s="143"/>
      <c r="N88" s="282">
        <f t="shared" si="18"/>
        <v>0</v>
      </c>
      <c r="P88" s="243">
        <f t="shared" si="17"/>
        <v>117</v>
      </c>
      <c r="Q88" s="239">
        <v>1</v>
      </c>
      <c r="U88" s="240">
        <v>80</v>
      </c>
    </row>
    <row r="89" spans="1:21" s="195" customFormat="1" ht="12.75">
      <c r="A89" s="241">
        <f t="shared" si="14"/>
        <v>9</v>
      </c>
      <c r="B89" s="227" t="s">
        <v>55</v>
      </c>
      <c r="C89" s="242" t="s">
        <v>85</v>
      </c>
      <c r="D89" s="224"/>
      <c r="E89" s="224"/>
      <c r="F89" s="225"/>
      <c r="G89" s="63"/>
      <c r="H89" s="224"/>
      <c r="I89" s="225"/>
      <c r="J89" s="177"/>
      <c r="K89" s="143"/>
      <c r="L89" s="143"/>
      <c r="M89" s="230" t="s">
        <v>85</v>
      </c>
      <c r="N89" s="282">
        <f>IF(OR(K89&lt;&gt;"DA",L89&lt;&gt;"DA",$P89&gt;=15),0,IF($P89&lt;=9,Q89,Q89*(1-(($P89-9)*0.15))))</f>
        <v>0</v>
      </c>
      <c r="P89" s="243">
        <f>INT((DATE(2017,4,1)-$F$89)/365.25)</f>
        <v>117</v>
      </c>
      <c r="Q89" s="239">
        <v>15</v>
      </c>
      <c r="U89" s="240">
        <v>81</v>
      </c>
    </row>
    <row r="90" spans="1:21" s="195" customFormat="1" ht="12.75">
      <c r="A90" s="234">
        <f t="shared" si="14"/>
        <v>9</v>
      </c>
      <c r="B90" s="245"/>
      <c r="C90" s="236" t="s">
        <v>71</v>
      </c>
      <c r="D90" s="230" t="s">
        <v>85</v>
      </c>
      <c r="E90" s="230" t="s">
        <v>85</v>
      </c>
      <c r="F90" s="237" t="s">
        <v>85</v>
      </c>
      <c r="G90" s="230" t="s">
        <v>85</v>
      </c>
      <c r="H90" s="230" t="s">
        <v>85</v>
      </c>
      <c r="I90" s="230" t="s">
        <v>85</v>
      </c>
      <c r="J90" s="230" t="s">
        <v>85</v>
      </c>
      <c r="K90" s="230" t="s">
        <v>85</v>
      </c>
      <c r="L90" s="230" t="s">
        <v>85</v>
      </c>
      <c r="M90" s="143"/>
      <c r="N90" s="282">
        <f>IF(OR($K$89&lt;&gt;"DA",$L$89&lt;&gt;"DA",M90&lt;&gt;"DA",$P90&gt;=15),0,IF($P90&lt;=9,Q90,Q90*(1-(($P90-9)*0.15))))</f>
        <v>0</v>
      </c>
      <c r="P90" s="243">
        <f>INT((DATE(2017,4,1)-$F$89)/365.25)</f>
        <v>117</v>
      </c>
      <c r="Q90" s="239">
        <v>15</v>
      </c>
      <c r="U90" s="240">
        <v>82</v>
      </c>
    </row>
    <row r="91" spans="1:21" s="195" customFormat="1" ht="12.75">
      <c r="A91" s="234">
        <f t="shared" si="14"/>
        <v>9</v>
      </c>
      <c r="B91" s="245"/>
      <c r="C91" s="236" t="s">
        <v>72</v>
      </c>
      <c r="D91" s="230" t="s">
        <v>85</v>
      </c>
      <c r="E91" s="230" t="s">
        <v>85</v>
      </c>
      <c r="F91" s="237" t="s">
        <v>85</v>
      </c>
      <c r="G91" s="230" t="s">
        <v>85</v>
      </c>
      <c r="H91" s="230" t="s">
        <v>85</v>
      </c>
      <c r="I91" s="230" t="s">
        <v>85</v>
      </c>
      <c r="J91" s="230" t="s">
        <v>85</v>
      </c>
      <c r="K91" s="230" t="s">
        <v>85</v>
      </c>
      <c r="L91" s="230" t="s">
        <v>85</v>
      </c>
      <c r="M91" s="143"/>
      <c r="N91" s="282">
        <f>IF(OR($K$89&lt;&gt;"DA",$L$89&lt;&gt;"DA",M91&lt;&gt;"DA",$P91&gt;=15),0,IF($P91&lt;=9,Q91,Q91*(1-(($P91-9)*0.15))))</f>
        <v>0</v>
      </c>
      <c r="P91" s="243">
        <f>INT((DATE(2017,4,1)-$F$89)/365.25)</f>
        <v>117</v>
      </c>
      <c r="Q91" s="239">
        <v>30</v>
      </c>
      <c r="U91" s="240">
        <v>83</v>
      </c>
    </row>
    <row r="92" spans="1:21" s="195" customFormat="1" ht="25.5">
      <c r="A92" s="234">
        <f t="shared" si="14"/>
        <v>9</v>
      </c>
      <c r="B92" s="245"/>
      <c r="C92" s="236" t="s">
        <v>73</v>
      </c>
      <c r="D92" s="230" t="s">
        <v>85</v>
      </c>
      <c r="E92" s="230" t="s">
        <v>85</v>
      </c>
      <c r="F92" s="237" t="s">
        <v>85</v>
      </c>
      <c r="G92" s="230" t="s">
        <v>85</v>
      </c>
      <c r="H92" s="230" t="s">
        <v>85</v>
      </c>
      <c r="I92" s="230" t="s">
        <v>85</v>
      </c>
      <c r="J92" s="230" t="s">
        <v>85</v>
      </c>
      <c r="K92" s="230" t="s">
        <v>85</v>
      </c>
      <c r="L92" s="230" t="s">
        <v>85</v>
      </c>
      <c r="M92" s="143"/>
      <c r="N92" s="282">
        <f>IF(OR($K$89&lt;&gt;"DA",$L$89&lt;&gt;"DA",M92&lt;&gt;"DA",$P92&gt;=15),0,IF($P92&lt;=9,Q92,Q92*(1-(($P92-9)*0.15))))</f>
        <v>0</v>
      </c>
      <c r="P92" s="243">
        <f>INT((DATE(2017,4,1)-$F$89)/365.25)</f>
        <v>117</v>
      </c>
      <c r="Q92" s="239">
        <v>1</v>
      </c>
      <c r="U92" s="240">
        <v>84</v>
      </c>
    </row>
    <row r="93" spans="1:21" s="195" customFormat="1" ht="12.75">
      <c r="A93" s="234">
        <f t="shared" si="14"/>
        <v>9</v>
      </c>
      <c r="B93" s="245"/>
      <c r="C93" s="236" t="s">
        <v>74</v>
      </c>
      <c r="D93" s="230" t="s">
        <v>85</v>
      </c>
      <c r="E93" s="230" t="s">
        <v>85</v>
      </c>
      <c r="F93" s="237" t="s">
        <v>85</v>
      </c>
      <c r="G93" s="230" t="s">
        <v>85</v>
      </c>
      <c r="H93" s="230" t="s">
        <v>85</v>
      </c>
      <c r="I93" s="230" t="s">
        <v>85</v>
      </c>
      <c r="J93" s="230" t="s">
        <v>85</v>
      </c>
      <c r="K93" s="230" t="s">
        <v>85</v>
      </c>
      <c r="L93" s="230" t="s">
        <v>85</v>
      </c>
      <c r="M93" s="143"/>
      <c r="N93" s="282">
        <f>IF(OR($K$89&lt;&gt;"DA",$L$89&lt;&gt;"DA",M93&lt;&gt;"DA",$P93&gt;=15),0,IF($P93&lt;=9,Q93,Q93*(1-(($P93-9)*0.15))))</f>
        <v>0</v>
      </c>
      <c r="P93" s="243">
        <f>INT((DATE(2017,4,1)-$F$89)/365.25)</f>
        <v>117</v>
      </c>
      <c r="Q93" s="239">
        <v>10</v>
      </c>
      <c r="U93" s="240">
        <v>85</v>
      </c>
    </row>
    <row r="94" spans="1:21" s="195" customFormat="1" ht="12.75">
      <c r="A94" s="241">
        <f t="shared" si="14"/>
        <v>10</v>
      </c>
      <c r="B94" s="227" t="s">
        <v>55</v>
      </c>
      <c r="C94" s="242" t="s">
        <v>85</v>
      </c>
      <c r="D94" s="224"/>
      <c r="E94" s="224"/>
      <c r="F94" s="225"/>
      <c r="G94" s="63"/>
      <c r="H94" s="224"/>
      <c r="I94" s="225"/>
      <c r="J94" s="177"/>
      <c r="K94" s="143"/>
      <c r="L94" s="143"/>
      <c r="M94" s="230" t="s">
        <v>85</v>
      </c>
      <c r="N94" s="282">
        <f>IF(OR(K94&lt;&gt;"DA",L94&lt;&gt;"DA",$P94&gt;=15),0,IF($P94&lt;=9,Q94,Q94*(1-(($P94-9)*0.15))))</f>
        <v>0</v>
      </c>
      <c r="P94" s="243">
        <f>INT((DATE(2017,4,1)-$F$94)/365.25)</f>
        <v>117</v>
      </c>
      <c r="Q94" s="239">
        <v>15</v>
      </c>
      <c r="U94" s="240">
        <v>86</v>
      </c>
    </row>
    <row r="95" spans="1:21" s="195" customFormat="1" ht="12.75">
      <c r="A95" s="234">
        <f t="shared" si="14"/>
        <v>10</v>
      </c>
      <c r="B95" s="245"/>
      <c r="C95" s="236" t="s">
        <v>71</v>
      </c>
      <c r="D95" s="230" t="s">
        <v>85</v>
      </c>
      <c r="E95" s="230" t="s">
        <v>85</v>
      </c>
      <c r="F95" s="237" t="s">
        <v>85</v>
      </c>
      <c r="G95" s="230" t="s">
        <v>85</v>
      </c>
      <c r="H95" s="230" t="s">
        <v>85</v>
      </c>
      <c r="I95" s="230" t="s">
        <v>85</v>
      </c>
      <c r="J95" s="230" t="s">
        <v>85</v>
      </c>
      <c r="K95" s="230" t="s">
        <v>85</v>
      </c>
      <c r="L95" s="230" t="s">
        <v>85</v>
      </c>
      <c r="M95" s="143"/>
      <c r="N95" s="282">
        <f>IF(OR($K$94&lt;&gt;"DA",$L$94&lt;&gt;"DA",M95&lt;&gt;"DA",$P95&gt;=15),0,IF($P95&lt;=9,Q95,Q95*(1-(($P95-9)*0.15))))</f>
        <v>0</v>
      </c>
      <c r="P95" s="243">
        <f>INT((DATE(2017,4,1)-$F$94)/365.25)</f>
        <v>117</v>
      </c>
      <c r="Q95" s="239">
        <v>15</v>
      </c>
      <c r="U95" s="240">
        <v>87</v>
      </c>
    </row>
    <row r="96" spans="1:21" s="195" customFormat="1" ht="12.75">
      <c r="A96" s="234">
        <f t="shared" si="14"/>
        <v>10</v>
      </c>
      <c r="B96" s="245"/>
      <c r="C96" s="236" t="s">
        <v>72</v>
      </c>
      <c r="D96" s="230" t="s">
        <v>85</v>
      </c>
      <c r="E96" s="230" t="s">
        <v>85</v>
      </c>
      <c r="F96" s="237" t="s">
        <v>85</v>
      </c>
      <c r="G96" s="230" t="s">
        <v>85</v>
      </c>
      <c r="H96" s="230" t="s">
        <v>85</v>
      </c>
      <c r="I96" s="230" t="s">
        <v>85</v>
      </c>
      <c r="J96" s="230" t="s">
        <v>85</v>
      </c>
      <c r="K96" s="230" t="s">
        <v>85</v>
      </c>
      <c r="L96" s="230" t="s">
        <v>85</v>
      </c>
      <c r="M96" s="143"/>
      <c r="N96" s="282">
        <f>IF(OR($K$94&lt;&gt;"DA",$L$94&lt;&gt;"DA",M96&lt;&gt;"DA",$P96&gt;=15),0,IF($P96&lt;=9,Q96,Q96*(1-(($P96-9)*0.15))))</f>
        <v>0</v>
      </c>
      <c r="P96" s="243">
        <f>INT((DATE(2017,4,1)-$F$94)/365.25)</f>
        <v>117</v>
      </c>
      <c r="Q96" s="239">
        <v>30</v>
      </c>
      <c r="U96" s="240">
        <v>88</v>
      </c>
    </row>
    <row r="97" spans="1:21" s="195" customFormat="1" ht="25.5">
      <c r="A97" s="234">
        <f t="shared" si="14"/>
        <v>10</v>
      </c>
      <c r="B97" s="245"/>
      <c r="C97" s="236" t="s">
        <v>73</v>
      </c>
      <c r="D97" s="230" t="s">
        <v>85</v>
      </c>
      <c r="E97" s="230" t="s">
        <v>85</v>
      </c>
      <c r="F97" s="237" t="s">
        <v>85</v>
      </c>
      <c r="G97" s="230" t="s">
        <v>85</v>
      </c>
      <c r="H97" s="230" t="s">
        <v>85</v>
      </c>
      <c r="I97" s="230" t="s">
        <v>85</v>
      </c>
      <c r="J97" s="230" t="s">
        <v>85</v>
      </c>
      <c r="K97" s="230" t="s">
        <v>85</v>
      </c>
      <c r="L97" s="230" t="s">
        <v>85</v>
      </c>
      <c r="M97" s="143"/>
      <c r="N97" s="282">
        <f>IF(OR($K$94&lt;&gt;"DA",$L$94&lt;&gt;"DA",M97&lt;&gt;"DA",$P97&gt;=15),0,IF($P97&lt;=9,Q97,Q97*(1-(($P97-9)*0.15))))</f>
        <v>0</v>
      </c>
      <c r="P97" s="243">
        <f>INT((DATE(2017,4,1)-$F$94)/365.25)</f>
        <v>117</v>
      </c>
      <c r="Q97" s="239">
        <v>1</v>
      </c>
      <c r="U97" s="240">
        <v>89</v>
      </c>
    </row>
    <row r="98" spans="1:21" s="195" customFormat="1" ht="12.75">
      <c r="A98" s="234">
        <f t="shared" si="14"/>
        <v>10</v>
      </c>
      <c r="B98" s="245"/>
      <c r="C98" s="236" t="s">
        <v>74</v>
      </c>
      <c r="D98" s="230" t="s">
        <v>85</v>
      </c>
      <c r="E98" s="230" t="s">
        <v>85</v>
      </c>
      <c r="F98" s="237" t="s">
        <v>85</v>
      </c>
      <c r="G98" s="230" t="s">
        <v>85</v>
      </c>
      <c r="H98" s="230" t="s">
        <v>85</v>
      </c>
      <c r="I98" s="230" t="s">
        <v>85</v>
      </c>
      <c r="J98" s="230" t="s">
        <v>85</v>
      </c>
      <c r="K98" s="230" t="s">
        <v>85</v>
      </c>
      <c r="L98" s="230" t="s">
        <v>85</v>
      </c>
      <c r="M98" s="143"/>
      <c r="N98" s="282">
        <f>IF(OR($K$94&lt;&gt;"DA",$L$94&lt;&gt;"DA",M98&lt;&gt;"DA",$P98&gt;=15),0,IF($P98&lt;=9,Q98,Q98*(1-(($P98-9)*0.15))))</f>
        <v>0</v>
      </c>
      <c r="P98" s="243">
        <f>INT((DATE(2017,4,1)-$F$94)/365.25)</f>
        <v>117</v>
      </c>
      <c r="Q98" s="239">
        <v>10</v>
      </c>
      <c r="U98" s="240">
        <v>90</v>
      </c>
    </row>
    <row r="99" spans="1:21" s="195" customFormat="1" ht="38.25">
      <c r="A99" s="241">
        <f t="shared" si="14"/>
        <v>11</v>
      </c>
      <c r="B99" s="246" t="s">
        <v>381</v>
      </c>
      <c r="C99" s="247" t="s">
        <v>85</v>
      </c>
      <c r="D99" s="224"/>
      <c r="E99" s="224"/>
      <c r="F99" s="225"/>
      <c r="G99" s="63"/>
      <c r="H99" s="224"/>
      <c r="I99" s="225"/>
      <c r="J99" s="177"/>
      <c r="K99" s="143"/>
      <c r="L99" s="143"/>
      <c r="M99" s="230" t="s">
        <v>85</v>
      </c>
      <c r="N99" s="282">
        <f>IF(OR(K99&lt;&gt;"DA",L99&lt;&gt;"DA",$P99&gt;=15),0,IF($P99&lt;=9,Q99,Q99*(1-(($P99-9)*0.15))))</f>
        <v>0</v>
      </c>
      <c r="P99" s="243">
        <f>INT((DATE(2017,4,1)-$F$99)/365.25)</f>
        <v>117</v>
      </c>
      <c r="Q99" s="239">
        <v>15</v>
      </c>
      <c r="U99" s="240">
        <v>91</v>
      </c>
    </row>
    <row r="100" spans="1:21" s="195" customFormat="1" ht="12.75">
      <c r="A100" s="234">
        <f t="shared" si="14"/>
        <v>11</v>
      </c>
      <c r="B100" s="245"/>
      <c r="C100" s="236" t="s">
        <v>75</v>
      </c>
      <c r="D100" s="230" t="s">
        <v>85</v>
      </c>
      <c r="E100" s="230" t="s">
        <v>85</v>
      </c>
      <c r="F100" s="237" t="s">
        <v>85</v>
      </c>
      <c r="G100" s="230" t="s">
        <v>85</v>
      </c>
      <c r="H100" s="230" t="s">
        <v>85</v>
      </c>
      <c r="I100" s="230" t="s">
        <v>85</v>
      </c>
      <c r="J100" s="230" t="s">
        <v>85</v>
      </c>
      <c r="K100" s="230" t="s">
        <v>85</v>
      </c>
      <c r="L100" s="230" t="s">
        <v>85</v>
      </c>
      <c r="M100" s="143"/>
      <c r="N100" s="282">
        <f>IF(OR($K$99&lt;&gt;"DA",$L$99&lt;&gt;"DA",M100&lt;&gt;"DA",$P100&gt;=15),0,IF($P100&lt;=9,Q100,Q100*(1-(($P100-9)*0.15))))</f>
        <v>0</v>
      </c>
      <c r="P100" s="243">
        <f aca="true" t="shared" si="19" ref="P100:P109">INT((DATE(2017,4,1)-$F$99)/365.25)</f>
        <v>117</v>
      </c>
      <c r="Q100" s="239">
        <v>1</v>
      </c>
      <c r="U100" s="240">
        <v>92</v>
      </c>
    </row>
    <row r="101" spans="1:21" s="195" customFormat="1" ht="12.75">
      <c r="A101" s="234">
        <f t="shared" si="14"/>
        <v>11</v>
      </c>
      <c r="B101" s="245"/>
      <c r="C101" s="236" t="s">
        <v>76</v>
      </c>
      <c r="D101" s="230" t="s">
        <v>85</v>
      </c>
      <c r="E101" s="230" t="s">
        <v>85</v>
      </c>
      <c r="F101" s="237" t="s">
        <v>85</v>
      </c>
      <c r="G101" s="230" t="s">
        <v>85</v>
      </c>
      <c r="H101" s="230" t="s">
        <v>85</v>
      </c>
      <c r="I101" s="230" t="s">
        <v>85</v>
      </c>
      <c r="J101" s="230" t="s">
        <v>85</v>
      </c>
      <c r="K101" s="230" t="s">
        <v>85</v>
      </c>
      <c r="L101" s="230" t="s">
        <v>85</v>
      </c>
      <c r="M101" s="143"/>
      <c r="N101" s="282">
        <f aca="true" t="shared" si="20" ref="N101:N109">IF(OR($K$99&lt;&gt;"DA",$L$99&lt;&gt;"DA",M101&lt;&gt;"DA",$P101&gt;=15),0,IF($P101&lt;=9,Q101,Q101*(1-(($P101-9)*0.15))))</f>
        <v>0</v>
      </c>
      <c r="P101" s="243">
        <f t="shared" si="19"/>
        <v>117</v>
      </c>
      <c r="Q101" s="239">
        <v>2</v>
      </c>
      <c r="U101" s="240">
        <v>93</v>
      </c>
    </row>
    <row r="102" spans="1:21" s="195" customFormat="1" ht="25.5">
      <c r="A102" s="234">
        <f t="shared" si="14"/>
        <v>11</v>
      </c>
      <c r="B102" s="245"/>
      <c r="C102" s="236" t="s">
        <v>77</v>
      </c>
      <c r="D102" s="230" t="s">
        <v>85</v>
      </c>
      <c r="E102" s="230" t="s">
        <v>85</v>
      </c>
      <c r="F102" s="237" t="s">
        <v>85</v>
      </c>
      <c r="G102" s="230" t="s">
        <v>85</v>
      </c>
      <c r="H102" s="230" t="s">
        <v>85</v>
      </c>
      <c r="I102" s="230" t="s">
        <v>85</v>
      </c>
      <c r="J102" s="230" t="s">
        <v>85</v>
      </c>
      <c r="K102" s="230" t="s">
        <v>85</v>
      </c>
      <c r="L102" s="230" t="s">
        <v>85</v>
      </c>
      <c r="M102" s="143"/>
      <c r="N102" s="282">
        <f t="shared" si="20"/>
        <v>0</v>
      </c>
      <c r="P102" s="243">
        <f t="shared" si="19"/>
        <v>117</v>
      </c>
      <c r="Q102" s="239">
        <v>1</v>
      </c>
      <c r="U102" s="240">
        <v>94</v>
      </c>
    </row>
    <row r="103" spans="1:21" s="195" customFormat="1" ht="12.75">
      <c r="A103" s="234">
        <f t="shared" si="14"/>
        <v>11</v>
      </c>
      <c r="B103" s="245"/>
      <c r="C103" s="236" t="s">
        <v>78</v>
      </c>
      <c r="D103" s="230" t="s">
        <v>85</v>
      </c>
      <c r="E103" s="230" t="s">
        <v>85</v>
      </c>
      <c r="F103" s="237" t="s">
        <v>85</v>
      </c>
      <c r="G103" s="230" t="s">
        <v>85</v>
      </c>
      <c r="H103" s="230" t="s">
        <v>85</v>
      </c>
      <c r="I103" s="230" t="s">
        <v>85</v>
      </c>
      <c r="J103" s="230" t="s">
        <v>85</v>
      </c>
      <c r="K103" s="230" t="s">
        <v>85</v>
      </c>
      <c r="L103" s="230" t="s">
        <v>85</v>
      </c>
      <c r="M103" s="143"/>
      <c r="N103" s="282">
        <f t="shared" si="20"/>
        <v>0</v>
      </c>
      <c r="P103" s="243">
        <f t="shared" si="19"/>
        <v>117</v>
      </c>
      <c r="Q103" s="239">
        <v>1</v>
      </c>
      <c r="U103" s="240">
        <v>95</v>
      </c>
    </row>
    <row r="104" spans="1:21" s="195" customFormat="1" ht="12.75">
      <c r="A104" s="234">
        <f t="shared" si="14"/>
        <v>11</v>
      </c>
      <c r="B104" s="245"/>
      <c r="C104" s="236" t="s">
        <v>79</v>
      </c>
      <c r="D104" s="230" t="s">
        <v>85</v>
      </c>
      <c r="E104" s="230" t="s">
        <v>85</v>
      </c>
      <c r="F104" s="237" t="s">
        <v>85</v>
      </c>
      <c r="G104" s="230" t="s">
        <v>85</v>
      </c>
      <c r="H104" s="230" t="s">
        <v>85</v>
      </c>
      <c r="I104" s="230" t="s">
        <v>85</v>
      </c>
      <c r="J104" s="230" t="s">
        <v>85</v>
      </c>
      <c r="K104" s="230" t="s">
        <v>85</v>
      </c>
      <c r="L104" s="230" t="s">
        <v>85</v>
      </c>
      <c r="M104" s="143"/>
      <c r="N104" s="282">
        <f t="shared" si="20"/>
        <v>0</v>
      </c>
      <c r="P104" s="243">
        <f t="shared" si="19"/>
        <v>117</v>
      </c>
      <c r="Q104" s="239">
        <v>0.5</v>
      </c>
      <c r="U104" s="240">
        <v>96</v>
      </c>
    </row>
    <row r="105" spans="1:21" s="195" customFormat="1" ht="12.75">
      <c r="A105" s="234">
        <f t="shared" si="14"/>
        <v>11</v>
      </c>
      <c r="B105" s="245"/>
      <c r="C105" s="236" t="s">
        <v>81</v>
      </c>
      <c r="D105" s="230" t="s">
        <v>85</v>
      </c>
      <c r="E105" s="230" t="s">
        <v>85</v>
      </c>
      <c r="F105" s="237" t="s">
        <v>85</v>
      </c>
      <c r="G105" s="230" t="s">
        <v>85</v>
      </c>
      <c r="H105" s="230" t="s">
        <v>85</v>
      </c>
      <c r="I105" s="230" t="s">
        <v>85</v>
      </c>
      <c r="J105" s="230" t="s">
        <v>85</v>
      </c>
      <c r="K105" s="230" t="s">
        <v>85</v>
      </c>
      <c r="L105" s="230" t="s">
        <v>85</v>
      </c>
      <c r="M105" s="143"/>
      <c r="N105" s="282">
        <f t="shared" si="20"/>
        <v>0</v>
      </c>
      <c r="P105" s="243">
        <f t="shared" si="19"/>
        <v>117</v>
      </c>
      <c r="Q105" s="239">
        <v>1</v>
      </c>
      <c r="U105" s="240">
        <v>97</v>
      </c>
    </row>
    <row r="106" spans="1:21" s="195" customFormat="1" ht="25.5">
      <c r="A106" s="234">
        <f t="shared" si="14"/>
        <v>11</v>
      </c>
      <c r="B106" s="245"/>
      <c r="C106" s="236" t="s">
        <v>82</v>
      </c>
      <c r="D106" s="230" t="s">
        <v>85</v>
      </c>
      <c r="E106" s="230" t="s">
        <v>85</v>
      </c>
      <c r="F106" s="237" t="s">
        <v>85</v>
      </c>
      <c r="G106" s="230" t="s">
        <v>85</v>
      </c>
      <c r="H106" s="230" t="s">
        <v>85</v>
      </c>
      <c r="I106" s="230" t="s">
        <v>85</v>
      </c>
      <c r="J106" s="230" t="s">
        <v>85</v>
      </c>
      <c r="K106" s="230" t="s">
        <v>85</v>
      </c>
      <c r="L106" s="230" t="s">
        <v>85</v>
      </c>
      <c r="M106" s="143"/>
      <c r="N106" s="282">
        <f t="shared" si="20"/>
        <v>0</v>
      </c>
      <c r="P106" s="243">
        <f t="shared" si="19"/>
        <v>117</v>
      </c>
      <c r="Q106" s="239">
        <v>1</v>
      </c>
      <c r="U106" s="240">
        <v>98</v>
      </c>
    </row>
    <row r="107" spans="1:21" s="195" customFormat="1" ht="25.5">
      <c r="A107" s="234">
        <f t="shared" si="14"/>
        <v>11</v>
      </c>
      <c r="B107" s="245"/>
      <c r="C107" s="236" t="s">
        <v>83</v>
      </c>
      <c r="D107" s="230" t="s">
        <v>85</v>
      </c>
      <c r="E107" s="230" t="s">
        <v>85</v>
      </c>
      <c r="F107" s="237" t="s">
        <v>85</v>
      </c>
      <c r="G107" s="230" t="s">
        <v>85</v>
      </c>
      <c r="H107" s="230" t="s">
        <v>85</v>
      </c>
      <c r="I107" s="230" t="s">
        <v>85</v>
      </c>
      <c r="J107" s="230" t="s">
        <v>85</v>
      </c>
      <c r="K107" s="230" t="s">
        <v>85</v>
      </c>
      <c r="L107" s="230" t="s">
        <v>85</v>
      </c>
      <c r="M107" s="143"/>
      <c r="N107" s="282">
        <f t="shared" si="20"/>
        <v>0</v>
      </c>
      <c r="P107" s="243">
        <f t="shared" si="19"/>
        <v>117</v>
      </c>
      <c r="Q107" s="239">
        <v>1</v>
      </c>
      <c r="U107" s="240">
        <v>99</v>
      </c>
    </row>
    <row r="108" spans="1:21" s="195" customFormat="1" ht="25.5">
      <c r="A108" s="234">
        <f t="shared" si="14"/>
        <v>11</v>
      </c>
      <c r="B108" s="245"/>
      <c r="C108" s="236" t="s">
        <v>80</v>
      </c>
      <c r="D108" s="230" t="s">
        <v>85</v>
      </c>
      <c r="E108" s="230" t="s">
        <v>85</v>
      </c>
      <c r="F108" s="237" t="s">
        <v>85</v>
      </c>
      <c r="G108" s="230" t="s">
        <v>85</v>
      </c>
      <c r="H108" s="230" t="s">
        <v>85</v>
      </c>
      <c r="I108" s="230" t="s">
        <v>85</v>
      </c>
      <c r="J108" s="230" t="s">
        <v>85</v>
      </c>
      <c r="K108" s="230" t="s">
        <v>85</v>
      </c>
      <c r="L108" s="230" t="s">
        <v>85</v>
      </c>
      <c r="M108" s="143"/>
      <c r="N108" s="282">
        <f t="shared" si="20"/>
        <v>0</v>
      </c>
      <c r="P108" s="243">
        <f t="shared" si="19"/>
        <v>117</v>
      </c>
      <c r="Q108" s="239">
        <v>1</v>
      </c>
      <c r="U108" s="240">
        <v>100</v>
      </c>
    </row>
    <row r="109" spans="1:21" s="195" customFormat="1" ht="12.75">
      <c r="A109" s="234">
        <f t="shared" si="14"/>
        <v>11</v>
      </c>
      <c r="B109" s="245"/>
      <c r="C109" s="236" t="s">
        <v>87</v>
      </c>
      <c r="D109" s="230" t="s">
        <v>85</v>
      </c>
      <c r="E109" s="230" t="s">
        <v>85</v>
      </c>
      <c r="F109" s="237" t="s">
        <v>85</v>
      </c>
      <c r="G109" s="244" t="s">
        <v>85</v>
      </c>
      <c r="H109" s="230" t="s">
        <v>85</v>
      </c>
      <c r="I109" s="230" t="s">
        <v>85</v>
      </c>
      <c r="J109" s="230" t="s">
        <v>85</v>
      </c>
      <c r="K109" s="230" t="s">
        <v>85</v>
      </c>
      <c r="L109" s="230" t="s">
        <v>85</v>
      </c>
      <c r="M109" s="143"/>
      <c r="N109" s="282">
        <f t="shared" si="20"/>
        <v>0</v>
      </c>
      <c r="P109" s="243">
        <f t="shared" si="19"/>
        <v>117</v>
      </c>
      <c r="Q109" s="239">
        <v>1</v>
      </c>
      <c r="U109" s="240">
        <v>101</v>
      </c>
    </row>
    <row r="110" spans="1:21" s="195" customFormat="1" ht="38.25">
      <c r="A110" s="241">
        <f t="shared" si="14"/>
        <v>12</v>
      </c>
      <c r="B110" s="246" t="s">
        <v>381</v>
      </c>
      <c r="C110" s="247" t="s">
        <v>85</v>
      </c>
      <c r="D110" s="224"/>
      <c r="E110" s="224"/>
      <c r="F110" s="225"/>
      <c r="G110" s="63"/>
      <c r="H110" s="224"/>
      <c r="I110" s="225"/>
      <c r="J110" s="177"/>
      <c r="K110" s="143"/>
      <c r="L110" s="143"/>
      <c r="M110" s="230" t="s">
        <v>85</v>
      </c>
      <c r="N110" s="282">
        <f>IF(OR(K110&lt;&gt;"DA",L110&lt;&gt;"DA",$P110&gt;=15),0,IF($P110&lt;=9,Q110,Q110*(1-(($P110-9)*0.15))))</f>
        <v>0</v>
      </c>
      <c r="P110" s="243">
        <f>INT((DATE(2017,4,1)-$F$110)/365.25)</f>
        <v>117</v>
      </c>
      <c r="Q110" s="239">
        <v>15</v>
      </c>
      <c r="U110" s="240">
        <v>102</v>
      </c>
    </row>
    <row r="111" spans="1:21" s="195" customFormat="1" ht="12.75">
      <c r="A111" s="234">
        <f t="shared" si="14"/>
        <v>12</v>
      </c>
      <c r="B111" s="245"/>
      <c r="C111" s="236" t="s">
        <v>75</v>
      </c>
      <c r="D111" s="230" t="s">
        <v>85</v>
      </c>
      <c r="E111" s="230" t="s">
        <v>85</v>
      </c>
      <c r="F111" s="237" t="s">
        <v>85</v>
      </c>
      <c r="G111" s="230" t="s">
        <v>85</v>
      </c>
      <c r="H111" s="230" t="s">
        <v>85</v>
      </c>
      <c r="I111" s="230" t="s">
        <v>85</v>
      </c>
      <c r="J111" s="230" t="s">
        <v>85</v>
      </c>
      <c r="K111" s="230" t="s">
        <v>85</v>
      </c>
      <c r="L111" s="230" t="s">
        <v>85</v>
      </c>
      <c r="M111" s="143"/>
      <c r="N111" s="282">
        <f>IF(OR($K$110&lt;&gt;"DA",$L$110&lt;&gt;"DA",M111&lt;&gt;"DA",$P111&gt;=15),0,IF($P111&lt;=9,Q111,Q111*(1-(($P111-9)*0.15))))</f>
        <v>0</v>
      </c>
      <c r="P111" s="243">
        <f aca="true" t="shared" si="21" ref="P111:P120">INT((DATE(2017,4,1)-$F$110)/365.25)</f>
        <v>117</v>
      </c>
      <c r="Q111" s="239">
        <v>1</v>
      </c>
      <c r="U111" s="240">
        <v>103</v>
      </c>
    </row>
    <row r="112" spans="1:21" s="195" customFormat="1" ht="12.75">
      <c r="A112" s="234">
        <f t="shared" si="14"/>
        <v>12</v>
      </c>
      <c r="B112" s="245"/>
      <c r="C112" s="236" t="s">
        <v>76</v>
      </c>
      <c r="D112" s="230" t="s">
        <v>85</v>
      </c>
      <c r="E112" s="230" t="s">
        <v>85</v>
      </c>
      <c r="F112" s="237" t="s">
        <v>85</v>
      </c>
      <c r="G112" s="230" t="s">
        <v>85</v>
      </c>
      <c r="H112" s="230" t="s">
        <v>85</v>
      </c>
      <c r="I112" s="230" t="s">
        <v>85</v>
      </c>
      <c r="J112" s="230" t="s">
        <v>85</v>
      </c>
      <c r="K112" s="230" t="s">
        <v>85</v>
      </c>
      <c r="L112" s="230" t="s">
        <v>85</v>
      </c>
      <c r="M112" s="143"/>
      <c r="N112" s="282">
        <f aca="true" t="shared" si="22" ref="N112:N120">IF(OR($K$110&lt;&gt;"DA",$L$110&lt;&gt;"DA",M112&lt;&gt;"DA",$P112&gt;=15),0,IF($P112&lt;=9,Q112,Q112*(1-(($P112-9)*0.15))))</f>
        <v>0</v>
      </c>
      <c r="P112" s="243">
        <f t="shared" si="21"/>
        <v>117</v>
      </c>
      <c r="Q112" s="239">
        <v>2</v>
      </c>
      <c r="U112" s="240">
        <v>104</v>
      </c>
    </row>
    <row r="113" spans="1:21" s="195" customFormat="1" ht="25.5">
      <c r="A113" s="234">
        <f t="shared" si="14"/>
        <v>12</v>
      </c>
      <c r="B113" s="245"/>
      <c r="C113" s="236" t="s">
        <v>77</v>
      </c>
      <c r="D113" s="230" t="s">
        <v>85</v>
      </c>
      <c r="E113" s="230" t="s">
        <v>85</v>
      </c>
      <c r="F113" s="237" t="s">
        <v>85</v>
      </c>
      <c r="G113" s="230" t="s">
        <v>85</v>
      </c>
      <c r="H113" s="230" t="s">
        <v>85</v>
      </c>
      <c r="I113" s="230" t="s">
        <v>85</v>
      </c>
      <c r="J113" s="230" t="s">
        <v>85</v>
      </c>
      <c r="K113" s="230" t="s">
        <v>85</v>
      </c>
      <c r="L113" s="230" t="s">
        <v>85</v>
      </c>
      <c r="M113" s="143"/>
      <c r="N113" s="282">
        <f t="shared" si="22"/>
        <v>0</v>
      </c>
      <c r="P113" s="243">
        <f t="shared" si="21"/>
        <v>117</v>
      </c>
      <c r="Q113" s="239">
        <v>1</v>
      </c>
      <c r="U113" s="240">
        <v>105</v>
      </c>
    </row>
    <row r="114" spans="1:21" s="195" customFormat="1" ht="12.75">
      <c r="A114" s="234">
        <f t="shared" si="14"/>
        <v>12</v>
      </c>
      <c r="B114" s="245"/>
      <c r="C114" s="236" t="s">
        <v>78</v>
      </c>
      <c r="D114" s="230" t="s">
        <v>85</v>
      </c>
      <c r="E114" s="230" t="s">
        <v>85</v>
      </c>
      <c r="F114" s="237" t="s">
        <v>85</v>
      </c>
      <c r="G114" s="230" t="s">
        <v>85</v>
      </c>
      <c r="H114" s="230" t="s">
        <v>85</v>
      </c>
      <c r="I114" s="230" t="s">
        <v>85</v>
      </c>
      <c r="J114" s="230" t="s">
        <v>85</v>
      </c>
      <c r="K114" s="230" t="s">
        <v>85</v>
      </c>
      <c r="L114" s="230" t="s">
        <v>85</v>
      </c>
      <c r="M114" s="143"/>
      <c r="N114" s="282">
        <f t="shared" si="22"/>
        <v>0</v>
      </c>
      <c r="P114" s="243">
        <f t="shared" si="21"/>
        <v>117</v>
      </c>
      <c r="Q114" s="239">
        <v>1</v>
      </c>
      <c r="U114" s="240">
        <v>106</v>
      </c>
    </row>
    <row r="115" spans="1:21" s="195" customFormat="1" ht="12.75">
      <c r="A115" s="234">
        <f t="shared" si="14"/>
        <v>12</v>
      </c>
      <c r="B115" s="245"/>
      <c r="C115" s="236" t="s">
        <v>79</v>
      </c>
      <c r="D115" s="230" t="s">
        <v>85</v>
      </c>
      <c r="E115" s="230" t="s">
        <v>85</v>
      </c>
      <c r="F115" s="237" t="s">
        <v>85</v>
      </c>
      <c r="G115" s="230" t="s">
        <v>85</v>
      </c>
      <c r="H115" s="230" t="s">
        <v>85</v>
      </c>
      <c r="I115" s="230" t="s">
        <v>85</v>
      </c>
      <c r="J115" s="230" t="s">
        <v>85</v>
      </c>
      <c r="K115" s="230" t="s">
        <v>85</v>
      </c>
      <c r="L115" s="230" t="s">
        <v>85</v>
      </c>
      <c r="M115" s="143"/>
      <c r="N115" s="282">
        <f t="shared" si="22"/>
        <v>0</v>
      </c>
      <c r="P115" s="243">
        <f t="shared" si="21"/>
        <v>117</v>
      </c>
      <c r="Q115" s="239">
        <v>0.5</v>
      </c>
      <c r="U115" s="240">
        <v>107</v>
      </c>
    </row>
    <row r="116" spans="1:21" s="195" customFormat="1" ht="12.75">
      <c r="A116" s="234">
        <f t="shared" si="14"/>
        <v>12</v>
      </c>
      <c r="B116" s="245"/>
      <c r="C116" s="236" t="s">
        <v>81</v>
      </c>
      <c r="D116" s="230" t="s">
        <v>85</v>
      </c>
      <c r="E116" s="230" t="s">
        <v>85</v>
      </c>
      <c r="F116" s="237" t="s">
        <v>85</v>
      </c>
      <c r="G116" s="230" t="s">
        <v>85</v>
      </c>
      <c r="H116" s="230" t="s">
        <v>85</v>
      </c>
      <c r="I116" s="230" t="s">
        <v>85</v>
      </c>
      <c r="J116" s="230" t="s">
        <v>85</v>
      </c>
      <c r="K116" s="230" t="s">
        <v>85</v>
      </c>
      <c r="L116" s="230" t="s">
        <v>85</v>
      </c>
      <c r="M116" s="143"/>
      <c r="N116" s="282">
        <f t="shared" si="22"/>
        <v>0</v>
      </c>
      <c r="P116" s="243">
        <f t="shared" si="21"/>
        <v>117</v>
      </c>
      <c r="Q116" s="239">
        <v>1</v>
      </c>
      <c r="U116" s="240">
        <v>108</v>
      </c>
    </row>
    <row r="117" spans="1:21" s="195" customFormat="1" ht="25.5">
      <c r="A117" s="234">
        <f t="shared" si="14"/>
        <v>12</v>
      </c>
      <c r="B117" s="245"/>
      <c r="C117" s="236" t="s">
        <v>82</v>
      </c>
      <c r="D117" s="230" t="s">
        <v>85</v>
      </c>
      <c r="E117" s="230" t="s">
        <v>85</v>
      </c>
      <c r="F117" s="237" t="s">
        <v>85</v>
      </c>
      <c r="G117" s="230" t="s">
        <v>85</v>
      </c>
      <c r="H117" s="230" t="s">
        <v>85</v>
      </c>
      <c r="I117" s="230" t="s">
        <v>85</v>
      </c>
      <c r="J117" s="230" t="s">
        <v>85</v>
      </c>
      <c r="K117" s="230" t="s">
        <v>85</v>
      </c>
      <c r="L117" s="230" t="s">
        <v>85</v>
      </c>
      <c r="M117" s="143"/>
      <c r="N117" s="282">
        <f t="shared" si="22"/>
        <v>0</v>
      </c>
      <c r="P117" s="243">
        <f t="shared" si="21"/>
        <v>117</v>
      </c>
      <c r="Q117" s="239">
        <v>1</v>
      </c>
      <c r="U117" s="240">
        <v>109</v>
      </c>
    </row>
    <row r="118" spans="1:21" s="195" customFormat="1" ht="25.5">
      <c r="A118" s="234">
        <f t="shared" si="14"/>
        <v>12</v>
      </c>
      <c r="B118" s="245"/>
      <c r="C118" s="236" t="s">
        <v>83</v>
      </c>
      <c r="D118" s="230" t="s">
        <v>85</v>
      </c>
      <c r="E118" s="230" t="s">
        <v>85</v>
      </c>
      <c r="F118" s="237" t="s">
        <v>85</v>
      </c>
      <c r="G118" s="230" t="s">
        <v>85</v>
      </c>
      <c r="H118" s="230" t="s">
        <v>85</v>
      </c>
      <c r="I118" s="230" t="s">
        <v>85</v>
      </c>
      <c r="J118" s="230" t="s">
        <v>85</v>
      </c>
      <c r="K118" s="230" t="s">
        <v>85</v>
      </c>
      <c r="L118" s="230" t="s">
        <v>85</v>
      </c>
      <c r="M118" s="143"/>
      <c r="N118" s="282">
        <f t="shared" si="22"/>
        <v>0</v>
      </c>
      <c r="P118" s="243">
        <f t="shared" si="21"/>
        <v>117</v>
      </c>
      <c r="Q118" s="239">
        <v>1</v>
      </c>
      <c r="U118" s="240">
        <v>110</v>
      </c>
    </row>
    <row r="119" spans="1:21" s="195" customFormat="1" ht="25.5">
      <c r="A119" s="234">
        <f t="shared" si="14"/>
        <v>12</v>
      </c>
      <c r="B119" s="245"/>
      <c r="C119" s="236" t="s">
        <v>80</v>
      </c>
      <c r="D119" s="230" t="s">
        <v>85</v>
      </c>
      <c r="E119" s="230" t="s">
        <v>85</v>
      </c>
      <c r="F119" s="237" t="s">
        <v>85</v>
      </c>
      <c r="G119" s="230" t="s">
        <v>85</v>
      </c>
      <c r="H119" s="230" t="s">
        <v>85</v>
      </c>
      <c r="I119" s="230" t="s">
        <v>85</v>
      </c>
      <c r="J119" s="230" t="s">
        <v>85</v>
      </c>
      <c r="K119" s="230" t="s">
        <v>85</v>
      </c>
      <c r="L119" s="230" t="s">
        <v>85</v>
      </c>
      <c r="M119" s="143"/>
      <c r="N119" s="282">
        <f t="shared" si="22"/>
        <v>0</v>
      </c>
      <c r="P119" s="243">
        <f t="shared" si="21"/>
        <v>117</v>
      </c>
      <c r="Q119" s="239">
        <v>1</v>
      </c>
      <c r="U119" s="240">
        <v>111</v>
      </c>
    </row>
    <row r="120" spans="1:21" s="195" customFormat="1" ht="12.75">
      <c r="A120" s="234">
        <f t="shared" si="14"/>
        <v>12</v>
      </c>
      <c r="B120" s="245"/>
      <c r="C120" s="236" t="s">
        <v>87</v>
      </c>
      <c r="D120" s="230" t="s">
        <v>85</v>
      </c>
      <c r="E120" s="230" t="s">
        <v>85</v>
      </c>
      <c r="F120" s="237" t="s">
        <v>85</v>
      </c>
      <c r="G120" s="230" t="s">
        <v>85</v>
      </c>
      <c r="H120" s="230" t="s">
        <v>85</v>
      </c>
      <c r="I120" s="230" t="s">
        <v>85</v>
      </c>
      <c r="J120" s="230" t="s">
        <v>85</v>
      </c>
      <c r="K120" s="230" t="s">
        <v>85</v>
      </c>
      <c r="L120" s="230" t="s">
        <v>85</v>
      </c>
      <c r="M120" s="143"/>
      <c r="N120" s="282">
        <f t="shared" si="22"/>
        <v>0</v>
      </c>
      <c r="P120" s="243">
        <f t="shared" si="21"/>
        <v>117</v>
      </c>
      <c r="Q120" s="239">
        <v>1</v>
      </c>
      <c r="U120" s="240">
        <v>112</v>
      </c>
    </row>
    <row r="121" spans="1:21" s="195" customFormat="1" ht="38.25">
      <c r="A121" s="241">
        <f t="shared" si="14"/>
        <v>13</v>
      </c>
      <c r="B121" s="246" t="s">
        <v>381</v>
      </c>
      <c r="C121" s="247" t="s">
        <v>85</v>
      </c>
      <c r="D121" s="224"/>
      <c r="E121" s="224"/>
      <c r="F121" s="225"/>
      <c r="G121" s="63"/>
      <c r="H121" s="224"/>
      <c r="I121" s="225"/>
      <c r="J121" s="177"/>
      <c r="K121" s="143"/>
      <c r="L121" s="143"/>
      <c r="M121" s="230" t="s">
        <v>85</v>
      </c>
      <c r="N121" s="282">
        <f>IF(OR(K121&lt;&gt;"DA",L121&lt;&gt;"DA",$P121&gt;=15),0,IF($P121&lt;=9,Q121,Q121*(1-(($P121-9)*0.15))))</f>
        <v>0</v>
      </c>
      <c r="P121" s="243">
        <f>INT((DATE(2017,4,1)-$F$121)/365.25)</f>
        <v>117</v>
      </c>
      <c r="Q121" s="239">
        <v>15</v>
      </c>
      <c r="U121" s="240">
        <v>113</v>
      </c>
    </row>
    <row r="122" spans="1:21" s="195" customFormat="1" ht="12.75">
      <c r="A122" s="234">
        <f t="shared" si="14"/>
        <v>13</v>
      </c>
      <c r="B122" s="245"/>
      <c r="C122" s="236" t="s">
        <v>75</v>
      </c>
      <c r="D122" s="230" t="s">
        <v>85</v>
      </c>
      <c r="E122" s="230" t="s">
        <v>85</v>
      </c>
      <c r="F122" s="237" t="s">
        <v>85</v>
      </c>
      <c r="G122" s="230" t="s">
        <v>85</v>
      </c>
      <c r="H122" s="230" t="s">
        <v>85</v>
      </c>
      <c r="I122" s="230" t="s">
        <v>85</v>
      </c>
      <c r="J122" s="230" t="s">
        <v>85</v>
      </c>
      <c r="K122" s="230" t="s">
        <v>85</v>
      </c>
      <c r="L122" s="230" t="s">
        <v>85</v>
      </c>
      <c r="M122" s="143"/>
      <c r="N122" s="282">
        <f>IF(OR($K$121&lt;&gt;"DA",$L$121&lt;&gt;"DA",M122&lt;&gt;"DA",$P122&gt;=15),0,IF($P122&lt;=9,Q122,Q122*(1-(($P122-9)*0.15))))</f>
        <v>0</v>
      </c>
      <c r="P122" s="243">
        <f aca="true" t="shared" si="23" ref="P122:P131">INT((DATE(2017,4,1)-$F$121)/365.25)</f>
        <v>117</v>
      </c>
      <c r="Q122" s="239">
        <v>1</v>
      </c>
      <c r="U122" s="240">
        <v>114</v>
      </c>
    </row>
    <row r="123" spans="1:21" s="195" customFormat="1" ht="12.75">
      <c r="A123" s="234">
        <f t="shared" si="14"/>
        <v>13</v>
      </c>
      <c r="B123" s="245"/>
      <c r="C123" s="236" t="s">
        <v>76</v>
      </c>
      <c r="D123" s="230" t="s">
        <v>85</v>
      </c>
      <c r="E123" s="230" t="s">
        <v>85</v>
      </c>
      <c r="F123" s="237" t="s">
        <v>85</v>
      </c>
      <c r="G123" s="230" t="s">
        <v>85</v>
      </c>
      <c r="H123" s="230" t="s">
        <v>85</v>
      </c>
      <c r="I123" s="230" t="s">
        <v>85</v>
      </c>
      <c r="J123" s="230" t="s">
        <v>85</v>
      </c>
      <c r="K123" s="230" t="s">
        <v>85</v>
      </c>
      <c r="L123" s="230" t="s">
        <v>85</v>
      </c>
      <c r="M123" s="143"/>
      <c r="N123" s="282">
        <f aca="true" t="shared" si="24" ref="N123:N131">IF(OR($K$121&lt;&gt;"DA",$L$121&lt;&gt;"DA",M123&lt;&gt;"DA",$P123&gt;=15),0,IF($P123&lt;=9,Q123,Q123*(1-(($P123-9)*0.15))))</f>
        <v>0</v>
      </c>
      <c r="P123" s="243">
        <f t="shared" si="23"/>
        <v>117</v>
      </c>
      <c r="Q123" s="239">
        <v>2</v>
      </c>
      <c r="U123" s="240">
        <v>115</v>
      </c>
    </row>
    <row r="124" spans="1:21" s="195" customFormat="1" ht="25.5">
      <c r="A124" s="234">
        <f t="shared" si="14"/>
        <v>13</v>
      </c>
      <c r="B124" s="245"/>
      <c r="C124" s="236" t="s">
        <v>77</v>
      </c>
      <c r="D124" s="230" t="s">
        <v>85</v>
      </c>
      <c r="E124" s="230" t="s">
        <v>85</v>
      </c>
      <c r="F124" s="237" t="s">
        <v>85</v>
      </c>
      <c r="G124" s="230" t="s">
        <v>85</v>
      </c>
      <c r="H124" s="230" t="s">
        <v>85</v>
      </c>
      <c r="I124" s="230" t="s">
        <v>85</v>
      </c>
      <c r="J124" s="230" t="s">
        <v>85</v>
      </c>
      <c r="K124" s="230" t="s">
        <v>85</v>
      </c>
      <c r="L124" s="230" t="s">
        <v>85</v>
      </c>
      <c r="M124" s="143"/>
      <c r="N124" s="282">
        <f t="shared" si="24"/>
        <v>0</v>
      </c>
      <c r="P124" s="243">
        <f t="shared" si="23"/>
        <v>117</v>
      </c>
      <c r="Q124" s="239">
        <v>1</v>
      </c>
      <c r="U124" s="240">
        <v>116</v>
      </c>
    </row>
    <row r="125" spans="1:21" s="195" customFormat="1" ht="12.75">
      <c r="A125" s="234">
        <f t="shared" si="14"/>
        <v>13</v>
      </c>
      <c r="B125" s="245"/>
      <c r="C125" s="236" t="s">
        <v>78</v>
      </c>
      <c r="D125" s="230" t="s">
        <v>85</v>
      </c>
      <c r="E125" s="230" t="s">
        <v>85</v>
      </c>
      <c r="F125" s="237" t="s">
        <v>85</v>
      </c>
      <c r="G125" s="230" t="s">
        <v>85</v>
      </c>
      <c r="H125" s="230" t="s">
        <v>85</v>
      </c>
      <c r="I125" s="230" t="s">
        <v>85</v>
      </c>
      <c r="J125" s="230" t="s">
        <v>85</v>
      </c>
      <c r="K125" s="230" t="s">
        <v>85</v>
      </c>
      <c r="L125" s="230" t="s">
        <v>85</v>
      </c>
      <c r="M125" s="143"/>
      <c r="N125" s="282">
        <f t="shared" si="24"/>
        <v>0</v>
      </c>
      <c r="P125" s="243">
        <f t="shared" si="23"/>
        <v>117</v>
      </c>
      <c r="Q125" s="239">
        <v>1</v>
      </c>
      <c r="U125" s="240">
        <v>117</v>
      </c>
    </row>
    <row r="126" spans="1:21" s="195" customFormat="1" ht="12.75">
      <c r="A126" s="234">
        <f t="shared" si="14"/>
        <v>13</v>
      </c>
      <c r="B126" s="245"/>
      <c r="C126" s="236" t="s">
        <v>79</v>
      </c>
      <c r="D126" s="230" t="s">
        <v>85</v>
      </c>
      <c r="E126" s="230" t="s">
        <v>85</v>
      </c>
      <c r="F126" s="237" t="s">
        <v>85</v>
      </c>
      <c r="G126" s="230" t="s">
        <v>85</v>
      </c>
      <c r="H126" s="230" t="s">
        <v>85</v>
      </c>
      <c r="I126" s="230" t="s">
        <v>85</v>
      </c>
      <c r="J126" s="230" t="s">
        <v>85</v>
      </c>
      <c r="K126" s="230" t="s">
        <v>85</v>
      </c>
      <c r="L126" s="230" t="s">
        <v>85</v>
      </c>
      <c r="M126" s="143"/>
      <c r="N126" s="282">
        <f t="shared" si="24"/>
        <v>0</v>
      </c>
      <c r="P126" s="243">
        <f t="shared" si="23"/>
        <v>117</v>
      </c>
      <c r="Q126" s="239">
        <v>0.5</v>
      </c>
      <c r="U126" s="240">
        <v>118</v>
      </c>
    </row>
    <row r="127" spans="1:21" s="195" customFormat="1" ht="12.75">
      <c r="A127" s="234">
        <f t="shared" si="14"/>
        <v>13</v>
      </c>
      <c r="B127" s="245"/>
      <c r="C127" s="236" t="s">
        <v>81</v>
      </c>
      <c r="D127" s="230" t="s">
        <v>85</v>
      </c>
      <c r="E127" s="230" t="s">
        <v>85</v>
      </c>
      <c r="F127" s="237" t="s">
        <v>85</v>
      </c>
      <c r="G127" s="230" t="s">
        <v>85</v>
      </c>
      <c r="H127" s="230" t="s">
        <v>85</v>
      </c>
      <c r="I127" s="230" t="s">
        <v>85</v>
      </c>
      <c r="J127" s="230" t="s">
        <v>85</v>
      </c>
      <c r="K127" s="230" t="s">
        <v>85</v>
      </c>
      <c r="L127" s="230" t="s">
        <v>85</v>
      </c>
      <c r="M127" s="143"/>
      <c r="N127" s="282">
        <f t="shared" si="24"/>
        <v>0</v>
      </c>
      <c r="P127" s="243">
        <f t="shared" si="23"/>
        <v>117</v>
      </c>
      <c r="Q127" s="239">
        <v>1</v>
      </c>
      <c r="U127" s="240">
        <v>119</v>
      </c>
    </row>
    <row r="128" spans="1:21" s="195" customFormat="1" ht="25.5">
      <c r="A128" s="234">
        <f t="shared" si="14"/>
        <v>13</v>
      </c>
      <c r="B128" s="245"/>
      <c r="C128" s="236" t="s">
        <v>82</v>
      </c>
      <c r="D128" s="230" t="s">
        <v>85</v>
      </c>
      <c r="E128" s="230" t="s">
        <v>85</v>
      </c>
      <c r="F128" s="237" t="s">
        <v>85</v>
      </c>
      <c r="G128" s="230" t="s">
        <v>85</v>
      </c>
      <c r="H128" s="230" t="s">
        <v>85</v>
      </c>
      <c r="I128" s="230" t="s">
        <v>85</v>
      </c>
      <c r="J128" s="230" t="s">
        <v>85</v>
      </c>
      <c r="K128" s="230" t="s">
        <v>85</v>
      </c>
      <c r="L128" s="230" t="s">
        <v>85</v>
      </c>
      <c r="M128" s="143"/>
      <c r="N128" s="282">
        <f t="shared" si="24"/>
        <v>0</v>
      </c>
      <c r="P128" s="243">
        <f t="shared" si="23"/>
        <v>117</v>
      </c>
      <c r="Q128" s="239">
        <v>1</v>
      </c>
      <c r="U128" s="240">
        <v>120</v>
      </c>
    </row>
    <row r="129" spans="1:21" s="195" customFormat="1" ht="25.5">
      <c r="A129" s="234">
        <f t="shared" si="14"/>
        <v>13</v>
      </c>
      <c r="B129" s="245"/>
      <c r="C129" s="236" t="s">
        <v>83</v>
      </c>
      <c r="D129" s="230" t="s">
        <v>85</v>
      </c>
      <c r="E129" s="230" t="s">
        <v>85</v>
      </c>
      <c r="F129" s="237" t="s">
        <v>85</v>
      </c>
      <c r="G129" s="230" t="s">
        <v>85</v>
      </c>
      <c r="H129" s="230" t="s">
        <v>85</v>
      </c>
      <c r="I129" s="230" t="s">
        <v>85</v>
      </c>
      <c r="J129" s="230" t="s">
        <v>85</v>
      </c>
      <c r="K129" s="230" t="s">
        <v>85</v>
      </c>
      <c r="L129" s="230" t="s">
        <v>85</v>
      </c>
      <c r="M129" s="143"/>
      <c r="N129" s="282">
        <f t="shared" si="24"/>
        <v>0</v>
      </c>
      <c r="P129" s="243">
        <f t="shared" si="23"/>
        <v>117</v>
      </c>
      <c r="Q129" s="239">
        <v>1</v>
      </c>
      <c r="U129" s="240">
        <v>121</v>
      </c>
    </row>
    <row r="130" spans="1:21" s="195" customFormat="1" ht="25.5">
      <c r="A130" s="234">
        <f t="shared" si="14"/>
        <v>13</v>
      </c>
      <c r="B130" s="245"/>
      <c r="C130" s="236" t="s">
        <v>80</v>
      </c>
      <c r="D130" s="230" t="s">
        <v>85</v>
      </c>
      <c r="E130" s="230" t="s">
        <v>85</v>
      </c>
      <c r="F130" s="237" t="s">
        <v>85</v>
      </c>
      <c r="G130" s="230" t="s">
        <v>85</v>
      </c>
      <c r="H130" s="230" t="s">
        <v>85</v>
      </c>
      <c r="I130" s="230" t="s">
        <v>85</v>
      </c>
      <c r="J130" s="230" t="s">
        <v>85</v>
      </c>
      <c r="K130" s="230" t="s">
        <v>85</v>
      </c>
      <c r="L130" s="230" t="s">
        <v>85</v>
      </c>
      <c r="M130" s="143"/>
      <c r="N130" s="282">
        <f t="shared" si="24"/>
        <v>0</v>
      </c>
      <c r="P130" s="243">
        <f t="shared" si="23"/>
        <v>117</v>
      </c>
      <c r="Q130" s="239">
        <v>1</v>
      </c>
      <c r="U130" s="240">
        <v>122</v>
      </c>
    </row>
    <row r="131" spans="1:21" s="195" customFormat="1" ht="12.75">
      <c r="A131" s="234">
        <f t="shared" si="14"/>
        <v>13</v>
      </c>
      <c r="B131" s="245"/>
      <c r="C131" s="236" t="s">
        <v>87</v>
      </c>
      <c r="D131" s="230" t="s">
        <v>85</v>
      </c>
      <c r="E131" s="230" t="s">
        <v>85</v>
      </c>
      <c r="F131" s="237" t="s">
        <v>85</v>
      </c>
      <c r="G131" s="230" t="s">
        <v>85</v>
      </c>
      <c r="H131" s="230" t="s">
        <v>85</v>
      </c>
      <c r="I131" s="230" t="s">
        <v>85</v>
      </c>
      <c r="J131" s="230" t="s">
        <v>85</v>
      </c>
      <c r="K131" s="230" t="s">
        <v>85</v>
      </c>
      <c r="L131" s="230" t="s">
        <v>85</v>
      </c>
      <c r="M131" s="143"/>
      <c r="N131" s="282">
        <f t="shared" si="24"/>
        <v>0</v>
      </c>
      <c r="P131" s="243">
        <f t="shared" si="23"/>
        <v>117</v>
      </c>
      <c r="Q131" s="239">
        <v>1</v>
      </c>
      <c r="U131" s="240">
        <v>123</v>
      </c>
    </row>
    <row r="132" spans="1:21" s="195" customFormat="1" ht="25.5">
      <c r="A132" s="241">
        <f aca="true" t="shared" si="25" ref="A132:A183">IF(LEN(TRIM(B132))=0,A131,A131+1)</f>
        <v>14</v>
      </c>
      <c r="B132" s="227" t="s">
        <v>88</v>
      </c>
      <c r="C132" s="248" t="s">
        <v>85</v>
      </c>
      <c r="D132" s="224"/>
      <c r="E132" s="224"/>
      <c r="F132" s="225"/>
      <c r="G132" s="63"/>
      <c r="H132" s="224"/>
      <c r="I132" s="225"/>
      <c r="J132" s="177"/>
      <c r="K132" s="143"/>
      <c r="L132" s="143"/>
      <c r="M132" s="230" t="s">
        <v>85</v>
      </c>
      <c r="N132" s="282">
        <f>IF(OR(K132&lt;&gt;"DA",L132&lt;&gt;"DA",$P132&gt;=15),0,IF($P132&lt;=9,Q132,Q132*(1-(($P132-9)*0.15))))</f>
        <v>0</v>
      </c>
      <c r="P132" s="243">
        <f>INT((DATE(2017,4,1)-$F$132)/365.25)</f>
        <v>117</v>
      </c>
      <c r="Q132" s="239">
        <v>60</v>
      </c>
      <c r="U132" s="240">
        <v>124</v>
      </c>
    </row>
    <row r="133" spans="1:21" s="195" customFormat="1" ht="12.75">
      <c r="A133" s="234">
        <f t="shared" si="25"/>
        <v>14</v>
      </c>
      <c r="B133" s="235"/>
      <c r="C133" s="236" t="s">
        <v>89</v>
      </c>
      <c r="D133" s="230" t="s">
        <v>85</v>
      </c>
      <c r="E133" s="230" t="s">
        <v>85</v>
      </c>
      <c r="F133" s="237" t="s">
        <v>85</v>
      </c>
      <c r="G133" s="230" t="s">
        <v>85</v>
      </c>
      <c r="H133" s="230" t="s">
        <v>85</v>
      </c>
      <c r="I133" s="230" t="s">
        <v>85</v>
      </c>
      <c r="J133" s="230" t="s">
        <v>85</v>
      </c>
      <c r="K133" s="230" t="s">
        <v>85</v>
      </c>
      <c r="L133" s="230" t="s">
        <v>85</v>
      </c>
      <c r="M133" s="143"/>
      <c r="N133" s="282">
        <f>IF(OR($K$132&lt;&gt;"DA",$L$132&lt;&gt;"DA",M133&lt;&gt;"DA",$P133&gt;=15),0,IF($P133&lt;=9,Q133,Q133*(1-(($P133-9)*0.15))))</f>
        <v>0</v>
      </c>
      <c r="P133" s="243">
        <f aca="true" t="shared" si="26" ref="P133:P148">INT((DATE(2017,4,1)-$F$132)/365.25)</f>
        <v>117</v>
      </c>
      <c r="Q133" s="239">
        <v>25</v>
      </c>
      <c r="U133" s="240">
        <v>125</v>
      </c>
    </row>
    <row r="134" spans="1:21" s="195" customFormat="1" ht="12.75">
      <c r="A134" s="234">
        <f t="shared" si="25"/>
        <v>14</v>
      </c>
      <c r="B134" s="235"/>
      <c r="C134" s="236" t="s">
        <v>90</v>
      </c>
      <c r="D134" s="230" t="s">
        <v>85</v>
      </c>
      <c r="E134" s="230" t="s">
        <v>85</v>
      </c>
      <c r="F134" s="237" t="s">
        <v>85</v>
      </c>
      <c r="G134" s="230" t="s">
        <v>85</v>
      </c>
      <c r="H134" s="230" t="s">
        <v>85</v>
      </c>
      <c r="I134" s="230" t="s">
        <v>85</v>
      </c>
      <c r="J134" s="230" t="s">
        <v>85</v>
      </c>
      <c r="K134" s="230" t="s">
        <v>85</v>
      </c>
      <c r="L134" s="230" t="s">
        <v>85</v>
      </c>
      <c r="M134" s="143"/>
      <c r="N134" s="282">
        <f aca="true" t="shared" si="27" ref="N134:N148">IF(OR($K$132&lt;&gt;"DA",$L$132&lt;&gt;"DA",M134&lt;&gt;"DA",$P134&gt;=15),0,IF($P134&lt;=9,Q134,Q134*(1-(($P134-9)*0.15))))</f>
        <v>0</v>
      </c>
      <c r="P134" s="243">
        <f t="shared" si="26"/>
        <v>117</v>
      </c>
      <c r="Q134" s="239">
        <v>40</v>
      </c>
      <c r="U134" s="240">
        <v>126</v>
      </c>
    </row>
    <row r="135" spans="1:21" s="195" customFormat="1" ht="12.75">
      <c r="A135" s="234">
        <f t="shared" si="25"/>
        <v>14</v>
      </c>
      <c r="B135" s="235"/>
      <c r="C135" s="236" t="s">
        <v>91</v>
      </c>
      <c r="D135" s="230" t="s">
        <v>85</v>
      </c>
      <c r="E135" s="230" t="s">
        <v>85</v>
      </c>
      <c r="F135" s="237" t="s">
        <v>85</v>
      </c>
      <c r="G135" s="230" t="s">
        <v>85</v>
      </c>
      <c r="H135" s="230" t="s">
        <v>85</v>
      </c>
      <c r="I135" s="230" t="s">
        <v>85</v>
      </c>
      <c r="J135" s="230" t="s">
        <v>85</v>
      </c>
      <c r="K135" s="230" t="s">
        <v>85</v>
      </c>
      <c r="L135" s="230" t="s">
        <v>85</v>
      </c>
      <c r="M135" s="143"/>
      <c r="N135" s="282">
        <f t="shared" si="27"/>
        <v>0</v>
      </c>
      <c r="P135" s="243">
        <f t="shared" si="26"/>
        <v>117</v>
      </c>
      <c r="Q135" s="239">
        <v>70</v>
      </c>
      <c r="U135" s="240">
        <v>127</v>
      </c>
    </row>
    <row r="136" spans="1:21" s="195" customFormat="1" ht="12.75">
      <c r="A136" s="234">
        <f t="shared" si="25"/>
        <v>14</v>
      </c>
      <c r="B136" s="235"/>
      <c r="C136" s="236" t="s">
        <v>92</v>
      </c>
      <c r="D136" s="230" t="s">
        <v>85</v>
      </c>
      <c r="E136" s="230" t="s">
        <v>85</v>
      </c>
      <c r="F136" s="237" t="s">
        <v>85</v>
      </c>
      <c r="G136" s="244" t="s">
        <v>85</v>
      </c>
      <c r="H136" s="230" t="s">
        <v>85</v>
      </c>
      <c r="I136" s="230" t="s">
        <v>85</v>
      </c>
      <c r="J136" s="230" t="s">
        <v>85</v>
      </c>
      <c r="K136" s="230" t="s">
        <v>85</v>
      </c>
      <c r="L136" s="230" t="s">
        <v>85</v>
      </c>
      <c r="M136" s="143"/>
      <c r="N136" s="282">
        <f t="shared" si="27"/>
        <v>0</v>
      </c>
      <c r="P136" s="243">
        <f t="shared" si="26"/>
        <v>117</v>
      </c>
      <c r="Q136" s="239">
        <v>10</v>
      </c>
      <c r="U136" s="240">
        <v>128</v>
      </c>
    </row>
    <row r="137" spans="1:21" s="195" customFormat="1" ht="12.75">
      <c r="A137" s="234">
        <f t="shared" si="25"/>
        <v>14</v>
      </c>
      <c r="B137" s="235"/>
      <c r="C137" s="236" t="s">
        <v>93</v>
      </c>
      <c r="D137" s="230" t="s">
        <v>85</v>
      </c>
      <c r="E137" s="230" t="s">
        <v>85</v>
      </c>
      <c r="F137" s="237" t="s">
        <v>85</v>
      </c>
      <c r="G137" s="244" t="s">
        <v>85</v>
      </c>
      <c r="H137" s="230" t="s">
        <v>85</v>
      </c>
      <c r="I137" s="230" t="s">
        <v>85</v>
      </c>
      <c r="J137" s="230" t="s">
        <v>85</v>
      </c>
      <c r="K137" s="230" t="s">
        <v>85</v>
      </c>
      <c r="L137" s="230" t="s">
        <v>85</v>
      </c>
      <c r="M137" s="143"/>
      <c r="N137" s="282">
        <f t="shared" si="27"/>
        <v>0</v>
      </c>
      <c r="P137" s="243">
        <f t="shared" si="26"/>
        <v>117</v>
      </c>
      <c r="Q137" s="239">
        <v>20</v>
      </c>
      <c r="U137" s="240">
        <v>129</v>
      </c>
    </row>
    <row r="138" spans="1:21" s="195" customFormat="1" ht="25.5">
      <c r="A138" s="234">
        <f t="shared" si="25"/>
        <v>14</v>
      </c>
      <c r="B138" s="235"/>
      <c r="C138" s="249" t="s">
        <v>371</v>
      </c>
      <c r="D138" s="230" t="s">
        <v>85</v>
      </c>
      <c r="E138" s="230" t="s">
        <v>85</v>
      </c>
      <c r="F138" s="237" t="s">
        <v>85</v>
      </c>
      <c r="G138" s="230" t="s">
        <v>85</v>
      </c>
      <c r="H138" s="230" t="s">
        <v>85</v>
      </c>
      <c r="I138" s="230" t="s">
        <v>85</v>
      </c>
      <c r="J138" s="230" t="s">
        <v>85</v>
      </c>
      <c r="K138" s="230" t="s">
        <v>85</v>
      </c>
      <c r="L138" s="230" t="s">
        <v>85</v>
      </c>
      <c r="M138" s="143"/>
      <c r="N138" s="282">
        <f t="shared" si="27"/>
        <v>0</v>
      </c>
      <c r="P138" s="243">
        <f t="shared" si="26"/>
        <v>117</v>
      </c>
      <c r="Q138" s="239">
        <v>2</v>
      </c>
      <c r="U138" s="240">
        <v>130</v>
      </c>
    </row>
    <row r="139" spans="1:21" s="195" customFormat="1" ht="25.5">
      <c r="A139" s="234">
        <f t="shared" si="25"/>
        <v>14</v>
      </c>
      <c r="B139" s="235"/>
      <c r="C139" s="249" t="s">
        <v>372</v>
      </c>
      <c r="D139" s="230" t="s">
        <v>85</v>
      </c>
      <c r="E139" s="230" t="s">
        <v>85</v>
      </c>
      <c r="F139" s="237" t="s">
        <v>85</v>
      </c>
      <c r="G139" s="230" t="s">
        <v>85</v>
      </c>
      <c r="H139" s="230" t="s">
        <v>85</v>
      </c>
      <c r="I139" s="230" t="s">
        <v>85</v>
      </c>
      <c r="J139" s="230" t="s">
        <v>85</v>
      </c>
      <c r="K139" s="230" t="s">
        <v>85</v>
      </c>
      <c r="L139" s="230" t="s">
        <v>85</v>
      </c>
      <c r="M139" s="143"/>
      <c r="N139" s="282">
        <f t="shared" si="27"/>
        <v>0</v>
      </c>
      <c r="P139" s="243">
        <f t="shared" si="26"/>
        <v>117</v>
      </c>
      <c r="Q139" s="239">
        <v>2</v>
      </c>
      <c r="U139" s="240">
        <v>131</v>
      </c>
    </row>
    <row r="140" spans="1:21" s="195" customFormat="1" ht="25.5">
      <c r="A140" s="234">
        <f t="shared" si="25"/>
        <v>14</v>
      </c>
      <c r="B140" s="235"/>
      <c r="C140" s="249" t="s">
        <v>373</v>
      </c>
      <c r="D140" s="230" t="s">
        <v>85</v>
      </c>
      <c r="E140" s="230" t="s">
        <v>85</v>
      </c>
      <c r="F140" s="237" t="s">
        <v>85</v>
      </c>
      <c r="G140" s="230" t="s">
        <v>85</v>
      </c>
      <c r="H140" s="230" t="s">
        <v>85</v>
      </c>
      <c r="I140" s="230" t="s">
        <v>85</v>
      </c>
      <c r="J140" s="230" t="s">
        <v>85</v>
      </c>
      <c r="K140" s="230" t="s">
        <v>85</v>
      </c>
      <c r="L140" s="230" t="s">
        <v>85</v>
      </c>
      <c r="M140" s="143"/>
      <c r="N140" s="282">
        <f t="shared" si="27"/>
        <v>0</v>
      </c>
      <c r="P140" s="243">
        <f t="shared" si="26"/>
        <v>117</v>
      </c>
      <c r="Q140" s="239">
        <v>2</v>
      </c>
      <c r="U140" s="240">
        <v>132</v>
      </c>
    </row>
    <row r="141" spans="1:21" s="195" customFormat="1" ht="25.5">
      <c r="A141" s="234">
        <f t="shared" si="25"/>
        <v>14</v>
      </c>
      <c r="B141" s="235"/>
      <c r="C141" s="249" t="s">
        <v>374</v>
      </c>
      <c r="D141" s="230" t="s">
        <v>85</v>
      </c>
      <c r="E141" s="230" t="s">
        <v>85</v>
      </c>
      <c r="F141" s="237" t="s">
        <v>85</v>
      </c>
      <c r="G141" s="230" t="s">
        <v>85</v>
      </c>
      <c r="H141" s="230" t="s">
        <v>85</v>
      </c>
      <c r="I141" s="230" t="s">
        <v>85</v>
      </c>
      <c r="J141" s="230" t="s">
        <v>85</v>
      </c>
      <c r="K141" s="230" t="s">
        <v>85</v>
      </c>
      <c r="L141" s="230" t="s">
        <v>85</v>
      </c>
      <c r="M141" s="143"/>
      <c r="N141" s="282">
        <f t="shared" si="27"/>
        <v>0</v>
      </c>
      <c r="P141" s="243">
        <f t="shared" si="26"/>
        <v>117</v>
      </c>
      <c r="Q141" s="239">
        <v>2</v>
      </c>
      <c r="U141" s="240">
        <v>133</v>
      </c>
    </row>
    <row r="142" spans="1:21" s="195" customFormat="1" ht="26.25" customHeight="1">
      <c r="A142" s="234">
        <f t="shared" si="25"/>
        <v>14</v>
      </c>
      <c r="B142" s="235"/>
      <c r="C142" s="249" t="s">
        <v>375</v>
      </c>
      <c r="D142" s="230" t="s">
        <v>85</v>
      </c>
      <c r="E142" s="230" t="s">
        <v>85</v>
      </c>
      <c r="F142" s="237" t="s">
        <v>85</v>
      </c>
      <c r="G142" s="230" t="s">
        <v>85</v>
      </c>
      <c r="H142" s="230" t="s">
        <v>85</v>
      </c>
      <c r="I142" s="230" t="s">
        <v>85</v>
      </c>
      <c r="J142" s="230" t="s">
        <v>85</v>
      </c>
      <c r="K142" s="230" t="s">
        <v>85</v>
      </c>
      <c r="L142" s="230" t="s">
        <v>85</v>
      </c>
      <c r="M142" s="143"/>
      <c r="N142" s="282">
        <f t="shared" si="27"/>
        <v>0</v>
      </c>
      <c r="P142" s="243">
        <f t="shared" si="26"/>
        <v>117</v>
      </c>
      <c r="Q142" s="239">
        <v>2</v>
      </c>
      <c r="U142" s="240">
        <v>134</v>
      </c>
    </row>
    <row r="143" spans="1:21" s="195" customFormat="1" ht="25.5">
      <c r="A143" s="234">
        <f t="shared" si="25"/>
        <v>14</v>
      </c>
      <c r="B143" s="235"/>
      <c r="C143" s="249" t="s">
        <v>376</v>
      </c>
      <c r="D143" s="230" t="s">
        <v>85</v>
      </c>
      <c r="E143" s="230" t="s">
        <v>85</v>
      </c>
      <c r="F143" s="237" t="s">
        <v>85</v>
      </c>
      <c r="G143" s="230" t="s">
        <v>85</v>
      </c>
      <c r="H143" s="230" t="s">
        <v>85</v>
      </c>
      <c r="I143" s="230" t="s">
        <v>85</v>
      </c>
      <c r="J143" s="230" t="s">
        <v>85</v>
      </c>
      <c r="K143" s="230" t="s">
        <v>85</v>
      </c>
      <c r="L143" s="230" t="s">
        <v>85</v>
      </c>
      <c r="M143" s="143"/>
      <c r="N143" s="282">
        <f t="shared" si="27"/>
        <v>0</v>
      </c>
      <c r="P143" s="243">
        <f t="shared" si="26"/>
        <v>117</v>
      </c>
      <c r="Q143" s="239">
        <v>2</v>
      </c>
      <c r="U143" s="240">
        <v>135</v>
      </c>
    </row>
    <row r="144" spans="1:21" s="195" customFormat="1" ht="25.5">
      <c r="A144" s="234">
        <f t="shared" si="25"/>
        <v>14</v>
      </c>
      <c r="B144" s="235"/>
      <c r="C144" s="249" t="s">
        <v>377</v>
      </c>
      <c r="D144" s="230" t="s">
        <v>85</v>
      </c>
      <c r="E144" s="230" t="s">
        <v>85</v>
      </c>
      <c r="F144" s="237" t="s">
        <v>85</v>
      </c>
      <c r="G144" s="230" t="s">
        <v>85</v>
      </c>
      <c r="H144" s="230" t="s">
        <v>85</v>
      </c>
      <c r="I144" s="230" t="s">
        <v>85</v>
      </c>
      <c r="J144" s="230" t="s">
        <v>85</v>
      </c>
      <c r="K144" s="230" t="s">
        <v>85</v>
      </c>
      <c r="L144" s="230" t="s">
        <v>85</v>
      </c>
      <c r="M144" s="143"/>
      <c r="N144" s="282">
        <f t="shared" si="27"/>
        <v>0</v>
      </c>
      <c r="P144" s="243">
        <f t="shared" si="26"/>
        <v>117</v>
      </c>
      <c r="Q144" s="239">
        <v>10</v>
      </c>
      <c r="U144" s="240">
        <v>136</v>
      </c>
    </row>
    <row r="145" spans="1:21" s="195" customFormat="1" ht="12.75">
      <c r="A145" s="234">
        <f t="shared" si="25"/>
        <v>14</v>
      </c>
      <c r="B145" s="235"/>
      <c r="C145" s="236" t="s">
        <v>94</v>
      </c>
      <c r="D145" s="230" t="s">
        <v>85</v>
      </c>
      <c r="E145" s="230" t="s">
        <v>85</v>
      </c>
      <c r="F145" s="237" t="s">
        <v>85</v>
      </c>
      <c r="G145" s="230" t="s">
        <v>85</v>
      </c>
      <c r="H145" s="230" t="s">
        <v>85</v>
      </c>
      <c r="I145" s="230" t="s">
        <v>85</v>
      </c>
      <c r="J145" s="230" t="s">
        <v>85</v>
      </c>
      <c r="K145" s="230" t="s">
        <v>85</v>
      </c>
      <c r="L145" s="230" t="s">
        <v>85</v>
      </c>
      <c r="M145" s="143"/>
      <c r="N145" s="282">
        <f t="shared" si="27"/>
        <v>0</v>
      </c>
      <c r="P145" s="243">
        <f t="shared" si="26"/>
        <v>117</v>
      </c>
      <c r="Q145" s="239">
        <v>5</v>
      </c>
      <c r="U145" s="240">
        <v>137</v>
      </c>
    </row>
    <row r="146" spans="1:21" s="195" customFormat="1" ht="12.75">
      <c r="A146" s="234">
        <f t="shared" si="25"/>
        <v>14</v>
      </c>
      <c r="B146" s="235"/>
      <c r="C146" s="236" t="s">
        <v>95</v>
      </c>
      <c r="D146" s="230" t="s">
        <v>85</v>
      </c>
      <c r="E146" s="230" t="s">
        <v>85</v>
      </c>
      <c r="F146" s="237" t="s">
        <v>85</v>
      </c>
      <c r="G146" s="230" t="s">
        <v>85</v>
      </c>
      <c r="H146" s="230" t="s">
        <v>85</v>
      </c>
      <c r="I146" s="230" t="s">
        <v>85</v>
      </c>
      <c r="J146" s="230" t="s">
        <v>85</v>
      </c>
      <c r="K146" s="230" t="s">
        <v>85</v>
      </c>
      <c r="L146" s="230" t="s">
        <v>85</v>
      </c>
      <c r="M146" s="143"/>
      <c r="N146" s="282">
        <f t="shared" si="27"/>
        <v>0</v>
      </c>
      <c r="P146" s="243">
        <f t="shared" si="26"/>
        <v>117</v>
      </c>
      <c r="Q146" s="239">
        <v>1</v>
      </c>
      <c r="U146" s="240">
        <v>138</v>
      </c>
    </row>
    <row r="147" spans="1:21" s="195" customFormat="1" ht="12.75">
      <c r="A147" s="234">
        <f t="shared" si="25"/>
        <v>14</v>
      </c>
      <c r="B147" s="235"/>
      <c r="C147" s="236" t="s">
        <v>96</v>
      </c>
      <c r="D147" s="230" t="s">
        <v>85</v>
      </c>
      <c r="E147" s="230" t="s">
        <v>85</v>
      </c>
      <c r="F147" s="237" t="s">
        <v>85</v>
      </c>
      <c r="G147" s="230" t="s">
        <v>85</v>
      </c>
      <c r="H147" s="230" t="s">
        <v>85</v>
      </c>
      <c r="I147" s="230" t="s">
        <v>85</v>
      </c>
      <c r="J147" s="230" t="s">
        <v>85</v>
      </c>
      <c r="K147" s="230" t="s">
        <v>85</v>
      </c>
      <c r="L147" s="230" t="s">
        <v>85</v>
      </c>
      <c r="M147" s="143"/>
      <c r="N147" s="282">
        <f t="shared" si="27"/>
        <v>0</v>
      </c>
      <c r="P147" s="243">
        <f t="shared" si="26"/>
        <v>117</v>
      </c>
      <c r="Q147" s="239">
        <v>15</v>
      </c>
      <c r="U147" s="240">
        <v>139</v>
      </c>
    </row>
    <row r="148" spans="1:21" s="195" customFormat="1" ht="13.5" customHeight="1">
      <c r="A148" s="234">
        <f t="shared" si="25"/>
        <v>14</v>
      </c>
      <c r="B148" s="235"/>
      <c r="C148" s="249" t="s">
        <v>97</v>
      </c>
      <c r="D148" s="230" t="s">
        <v>85</v>
      </c>
      <c r="E148" s="230" t="s">
        <v>85</v>
      </c>
      <c r="F148" s="237" t="s">
        <v>85</v>
      </c>
      <c r="G148" s="244" t="s">
        <v>85</v>
      </c>
      <c r="H148" s="230" t="s">
        <v>85</v>
      </c>
      <c r="I148" s="230" t="s">
        <v>85</v>
      </c>
      <c r="J148" s="230" t="s">
        <v>85</v>
      </c>
      <c r="K148" s="230" t="s">
        <v>85</v>
      </c>
      <c r="L148" s="230" t="s">
        <v>85</v>
      </c>
      <c r="M148" s="143"/>
      <c r="N148" s="282">
        <f t="shared" si="27"/>
        <v>0</v>
      </c>
      <c r="P148" s="243">
        <f t="shared" si="26"/>
        <v>117</v>
      </c>
      <c r="Q148" s="239">
        <v>20</v>
      </c>
      <c r="U148" s="240">
        <v>140</v>
      </c>
    </row>
    <row r="149" spans="1:21" s="195" customFormat="1" ht="25.5">
      <c r="A149" s="241">
        <f t="shared" si="25"/>
        <v>15</v>
      </c>
      <c r="B149" s="227" t="s">
        <v>88</v>
      </c>
      <c r="C149" s="248" t="s">
        <v>85</v>
      </c>
      <c r="D149" s="224"/>
      <c r="E149" s="224"/>
      <c r="F149" s="225"/>
      <c r="G149" s="63"/>
      <c r="H149" s="224"/>
      <c r="I149" s="225"/>
      <c r="J149" s="177"/>
      <c r="K149" s="143"/>
      <c r="L149" s="143"/>
      <c r="M149" s="230" t="s">
        <v>85</v>
      </c>
      <c r="N149" s="282">
        <f>IF(OR(K149&lt;&gt;"DA",L149&lt;&gt;"DA",$P149&gt;=15),0,IF($P149&lt;=9,Q149,Q149*(1-(($P149-9)*0.15))))</f>
        <v>0</v>
      </c>
      <c r="P149" s="243">
        <f>INT((DATE(2017,4,1)-$F$149)/365.25)</f>
        <v>117</v>
      </c>
      <c r="Q149" s="239">
        <v>60</v>
      </c>
      <c r="U149" s="240">
        <v>141</v>
      </c>
    </row>
    <row r="150" spans="1:21" s="195" customFormat="1" ht="12.75">
      <c r="A150" s="234">
        <f t="shared" si="25"/>
        <v>15</v>
      </c>
      <c r="B150" s="235"/>
      <c r="C150" s="236" t="s">
        <v>89</v>
      </c>
      <c r="D150" s="230" t="s">
        <v>85</v>
      </c>
      <c r="E150" s="230" t="s">
        <v>85</v>
      </c>
      <c r="F150" s="237" t="s">
        <v>85</v>
      </c>
      <c r="G150" s="230" t="s">
        <v>85</v>
      </c>
      <c r="H150" s="230" t="s">
        <v>85</v>
      </c>
      <c r="I150" s="230" t="s">
        <v>85</v>
      </c>
      <c r="J150" s="230" t="s">
        <v>85</v>
      </c>
      <c r="K150" s="230" t="s">
        <v>85</v>
      </c>
      <c r="L150" s="230" t="s">
        <v>85</v>
      </c>
      <c r="M150" s="143"/>
      <c r="N150" s="282">
        <f>IF(OR($K$149&lt;&gt;"DA",$L$149&lt;&gt;"DA",M150&lt;&gt;"DA",$P150&gt;=15),0,IF($P150&lt;=9,Q150,Q150*(1-(($P150-9)*0.15))))</f>
        <v>0</v>
      </c>
      <c r="P150" s="243">
        <f aca="true" t="shared" si="28" ref="P150:P165">INT((DATE(2017,4,1)-$F$149)/365.25)</f>
        <v>117</v>
      </c>
      <c r="Q150" s="239">
        <v>25</v>
      </c>
      <c r="U150" s="240">
        <v>142</v>
      </c>
    </row>
    <row r="151" spans="1:21" s="195" customFormat="1" ht="12.75">
      <c r="A151" s="234">
        <f t="shared" si="25"/>
        <v>15</v>
      </c>
      <c r="B151" s="235"/>
      <c r="C151" s="236" t="s">
        <v>90</v>
      </c>
      <c r="D151" s="230" t="s">
        <v>85</v>
      </c>
      <c r="E151" s="230" t="s">
        <v>85</v>
      </c>
      <c r="F151" s="237" t="s">
        <v>85</v>
      </c>
      <c r="G151" s="230" t="s">
        <v>85</v>
      </c>
      <c r="H151" s="230" t="s">
        <v>85</v>
      </c>
      <c r="I151" s="230" t="s">
        <v>85</v>
      </c>
      <c r="J151" s="230" t="s">
        <v>85</v>
      </c>
      <c r="K151" s="230" t="s">
        <v>85</v>
      </c>
      <c r="L151" s="230" t="s">
        <v>85</v>
      </c>
      <c r="M151" s="143"/>
      <c r="N151" s="282">
        <f aca="true" t="shared" si="29" ref="N151:N165">IF(OR($K$149&lt;&gt;"DA",$L$149&lt;&gt;"DA",M151&lt;&gt;"DA",$P151&gt;=15),0,IF($P151&lt;=9,Q151,Q151*(1-(($P151-9)*0.15))))</f>
        <v>0</v>
      </c>
      <c r="P151" s="243">
        <f t="shared" si="28"/>
        <v>117</v>
      </c>
      <c r="Q151" s="239">
        <v>40</v>
      </c>
      <c r="U151" s="240">
        <v>143</v>
      </c>
    </row>
    <row r="152" spans="1:21" s="195" customFormat="1" ht="12.75">
      <c r="A152" s="234">
        <f t="shared" si="25"/>
        <v>15</v>
      </c>
      <c r="B152" s="235"/>
      <c r="C152" s="236" t="s">
        <v>91</v>
      </c>
      <c r="D152" s="230" t="s">
        <v>85</v>
      </c>
      <c r="E152" s="230" t="s">
        <v>85</v>
      </c>
      <c r="F152" s="237" t="s">
        <v>85</v>
      </c>
      <c r="G152" s="230" t="s">
        <v>85</v>
      </c>
      <c r="H152" s="230" t="s">
        <v>85</v>
      </c>
      <c r="I152" s="230" t="s">
        <v>85</v>
      </c>
      <c r="J152" s="230" t="s">
        <v>85</v>
      </c>
      <c r="K152" s="230" t="s">
        <v>85</v>
      </c>
      <c r="L152" s="230" t="s">
        <v>85</v>
      </c>
      <c r="M152" s="143"/>
      <c r="N152" s="282">
        <f t="shared" si="29"/>
        <v>0</v>
      </c>
      <c r="P152" s="243">
        <f t="shared" si="28"/>
        <v>117</v>
      </c>
      <c r="Q152" s="239">
        <v>70</v>
      </c>
      <c r="U152" s="240">
        <v>144</v>
      </c>
    </row>
    <row r="153" spans="1:21" s="195" customFormat="1" ht="12.75">
      <c r="A153" s="234">
        <f t="shared" si="25"/>
        <v>15</v>
      </c>
      <c r="B153" s="235"/>
      <c r="C153" s="236" t="s">
        <v>92</v>
      </c>
      <c r="D153" s="230" t="s">
        <v>85</v>
      </c>
      <c r="E153" s="230" t="s">
        <v>85</v>
      </c>
      <c r="F153" s="237" t="s">
        <v>85</v>
      </c>
      <c r="G153" s="230" t="s">
        <v>85</v>
      </c>
      <c r="H153" s="230" t="s">
        <v>85</v>
      </c>
      <c r="I153" s="230" t="s">
        <v>85</v>
      </c>
      <c r="J153" s="230" t="s">
        <v>85</v>
      </c>
      <c r="K153" s="230" t="s">
        <v>85</v>
      </c>
      <c r="L153" s="230" t="s">
        <v>85</v>
      </c>
      <c r="M153" s="143"/>
      <c r="N153" s="282">
        <f t="shared" si="29"/>
        <v>0</v>
      </c>
      <c r="P153" s="243">
        <f t="shared" si="28"/>
        <v>117</v>
      </c>
      <c r="Q153" s="239">
        <v>10</v>
      </c>
      <c r="U153" s="240">
        <v>145</v>
      </c>
    </row>
    <row r="154" spans="1:21" s="195" customFormat="1" ht="12.75">
      <c r="A154" s="234">
        <f t="shared" si="25"/>
        <v>15</v>
      </c>
      <c r="B154" s="235"/>
      <c r="C154" s="236" t="s">
        <v>93</v>
      </c>
      <c r="D154" s="230" t="s">
        <v>85</v>
      </c>
      <c r="E154" s="230" t="s">
        <v>85</v>
      </c>
      <c r="F154" s="237" t="s">
        <v>85</v>
      </c>
      <c r="G154" s="230" t="s">
        <v>85</v>
      </c>
      <c r="H154" s="230" t="s">
        <v>85</v>
      </c>
      <c r="I154" s="230" t="s">
        <v>85</v>
      </c>
      <c r="J154" s="230" t="s">
        <v>85</v>
      </c>
      <c r="K154" s="230" t="s">
        <v>85</v>
      </c>
      <c r="L154" s="230" t="s">
        <v>85</v>
      </c>
      <c r="M154" s="143"/>
      <c r="N154" s="282">
        <f t="shared" si="29"/>
        <v>0</v>
      </c>
      <c r="P154" s="243">
        <f t="shared" si="28"/>
        <v>117</v>
      </c>
      <c r="Q154" s="239">
        <v>20</v>
      </c>
      <c r="U154" s="240">
        <v>146</v>
      </c>
    </row>
    <row r="155" spans="1:21" s="195" customFormat="1" ht="25.5">
      <c r="A155" s="234">
        <f t="shared" si="25"/>
        <v>15</v>
      </c>
      <c r="B155" s="235"/>
      <c r="C155" s="249" t="s">
        <v>371</v>
      </c>
      <c r="D155" s="230" t="s">
        <v>85</v>
      </c>
      <c r="E155" s="230" t="s">
        <v>85</v>
      </c>
      <c r="F155" s="237" t="s">
        <v>85</v>
      </c>
      <c r="G155" s="230" t="s">
        <v>85</v>
      </c>
      <c r="H155" s="230" t="s">
        <v>85</v>
      </c>
      <c r="I155" s="230" t="s">
        <v>85</v>
      </c>
      <c r="J155" s="230" t="s">
        <v>85</v>
      </c>
      <c r="K155" s="230" t="s">
        <v>85</v>
      </c>
      <c r="L155" s="230" t="s">
        <v>85</v>
      </c>
      <c r="M155" s="143"/>
      <c r="N155" s="282">
        <f t="shared" si="29"/>
        <v>0</v>
      </c>
      <c r="P155" s="243">
        <f t="shared" si="28"/>
        <v>117</v>
      </c>
      <c r="Q155" s="239">
        <v>2</v>
      </c>
      <c r="U155" s="240">
        <v>147</v>
      </c>
    </row>
    <row r="156" spans="1:21" s="195" customFormat="1" ht="25.5">
      <c r="A156" s="234">
        <f t="shared" si="25"/>
        <v>15</v>
      </c>
      <c r="B156" s="235"/>
      <c r="C156" s="249" t="s">
        <v>372</v>
      </c>
      <c r="D156" s="230" t="s">
        <v>85</v>
      </c>
      <c r="E156" s="230" t="s">
        <v>85</v>
      </c>
      <c r="F156" s="237" t="s">
        <v>85</v>
      </c>
      <c r="G156" s="230" t="s">
        <v>85</v>
      </c>
      <c r="H156" s="230" t="s">
        <v>85</v>
      </c>
      <c r="I156" s="230" t="s">
        <v>85</v>
      </c>
      <c r="J156" s="230" t="s">
        <v>85</v>
      </c>
      <c r="K156" s="230" t="s">
        <v>85</v>
      </c>
      <c r="L156" s="230" t="s">
        <v>85</v>
      </c>
      <c r="M156" s="143"/>
      <c r="N156" s="282">
        <f t="shared" si="29"/>
        <v>0</v>
      </c>
      <c r="P156" s="243">
        <f t="shared" si="28"/>
        <v>117</v>
      </c>
      <c r="Q156" s="239">
        <v>2</v>
      </c>
      <c r="U156" s="240">
        <v>148</v>
      </c>
    </row>
    <row r="157" spans="1:21" s="195" customFormat="1" ht="25.5">
      <c r="A157" s="234">
        <f t="shared" si="25"/>
        <v>15</v>
      </c>
      <c r="B157" s="235"/>
      <c r="C157" s="249" t="s">
        <v>373</v>
      </c>
      <c r="D157" s="230" t="s">
        <v>85</v>
      </c>
      <c r="E157" s="230" t="s">
        <v>85</v>
      </c>
      <c r="F157" s="237" t="s">
        <v>85</v>
      </c>
      <c r="G157" s="230" t="s">
        <v>85</v>
      </c>
      <c r="H157" s="230" t="s">
        <v>85</v>
      </c>
      <c r="I157" s="230" t="s">
        <v>85</v>
      </c>
      <c r="J157" s="230" t="s">
        <v>85</v>
      </c>
      <c r="K157" s="230" t="s">
        <v>85</v>
      </c>
      <c r="L157" s="230" t="s">
        <v>85</v>
      </c>
      <c r="M157" s="143"/>
      <c r="N157" s="282">
        <f t="shared" si="29"/>
        <v>0</v>
      </c>
      <c r="P157" s="243">
        <f t="shared" si="28"/>
        <v>117</v>
      </c>
      <c r="Q157" s="239">
        <v>2</v>
      </c>
      <c r="U157" s="240">
        <v>149</v>
      </c>
    </row>
    <row r="158" spans="1:21" s="195" customFormat="1" ht="25.5">
      <c r="A158" s="234">
        <f t="shared" si="25"/>
        <v>15</v>
      </c>
      <c r="B158" s="235"/>
      <c r="C158" s="249" t="s">
        <v>374</v>
      </c>
      <c r="D158" s="230" t="s">
        <v>85</v>
      </c>
      <c r="E158" s="230" t="s">
        <v>85</v>
      </c>
      <c r="F158" s="237" t="s">
        <v>85</v>
      </c>
      <c r="G158" s="244" t="s">
        <v>85</v>
      </c>
      <c r="H158" s="230" t="s">
        <v>85</v>
      </c>
      <c r="I158" s="230" t="s">
        <v>85</v>
      </c>
      <c r="J158" s="230" t="s">
        <v>85</v>
      </c>
      <c r="K158" s="230" t="s">
        <v>85</v>
      </c>
      <c r="L158" s="230" t="s">
        <v>85</v>
      </c>
      <c r="M158" s="143"/>
      <c r="N158" s="282">
        <f t="shared" si="29"/>
        <v>0</v>
      </c>
      <c r="P158" s="243">
        <f t="shared" si="28"/>
        <v>117</v>
      </c>
      <c r="Q158" s="239">
        <v>2</v>
      </c>
      <c r="U158" s="240">
        <v>150</v>
      </c>
    </row>
    <row r="159" spans="1:21" s="195" customFormat="1" ht="38.25">
      <c r="A159" s="234">
        <f t="shared" si="25"/>
        <v>15</v>
      </c>
      <c r="B159" s="235"/>
      <c r="C159" s="249" t="s">
        <v>375</v>
      </c>
      <c r="D159" s="230" t="s">
        <v>85</v>
      </c>
      <c r="E159" s="230" t="s">
        <v>85</v>
      </c>
      <c r="F159" s="237" t="s">
        <v>85</v>
      </c>
      <c r="G159" s="230" t="s">
        <v>85</v>
      </c>
      <c r="H159" s="230" t="s">
        <v>85</v>
      </c>
      <c r="I159" s="230" t="s">
        <v>85</v>
      </c>
      <c r="J159" s="230" t="s">
        <v>85</v>
      </c>
      <c r="K159" s="230" t="s">
        <v>85</v>
      </c>
      <c r="L159" s="230" t="s">
        <v>85</v>
      </c>
      <c r="M159" s="143"/>
      <c r="N159" s="282">
        <f t="shared" si="29"/>
        <v>0</v>
      </c>
      <c r="P159" s="243">
        <f t="shared" si="28"/>
        <v>117</v>
      </c>
      <c r="Q159" s="239">
        <v>2</v>
      </c>
      <c r="U159" s="240">
        <v>151</v>
      </c>
    </row>
    <row r="160" spans="1:21" s="195" customFormat="1" ht="25.5">
      <c r="A160" s="234">
        <f t="shared" si="25"/>
        <v>15</v>
      </c>
      <c r="B160" s="235"/>
      <c r="C160" s="249" t="s">
        <v>376</v>
      </c>
      <c r="D160" s="230" t="s">
        <v>85</v>
      </c>
      <c r="E160" s="230" t="s">
        <v>85</v>
      </c>
      <c r="F160" s="237" t="s">
        <v>85</v>
      </c>
      <c r="G160" s="230" t="s">
        <v>85</v>
      </c>
      <c r="H160" s="230" t="s">
        <v>85</v>
      </c>
      <c r="I160" s="230" t="s">
        <v>85</v>
      </c>
      <c r="J160" s="230" t="s">
        <v>85</v>
      </c>
      <c r="K160" s="230" t="s">
        <v>85</v>
      </c>
      <c r="L160" s="230" t="s">
        <v>85</v>
      </c>
      <c r="M160" s="143"/>
      <c r="N160" s="282">
        <f t="shared" si="29"/>
        <v>0</v>
      </c>
      <c r="P160" s="243">
        <f t="shared" si="28"/>
        <v>117</v>
      </c>
      <c r="Q160" s="239">
        <v>2</v>
      </c>
      <c r="U160" s="240">
        <v>152</v>
      </c>
    </row>
    <row r="161" spans="1:21" s="195" customFormat="1" ht="25.5">
      <c r="A161" s="234">
        <f t="shared" si="25"/>
        <v>15</v>
      </c>
      <c r="B161" s="235"/>
      <c r="C161" s="249" t="s">
        <v>377</v>
      </c>
      <c r="D161" s="230" t="s">
        <v>85</v>
      </c>
      <c r="E161" s="230" t="s">
        <v>85</v>
      </c>
      <c r="F161" s="237" t="s">
        <v>85</v>
      </c>
      <c r="G161" s="230" t="s">
        <v>85</v>
      </c>
      <c r="H161" s="230" t="s">
        <v>85</v>
      </c>
      <c r="I161" s="230" t="s">
        <v>85</v>
      </c>
      <c r="J161" s="230" t="s">
        <v>85</v>
      </c>
      <c r="K161" s="230" t="s">
        <v>85</v>
      </c>
      <c r="L161" s="230" t="s">
        <v>85</v>
      </c>
      <c r="M161" s="143"/>
      <c r="N161" s="282">
        <f t="shared" si="29"/>
        <v>0</v>
      </c>
      <c r="P161" s="243">
        <f t="shared" si="28"/>
        <v>117</v>
      </c>
      <c r="Q161" s="239">
        <v>10</v>
      </c>
      <c r="U161" s="240">
        <v>153</v>
      </c>
    </row>
    <row r="162" spans="1:21" s="195" customFormat="1" ht="12.75">
      <c r="A162" s="234">
        <f t="shared" si="25"/>
        <v>15</v>
      </c>
      <c r="B162" s="235"/>
      <c r="C162" s="236" t="s">
        <v>94</v>
      </c>
      <c r="D162" s="230" t="s">
        <v>85</v>
      </c>
      <c r="E162" s="230" t="s">
        <v>85</v>
      </c>
      <c r="F162" s="237" t="s">
        <v>85</v>
      </c>
      <c r="G162" s="230" t="s">
        <v>85</v>
      </c>
      <c r="H162" s="230" t="s">
        <v>85</v>
      </c>
      <c r="I162" s="230" t="s">
        <v>85</v>
      </c>
      <c r="J162" s="230" t="s">
        <v>85</v>
      </c>
      <c r="K162" s="230" t="s">
        <v>85</v>
      </c>
      <c r="L162" s="230" t="s">
        <v>85</v>
      </c>
      <c r="M162" s="143"/>
      <c r="N162" s="282">
        <f t="shared" si="29"/>
        <v>0</v>
      </c>
      <c r="P162" s="243">
        <f t="shared" si="28"/>
        <v>117</v>
      </c>
      <c r="Q162" s="239">
        <v>5</v>
      </c>
      <c r="U162" s="240">
        <v>154</v>
      </c>
    </row>
    <row r="163" spans="1:21" s="195" customFormat="1" ht="12.75">
      <c r="A163" s="234">
        <f t="shared" si="25"/>
        <v>15</v>
      </c>
      <c r="B163" s="235"/>
      <c r="C163" s="236" t="s">
        <v>95</v>
      </c>
      <c r="D163" s="230" t="s">
        <v>85</v>
      </c>
      <c r="E163" s="230" t="s">
        <v>85</v>
      </c>
      <c r="F163" s="237" t="s">
        <v>85</v>
      </c>
      <c r="G163" s="230" t="s">
        <v>85</v>
      </c>
      <c r="H163" s="230" t="s">
        <v>85</v>
      </c>
      <c r="I163" s="230" t="s">
        <v>85</v>
      </c>
      <c r="J163" s="230" t="s">
        <v>85</v>
      </c>
      <c r="K163" s="230" t="s">
        <v>85</v>
      </c>
      <c r="L163" s="230" t="s">
        <v>85</v>
      </c>
      <c r="M163" s="143"/>
      <c r="N163" s="282">
        <f t="shared" si="29"/>
        <v>0</v>
      </c>
      <c r="P163" s="243">
        <f t="shared" si="28"/>
        <v>117</v>
      </c>
      <c r="Q163" s="239">
        <v>1</v>
      </c>
      <c r="U163" s="240">
        <v>155</v>
      </c>
    </row>
    <row r="164" spans="1:21" s="195" customFormat="1" ht="12.75">
      <c r="A164" s="234">
        <f t="shared" si="25"/>
        <v>15</v>
      </c>
      <c r="B164" s="235"/>
      <c r="C164" s="236" t="s">
        <v>96</v>
      </c>
      <c r="D164" s="230" t="s">
        <v>85</v>
      </c>
      <c r="E164" s="230" t="s">
        <v>85</v>
      </c>
      <c r="F164" s="237" t="s">
        <v>85</v>
      </c>
      <c r="G164" s="230" t="s">
        <v>85</v>
      </c>
      <c r="H164" s="230" t="s">
        <v>85</v>
      </c>
      <c r="I164" s="230" t="s">
        <v>85</v>
      </c>
      <c r="J164" s="230" t="s">
        <v>85</v>
      </c>
      <c r="K164" s="230" t="s">
        <v>85</v>
      </c>
      <c r="L164" s="230" t="s">
        <v>85</v>
      </c>
      <c r="M164" s="143"/>
      <c r="N164" s="282">
        <f t="shared" si="29"/>
        <v>0</v>
      </c>
      <c r="P164" s="243">
        <f t="shared" si="28"/>
        <v>117</v>
      </c>
      <c r="Q164" s="239">
        <v>15</v>
      </c>
      <c r="U164" s="240">
        <v>156</v>
      </c>
    </row>
    <row r="165" spans="1:21" s="195" customFormat="1" ht="12.75" customHeight="1">
      <c r="A165" s="234">
        <f t="shared" si="25"/>
        <v>15</v>
      </c>
      <c r="B165" s="235"/>
      <c r="C165" s="249" t="s">
        <v>97</v>
      </c>
      <c r="D165" s="230" t="s">
        <v>85</v>
      </c>
      <c r="E165" s="230" t="s">
        <v>85</v>
      </c>
      <c r="F165" s="237" t="s">
        <v>85</v>
      </c>
      <c r="G165" s="230" t="s">
        <v>85</v>
      </c>
      <c r="H165" s="230" t="s">
        <v>85</v>
      </c>
      <c r="I165" s="230" t="s">
        <v>85</v>
      </c>
      <c r="J165" s="230" t="s">
        <v>85</v>
      </c>
      <c r="K165" s="230" t="s">
        <v>85</v>
      </c>
      <c r="L165" s="230" t="s">
        <v>85</v>
      </c>
      <c r="M165" s="143"/>
      <c r="N165" s="282">
        <f t="shared" si="29"/>
        <v>0</v>
      </c>
      <c r="P165" s="243">
        <f t="shared" si="28"/>
        <v>117</v>
      </c>
      <c r="Q165" s="239">
        <v>20</v>
      </c>
      <c r="U165" s="240">
        <v>157</v>
      </c>
    </row>
    <row r="166" spans="1:21" s="195" customFormat="1" ht="25.5">
      <c r="A166" s="241">
        <f t="shared" si="25"/>
        <v>16</v>
      </c>
      <c r="B166" s="227" t="s">
        <v>88</v>
      </c>
      <c r="C166" s="248" t="s">
        <v>85</v>
      </c>
      <c r="D166" s="224"/>
      <c r="E166" s="224"/>
      <c r="F166" s="225"/>
      <c r="G166" s="63"/>
      <c r="H166" s="224"/>
      <c r="I166" s="225"/>
      <c r="J166" s="177"/>
      <c r="K166" s="143"/>
      <c r="L166" s="143"/>
      <c r="M166" s="230" t="s">
        <v>85</v>
      </c>
      <c r="N166" s="282">
        <f>IF(OR(K166&lt;&gt;"DA",L166&lt;&gt;"DA",$P166&gt;=15),0,IF($P166&lt;=9,Q166,Q166*(1-(($P166-9)*0.15))))</f>
        <v>0</v>
      </c>
      <c r="P166" s="243">
        <f>INT((DATE(2017,4,1)-$F$166)/365.25)</f>
        <v>117</v>
      </c>
      <c r="Q166" s="239">
        <v>60</v>
      </c>
      <c r="U166" s="240">
        <v>158</v>
      </c>
    </row>
    <row r="167" spans="1:21" s="195" customFormat="1" ht="12.75">
      <c r="A167" s="234">
        <f t="shared" si="25"/>
        <v>16</v>
      </c>
      <c r="B167" s="245"/>
      <c r="C167" s="236" t="s">
        <v>89</v>
      </c>
      <c r="D167" s="230" t="s">
        <v>85</v>
      </c>
      <c r="E167" s="230" t="s">
        <v>85</v>
      </c>
      <c r="F167" s="237" t="s">
        <v>85</v>
      </c>
      <c r="G167" s="230" t="s">
        <v>85</v>
      </c>
      <c r="H167" s="230" t="s">
        <v>85</v>
      </c>
      <c r="I167" s="230" t="s">
        <v>85</v>
      </c>
      <c r="J167" s="230" t="s">
        <v>85</v>
      </c>
      <c r="K167" s="230" t="s">
        <v>85</v>
      </c>
      <c r="L167" s="230" t="s">
        <v>85</v>
      </c>
      <c r="M167" s="143"/>
      <c r="N167" s="282">
        <f>IF(OR($K$166&lt;&gt;"DA",$L$166&lt;&gt;"DA",M167&lt;&gt;"DA",$P167&gt;=15),0,IF($P167&lt;=9,Q167,Q167*(1-(($P167-9)*0.15))))</f>
        <v>0</v>
      </c>
      <c r="P167" s="243">
        <f aca="true" t="shared" si="30" ref="P167:P182">INT((DATE(2017,4,1)-$F$166)/365.25)</f>
        <v>117</v>
      </c>
      <c r="Q167" s="239">
        <v>25</v>
      </c>
      <c r="U167" s="240">
        <v>159</v>
      </c>
    </row>
    <row r="168" spans="1:21" s="195" customFormat="1" ht="12.75">
      <c r="A168" s="234">
        <f t="shared" si="25"/>
        <v>16</v>
      </c>
      <c r="B168" s="245"/>
      <c r="C168" s="236" t="s">
        <v>90</v>
      </c>
      <c r="D168" s="230" t="s">
        <v>85</v>
      </c>
      <c r="E168" s="230" t="s">
        <v>85</v>
      </c>
      <c r="F168" s="237" t="s">
        <v>85</v>
      </c>
      <c r="G168" s="230" t="s">
        <v>85</v>
      </c>
      <c r="H168" s="230" t="s">
        <v>85</v>
      </c>
      <c r="I168" s="230" t="s">
        <v>85</v>
      </c>
      <c r="J168" s="230" t="s">
        <v>85</v>
      </c>
      <c r="K168" s="230" t="s">
        <v>85</v>
      </c>
      <c r="L168" s="230" t="s">
        <v>85</v>
      </c>
      <c r="M168" s="143"/>
      <c r="N168" s="282">
        <f aca="true" t="shared" si="31" ref="N168:N182">IF(OR($K$166&lt;&gt;"DA",$L$166&lt;&gt;"DA",M168&lt;&gt;"DA",$P168&gt;=15),0,IF($P168&lt;=9,Q168,Q168*(1-(($P168-9)*0.15))))</f>
        <v>0</v>
      </c>
      <c r="P168" s="243">
        <f t="shared" si="30"/>
        <v>117</v>
      </c>
      <c r="Q168" s="239">
        <v>40</v>
      </c>
      <c r="U168" s="240">
        <v>160</v>
      </c>
    </row>
    <row r="169" spans="1:21" s="195" customFormat="1" ht="12.75">
      <c r="A169" s="234">
        <f t="shared" si="25"/>
        <v>16</v>
      </c>
      <c r="B169" s="245"/>
      <c r="C169" s="236" t="s">
        <v>91</v>
      </c>
      <c r="D169" s="230" t="s">
        <v>85</v>
      </c>
      <c r="E169" s="230" t="s">
        <v>85</v>
      </c>
      <c r="F169" s="237" t="s">
        <v>85</v>
      </c>
      <c r="G169" s="230" t="s">
        <v>85</v>
      </c>
      <c r="H169" s="230" t="s">
        <v>85</v>
      </c>
      <c r="I169" s="230" t="s">
        <v>85</v>
      </c>
      <c r="J169" s="230" t="s">
        <v>85</v>
      </c>
      <c r="K169" s="230" t="s">
        <v>85</v>
      </c>
      <c r="L169" s="230" t="s">
        <v>85</v>
      </c>
      <c r="M169" s="143"/>
      <c r="N169" s="282">
        <f t="shared" si="31"/>
        <v>0</v>
      </c>
      <c r="P169" s="243">
        <f t="shared" si="30"/>
        <v>117</v>
      </c>
      <c r="Q169" s="239">
        <v>70</v>
      </c>
      <c r="U169" s="240">
        <v>161</v>
      </c>
    </row>
    <row r="170" spans="1:21" s="195" customFormat="1" ht="12.75">
      <c r="A170" s="234">
        <f t="shared" si="25"/>
        <v>16</v>
      </c>
      <c r="B170" s="245"/>
      <c r="C170" s="236" t="s">
        <v>92</v>
      </c>
      <c r="D170" s="230" t="s">
        <v>85</v>
      </c>
      <c r="E170" s="230" t="s">
        <v>85</v>
      </c>
      <c r="F170" s="237" t="s">
        <v>85</v>
      </c>
      <c r="G170" s="244" t="s">
        <v>85</v>
      </c>
      <c r="H170" s="230" t="s">
        <v>85</v>
      </c>
      <c r="I170" s="230" t="s">
        <v>85</v>
      </c>
      <c r="J170" s="230" t="s">
        <v>85</v>
      </c>
      <c r="K170" s="230" t="s">
        <v>85</v>
      </c>
      <c r="L170" s="230" t="s">
        <v>85</v>
      </c>
      <c r="M170" s="143"/>
      <c r="N170" s="282">
        <f t="shared" si="31"/>
        <v>0</v>
      </c>
      <c r="P170" s="243">
        <f t="shared" si="30"/>
        <v>117</v>
      </c>
      <c r="Q170" s="239">
        <v>10</v>
      </c>
      <c r="U170" s="240">
        <v>162</v>
      </c>
    </row>
    <row r="171" spans="1:21" s="195" customFormat="1" ht="12.75">
      <c r="A171" s="234">
        <f t="shared" si="25"/>
        <v>16</v>
      </c>
      <c r="B171" s="245"/>
      <c r="C171" s="236" t="s">
        <v>93</v>
      </c>
      <c r="D171" s="230" t="s">
        <v>85</v>
      </c>
      <c r="E171" s="230" t="s">
        <v>85</v>
      </c>
      <c r="F171" s="237" t="s">
        <v>85</v>
      </c>
      <c r="G171" s="244" t="s">
        <v>85</v>
      </c>
      <c r="H171" s="230" t="s">
        <v>85</v>
      </c>
      <c r="I171" s="230" t="s">
        <v>85</v>
      </c>
      <c r="J171" s="230" t="s">
        <v>85</v>
      </c>
      <c r="K171" s="230" t="s">
        <v>85</v>
      </c>
      <c r="L171" s="230" t="s">
        <v>85</v>
      </c>
      <c r="M171" s="143"/>
      <c r="N171" s="282">
        <f t="shared" si="31"/>
        <v>0</v>
      </c>
      <c r="P171" s="243">
        <f t="shared" si="30"/>
        <v>117</v>
      </c>
      <c r="Q171" s="239">
        <v>20</v>
      </c>
      <c r="U171" s="240">
        <v>163</v>
      </c>
    </row>
    <row r="172" spans="1:21" s="195" customFormat="1" ht="25.5">
      <c r="A172" s="234">
        <f t="shared" si="25"/>
        <v>16</v>
      </c>
      <c r="B172" s="245"/>
      <c r="C172" s="249" t="s">
        <v>371</v>
      </c>
      <c r="D172" s="230" t="s">
        <v>85</v>
      </c>
      <c r="E172" s="230" t="s">
        <v>85</v>
      </c>
      <c r="F172" s="237" t="s">
        <v>85</v>
      </c>
      <c r="G172" s="230" t="s">
        <v>85</v>
      </c>
      <c r="H172" s="230" t="s">
        <v>85</v>
      </c>
      <c r="I172" s="230" t="s">
        <v>85</v>
      </c>
      <c r="J172" s="230" t="s">
        <v>85</v>
      </c>
      <c r="K172" s="230" t="s">
        <v>85</v>
      </c>
      <c r="L172" s="230" t="s">
        <v>85</v>
      </c>
      <c r="M172" s="143"/>
      <c r="N172" s="282">
        <f t="shared" si="31"/>
        <v>0</v>
      </c>
      <c r="P172" s="243">
        <f t="shared" si="30"/>
        <v>117</v>
      </c>
      <c r="Q172" s="239">
        <v>2</v>
      </c>
      <c r="U172" s="240">
        <v>164</v>
      </c>
    </row>
    <row r="173" spans="1:21" s="195" customFormat="1" ht="25.5">
      <c r="A173" s="234">
        <f t="shared" si="25"/>
        <v>16</v>
      </c>
      <c r="B173" s="245"/>
      <c r="C173" s="249" t="s">
        <v>372</v>
      </c>
      <c r="D173" s="230" t="s">
        <v>85</v>
      </c>
      <c r="E173" s="230" t="s">
        <v>85</v>
      </c>
      <c r="F173" s="237" t="s">
        <v>85</v>
      </c>
      <c r="G173" s="230" t="s">
        <v>85</v>
      </c>
      <c r="H173" s="230" t="s">
        <v>85</v>
      </c>
      <c r="I173" s="230" t="s">
        <v>85</v>
      </c>
      <c r="J173" s="230" t="s">
        <v>85</v>
      </c>
      <c r="K173" s="230" t="s">
        <v>85</v>
      </c>
      <c r="L173" s="230" t="s">
        <v>85</v>
      </c>
      <c r="M173" s="143"/>
      <c r="N173" s="282">
        <f t="shared" si="31"/>
        <v>0</v>
      </c>
      <c r="P173" s="243">
        <f t="shared" si="30"/>
        <v>117</v>
      </c>
      <c r="Q173" s="239">
        <v>2</v>
      </c>
      <c r="U173" s="240">
        <v>165</v>
      </c>
    </row>
    <row r="174" spans="1:21" s="195" customFormat="1" ht="25.5">
      <c r="A174" s="234">
        <f t="shared" si="25"/>
        <v>16</v>
      </c>
      <c r="B174" s="245"/>
      <c r="C174" s="249" t="s">
        <v>373</v>
      </c>
      <c r="D174" s="230" t="s">
        <v>85</v>
      </c>
      <c r="E174" s="230" t="s">
        <v>85</v>
      </c>
      <c r="F174" s="237" t="s">
        <v>85</v>
      </c>
      <c r="G174" s="230" t="s">
        <v>85</v>
      </c>
      <c r="H174" s="230" t="s">
        <v>85</v>
      </c>
      <c r="I174" s="230" t="s">
        <v>85</v>
      </c>
      <c r="J174" s="230" t="s">
        <v>85</v>
      </c>
      <c r="K174" s="230" t="s">
        <v>85</v>
      </c>
      <c r="L174" s="230" t="s">
        <v>85</v>
      </c>
      <c r="M174" s="143"/>
      <c r="N174" s="282">
        <f t="shared" si="31"/>
        <v>0</v>
      </c>
      <c r="P174" s="243">
        <f t="shared" si="30"/>
        <v>117</v>
      </c>
      <c r="Q174" s="239">
        <v>2</v>
      </c>
      <c r="U174" s="240">
        <v>166</v>
      </c>
    </row>
    <row r="175" spans="1:21" s="195" customFormat="1" ht="25.5">
      <c r="A175" s="234">
        <f t="shared" si="25"/>
        <v>16</v>
      </c>
      <c r="B175" s="245"/>
      <c r="C175" s="249" t="s">
        <v>374</v>
      </c>
      <c r="D175" s="230" t="s">
        <v>85</v>
      </c>
      <c r="E175" s="230" t="s">
        <v>85</v>
      </c>
      <c r="F175" s="237" t="s">
        <v>85</v>
      </c>
      <c r="G175" s="230" t="s">
        <v>85</v>
      </c>
      <c r="H175" s="230" t="s">
        <v>85</v>
      </c>
      <c r="I175" s="230" t="s">
        <v>85</v>
      </c>
      <c r="J175" s="230" t="s">
        <v>85</v>
      </c>
      <c r="K175" s="230" t="s">
        <v>85</v>
      </c>
      <c r="L175" s="230" t="s">
        <v>85</v>
      </c>
      <c r="M175" s="143"/>
      <c r="N175" s="282">
        <f t="shared" si="31"/>
        <v>0</v>
      </c>
      <c r="P175" s="243">
        <f t="shared" si="30"/>
        <v>117</v>
      </c>
      <c r="Q175" s="239">
        <v>2</v>
      </c>
      <c r="U175" s="240">
        <v>167</v>
      </c>
    </row>
    <row r="176" spans="1:21" s="195" customFormat="1" ht="38.25">
      <c r="A176" s="234">
        <f t="shared" si="25"/>
        <v>16</v>
      </c>
      <c r="B176" s="245"/>
      <c r="C176" s="249" t="s">
        <v>375</v>
      </c>
      <c r="D176" s="230" t="s">
        <v>85</v>
      </c>
      <c r="E176" s="230" t="s">
        <v>85</v>
      </c>
      <c r="F176" s="237" t="s">
        <v>85</v>
      </c>
      <c r="G176" s="230" t="s">
        <v>85</v>
      </c>
      <c r="H176" s="230" t="s">
        <v>85</v>
      </c>
      <c r="I176" s="230" t="s">
        <v>85</v>
      </c>
      <c r="J176" s="230" t="s">
        <v>85</v>
      </c>
      <c r="K176" s="230" t="s">
        <v>85</v>
      </c>
      <c r="L176" s="230" t="s">
        <v>85</v>
      </c>
      <c r="M176" s="143"/>
      <c r="N176" s="282">
        <f t="shared" si="31"/>
        <v>0</v>
      </c>
      <c r="P176" s="243">
        <f t="shared" si="30"/>
        <v>117</v>
      </c>
      <c r="Q176" s="239">
        <v>2</v>
      </c>
      <c r="U176" s="240">
        <v>168</v>
      </c>
    </row>
    <row r="177" spans="1:21" s="195" customFormat="1" ht="25.5">
      <c r="A177" s="234">
        <f t="shared" si="25"/>
        <v>16</v>
      </c>
      <c r="B177" s="245"/>
      <c r="C177" s="249" t="s">
        <v>376</v>
      </c>
      <c r="D177" s="230" t="s">
        <v>85</v>
      </c>
      <c r="E177" s="230" t="s">
        <v>85</v>
      </c>
      <c r="F177" s="237" t="s">
        <v>85</v>
      </c>
      <c r="G177" s="230" t="s">
        <v>85</v>
      </c>
      <c r="H177" s="230" t="s">
        <v>85</v>
      </c>
      <c r="I177" s="230" t="s">
        <v>85</v>
      </c>
      <c r="J177" s="230" t="s">
        <v>85</v>
      </c>
      <c r="K177" s="230" t="s">
        <v>85</v>
      </c>
      <c r="L177" s="230" t="s">
        <v>85</v>
      </c>
      <c r="M177" s="143"/>
      <c r="N177" s="282">
        <f t="shared" si="31"/>
        <v>0</v>
      </c>
      <c r="P177" s="243">
        <f t="shared" si="30"/>
        <v>117</v>
      </c>
      <c r="Q177" s="239">
        <v>2</v>
      </c>
      <c r="U177" s="240">
        <v>169</v>
      </c>
    </row>
    <row r="178" spans="1:21" s="195" customFormat="1" ht="25.5">
      <c r="A178" s="234">
        <f t="shared" si="25"/>
        <v>16</v>
      </c>
      <c r="B178" s="235"/>
      <c r="C178" s="249" t="s">
        <v>377</v>
      </c>
      <c r="D178" s="230" t="s">
        <v>85</v>
      </c>
      <c r="E178" s="230" t="s">
        <v>85</v>
      </c>
      <c r="F178" s="237" t="s">
        <v>85</v>
      </c>
      <c r="G178" s="230" t="s">
        <v>85</v>
      </c>
      <c r="H178" s="230" t="s">
        <v>85</v>
      </c>
      <c r="I178" s="230" t="s">
        <v>85</v>
      </c>
      <c r="J178" s="230" t="s">
        <v>85</v>
      </c>
      <c r="K178" s="230" t="s">
        <v>85</v>
      </c>
      <c r="L178" s="230" t="s">
        <v>85</v>
      </c>
      <c r="M178" s="143"/>
      <c r="N178" s="282">
        <f t="shared" si="31"/>
        <v>0</v>
      </c>
      <c r="P178" s="243">
        <f t="shared" si="30"/>
        <v>117</v>
      </c>
      <c r="Q178" s="239">
        <v>10</v>
      </c>
      <c r="U178" s="240">
        <v>170</v>
      </c>
    </row>
    <row r="179" spans="1:21" s="195" customFormat="1" ht="12.75">
      <c r="A179" s="234">
        <f t="shared" si="25"/>
        <v>16</v>
      </c>
      <c r="B179" s="235"/>
      <c r="C179" s="236" t="s">
        <v>94</v>
      </c>
      <c r="D179" s="230" t="s">
        <v>85</v>
      </c>
      <c r="E179" s="230" t="s">
        <v>85</v>
      </c>
      <c r="F179" s="237" t="s">
        <v>85</v>
      </c>
      <c r="G179" s="230" t="s">
        <v>85</v>
      </c>
      <c r="H179" s="230" t="s">
        <v>85</v>
      </c>
      <c r="I179" s="230" t="s">
        <v>85</v>
      </c>
      <c r="J179" s="230" t="s">
        <v>85</v>
      </c>
      <c r="K179" s="230" t="s">
        <v>85</v>
      </c>
      <c r="L179" s="230" t="s">
        <v>85</v>
      </c>
      <c r="M179" s="143"/>
      <c r="N179" s="282">
        <f t="shared" si="31"/>
        <v>0</v>
      </c>
      <c r="P179" s="243">
        <f t="shared" si="30"/>
        <v>117</v>
      </c>
      <c r="Q179" s="239">
        <v>5</v>
      </c>
      <c r="U179" s="240">
        <v>171</v>
      </c>
    </row>
    <row r="180" spans="1:21" s="195" customFormat="1" ht="12.75">
      <c r="A180" s="234">
        <f t="shared" si="25"/>
        <v>16</v>
      </c>
      <c r="B180" s="250"/>
      <c r="C180" s="236" t="s">
        <v>95</v>
      </c>
      <c r="D180" s="230" t="s">
        <v>85</v>
      </c>
      <c r="E180" s="230" t="s">
        <v>85</v>
      </c>
      <c r="F180" s="237" t="s">
        <v>85</v>
      </c>
      <c r="G180" s="230" t="s">
        <v>85</v>
      </c>
      <c r="H180" s="230" t="s">
        <v>85</v>
      </c>
      <c r="I180" s="230" t="s">
        <v>85</v>
      </c>
      <c r="J180" s="230" t="s">
        <v>85</v>
      </c>
      <c r="K180" s="230" t="s">
        <v>85</v>
      </c>
      <c r="L180" s="230" t="s">
        <v>85</v>
      </c>
      <c r="M180" s="143"/>
      <c r="N180" s="282">
        <f t="shared" si="31"/>
        <v>0</v>
      </c>
      <c r="P180" s="243">
        <f t="shared" si="30"/>
        <v>117</v>
      </c>
      <c r="Q180" s="239">
        <v>1</v>
      </c>
      <c r="U180" s="240">
        <v>172</v>
      </c>
    </row>
    <row r="181" spans="1:21" s="195" customFormat="1" ht="12.75">
      <c r="A181" s="234">
        <f t="shared" si="25"/>
        <v>16</v>
      </c>
      <c r="B181" s="250"/>
      <c r="C181" s="236" t="s">
        <v>96</v>
      </c>
      <c r="D181" s="230" t="s">
        <v>85</v>
      </c>
      <c r="E181" s="230" t="s">
        <v>85</v>
      </c>
      <c r="F181" s="237" t="s">
        <v>85</v>
      </c>
      <c r="G181" s="230" t="s">
        <v>85</v>
      </c>
      <c r="H181" s="230" t="s">
        <v>85</v>
      </c>
      <c r="I181" s="230" t="s">
        <v>85</v>
      </c>
      <c r="J181" s="230" t="s">
        <v>85</v>
      </c>
      <c r="K181" s="230" t="s">
        <v>85</v>
      </c>
      <c r="L181" s="230" t="s">
        <v>85</v>
      </c>
      <c r="M181" s="143"/>
      <c r="N181" s="282">
        <f t="shared" si="31"/>
        <v>0</v>
      </c>
      <c r="P181" s="243">
        <f t="shared" si="30"/>
        <v>117</v>
      </c>
      <c r="Q181" s="239">
        <v>15</v>
      </c>
      <c r="U181" s="240">
        <v>173</v>
      </c>
    </row>
    <row r="182" spans="1:21" s="195" customFormat="1" ht="12.75" customHeight="1">
      <c r="A182" s="234">
        <f t="shared" si="25"/>
        <v>16</v>
      </c>
      <c r="B182" s="250"/>
      <c r="C182" s="249" t="s">
        <v>97</v>
      </c>
      <c r="D182" s="230" t="s">
        <v>85</v>
      </c>
      <c r="E182" s="230" t="s">
        <v>85</v>
      </c>
      <c r="F182" s="237" t="s">
        <v>85</v>
      </c>
      <c r="G182" s="244" t="s">
        <v>85</v>
      </c>
      <c r="H182" s="230" t="s">
        <v>85</v>
      </c>
      <c r="I182" s="230" t="s">
        <v>85</v>
      </c>
      <c r="J182" s="230" t="s">
        <v>85</v>
      </c>
      <c r="K182" s="230" t="s">
        <v>85</v>
      </c>
      <c r="L182" s="230" t="s">
        <v>85</v>
      </c>
      <c r="M182" s="143"/>
      <c r="N182" s="282">
        <f t="shared" si="31"/>
        <v>0</v>
      </c>
      <c r="P182" s="243">
        <f t="shared" si="30"/>
        <v>117</v>
      </c>
      <c r="Q182" s="239">
        <v>20</v>
      </c>
      <c r="U182" s="240">
        <v>174</v>
      </c>
    </row>
    <row r="183" spans="1:21" s="195" customFormat="1" ht="51">
      <c r="A183" s="241">
        <f t="shared" si="25"/>
        <v>17</v>
      </c>
      <c r="B183" s="227" t="s">
        <v>263</v>
      </c>
      <c r="C183" s="248" t="s">
        <v>85</v>
      </c>
      <c r="D183" s="224"/>
      <c r="E183" s="224"/>
      <c r="F183" s="225"/>
      <c r="G183" s="63"/>
      <c r="H183" s="224"/>
      <c r="I183" s="225"/>
      <c r="J183" s="177"/>
      <c r="K183" s="143"/>
      <c r="L183" s="143"/>
      <c r="M183" s="230" t="s">
        <v>85</v>
      </c>
      <c r="N183" s="282">
        <f>IF(OR(K183&lt;&gt;"DA",L183&lt;&gt;"DA",$P183&gt;=15),0,IF($P183&lt;=9,Q183,Q183*(1-(($P183-9)*0.15))))</f>
        <v>0</v>
      </c>
      <c r="P183" s="243">
        <f>INT((DATE(2017,4,1)-$F$183)/365.25)</f>
        <v>117</v>
      </c>
      <c r="Q183" s="239">
        <v>100</v>
      </c>
      <c r="U183" s="240">
        <v>175</v>
      </c>
    </row>
    <row r="184" spans="1:21" s="195" customFormat="1" ht="12.75">
      <c r="A184" s="234">
        <f aca="true" t="shared" si="32" ref="A184:A228">IF(LEN(TRIM(B184))=0,A183,A183+1)</f>
        <v>17</v>
      </c>
      <c r="B184" s="235"/>
      <c r="C184" s="249" t="s">
        <v>98</v>
      </c>
      <c r="D184" s="230" t="s">
        <v>85</v>
      </c>
      <c r="E184" s="230" t="s">
        <v>85</v>
      </c>
      <c r="F184" s="237" t="s">
        <v>85</v>
      </c>
      <c r="G184" s="244" t="s">
        <v>85</v>
      </c>
      <c r="H184" s="230" t="s">
        <v>85</v>
      </c>
      <c r="I184" s="230" t="s">
        <v>85</v>
      </c>
      <c r="J184" s="230" t="s">
        <v>85</v>
      </c>
      <c r="K184" s="230" t="s">
        <v>85</v>
      </c>
      <c r="L184" s="230" t="s">
        <v>85</v>
      </c>
      <c r="M184" s="143"/>
      <c r="N184" s="282">
        <f>IF(OR($K$183&lt;&gt;"DA",$L$183&lt;&gt;"DA",$P184&gt;=15),0,IF($P184&lt;=9,Q184*M184,Q184*M184*(1-(($P184-9)*0.15))))</f>
        <v>0</v>
      </c>
      <c r="P184" s="243">
        <f aca="true" t="shared" si="33" ref="P184:P196">INT((DATE(2017,4,1)-$F$183)/365.25)</f>
        <v>117</v>
      </c>
      <c r="Q184" s="239">
        <v>20</v>
      </c>
      <c r="U184" s="240">
        <v>176</v>
      </c>
    </row>
    <row r="185" spans="1:21" s="195" customFormat="1" ht="25.5">
      <c r="A185" s="234">
        <f t="shared" si="32"/>
        <v>17</v>
      </c>
      <c r="B185" s="235"/>
      <c r="C185" s="249" t="s">
        <v>99</v>
      </c>
      <c r="D185" s="230" t="s">
        <v>85</v>
      </c>
      <c r="E185" s="230" t="s">
        <v>85</v>
      </c>
      <c r="F185" s="237" t="s">
        <v>85</v>
      </c>
      <c r="G185" s="230" t="s">
        <v>85</v>
      </c>
      <c r="H185" s="230" t="s">
        <v>85</v>
      </c>
      <c r="I185" s="230" t="s">
        <v>85</v>
      </c>
      <c r="J185" s="230" t="s">
        <v>85</v>
      </c>
      <c r="K185" s="230" t="s">
        <v>85</v>
      </c>
      <c r="L185" s="230" t="s">
        <v>85</v>
      </c>
      <c r="M185" s="143"/>
      <c r="N185" s="282">
        <f>IF(OR($K$183&lt;&gt;"DA",$L$183&lt;&gt;"DA",M185&lt;&gt;"DA",$P185&gt;=15),0,IF($P185&lt;=9,Q185,Q185*(1-(($P185-9)*0.15))))</f>
        <v>0</v>
      </c>
      <c r="P185" s="243">
        <f t="shared" si="33"/>
        <v>117</v>
      </c>
      <c r="Q185" s="239">
        <v>10</v>
      </c>
      <c r="U185" s="240">
        <v>177</v>
      </c>
    </row>
    <row r="186" spans="1:21" s="195" customFormat="1" ht="12.75">
      <c r="A186" s="234">
        <f t="shared" si="32"/>
        <v>17</v>
      </c>
      <c r="B186" s="235"/>
      <c r="C186" s="249" t="s">
        <v>100</v>
      </c>
      <c r="D186" s="230" t="s">
        <v>85</v>
      </c>
      <c r="E186" s="230" t="s">
        <v>85</v>
      </c>
      <c r="F186" s="237" t="s">
        <v>85</v>
      </c>
      <c r="G186" s="230" t="s">
        <v>85</v>
      </c>
      <c r="H186" s="230" t="s">
        <v>85</v>
      </c>
      <c r="I186" s="230" t="s">
        <v>85</v>
      </c>
      <c r="J186" s="230" t="s">
        <v>85</v>
      </c>
      <c r="K186" s="230" t="s">
        <v>85</v>
      </c>
      <c r="L186" s="230" t="s">
        <v>85</v>
      </c>
      <c r="M186" s="143"/>
      <c r="N186" s="282">
        <f aca="true" t="shared" si="34" ref="N186:N196">IF(OR($K$183&lt;&gt;"DA",$L$183&lt;&gt;"DA",M186&lt;&gt;"DA",$P186&gt;=15),0,IF($P186&lt;=9,Q186,Q186*(1-(($P186-9)*0.15))))</f>
        <v>0</v>
      </c>
      <c r="P186" s="243">
        <f t="shared" si="33"/>
        <v>117</v>
      </c>
      <c r="Q186" s="239">
        <v>10</v>
      </c>
      <c r="U186" s="240">
        <v>178</v>
      </c>
    </row>
    <row r="187" spans="1:21" s="195" customFormat="1" ht="25.5">
      <c r="A187" s="234">
        <f t="shared" si="32"/>
        <v>17</v>
      </c>
      <c r="B187" s="235"/>
      <c r="C187" s="249" t="s">
        <v>101</v>
      </c>
      <c r="D187" s="230" t="s">
        <v>85</v>
      </c>
      <c r="E187" s="230" t="s">
        <v>85</v>
      </c>
      <c r="F187" s="237" t="s">
        <v>85</v>
      </c>
      <c r="G187" s="230" t="s">
        <v>85</v>
      </c>
      <c r="H187" s="230" t="s">
        <v>85</v>
      </c>
      <c r="I187" s="230" t="s">
        <v>85</v>
      </c>
      <c r="J187" s="230" t="s">
        <v>85</v>
      </c>
      <c r="K187" s="230" t="s">
        <v>85</v>
      </c>
      <c r="L187" s="230" t="s">
        <v>85</v>
      </c>
      <c r="M187" s="143"/>
      <c r="N187" s="282">
        <f t="shared" si="34"/>
        <v>0</v>
      </c>
      <c r="P187" s="243">
        <f t="shared" si="33"/>
        <v>117</v>
      </c>
      <c r="Q187" s="239">
        <v>10</v>
      </c>
      <c r="U187" s="240">
        <v>179</v>
      </c>
    </row>
    <row r="188" spans="1:21" s="195" customFormat="1" ht="25.5">
      <c r="A188" s="234">
        <f t="shared" si="32"/>
        <v>17</v>
      </c>
      <c r="B188" s="235"/>
      <c r="C188" s="249" t="s">
        <v>102</v>
      </c>
      <c r="D188" s="230" t="s">
        <v>85</v>
      </c>
      <c r="E188" s="230" t="s">
        <v>85</v>
      </c>
      <c r="F188" s="237" t="s">
        <v>85</v>
      </c>
      <c r="G188" s="230" t="s">
        <v>85</v>
      </c>
      <c r="H188" s="230" t="s">
        <v>85</v>
      </c>
      <c r="I188" s="230" t="s">
        <v>85</v>
      </c>
      <c r="J188" s="230" t="s">
        <v>85</v>
      </c>
      <c r="K188" s="230" t="s">
        <v>85</v>
      </c>
      <c r="L188" s="230" t="s">
        <v>85</v>
      </c>
      <c r="M188" s="143"/>
      <c r="N188" s="282">
        <f t="shared" si="34"/>
        <v>0</v>
      </c>
      <c r="P188" s="243">
        <f t="shared" si="33"/>
        <v>117</v>
      </c>
      <c r="Q188" s="239">
        <v>10</v>
      </c>
      <c r="U188" s="240">
        <v>180</v>
      </c>
    </row>
    <row r="189" spans="1:21" s="195" customFormat="1" ht="12.75">
      <c r="A189" s="234">
        <f t="shared" si="32"/>
        <v>17</v>
      </c>
      <c r="B189" s="235"/>
      <c r="C189" s="249" t="s">
        <v>103</v>
      </c>
      <c r="D189" s="230" t="s">
        <v>85</v>
      </c>
      <c r="E189" s="230" t="s">
        <v>85</v>
      </c>
      <c r="F189" s="237" t="s">
        <v>85</v>
      </c>
      <c r="G189" s="230" t="s">
        <v>85</v>
      </c>
      <c r="H189" s="230" t="s">
        <v>85</v>
      </c>
      <c r="I189" s="230" t="s">
        <v>85</v>
      </c>
      <c r="J189" s="230" t="s">
        <v>85</v>
      </c>
      <c r="K189" s="230" t="s">
        <v>85</v>
      </c>
      <c r="L189" s="230" t="s">
        <v>85</v>
      </c>
      <c r="M189" s="143"/>
      <c r="N189" s="282">
        <f t="shared" si="34"/>
        <v>0</v>
      </c>
      <c r="P189" s="243">
        <f t="shared" si="33"/>
        <v>117</v>
      </c>
      <c r="Q189" s="239">
        <v>10</v>
      </c>
      <c r="U189" s="240">
        <v>181</v>
      </c>
    </row>
    <row r="190" spans="1:21" s="195" customFormat="1" ht="25.5">
      <c r="A190" s="234">
        <f t="shared" si="32"/>
        <v>17</v>
      </c>
      <c r="B190" s="235"/>
      <c r="C190" s="249" t="s">
        <v>104</v>
      </c>
      <c r="D190" s="230" t="s">
        <v>85</v>
      </c>
      <c r="E190" s="230" t="s">
        <v>85</v>
      </c>
      <c r="F190" s="237" t="s">
        <v>85</v>
      </c>
      <c r="G190" s="230" t="s">
        <v>85</v>
      </c>
      <c r="H190" s="230" t="s">
        <v>85</v>
      </c>
      <c r="I190" s="230" t="s">
        <v>85</v>
      </c>
      <c r="J190" s="230" t="s">
        <v>85</v>
      </c>
      <c r="K190" s="230" t="s">
        <v>85</v>
      </c>
      <c r="L190" s="230" t="s">
        <v>85</v>
      </c>
      <c r="M190" s="143"/>
      <c r="N190" s="282">
        <f t="shared" si="34"/>
        <v>0</v>
      </c>
      <c r="P190" s="243">
        <f t="shared" si="33"/>
        <v>117</v>
      </c>
      <c r="Q190" s="239">
        <v>10</v>
      </c>
      <c r="U190" s="240">
        <v>182</v>
      </c>
    </row>
    <row r="191" spans="1:21" s="195" customFormat="1" ht="25.5">
      <c r="A191" s="234">
        <f t="shared" si="32"/>
        <v>17</v>
      </c>
      <c r="B191" s="235"/>
      <c r="C191" s="249" t="s">
        <v>105</v>
      </c>
      <c r="D191" s="230" t="s">
        <v>85</v>
      </c>
      <c r="E191" s="230" t="s">
        <v>85</v>
      </c>
      <c r="F191" s="237" t="s">
        <v>85</v>
      </c>
      <c r="G191" s="230" t="s">
        <v>85</v>
      </c>
      <c r="H191" s="230" t="s">
        <v>85</v>
      </c>
      <c r="I191" s="230" t="s">
        <v>85</v>
      </c>
      <c r="J191" s="230" t="s">
        <v>85</v>
      </c>
      <c r="K191" s="230" t="s">
        <v>85</v>
      </c>
      <c r="L191" s="230" t="s">
        <v>85</v>
      </c>
      <c r="M191" s="143"/>
      <c r="N191" s="282">
        <f t="shared" si="34"/>
        <v>0</v>
      </c>
      <c r="P191" s="243">
        <f t="shared" si="33"/>
        <v>117</v>
      </c>
      <c r="Q191" s="239">
        <v>10</v>
      </c>
      <c r="U191" s="240">
        <v>183</v>
      </c>
    </row>
    <row r="192" spans="1:21" s="195" customFormat="1" ht="12.75">
      <c r="A192" s="234">
        <f t="shared" si="32"/>
        <v>17</v>
      </c>
      <c r="B192" s="235"/>
      <c r="C192" s="249" t="s">
        <v>106</v>
      </c>
      <c r="D192" s="230" t="s">
        <v>85</v>
      </c>
      <c r="E192" s="230" t="s">
        <v>85</v>
      </c>
      <c r="F192" s="237" t="s">
        <v>85</v>
      </c>
      <c r="G192" s="230" t="s">
        <v>85</v>
      </c>
      <c r="H192" s="230" t="s">
        <v>85</v>
      </c>
      <c r="I192" s="230" t="s">
        <v>85</v>
      </c>
      <c r="J192" s="230" t="s">
        <v>85</v>
      </c>
      <c r="K192" s="230" t="s">
        <v>85</v>
      </c>
      <c r="L192" s="230" t="s">
        <v>85</v>
      </c>
      <c r="M192" s="143"/>
      <c r="N192" s="282">
        <f t="shared" si="34"/>
        <v>0</v>
      </c>
      <c r="P192" s="243">
        <f t="shared" si="33"/>
        <v>117</v>
      </c>
      <c r="Q192" s="239">
        <v>10</v>
      </c>
      <c r="U192" s="240">
        <v>184</v>
      </c>
    </row>
    <row r="193" spans="1:21" s="195" customFormat="1" ht="12.75">
      <c r="A193" s="234">
        <f t="shared" si="32"/>
        <v>17</v>
      </c>
      <c r="B193" s="235"/>
      <c r="C193" s="280" t="s">
        <v>94</v>
      </c>
      <c r="D193" s="230" t="s">
        <v>85</v>
      </c>
      <c r="E193" s="230" t="s">
        <v>85</v>
      </c>
      <c r="F193" s="237" t="s">
        <v>85</v>
      </c>
      <c r="G193" s="230" t="s">
        <v>85</v>
      </c>
      <c r="H193" s="230" t="s">
        <v>85</v>
      </c>
      <c r="I193" s="230" t="s">
        <v>85</v>
      </c>
      <c r="J193" s="230" t="s">
        <v>85</v>
      </c>
      <c r="K193" s="230" t="s">
        <v>85</v>
      </c>
      <c r="L193" s="230" t="s">
        <v>85</v>
      </c>
      <c r="M193" s="143"/>
      <c r="N193" s="282">
        <f t="shared" si="34"/>
        <v>0</v>
      </c>
      <c r="P193" s="243">
        <f t="shared" si="33"/>
        <v>117</v>
      </c>
      <c r="Q193" s="239">
        <v>5</v>
      </c>
      <c r="U193" s="240">
        <v>185</v>
      </c>
    </row>
    <row r="194" spans="1:21" s="195" customFormat="1" ht="12.75">
      <c r="A194" s="234">
        <f t="shared" si="32"/>
        <v>17</v>
      </c>
      <c r="B194" s="235"/>
      <c r="C194" s="236" t="s">
        <v>95</v>
      </c>
      <c r="D194" s="230" t="s">
        <v>85</v>
      </c>
      <c r="E194" s="230" t="s">
        <v>85</v>
      </c>
      <c r="F194" s="237" t="s">
        <v>85</v>
      </c>
      <c r="G194" s="230" t="s">
        <v>85</v>
      </c>
      <c r="H194" s="230" t="s">
        <v>85</v>
      </c>
      <c r="I194" s="230" t="s">
        <v>85</v>
      </c>
      <c r="J194" s="230" t="s">
        <v>85</v>
      </c>
      <c r="K194" s="230" t="s">
        <v>85</v>
      </c>
      <c r="L194" s="230" t="s">
        <v>85</v>
      </c>
      <c r="M194" s="143"/>
      <c r="N194" s="282">
        <f t="shared" si="34"/>
        <v>0</v>
      </c>
      <c r="P194" s="243">
        <f t="shared" si="33"/>
        <v>117</v>
      </c>
      <c r="Q194" s="239">
        <v>1</v>
      </c>
      <c r="U194" s="240">
        <v>186</v>
      </c>
    </row>
    <row r="195" spans="1:21" s="195" customFormat="1" ht="12.75">
      <c r="A195" s="234">
        <f t="shared" si="32"/>
        <v>17</v>
      </c>
      <c r="B195" s="235"/>
      <c r="C195" s="236" t="s">
        <v>96</v>
      </c>
      <c r="D195" s="230" t="s">
        <v>85</v>
      </c>
      <c r="E195" s="230" t="s">
        <v>85</v>
      </c>
      <c r="F195" s="237" t="s">
        <v>85</v>
      </c>
      <c r="G195" s="230" t="s">
        <v>85</v>
      </c>
      <c r="H195" s="230" t="s">
        <v>85</v>
      </c>
      <c r="I195" s="230" t="s">
        <v>85</v>
      </c>
      <c r="J195" s="230" t="s">
        <v>85</v>
      </c>
      <c r="K195" s="230" t="s">
        <v>85</v>
      </c>
      <c r="L195" s="230" t="s">
        <v>85</v>
      </c>
      <c r="M195" s="143"/>
      <c r="N195" s="282">
        <f t="shared" si="34"/>
        <v>0</v>
      </c>
      <c r="P195" s="243">
        <f t="shared" si="33"/>
        <v>117</v>
      </c>
      <c r="Q195" s="239">
        <v>15</v>
      </c>
      <c r="U195" s="240">
        <v>187</v>
      </c>
    </row>
    <row r="196" spans="1:21" s="195" customFormat="1" ht="38.25">
      <c r="A196" s="234">
        <f t="shared" si="32"/>
        <v>17</v>
      </c>
      <c r="B196" s="235"/>
      <c r="C196" s="249" t="s">
        <v>380</v>
      </c>
      <c r="D196" s="230" t="s">
        <v>85</v>
      </c>
      <c r="E196" s="230" t="s">
        <v>85</v>
      </c>
      <c r="F196" s="237" t="s">
        <v>85</v>
      </c>
      <c r="G196" s="230" t="s">
        <v>85</v>
      </c>
      <c r="H196" s="230" t="s">
        <v>85</v>
      </c>
      <c r="I196" s="230" t="s">
        <v>85</v>
      </c>
      <c r="J196" s="230" t="s">
        <v>85</v>
      </c>
      <c r="K196" s="230" t="s">
        <v>85</v>
      </c>
      <c r="L196" s="230" t="s">
        <v>85</v>
      </c>
      <c r="M196" s="143"/>
      <c r="N196" s="282">
        <f t="shared" si="34"/>
        <v>0</v>
      </c>
      <c r="P196" s="243">
        <f t="shared" si="33"/>
        <v>117</v>
      </c>
      <c r="Q196" s="239">
        <v>20</v>
      </c>
      <c r="U196" s="240">
        <v>188</v>
      </c>
    </row>
    <row r="197" spans="1:21" s="195" customFormat="1" ht="51">
      <c r="A197" s="241">
        <f t="shared" si="32"/>
        <v>18</v>
      </c>
      <c r="B197" s="227" t="s">
        <v>263</v>
      </c>
      <c r="C197" s="248" t="s">
        <v>85</v>
      </c>
      <c r="D197" s="224"/>
      <c r="E197" s="224"/>
      <c r="F197" s="225"/>
      <c r="G197" s="63"/>
      <c r="H197" s="224"/>
      <c r="I197" s="225"/>
      <c r="J197" s="177"/>
      <c r="K197" s="143"/>
      <c r="L197" s="143"/>
      <c r="M197" s="230" t="s">
        <v>85</v>
      </c>
      <c r="N197" s="282">
        <f>IF(OR(K197&lt;&gt;"DA",L197&lt;&gt;"DA",$P197&gt;=15),0,IF($P197&lt;=9,Q197,Q197*(1-(($P197-9)*0.15))))</f>
        <v>0</v>
      </c>
      <c r="P197" s="243">
        <f>INT((DATE(2017,4,1)-$F$197)/365.25)</f>
        <v>117</v>
      </c>
      <c r="Q197" s="239">
        <v>100</v>
      </c>
      <c r="U197" s="240">
        <v>189</v>
      </c>
    </row>
    <row r="198" spans="1:21" s="195" customFormat="1" ht="12.75">
      <c r="A198" s="234">
        <f t="shared" si="32"/>
        <v>18</v>
      </c>
      <c r="B198" s="235"/>
      <c r="C198" s="249" t="s">
        <v>98</v>
      </c>
      <c r="D198" s="230" t="s">
        <v>85</v>
      </c>
      <c r="E198" s="230" t="s">
        <v>85</v>
      </c>
      <c r="F198" s="237" t="s">
        <v>85</v>
      </c>
      <c r="G198" s="230" t="s">
        <v>85</v>
      </c>
      <c r="H198" s="230" t="s">
        <v>85</v>
      </c>
      <c r="I198" s="230" t="s">
        <v>85</v>
      </c>
      <c r="J198" s="230" t="s">
        <v>85</v>
      </c>
      <c r="K198" s="230" t="s">
        <v>85</v>
      </c>
      <c r="L198" s="230" t="s">
        <v>85</v>
      </c>
      <c r="M198" s="143"/>
      <c r="N198" s="282">
        <f>IF(OR($K$197&lt;&gt;"DA",$L$197&lt;&gt;"DA",$P198&gt;=15),0,IF($P198&lt;=9,Q198*M198,Q198*M198*(1-(($P198-9)*0.15))))</f>
        <v>0</v>
      </c>
      <c r="P198" s="243">
        <f aca="true" t="shared" si="35" ref="P198:P210">INT((DATE(2017,4,1)-$F$197)/365.25)</f>
        <v>117</v>
      </c>
      <c r="Q198" s="239">
        <v>20</v>
      </c>
      <c r="U198" s="240">
        <v>190</v>
      </c>
    </row>
    <row r="199" spans="1:21" s="195" customFormat="1" ht="25.5">
      <c r="A199" s="234">
        <f t="shared" si="32"/>
        <v>18</v>
      </c>
      <c r="B199" s="235"/>
      <c r="C199" s="249" t="s">
        <v>99</v>
      </c>
      <c r="D199" s="230" t="s">
        <v>85</v>
      </c>
      <c r="E199" s="230" t="s">
        <v>85</v>
      </c>
      <c r="F199" s="237" t="s">
        <v>85</v>
      </c>
      <c r="G199" s="244" t="s">
        <v>85</v>
      </c>
      <c r="H199" s="230" t="s">
        <v>85</v>
      </c>
      <c r="I199" s="230" t="s">
        <v>85</v>
      </c>
      <c r="J199" s="230" t="s">
        <v>85</v>
      </c>
      <c r="K199" s="230" t="s">
        <v>85</v>
      </c>
      <c r="L199" s="230" t="s">
        <v>85</v>
      </c>
      <c r="M199" s="143"/>
      <c r="N199" s="282">
        <f>IF(OR($K$197&lt;&gt;"DA",$L$197&lt;&gt;"DA",M199&lt;&gt;"DA",$P199&gt;=15),0,IF($P199&lt;=9,Q199,Q199*(1-(($P199-9)*0.15))))</f>
        <v>0</v>
      </c>
      <c r="P199" s="243">
        <f t="shared" si="35"/>
        <v>117</v>
      </c>
      <c r="Q199" s="239">
        <v>10</v>
      </c>
      <c r="U199" s="240">
        <v>191</v>
      </c>
    </row>
    <row r="200" spans="1:21" s="195" customFormat="1" ht="12.75">
      <c r="A200" s="234">
        <f t="shared" si="32"/>
        <v>18</v>
      </c>
      <c r="B200" s="235"/>
      <c r="C200" s="249" t="s">
        <v>100</v>
      </c>
      <c r="D200" s="230" t="s">
        <v>85</v>
      </c>
      <c r="E200" s="230" t="s">
        <v>85</v>
      </c>
      <c r="F200" s="237" t="s">
        <v>85</v>
      </c>
      <c r="G200" s="230" t="s">
        <v>85</v>
      </c>
      <c r="H200" s="230" t="s">
        <v>85</v>
      </c>
      <c r="I200" s="230" t="s">
        <v>85</v>
      </c>
      <c r="J200" s="230" t="s">
        <v>85</v>
      </c>
      <c r="K200" s="230" t="s">
        <v>85</v>
      </c>
      <c r="L200" s="230" t="s">
        <v>85</v>
      </c>
      <c r="M200" s="143"/>
      <c r="N200" s="282">
        <f aca="true" t="shared" si="36" ref="N200:N210">IF(OR($K$197&lt;&gt;"DA",$L$197&lt;&gt;"DA",M200&lt;&gt;"DA",$P200&gt;=15),0,IF($P200&lt;=9,Q200,Q200*(1-(($P200-9)*0.15))))</f>
        <v>0</v>
      </c>
      <c r="P200" s="243">
        <f t="shared" si="35"/>
        <v>117</v>
      </c>
      <c r="Q200" s="239">
        <v>10</v>
      </c>
      <c r="U200" s="240">
        <v>192</v>
      </c>
    </row>
    <row r="201" spans="1:21" s="195" customFormat="1" ht="25.5">
      <c r="A201" s="234">
        <f t="shared" si="32"/>
        <v>18</v>
      </c>
      <c r="B201" s="235"/>
      <c r="C201" s="249" t="s">
        <v>101</v>
      </c>
      <c r="D201" s="230" t="s">
        <v>85</v>
      </c>
      <c r="E201" s="230" t="s">
        <v>85</v>
      </c>
      <c r="F201" s="237" t="s">
        <v>85</v>
      </c>
      <c r="G201" s="230" t="s">
        <v>85</v>
      </c>
      <c r="H201" s="230" t="s">
        <v>85</v>
      </c>
      <c r="I201" s="230" t="s">
        <v>85</v>
      </c>
      <c r="J201" s="230" t="s">
        <v>85</v>
      </c>
      <c r="K201" s="230" t="s">
        <v>85</v>
      </c>
      <c r="L201" s="230" t="s">
        <v>85</v>
      </c>
      <c r="M201" s="143"/>
      <c r="N201" s="282">
        <f t="shared" si="36"/>
        <v>0</v>
      </c>
      <c r="P201" s="243">
        <f t="shared" si="35"/>
        <v>117</v>
      </c>
      <c r="Q201" s="239">
        <v>10</v>
      </c>
      <c r="U201" s="240">
        <v>193</v>
      </c>
    </row>
    <row r="202" spans="1:21" s="195" customFormat="1" ht="25.5">
      <c r="A202" s="234">
        <f t="shared" si="32"/>
        <v>18</v>
      </c>
      <c r="B202" s="235"/>
      <c r="C202" s="249" t="s">
        <v>102</v>
      </c>
      <c r="D202" s="230" t="s">
        <v>85</v>
      </c>
      <c r="E202" s="230" t="s">
        <v>85</v>
      </c>
      <c r="F202" s="237" t="s">
        <v>85</v>
      </c>
      <c r="G202" s="230" t="s">
        <v>85</v>
      </c>
      <c r="H202" s="230" t="s">
        <v>85</v>
      </c>
      <c r="I202" s="230" t="s">
        <v>85</v>
      </c>
      <c r="J202" s="230" t="s">
        <v>85</v>
      </c>
      <c r="K202" s="230" t="s">
        <v>85</v>
      </c>
      <c r="L202" s="230" t="s">
        <v>85</v>
      </c>
      <c r="M202" s="143"/>
      <c r="N202" s="282">
        <f t="shared" si="36"/>
        <v>0</v>
      </c>
      <c r="P202" s="243">
        <f t="shared" si="35"/>
        <v>117</v>
      </c>
      <c r="Q202" s="239">
        <v>10</v>
      </c>
      <c r="U202" s="240">
        <v>194</v>
      </c>
    </row>
    <row r="203" spans="1:21" s="195" customFormat="1" ht="12.75">
      <c r="A203" s="234">
        <f t="shared" si="32"/>
        <v>18</v>
      </c>
      <c r="B203" s="235"/>
      <c r="C203" s="249" t="s">
        <v>103</v>
      </c>
      <c r="D203" s="230" t="s">
        <v>85</v>
      </c>
      <c r="E203" s="230" t="s">
        <v>85</v>
      </c>
      <c r="F203" s="237" t="s">
        <v>85</v>
      </c>
      <c r="G203" s="230" t="s">
        <v>85</v>
      </c>
      <c r="H203" s="230" t="s">
        <v>85</v>
      </c>
      <c r="I203" s="230" t="s">
        <v>85</v>
      </c>
      <c r="J203" s="230" t="s">
        <v>85</v>
      </c>
      <c r="K203" s="230" t="s">
        <v>85</v>
      </c>
      <c r="L203" s="230" t="s">
        <v>85</v>
      </c>
      <c r="M203" s="143"/>
      <c r="N203" s="282">
        <f t="shared" si="36"/>
        <v>0</v>
      </c>
      <c r="P203" s="243">
        <f t="shared" si="35"/>
        <v>117</v>
      </c>
      <c r="Q203" s="239">
        <v>10</v>
      </c>
      <c r="U203" s="240">
        <v>195</v>
      </c>
    </row>
    <row r="204" spans="1:21" s="195" customFormat="1" ht="25.5">
      <c r="A204" s="234">
        <f t="shared" si="32"/>
        <v>18</v>
      </c>
      <c r="B204" s="235"/>
      <c r="C204" s="249" t="s">
        <v>104</v>
      </c>
      <c r="D204" s="230" t="s">
        <v>85</v>
      </c>
      <c r="E204" s="230" t="s">
        <v>85</v>
      </c>
      <c r="F204" s="237" t="s">
        <v>85</v>
      </c>
      <c r="G204" s="230" t="s">
        <v>85</v>
      </c>
      <c r="H204" s="230" t="s">
        <v>85</v>
      </c>
      <c r="I204" s="230" t="s">
        <v>85</v>
      </c>
      <c r="J204" s="230" t="s">
        <v>85</v>
      </c>
      <c r="K204" s="230" t="s">
        <v>85</v>
      </c>
      <c r="L204" s="230" t="s">
        <v>85</v>
      </c>
      <c r="M204" s="143"/>
      <c r="N204" s="282">
        <f t="shared" si="36"/>
        <v>0</v>
      </c>
      <c r="P204" s="243">
        <f t="shared" si="35"/>
        <v>117</v>
      </c>
      <c r="Q204" s="239">
        <v>10</v>
      </c>
      <c r="U204" s="240">
        <v>196</v>
      </c>
    </row>
    <row r="205" spans="1:21" s="195" customFormat="1" ht="25.5">
      <c r="A205" s="234">
        <f t="shared" si="32"/>
        <v>18</v>
      </c>
      <c r="B205" s="235"/>
      <c r="C205" s="249" t="s">
        <v>105</v>
      </c>
      <c r="D205" s="230" t="s">
        <v>85</v>
      </c>
      <c r="E205" s="230" t="s">
        <v>85</v>
      </c>
      <c r="F205" s="237" t="s">
        <v>85</v>
      </c>
      <c r="G205" s="230" t="s">
        <v>85</v>
      </c>
      <c r="H205" s="230" t="s">
        <v>85</v>
      </c>
      <c r="I205" s="230" t="s">
        <v>85</v>
      </c>
      <c r="J205" s="230" t="s">
        <v>85</v>
      </c>
      <c r="K205" s="230" t="s">
        <v>85</v>
      </c>
      <c r="L205" s="230" t="s">
        <v>85</v>
      </c>
      <c r="M205" s="143"/>
      <c r="N205" s="282">
        <f t="shared" si="36"/>
        <v>0</v>
      </c>
      <c r="P205" s="243">
        <f t="shared" si="35"/>
        <v>117</v>
      </c>
      <c r="Q205" s="239">
        <v>10</v>
      </c>
      <c r="U205" s="240">
        <v>197</v>
      </c>
    </row>
    <row r="206" spans="1:21" s="195" customFormat="1" ht="12.75">
      <c r="A206" s="234">
        <f t="shared" si="32"/>
        <v>18</v>
      </c>
      <c r="B206" s="235"/>
      <c r="C206" s="249" t="s">
        <v>106</v>
      </c>
      <c r="D206" s="230" t="s">
        <v>85</v>
      </c>
      <c r="E206" s="230" t="s">
        <v>85</v>
      </c>
      <c r="F206" s="237" t="s">
        <v>85</v>
      </c>
      <c r="G206" s="230" t="s">
        <v>85</v>
      </c>
      <c r="H206" s="230" t="s">
        <v>85</v>
      </c>
      <c r="I206" s="230" t="s">
        <v>85</v>
      </c>
      <c r="J206" s="230" t="s">
        <v>85</v>
      </c>
      <c r="K206" s="230" t="s">
        <v>85</v>
      </c>
      <c r="L206" s="230" t="s">
        <v>85</v>
      </c>
      <c r="M206" s="143"/>
      <c r="N206" s="282">
        <f t="shared" si="36"/>
        <v>0</v>
      </c>
      <c r="P206" s="243">
        <f t="shared" si="35"/>
        <v>117</v>
      </c>
      <c r="Q206" s="239">
        <v>10</v>
      </c>
      <c r="U206" s="240">
        <v>198</v>
      </c>
    </row>
    <row r="207" spans="1:21" s="195" customFormat="1" ht="12.75">
      <c r="A207" s="234">
        <f t="shared" si="32"/>
        <v>18</v>
      </c>
      <c r="B207" s="235"/>
      <c r="C207" s="280" t="s">
        <v>94</v>
      </c>
      <c r="D207" s="230" t="s">
        <v>85</v>
      </c>
      <c r="E207" s="230" t="s">
        <v>85</v>
      </c>
      <c r="F207" s="237" t="s">
        <v>85</v>
      </c>
      <c r="G207" s="230" t="s">
        <v>85</v>
      </c>
      <c r="H207" s="230" t="s">
        <v>85</v>
      </c>
      <c r="I207" s="230" t="s">
        <v>85</v>
      </c>
      <c r="J207" s="230" t="s">
        <v>85</v>
      </c>
      <c r="K207" s="230" t="s">
        <v>85</v>
      </c>
      <c r="L207" s="230" t="s">
        <v>85</v>
      </c>
      <c r="M207" s="143"/>
      <c r="N207" s="282">
        <f t="shared" si="36"/>
        <v>0</v>
      </c>
      <c r="P207" s="243">
        <f t="shared" si="35"/>
        <v>117</v>
      </c>
      <c r="Q207" s="239">
        <v>5</v>
      </c>
      <c r="U207" s="240">
        <v>199</v>
      </c>
    </row>
    <row r="208" spans="1:21" s="195" customFormat="1" ht="12.75">
      <c r="A208" s="234">
        <f t="shared" si="32"/>
        <v>18</v>
      </c>
      <c r="B208" s="235"/>
      <c r="C208" s="236" t="s">
        <v>95</v>
      </c>
      <c r="D208" s="230" t="s">
        <v>85</v>
      </c>
      <c r="E208" s="230" t="s">
        <v>85</v>
      </c>
      <c r="F208" s="237" t="s">
        <v>85</v>
      </c>
      <c r="G208" s="230" t="s">
        <v>85</v>
      </c>
      <c r="H208" s="230" t="s">
        <v>85</v>
      </c>
      <c r="I208" s="230" t="s">
        <v>85</v>
      </c>
      <c r="J208" s="230" t="s">
        <v>85</v>
      </c>
      <c r="K208" s="230" t="s">
        <v>85</v>
      </c>
      <c r="L208" s="230" t="s">
        <v>85</v>
      </c>
      <c r="M208" s="143"/>
      <c r="N208" s="282">
        <f t="shared" si="36"/>
        <v>0</v>
      </c>
      <c r="P208" s="243">
        <f t="shared" si="35"/>
        <v>117</v>
      </c>
      <c r="Q208" s="239">
        <v>1</v>
      </c>
      <c r="U208" s="240">
        <v>200</v>
      </c>
    </row>
    <row r="209" spans="1:21" s="195" customFormat="1" ht="12.75">
      <c r="A209" s="234">
        <f t="shared" si="32"/>
        <v>18</v>
      </c>
      <c r="B209" s="235"/>
      <c r="C209" s="236" t="s">
        <v>96</v>
      </c>
      <c r="D209" s="230" t="s">
        <v>85</v>
      </c>
      <c r="E209" s="230" t="s">
        <v>85</v>
      </c>
      <c r="F209" s="237" t="s">
        <v>85</v>
      </c>
      <c r="G209" s="230" t="s">
        <v>85</v>
      </c>
      <c r="H209" s="230" t="s">
        <v>85</v>
      </c>
      <c r="I209" s="230" t="s">
        <v>85</v>
      </c>
      <c r="J209" s="230" t="s">
        <v>85</v>
      </c>
      <c r="K209" s="230" t="s">
        <v>85</v>
      </c>
      <c r="L209" s="230" t="s">
        <v>85</v>
      </c>
      <c r="M209" s="143"/>
      <c r="N209" s="282">
        <f t="shared" si="36"/>
        <v>0</v>
      </c>
      <c r="P209" s="243">
        <f t="shared" si="35"/>
        <v>117</v>
      </c>
      <c r="Q209" s="239">
        <v>15</v>
      </c>
      <c r="U209" s="240">
        <v>201</v>
      </c>
    </row>
    <row r="210" spans="1:21" s="195" customFormat="1" ht="38.25">
      <c r="A210" s="234">
        <f t="shared" si="32"/>
        <v>18</v>
      </c>
      <c r="B210" s="235"/>
      <c r="C210" s="249" t="s">
        <v>380</v>
      </c>
      <c r="D210" s="230" t="s">
        <v>85</v>
      </c>
      <c r="E210" s="230" t="s">
        <v>85</v>
      </c>
      <c r="F210" s="237" t="s">
        <v>85</v>
      </c>
      <c r="G210" s="230" t="s">
        <v>85</v>
      </c>
      <c r="H210" s="230" t="s">
        <v>85</v>
      </c>
      <c r="I210" s="230" t="s">
        <v>85</v>
      </c>
      <c r="J210" s="230" t="s">
        <v>85</v>
      </c>
      <c r="K210" s="230" t="s">
        <v>85</v>
      </c>
      <c r="L210" s="230" t="s">
        <v>85</v>
      </c>
      <c r="M210" s="143"/>
      <c r="N210" s="282">
        <f t="shared" si="36"/>
        <v>0</v>
      </c>
      <c r="P210" s="243">
        <f t="shared" si="35"/>
        <v>117</v>
      </c>
      <c r="Q210" s="239">
        <v>20</v>
      </c>
      <c r="U210" s="240">
        <v>202</v>
      </c>
    </row>
    <row r="211" spans="1:21" s="195" customFormat="1" ht="51">
      <c r="A211" s="241">
        <f t="shared" si="32"/>
        <v>19</v>
      </c>
      <c r="B211" s="227" t="s">
        <v>264</v>
      </c>
      <c r="C211" s="248" t="s">
        <v>85</v>
      </c>
      <c r="D211" s="224"/>
      <c r="E211" s="224"/>
      <c r="F211" s="225"/>
      <c r="G211" s="63"/>
      <c r="H211" s="224"/>
      <c r="I211" s="225"/>
      <c r="J211" s="177"/>
      <c r="K211" s="143"/>
      <c r="L211" s="143"/>
      <c r="M211" s="230" t="s">
        <v>85</v>
      </c>
      <c r="N211" s="282">
        <f>IF(OR(K211&lt;&gt;"DA",L211&lt;&gt;"DA",$P211&gt;=15),0,IF($P211&lt;=9,Q211,Q211*(1-(($P211-9)*0.15))))</f>
        <v>0</v>
      </c>
      <c r="P211" s="243">
        <f>INT((DATE(2017,4,1)-$F$211)/365.25)</f>
        <v>117</v>
      </c>
      <c r="Q211" s="239">
        <v>30</v>
      </c>
      <c r="U211" s="240">
        <v>203</v>
      </c>
    </row>
    <row r="212" spans="1:21" s="195" customFormat="1" ht="12.75">
      <c r="A212" s="234">
        <f t="shared" si="32"/>
        <v>19</v>
      </c>
      <c r="B212" s="245"/>
      <c r="C212" s="249" t="s">
        <v>98</v>
      </c>
      <c r="D212" s="230" t="s">
        <v>85</v>
      </c>
      <c r="E212" s="230" t="s">
        <v>85</v>
      </c>
      <c r="F212" s="237" t="s">
        <v>85</v>
      </c>
      <c r="G212" s="230" t="s">
        <v>85</v>
      </c>
      <c r="H212" s="230" t="s">
        <v>85</v>
      </c>
      <c r="I212" s="230" t="s">
        <v>85</v>
      </c>
      <c r="J212" s="230" t="s">
        <v>85</v>
      </c>
      <c r="K212" s="230" t="s">
        <v>85</v>
      </c>
      <c r="L212" s="230" t="s">
        <v>85</v>
      </c>
      <c r="M212" s="143"/>
      <c r="N212" s="282">
        <f>IF(OR($K$211&lt;&gt;"DA",$L$211&lt;&gt;"DA",$P212&gt;=15),0,IF($P212&lt;=9,Q212*M212,Q212*M212*(1-(($P212-9)*0.15))))</f>
        <v>0</v>
      </c>
      <c r="P212" s="243">
        <f aca="true" t="shared" si="37" ref="P212:P224">INT((DATE(2017,4,1)-$F$211)/365.25)</f>
        <v>117</v>
      </c>
      <c r="Q212" s="239">
        <v>20</v>
      </c>
      <c r="U212" s="240">
        <v>204</v>
      </c>
    </row>
    <row r="213" spans="1:21" s="195" customFormat="1" ht="25.5">
      <c r="A213" s="234">
        <f t="shared" si="32"/>
        <v>19</v>
      </c>
      <c r="B213" s="245"/>
      <c r="C213" s="249" t="s">
        <v>99</v>
      </c>
      <c r="D213" s="230" t="s">
        <v>85</v>
      </c>
      <c r="E213" s="230" t="s">
        <v>85</v>
      </c>
      <c r="F213" s="237" t="s">
        <v>85</v>
      </c>
      <c r="G213" s="230" t="s">
        <v>85</v>
      </c>
      <c r="H213" s="230" t="s">
        <v>85</v>
      </c>
      <c r="I213" s="230" t="s">
        <v>85</v>
      </c>
      <c r="J213" s="230" t="s">
        <v>85</v>
      </c>
      <c r="K213" s="230" t="s">
        <v>85</v>
      </c>
      <c r="L213" s="230" t="s">
        <v>85</v>
      </c>
      <c r="M213" s="143"/>
      <c r="N213" s="282">
        <f>IF(OR($K$211&lt;&gt;"DA",$L$211&lt;&gt;"DA",M213&lt;&gt;"DA",$P213&gt;=15),0,IF($P213&lt;=9,Q213,Q213*(1-(($P213-9)*0.15))))</f>
        <v>0</v>
      </c>
      <c r="P213" s="243">
        <f t="shared" si="37"/>
        <v>117</v>
      </c>
      <c r="Q213" s="239">
        <v>10</v>
      </c>
      <c r="U213" s="240">
        <v>205</v>
      </c>
    </row>
    <row r="214" spans="1:21" s="195" customFormat="1" ht="12.75">
      <c r="A214" s="234">
        <f t="shared" si="32"/>
        <v>19</v>
      </c>
      <c r="B214" s="245"/>
      <c r="C214" s="249" t="s">
        <v>100</v>
      </c>
      <c r="D214" s="230" t="s">
        <v>85</v>
      </c>
      <c r="E214" s="230" t="s">
        <v>85</v>
      </c>
      <c r="F214" s="237" t="s">
        <v>85</v>
      </c>
      <c r="G214" s="244" t="s">
        <v>85</v>
      </c>
      <c r="H214" s="230" t="s">
        <v>85</v>
      </c>
      <c r="I214" s="230" t="s">
        <v>85</v>
      </c>
      <c r="J214" s="230" t="s">
        <v>85</v>
      </c>
      <c r="K214" s="230" t="s">
        <v>85</v>
      </c>
      <c r="L214" s="230" t="s">
        <v>85</v>
      </c>
      <c r="M214" s="143"/>
      <c r="N214" s="282">
        <f aca="true" t="shared" si="38" ref="N214:N224">IF(OR($K$211&lt;&gt;"DA",$L$211&lt;&gt;"DA",M214&lt;&gt;"DA",$P214&gt;=15),0,IF($P214&lt;=9,Q214,Q214*(1-(($P214-9)*0.15))))</f>
        <v>0</v>
      </c>
      <c r="P214" s="243">
        <f t="shared" si="37"/>
        <v>117</v>
      </c>
      <c r="Q214" s="239">
        <v>10</v>
      </c>
      <c r="U214" s="240">
        <v>206</v>
      </c>
    </row>
    <row r="215" spans="1:21" s="195" customFormat="1" ht="25.5">
      <c r="A215" s="234">
        <f t="shared" si="32"/>
        <v>19</v>
      </c>
      <c r="B215" s="245"/>
      <c r="C215" s="249" t="s">
        <v>101</v>
      </c>
      <c r="D215" s="230" t="s">
        <v>85</v>
      </c>
      <c r="E215" s="230" t="s">
        <v>85</v>
      </c>
      <c r="F215" s="237" t="s">
        <v>85</v>
      </c>
      <c r="G215" s="230" t="s">
        <v>85</v>
      </c>
      <c r="H215" s="230" t="s">
        <v>85</v>
      </c>
      <c r="I215" s="230" t="s">
        <v>85</v>
      </c>
      <c r="J215" s="230" t="s">
        <v>85</v>
      </c>
      <c r="K215" s="230" t="s">
        <v>85</v>
      </c>
      <c r="L215" s="230" t="s">
        <v>85</v>
      </c>
      <c r="M215" s="143"/>
      <c r="N215" s="282">
        <f t="shared" si="38"/>
        <v>0</v>
      </c>
      <c r="P215" s="243">
        <f t="shared" si="37"/>
        <v>117</v>
      </c>
      <c r="Q215" s="239">
        <v>10</v>
      </c>
      <c r="U215" s="240">
        <v>207</v>
      </c>
    </row>
    <row r="216" spans="1:21" s="195" customFormat="1" ht="25.5">
      <c r="A216" s="234">
        <f t="shared" si="32"/>
        <v>19</v>
      </c>
      <c r="B216" s="245"/>
      <c r="C216" s="249" t="s">
        <v>102</v>
      </c>
      <c r="D216" s="230" t="s">
        <v>85</v>
      </c>
      <c r="E216" s="230" t="s">
        <v>85</v>
      </c>
      <c r="F216" s="237" t="s">
        <v>85</v>
      </c>
      <c r="G216" s="230" t="s">
        <v>85</v>
      </c>
      <c r="H216" s="230" t="s">
        <v>85</v>
      </c>
      <c r="I216" s="230" t="s">
        <v>85</v>
      </c>
      <c r="J216" s="230" t="s">
        <v>85</v>
      </c>
      <c r="K216" s="230" t="s">
        <v>85</v>
      </c>
      <c r="L216" s="230" t="s">
        <v>85</v>
      </c>
      <c r="M216" s="143"/>
      <c r="N216" s="282">
        <f t="shared" si="38"/>
        <v>0</v>
      </c>
      <c r="P216" s="243">
        <f t="shared" si="37"/>
        <v>117</v>
      </c>
      <c r="Q216" s="239">
        <v>10</v>
      </c>
      <c r="U216" s="240">
        <v>208</v>
      </c>
    </row>
    <row r="217" spans="1:21" s="195" customFormat="1" ht="12.75">
      <c r="A217" s="234">
        <f t="shared" si="32"/>
        <v>19</v>
      </c>
      <c r="B217" s="245"/>
      <c r="C217" s="249" t="s">
        <v>103</v>
      </c>
      <c r="D217" s="230" t="s">
        <v>85</v>
      </c>
      <c r="E217" s="230" t="s">
        <v>85</v>
      </c>
      <c r="F217" s="237" t="s">
        <v>85</v>
      </c>
      <c r="G217" s="230" t="s">
        <v>85</v>
      </c>
      <c r="H217" s="230" t="s">
        <v>85</v>
      </c>
      <c r="I217" s="230" t="s">
        <v>85</v>
      </c>
      <c r="J217" s="230" t="s">
        <v>85</v>
      </c>
      <c r="K217" s="230" t="s">
        <v>85</v>
      </c>
      <c r="L217" s="230" t="s">
        <v>85</v>
      </c>
      <c r="M217" s="143"/>
      <c r="N217" s="282">
        <f t="shared" si="38"/>
        <v>0</v>
      </c>
      <c r="P217" s="243">
        <f t="shared" si="37"/>
        <v>117</v>
      </c>
      <c r="Q217" s="239">
        <v>10</v>
      </c>
      <c r="U217" s="240">
        <v>209</v>
      </c>
    </row>
    <row r="218" spans="1:21" s="195" customFormat="1" ht="25.5">
      <c r="A218" s="234">
        <f t="shared" si="32"/>
        <v>19</v>
      </c>
      <c r="B218" s="245"/>
      <c r="C218" s="249" t="s">
        <v>104</v>
      </c>
      <c r="D218" s="230" t="s">
        <v>85</v>
      </c>
      <c r="E218" s="230" t="s">
        <v>85</v>
      </c>
      <c r="F218" s="237" t="s">
        <v>85</v>
      </c>
      <c r="G218" s="230" t="s">
        <v>85</v>
      </c>
      <c r="H218" s="230" t="s">
        <v>85</v>
      </c>
      <c r="I218" s="230" t="s">
        <v>85</v>
      </c>
      <c r="J218" s="230" t="s">
        <v>85</v>
      </c>
      <c r="K218" s="230" t="s">
        <v>85</v>
      </c>
      <c r="L218" s="230" t="s">
        <v>85</v>
      </c>
      <c r="M218" s="143"/>
      <c r="N218" s="282">
        <f t="shared" si="38"/>
        <v>0</v>
      </c>
      <c r="P218" s="243">
        <f t="shared" si="37"/>
        <v>117</v>
      </c>
      <c r="Q218" s="239">
        <v>10</v>
      </c>
      <c r="U218" s="240">
        <v>210</v>
      </c>
    </row>
    <row r="219" spans="1:21" s="195" customFormat="1" ht="25.5">
      <c r="A219" s="234">
        <f t="shared" si="32"/>
        <v>19</v>
      </c>
      <c r="B219" s="245"/>
      <c r="C219" s="249" t="s">
        <v>105</v>
      </c>
      <c r="D219" s="230" t="s">
        <v>85</v>
      </c>
      <c r="E219" s="230" t="s">
        <v>85</v>
      </c>
      <c r="F219" s="237" t="s">
        <v>85</v>
      </c>
      <c r="G219" s="230" t="s">
        <v>85</v>
      </c>
      <c r="H219" s="230" t="s">
        <v>85</v>
      </c>
      <c r="I219" s="230" t="s">
        <v>85</v>
      </c>
      <c r="J219" s="230" t="s">
        <v>85</v>
      </c>
      <c r="K219" s="230" t="s">
        <v>85</v>
      </c>
      <c r="L219" s="230" t="s">
        <v>85</v>
      </c>
      <c r="M219" s="143"/>
      <c r="N219" s="282">
        <f t="shared" si="38"/>
        <v>0</v>
      </c>
      <c r="P219" s="243">
        <f t="shared" si="37"/>
        <v>117</v>
      </c>
      <c r="Q219" s="239">
        <v>10</v>
      </c>
      <c r="U219" s="240">
        <v>211</v>
      </c>
    </row>
    <row r="220" spans="1:21" s="195" customFormat="1" ht="12.75">
      <c r="A220" s="234">
        <f t="shared" si="32"/>
        <v>19</v>
      </c>
      <c r="B220" s="245"/>
      <c r="C220" s="249" t="s">
        <v>106</v>
      </c>
      <c r="D220" s="230" t="s">
        <v>85</v>
      </c>
      <c r="E220" s="230" t="s">
        <v>85</v>
      </c>
      <c r="F220" s="237" t="s">
        <v>85</v>
      </c>
      <c r="G220" s="230" t="s">
        <v>85</v>
      </c>
      <c r="H220" s="230" t="s">
        <v>85</v>
      </c>
      <c r="I220" s="230" t="s">
        <v>85</v>
      </c>
      <c r="J220" s="230" t="s">
        <v>85</v>
      </c>
      <c r="K220" s="230" t="s">
        <v>85</v>
      </c>
      <c r="L220" s="230" t="s">
        <v>85</v>
      </c>
      <c r="M220" s="143"/>
      <c r="N220" s="282">
        <f t="shared" si="38"/>
        <v>0</v>
      </c>
      <c r="P220" s="243">
        <f t="shared" si="37"/>
        <v>117</v>
      </c>
      <c r="Q220" s="239">
        <v>10</v>
      </c>
      <c r="U220" s="240">
        <v>212</v>
      </c>
    </row>
    <row r="221" spans="1:21" s="195" customFormat="1" ht="12.75">
      <c r="A221" s="234">
        <f t="shared" si="32"/>
        <v>19</v>
      </c>
      <c r="B221" s="245"/>
      <c r="C221" s="280" t="s">
        <v>94</v>
      </c>
      <c r="D221" s="230" t="s">
        <v>85</v>
      </c>
      <c r="E221" s="230" t="s">
        <v>85</v>
      </c>
      <c r="F221" s="237" t="s">
        <v>85</v>
      </c>
      <c r="G221" s="230" t="s">
        <v>85</v>
      </c>
      <c r="H221" s="230" t="s">
        <v>85</v>
      </c>
      <c r="I221" s="230" t="s">
        <v>85</v>
      </c>
      <c r="J221" s="230" t="s">
        <v>85</v>
      </c>
      <c r="K221" s="230" t="s">
        <v>85</v>
      </c>
      <c r="L221" s="230" t="s">
        <v>85</v>
      </c>
      <c r="M221" s="143"/>
      <c r="N221" s="282">
        <f t="shared" si="38"/>
        <v>0</v>
      </c>
      <c r="P221" s="243">
        <f t="shared" si="37"/>
        <v>117</v>
      </c>
      <c r="Q221" s="239">
        <v>5</v>
      </c>
      <c r="U221" s="240">
        <v>213</v>
      </c>
    </row>
    <row r="222" spans="1:21" s="195" customFormat="1" ht="12.75">
      <c r="A222" s="234">
        <f t="shared" si="32"/>
        <v>19</v>
      </c>
      <c r="B222" s="245"/>
      <c r="C222" s="236" t="s">
        <v>95</v>
      </c>
      <c r="D222" s="230" t="s">
        <v>85</v>
      </c>
      <c r="E222" s="230" t="s">
        <v>85</v>
      </c>
      <c r="F222" s="237" t="s">
        <v>85</v>
      </c>
      <c r="G222" s="230" t="s">
        <v>85</v>
      </c>
      <c r="H222" s="230" t="s">
        <v>85</v>
      </c>
      <c r="I222" s="230" t="s">
        <v>85</v>
      </c>
      <c r="J222" s="230" t="s">
        <v>85</v>
      </c>
      <c r="K222" s="230" t="s">
        <v>85</v>
      </c>
      <c r="L222" s="230" t="s">
        <v>85</v>
      </c>
      <c r="M222" s="143"/>
      <c r="N222" s="282">
        <f t="shared" si="38"/>
        <v>0</v>
      </c>
      <c r="P222" s="243">
        <f t="shared" si="37"/>
        <v>117</v>
      </c>
      <c r="Q222" s="239">
        <v>1</v>
      </c>
      <c r="U222" s="240">
        <v>214</v>
      </c>
    </row>
    <row r="223" spans="1:21" s="195" customFormat="1" ht="12.75">
      <c r="A223" s="234">
        <f t="shared" si="32"/>
        <v>19</v>
      </c>
      <c r="B223" s="245"/>
      <c r="C223" s="236" t="s">
        <v>96</v>
      </c>
      <c r="D223" s="230" t="s">
        <v>85</v>
      </c>
      <c r="E223" s="230" t="s">
        <v>85</v>
      </c>
      <c r="F223" s="237" t="s">
        <v>85</v>
      </c>
      <c r="G223" s="230" t="s">
        <v>85</v>
      </c>
      <c r="H223" s="230" t="s">
        <v>85</v>
      </c>
      <c r="I223" s="230" t="s">
        <v>85</v>
      </c>
      <c r="J223" s="230" t="s">
        <v>85</v>
      </c>
      <c r="K223" s="230" t="s">
        <v>85</v>
      </c>
      <c r="L223" s="230" t="s">
        <v>85</v>
      </c>
      <c r="M223" s="143"/>
      <c r="N223" s="282">
        <f t="shared" si="38"/>
        <v>0</v>
      </c>
      <c r="P223" s="243">
        <f t="shared" si="37"/>
        <v>117</v>
      </c>
      <c r="Q223" s="239">
        <v>15</v>
      </c>
      <c r="U223" s="240">
        <v>215</v>
      </c>
    </row>
    <row r="224" spans="1:21" s="195" customFormat="1" ht="38.25">
      <c r="A224" s="234">
        <f t="shared" si="32"/>
        <v>19</v>
      </c>
      <c r="B224" s="245"/>
      <c r="C224" s="249" t="s">
        <v>380</v>
      </c>
      <c r="D224" s="230" t="s">
        <v>85</v>
      </c>
      <c r="E224" s="230" t="s">
        <v>85</v>
      </c>
      <c r="F224" s="237" t="s">
        <v>85</v>
      </c>
      <c r="G224" s="230" t="s">
        <v>85</v>
      </c>
      <c r="H224" s="230" t="s">
        <v>85</v>
      </c>
      <c r="I224" s="230" t="s">
        <v>85</v>
      </c>
      <c r="J224" s="230" t="s">
        <v>85</v>
      </c>
      <c r="K224" s="230" t="s">
        <v>85</v>
      </c>
      <c r="L224" s="230" t="s">
        <v>85</v>
      </c>
      <c r="M224" s="143"/>
      <c r="N224" s="282">
        <f t="shared" si="38"/>
        <v>0</v>
      </c>
      <c r="P224" s="243">
        <f t="shared" si="37"/>
        <v>117</v>
      </c>
      <c r="Q224" s="239">
        <v>20</v>
      </c>
      <c r="U224" s="240">
        <v>216</v>
      </c>
    </row>
    <row r="225" spans="1:21" s="195" customFormat="1" ht="51">
      <c r="A225" s="241">
        <f t="shared" si="32"/>
        <v>20</v>
      </c>
      <c r="B225" s="227" t="s">
        <v>264</v>
      </c>
      <c r="C225" s="248" t="s">
        <v>85</v>
      </c>
      <c r="D225" s="224"/>
      <c r="E225" s="224"/>
      <c r="F225" s="225"/>
      <c r="G225" s="63"/>
      <c r="H225" s="224"/>
      <c r="I225" s="225"/>
      <c r="J225" s="177"/>
      <c r="K225" s="143"/>
      <c r="L225" s="143"/>
      <c r="M225" s="230" t="s">
        <v>85</v>
      </c>
      <c r="N225" s="282">
        <f>IF(OR(K225&lt;&gt;"DA",L225&lt;&gt;"DA",$P225&gt;=15),0,IF($P225&lt;=9,Q225,Q225*(1-(($P225-9)*0.15))))</f>
        <v>0</v>
      </c>
      <c r="P225" s="243">
        <f>INT((DATE(2017,4,1)-$F$225)/365.25)</f>
        <v>117</v>
      </c>
      <c r="Q225" s="239">
        <v>30</v>
      </c>
      <c r="U225" s="240">
        <v>217</v>
      </c>
    </row>
    <row r="226" spans="1:21" s="195" customFormat="1" ht="12.75">
      <c r="A226" s="234">
        <f t="shared" si="32"/>
        <v>20</v>
      </c>
      <c r="B226" s="245"/>
      <c r="C226" s="249" t="s">
        <v>98</v>
      </c>
      <c r="D226" s="230" t="s">
        <v>85</v>
      </c>
      <c r="E226" s="230" t="s">
        <v>85</v>
      </c>
      <c r="F226" s="237" t="s">
        <v>85</v>
      </c>
      <c r="G226" s="230" t="s">
        <v>85</v>
      </c>
      <c r="H226" s="230" t="s">
        <v>85</v>
      </c>
      <c r="I226" s="230" t="s">
        <v>85</v>
      </c>
      <c r="J226" s="230" t="s">
        <v>85</v>
      </c>
      <c r="K226" s="230" t="s">
        <v>85</v>
      </c>
      <c r="L226" s="230" t="s">
        <v>85</v>
      </c>
      <c r="M226" s="143"/>
      <c r="N226" s="282">
        <f>IF(OR($K$225&lt;&gt;"DA",$L$225&lt;&gt;"DA",$P226&gt;=15),0,IF($P226&lt;=9,Q226*M226,Q226*M226*(1-(($P226-9)*0.15))))</f>
        <v>0</v>
      </c>
      <c r="P226" s="243">
        <f aca="true" t="shared" si="39" ref="P226:P238">INT((DATE(2017,4,1)-$F$225)/365.25)</f>
        <v>117</v>
      </c>
      <c r="Q226" s="239">
        <v>20</v>
      </c>
      <c r="U226" s="240">
        <v>218</v>
      </c>
    </row>
    <row r="227" spans="1:21" s="195" customFormat="1" ht="25.5">
      <c r="A227" s="234">
        <f t="shared" si="32"/>
        <v>20</v>
      </c>
      <c r="B227" s="245"/>
      <c r="C227" s="249" t="s">
        <v>99</v>
      </c>
      <c r="D227" s="230" t="s">
        <v>85</v>
      </c>
      <c r="E227" s="230" t="s">
        <v>85</v>
      </c>
      <c r="F227" s="237" t="s">
        <v>85</v>
      </c>
      <c r="G227" s="230" t="s">
        <v>85</v>
      </c>
      <c r="H227" s="230" t="s">
        <v>85</v>
      </c>
      <c r="I227" s="230" t="s">
        <v>85</v>
      </c>
      <c r="J227" s="230" t="s">
        <v>85</v>
      </c>
      <c r="K227" s="230" t="s">
        <v>85</v>
      </c>
      <c r="L227" s="230" t="s">
        <v>85</v>
      </c>
      <c r="M227" s="143"/>
      <c r="N227" s="282">
        <f>IF(OR($K$225&lt;&gt;"DA",$L$225&lt;&gt;"DA",M227&lt;&gt;"DA",$P227&gt;=15),0,IF($P227&lt;=9,Q227,Q227*(1-(($P227-9)*0.15))))</f>
        <v>0</v>
      </c>
      <c r="P227" s="243">
        <f t="shared" si="39"/>
        <v>117</v>
      </c>
      <c r="Q227" s="239">
        <v>10</v>
      </c>
      <c r="U227" s="240">
        <v>219</v>
      </c>
    </row>
    <row r="228" spans="1:21" s="195" customFormat="1" ht="12.75">
      <c r="A228" s="234">
        <f t="shared" si="32"/>
        <v>20</v>
      </c>
      <c r="B228" s="245"/>
      <c r="C228" s="249" t="s">
        <v>100</v>
      </c>
      <c r="D228" s="230" t="s">
        <v>85</v>
      </c>
      <c r="E228" s="230" t="s">
        <v>85</v>
      </c>
      <c r="F228" s="237" t="s">
        <v>85</v>
      </c>
      <c r="G228" s="244" t="s">
        <v>85</v>
      </c>
      <c r="H228" s="230" t="s">
        <v>85</v>
      </c>
      <c r="I228" s="230" t="s">
        <v>85</v>
      </c>
      <c r="J228" s="230" t="s">
        <v>85</v>
      </c>
      <c r="K228" s="230" t="s">
        <v>85</v>
      </c>
      <c r="L228" s="230" t="s">
        <v>85</v>
      </c>
      <c r="M228" s="143"/>
      <c r="N228" s="282">
        <f aca="true" t="shared" si="40" ref="N228:N238">IF(OR($K$225&lt;&gt;"DA",$L$225&lt;&gt;"DA",M228&lt;&gt;"DA",$P228&gt;=15),0,IF($P228&lt;=9,Q228,Q228*(1-(($P228-9)*0.15))))</f>
        <v>0</v>
      </c>
      <c r="P228" s="243">
        <f t="shared" si="39"/>
        <v>117</v>
      </c>
      <c r="Q228" s="239">
        <v>10</v>
      </c>
      <c r="U228" s="240">
        <v>220</v>
      </c>
    </row>
    <row r="229" spans="1:21" s="195" customFormat="1" ht="25.5">
      <c r="A229" s="234">
        <f aca="true" t="shared" si="41" ref="A229:A261">IF(LEN(TRIM(B229))=0,A228,A228+1)</f>
        <v>20</v>
      </c>
      <c r="B229" s="245"/>
      <c r="C229" s="249" t="s">
        <v>101</v>
      </c>
      <c r="D229" s="230" t="s">
        <v>85</v>
      </c>
      <c r="E229" s="230" t="s">
        <v>85</v>
      </c>
      <c r="F229" s="237" t="s">
        <v>85</v>
      </c>
      <c r="G229" s="230" t="s">
        <v>85</v>
      </c>
      <c r="H229" s="230" t="s">
        <v>85</v>
      </c>
      <c r="I229" s="230" t="s">
        <v>85</v>
      </c>
      <c r="J229" s="230" t="s">
        <v>85</v>
      </c>
      <c r="K229" s="230" t="s">
        <v>85</v>
      </c>
      <c r="L229" s="230" t="s">
        <v>85</v>
      </c>
      <c r="M229" s="143"/>
      <c r="N229" s="282">
        <f t="shared" si="40"/>
        <v>0</v>
      </c>
      <c r="P229" s="243">
        <f t="shared" si="39"/>
        <v>117</v>
      </c>
      <c r="Q229" s="239">
        <v>10</v>
      </c>
      <c r="U229" s="240">
        <v>221</v>
      </c>
    </row>
    <row r="230" spans="1:21" s="195" customFormat="1" ht="25.5">
      <c r="A230" s="234">
        <f t="shared" si="41"/>
        <v>20</v>
      </c>
      <c r="B230" s="245"/>
      <c r="C230" s="249" t="s">
        <v>102</v>
      </c>
      <c r="D230" s="230" t="s">
        <v>85</v>
      </c>
      <c r="E230" s="230" t="s">
        <v>85</v>
      </c>
      <c r="F230" s="237" t="s">
        <v>85</v>
      </c>
      <c r="G230" s="230" t="s">
        <v>85</v>
      </c>
      <c r="H230" s="230" t="s">
        <v>85</v>
      </c>
      <c r="I230" s="230" t="s">
        <v>85</v>
      </c>
      <c r="J230" s="230" t="s">
        <v>85</v>
      </c>
      <c r="K230" s="230" t="s">
        <v>85</v>
      </c>
      <c r="L230" s="230" t="s">
        <v>85</v>
      </c>
      <c r="M230" s="143"/>
      <c r="N230" s="282">
        <f t="shared" si="40"/>
        <v>0</v>
      </c>
      <c r="P230" s="243">
        <f t="shared" si="39"/>
        <v>117</v>
      </c>
      <c r="Q230" s="239">
        <v>10</v>
      </c>
      <c r="U230" s="240">
        <v>222</v>
      </c>
    </row>
    <row r="231" spans="1:21" s="195" customFormat="1" ht="12.75">
      <c r="A231" s="234">
        <f t="shared" si="41"/>
        <v>20</v>
      </c>
      <c r="B231" s="245"/>
      <c r="C231" s="249" t="s">
        <v>103</v>
      </c>
      <c r="D231" s="230" t="s">
        <v>85</v>
      </c>
      <c r="E231" s="230" t="s">
        <v>85</v>
      </c>
      <c r="F231" s="237" t="s">
        <v>85</v>
      </c>
      <c r="G231" s="230" t="s">
        <v>85</v>
      </c>
      <c r="H231" s="230" t="s">
        <v>85</v>
      </c>
      <c r="I231" s="230" t="s">
        <v>85</v>
      </c>
      <c r="J231" s="230" t="s">
        <v>85</v>
      </c>
      <c r="K231" s="230" t="s">
        <v>85</v>
      </c>
      <c r="L231" s="230" t="s">
        <v>85</v>
      </c>
      <c r="M231" s="143"/>
      <c r="N231" s="282">
        <f t="shared" si="40"/>
        <v>0</v>
      </c>
      <c r="P231" s="243">
        <f t="shared" si="39"/>
        <v>117</v>
      </c>
      <c r="Q231" s="239">
        <v>10</v>
      </c>
      <c r="U231" s="240">
        <v>223</v>
      </c>
    </row>
    <row r="232" spans="1:21" s="195" customFormat="1" ht="25.5">
      <c r="A232" s="234">
        <f t="shared" si="41"/>
        <v>20</v>
      </c>
      <c r="B232" s="245"/>
      <c r="C232" s="249" t="s">
        <v>104</v>
      </c>
      <c r="D232" s="230" t="s">
        <v>85</v>
      </c>
      <c r="E232" s="230" t="s">
        <v>85</v>
      </c>
      <c r="F232" s="237" t="s">
        <v>85</v>
      </c>
      <c r="G232" s="230" t="s">
        <v>85</v>
      </c>
      <c r="H232" s="230" t="s">
        <v>85</v>
      </c>
      <c r="I232" s="230" t="s">
        <v>85</v>
      </c>
      <c r="J232" s="230" t="s">
        <v>85</v>
      </c>
      <c r="K232" s="230" t="s">
        <v>85</v>
      </c>
      <c r="L232" s="230" t="s">
        <v>85</v>
      </c>
      <c r="M232" s="143"/>
      <c r="N232" s="282">
        <f t="shared" si="40"/>
        <v>0</v>
      </c>
      <c r="P232" s="243">
        <f t="shared" si="39"/>
        <v>117</v>
      </c>
      <c r="Q232" s="239">
        <v>10</v>
      </c>
      <c r="U232" s="240">
        <v>224</v>
      </c>
    </row>
    <row r="233" spans="1:21" s="195" customFormat="1" ht="25.5">
      <c r="A233" s="234">
        <f t="shared" si="41"/>
        <v>20</v>
      </c>
      <c r="B233" s="245"/>
      <c r="C233" s="249" t="s">
        <v>105</v>
      </c>
      <c r="D233" s="230" t="s">
        <v>85</v>
      </c>
      <c r="E233" s="230" t="s">
        <v>85</v>
      </c>
      <c r="F233" s="237" t="s">
        <v>85</v>
      </c>
      <c r="G233" s="230" t="s">
        <v>85</v>
      </c>
      <c r="H233" s="230" t="s">
        <v>85</v>
      </c>
      <c r="I233" s="230" t="s">
        <v>85</v>
      </c>
      <c r="J233" s="230" t="s">
        <v>85</v>
      </c>
      <c r="K233" s="230" t="s">
        <v>85</v>
      </c>
      <c r="L233" s="230" t="s">
        <v>85</v>
      </c>
      <c r="M233" s="143"/>
      <c r="N233" s="282">
        <f t="shared" si="40"/>
        <v>0</v>
      </c>
      <c r="P233" s="243">
        <f t="shared" si="39"/>
        <v>117</v>
      </c>
      <c r="Q233" s="239">
        <v>10</v>
      </c>
      <c r="U233" s="240">
        <v>225</v>
      </c>
    </row>
    <row r="234" spans="1:21" s="195" customFormat="1" ht="12.75">
      <c r="A234" s="234">
        <f t="shared" si="41"/>
        <v>20</v>
      </c>
      <c r="B234" s="245"/>
      <c r="C234" s="249" t="s">
        <v>106</v>
      </c>
      <c r="D234" s="230" t="s">
        <v>85</v>
      </c>
      <c r="E234" s="230" t="s">
        <v>85</v>
      </c>
      <c r="F234" s="237" t="s">
        <v>85</v>
      </c>
      <c r="G234" s="230" t="s">
        <v>85</v>
      </c>
      <c r="H234" s="230" t="s">
        <v>85</v>
      </c>
      <c r="I234" s="230" t="s">
        <v>85</v>
      </c>
      <c r="J234" s="230" t="s">
        <v>85</v>
      </c>
      <c r="K234" s="230" t="s">
        <v>85</v>
      </c>
      <c r="L234" s="230" t="s">
        <v>85</v>
      </c>
      <c r="M234" s="143"/>
      <c r="N234" s="282">
        <f t="shared" si="40"/>
        <v>0</v>
      </c>
      <c r="P234" s="243">
        <f t="shared" si="39"/>
        <v>117</v>
      </c>
      <c r="Q234" s="239">
        <v>10</v>
      </c>
      <c r="U234" s="240">
        <v>226</v>
      </c>
    </row>
    <row r="235" spans="1:21" s="195" customFormat="1" ht="12.75">
      <c r="A235" s="234">
        <f t="shared" si="41"/>
        <v>20</v>
      </c>
      <c r="B235" s="245"/>
      <c r="C235" s="280" t="s">
        <v>94</v>
      </c>
      <c r="D235" s="230" t="s">
        <v>85</v>
      </c>
      <c r="E235" s="230" t="s">
        <v>85</v>
      </c>
      <c r="F235" s="237" t="s">
        <v>85</v>
      </c>
      <c r="G235" s="230" t="s">
        <v>85</v>
      </c>
      <c r="H235" s="230" t="s">
        <v>85</v>
      </c>
      <c r="I235" s="230" t="s">
        <v>85</v>
      </c>
      <c r="J235" s="230" t="s">
        <v>85</v>
      </c>
      <c r="K235" s="230" t="s">
        <v>85</v>
      </c>
      <c r="L235" s="230" t="s">
        <v>85</v>
      </c>
      <c r="M235" s="143"/>
      <c r="N235" s="282">
        <f t="shared" si="40"/>
        <v>0</v>
      </c>
      <c r="P235" s="243">
        <f t="shared" si="39"/>
        <v>117</v>
      </c>
      <c r="Q235" s="239">
        <v>5</v>
      </c>
      <c r="U235" s="240">
        <v>227</v>
      </c>
    </row>
    <row r="236" spans="1:21" s="195" customFormat="1" ht="12.75">
      <c r="A236" s="234">
        <f t="shared" si="41"/>
        <v>20</v>
      </c>
      <c r="B236" s="245"/>
      <c r="C236" s="236" t="s">
        <v>95</v>
      </c>
      <c r="D236" s="230" t="s">
        <v>85</v>
      </c>
      <c r="E236" s="230" t="s">
        <v>85</v>
      </c>
      <c r="F236" s="237" t="s">
        <v>85</v>
      </c>
      <c r="G236" s="230" t="s">
        <v>85</v>
      </c>
      <c r="H236" s="230" t="s">
        <v>85</v>
      </c>
      <c r="I236" s="230" t="s">
        <v>85</v>
      </c>
      <c r="J236" s="230" t="s">
        <v>85</v>
      </c>
      <c r="K236" s="230" t="s">
        <v>85</v>
      </c>
      <c r="L236" s="230" t="s">
        <v>85</v>
      </c>
      <c r="M236" s="143"/>
      <c r="N236" s="282">
        <f t="shared" si="40"/>
        <v>0</v>
      </c>
      <c r="P236" s="243">
        <f t="shared" si="39"/>
        <v>117</v>
      </c>
      <c r="Q236" s="239">
        <v>1</v>
      </c>
      <c r="U236" s="240">
        <v>228</v>
      </c>
    </row>
    <row r="237" spans="1:21" s="195" customFormat="1" ht="12.75">
      <c r="A237" s="234">
        <f t="shared" si="41"/>
        <v>20</v>
      </c>
      <c r="B237" s="245"/>
      <c r="C237" s="236" t="s">
        <v>96</v>
      </c>
      <c r="D237" s="230" t="s">
        <v>85</v>
      </c>
      <c r="E237" s="230" t="s">
        <v>85</v>
      </c>
      <c r="F237" s="237" t="s">
        <v>85</v>
      </c>
      <c r="G237" s="230" t="s">
        <v>85</v>
      </c>
      <c r="H237" s="230" t="s">
        <v>85</v>
      </c>
      <c r="I237" s="230" t="s">
        <v>85</v>
      </c>
      <c r="J237" s="230" t="s">
        <v>85</v>
      </c>
      <c r="K237" s="230" t="s">
        <v>85</v>
      </c>
      <c r="L237" s="230" t="s">
        <v>85</v>
      </c>
      <c r="M237" s="143"/>
      <c r="N237" s="282">
        <f t="shared" si="40"/>
        <v>0</v>
      </c>
      <c r="P237" s="243">
        <f t="shared" si="39"/>
        <v>117</v>
      </c>
      <c r="Q237" s="239">
        <v>15</v>
      </c>
      <c r="U237" s="240">
        <v>229</v>
      </c>
    </row>
    <row r="238" spans="1:21" s="195" customFormat="1" ht="38.25">
      <c r="A238" s="234">
        <f t="shared" si="41"/>
        <v>20</v>
      </c>
      <c r="B238" s="245"/>
      <c r="C238" s="249" t="s">
        <v>380</v>
      </c>
      <c r="D238" s="230" t="s">
        <v>85</v>
      </c>
      <c r="E238" s="230" t="s">
        <v>85</v>
      </c>
      <c r="F238" s="237" t="s">
        <v>85</v>
      </c>
      <c r="G238" s="230" t="s">
        <v>85</v>
      </c>
      <c r="H238" s="230" t="s">
        <v>85</v>
      </c>
      <c r="I238" s="230" t="s">
        <v>85</v>
      </c>
      <c r="J238" s="230" t="s">
        <v>85</v>
      </c>
      <c r="K238" s="230" t="s">
        <v>85</v>
      </c>
      <c r="L238" s="230" t="s">
        <v>85</v>
      </c>
      <c r="M238" s="143"/>
      <c r="N238" s="282">
        <f t="shared" si="40"/>
        <v>0</v>
      </c>
      <c r="P238" s="243">
        <f t="shared" si="39"/>
        <v>117</v>
      </c>
      <c r="Q238" s="239">
        <v>20</v>
      </c>
      <c r="U238" s="240">
        <v>230</v>
      </c>
    </row>
    <row r="239" spans="1:21" s="195" customFormat="1" ht="25.5">
      <c r="A239" s="241">
        <f t="shared" si="41"/>
        <v>21</v>
      </c>
      <c r="B239" s="227" t="s">
        <v>56</v>
      </c>
      <c r="C239" s="248" t="s">
        <v>85</v>
      </c>
      <c r="D239" s="224"/>
      <c r="E239" s="224"/>
      <c r="F239" s="225"/>
      <c r="G239" s="63"/>
      <c r="H239" s="224"/>
      <c r="I239" s="225"/>
      <c r="J239" s="177"/>
      <c r="K239" s="143"/>
      <c r="L239" s="143"/>
      <c r="M239" s="230" t="s">
        <v>85</v>
      </c>
      <c r="N239" s="282">
        <f>IF(OR(K239&lt;&gt;"DA",L239&lt;&gt;"DA",$P239&gt;=15),0,IF($P239&lt;=9,Q239,Q239*(1-(($P239-9)*0.15))))</f>
        <v>0</v>
      </c>
      <c r="P239" s="243">
        <f aca="true" t="shared" si="42" ref="P239:P244">INT((DATE(2017,4,1)-$F$239)/365.25)</f>
        <v>117</v>
      </c>
      <c r="Q239" s="239">
        <v>70</v>
      </c>
      <c r="U239" s="240">
        <v>231</v>
      </c>
    </row>
    <row r="240" spans="1:21" s="195" customFormat="1" ht="12.75">
      <c r="A240" s="234">
        <f t="shared" si="41"/>
        <v>21</v>
      </c>
      <c r="B240" s="245"/>
      <c r="C240" s="236" t="s">
        <v>378</v>
      </c>
      <c r="D240" s="230" t="s">
        <v>85</v>
      </c>
      <c r="E240" s="230" t="s">
        <v>85</v>
      </c>
      <c r="F240" s="237" t="s">
        <v>85</v>
      </c>
      <c r="G240" s="230" t="s">
        <v>85</v>
      </c>
      <c r="H240" s="230" t="s">
        <v>85</v>
      </c>
      <c r="I240" s="230" t="s">
        <v>85</v>
      </c>
      <c r="J240" s="230" t="s">
        <v>85</v>
      </c>
      <c r="K240" s="230" t="s">
        <v>85</v>
      </c>
      <c r="L240" s="230" t="s">
        <v>85</v>
      </c>
      <c r="M240" s="143"/>
      <c r="N240" s="282">
        <f>IF(OR($K$239&lt;&gt;"DA",$L$239&lt;&gt;"DA",M240&lt;&gt;"DA",$P240&gt;=15),0,IF($P240&lt;=9,Q240,Q240*(1-(($P240-9)*0.15))))</f>
        <v>0</v>
      </c>
      <c r="P240" s="243">
        <f t="shared" si="42"/>
        <v>117</v>
      </c>
      <c r="Q240" s="239">
        <v>5</v>
      </c>
      <c r="U240" s="240">
        <v>232</v>
      </c>
    </row>
    <row r="241" spans="1:21" s="195" customFormat="1" ht="12.75">
      <c r="A241" s="234">
        <f t="shared" si="41"/>
        <v>21</v>
      </c>
      <c r="B241" s="245"/>
      <c r="C241" s="236" t="s">
        <v>379</v>
      </c>
      <c r="D241" s="230" t="s">
        <v>85</v>
      </c>
      <c r="E241" s="230" t="s">
        <v>85</v>
      </c>
      <c r="F241" s="237" t="s">
        <v>85</v>
      </c>
      <c r="G241" s="230" t="s">
        <v>85</v>
      </c>
      <c r="H241" s="230" t="s">
        <v>85</v>
      </c>
      <c r="I241" s="230" t="s">
        <v>85</v>
      </c>
      <c r="J241" s="230" t="s">
        <v>85</v>
      </c>
      <c r="K241" s="230" t="s">
        <v>85</v>
      </c>
      <c r="L241" s="230" t="s">
        <v>85</v>
      </c>
      <c r="M241" s="143"/>
      <c r="N241" s="282">
        <f>IF(OR($K$239&lt;&gt;"DA",$L$239&lt;&gt;"DA",M241&lt;&gt;"DA",$P241&gt;=15),0,IF($P241&lt;=9,Q241,Q241*(1-(($P241-9)*0.15))))</f>
        <v>0</v>
      </c>
      <c r="P241" s="243">
        <f t="shared" si="42"/>
        <v>117</v>
      </c>
      <c r="Q241" s="239">
        <v>15</v>
      </c>
      <c r="U241" s="240">
        <v>233</v>
      </c>
    </row>
    <row r="242" spans="1:21" s="195" customFormat="1" ht="12.75">
      <c r="A242" s="234"/>
      <c r="B242" s="245"/>
      <c r="C242" s="236" t="s">
        <v>94</v>
      </c>
      <c r="D242" s="230" t="s">
        <v>85</v>
      </c>
      <c r="E242" s="230" t="s">
        <v>85</v>
      </c>
      <c r="F242" s="237" t="s">
        <v>85</v>
      </c>
      <c r="G242" s="230" t="s">
        <v>85</v>
      </c>
      <c r="H242" s="230" t="s">
        <v>85</v>
      </c>
      <c r="I242" s="230" t="s">
        <v>85</v>
      </c>
      <c r="J242" s="230" t="s">
        <v>85</v>
      </c>
      <c r="K242" s="230" t="s">
        <v>85</v>
      </c>
      <c r="L242" s="230" t="s">
        <v>85</v>
      </c>
      <c r="M242" s="143"/>
      <c r="N242" s="282">
        <f>IF(OR($K$239&lt;&gt;"DA",$L$239&lt;&gt;"DA",M242&lt;&gt;"DA",$P242&gt;=15),0,IF($P242&lt;=9,Q242,Q242*(1-(($P242-9)*0.15))))</f>
        <v>0</v>
      </c>
      <c r="P242" s="243">
        <f t="shared" si="42"/>
        <v>117</v>
      </c>
      <c r="Q242" s="239">
        <v>5</v>
      </c>
      <c r="U242" s="240">
        <v>234</v>
      </c>
    </row>
    <row r="243" spans="1:21" s="195" customFormat="1" ht="12.75">
      <c r="A243" s="234"/>
      <c r="B243" s="245"/>
      <c r="C243" s="236" t="s">
        <v>96</v>
      </c>
      <c r="D243" s="230" t="s">
        <v>85</v>
      </c>
      <c r="E243" s="230" t="s">
        <v>85</v>
      </c>
      <c r="F243" s="237" t="s">
        <v>85</v>
      </c>
      <c r="G243" s="230" t="s">
        <v>85</v>
      </c>
      <c r="H243" s="230" t="s">
        <v>85</v>
      </c>
      <c r="I243" s="230" t="s">
        <v>85</v>
      </c>
      <c r="J243" s="230" t="s">
        <v>85</v>
      </c>
      <c r="K243" s="230" t="s">
        <v>85</v>
      </c>
      <c r="L243" s="230" t="s">
        <v>85</v>
      </c>
      <c r="M243" s="143"/>
      <c r="N243" s="282">
        <f>IF(OR($K$239&lt;&gt;"DA",$L$239&lt;&gt;"DA",M243&lt;&gt;"DA",$P243&gt;=15),0,IF($P243&lt;=9,Q243,Q243*(1-(($P243-9)*0.15))))</f>
        <v>0</v>
      </c>
      <c r="P243" s="243">
        <f t="shared" si="42"/>
        <v>117</v>
      </c>
      <c r="Q243" s="239">
        <v>15</v>
      </c>
      <c r="U243" s="240">
        <v>235</v>
      </c>
    </row>
    <row r="244" spans="1:21" s="195" customFormat="1" ht="38.25">
      <c r="A244" s="234">
        <f>IF(LEN(TRIM(B244))=0,A241,A241+1)</f>
        <v>21</v>
      </c>
      <c r="B244" s="245"/>
      <c r="C244" s="249" t="s">
        <v>380</v>
      </c>
      <c r="D244" s="230" t="s">
        <v>85</v>
      </c>
      <c r="E244" s="230" t="s">
        <v>85</v>
      </c>
      <c r="F244" s="237" t="s">
        <v>85</v>
      </c>
      <c r="G244" s="230" t="s">
        <v>85</v>
      </c>
      <c r="H244" s="230" t="s">
        <v>85</v>
      </c>
      <c r="I244" s="230" t="s">
        <v>85</v>
      </c>
      <c r="J244" s="230" t="s">
        <v>85</v>
      </c>
      <c r="K244" s="230" t="s">
        <v>85</v>
      </c>
      <c r="L244" s="230" t="s">
        <v>85</v>
      </c>
      <c r="M244" s="143"/>
      <c r="N244" s="282">
        <f>IF(OR($K$239&lt;&gt;"DA",$L$239&lt;&gt;"DA",M244&lt;&gt;"DA",$P244&gt;=15),0,IF($P244&lt;=9,Q244,Q244*(1-(($P244-9)*0.15))))</f>
        <v>0</v>
      </c>
      <c r="P244" s="243">
        <f t="shared" si="42"/>
        <v>117</v>
      </c>
      <c r="Q244" s="239">
        <v>20</v>
      </c>
      <c r="U244" s="240">
        <v>236</v>
      </c>
    </row>
    <row r="245" spans="1:21" s="195" customFormat="1" ht="25.5">
      <c r="A245" s="241">
        <f t="shared" si="41"/>
        <v>22</v>
      </c>
      <c r="B245" s="227" t="s">
        <v>56</v>
      </c>
      <c r="C245" s="248" t="s">
        <v>85</v>
      </c>
      <c r="D245" s="224"/>
      <c r="E245" s="224"/>
      <c r="F245" s="225"/>
      <c r="G245" s="63"/>
      <c r="H245" s="224"/>
      <c r="I245" s="225"/>
      <c r="J245" s="177"/>
      <c r="K245" s="143"/>
      <c r="L245" s="143"/>
      <c r="M245" s="230" t="s">
        <v>85</v>
      </c>
      <c r="N245" s="282">
        <f>IF(OR(K245&lt;&gt;"DA",L245&lt;&gt;"DA",$P245&gt;=15),0,IF($P245&lt;=9,Q245,Q245*(1-(($P245-9)*0.15))))</f>
        <v>0</v>
      </c>
      <c r="P245" s="243">
        <f aca="true" t="shared" si="43" ref="P245:P250">INT((DATE(2017,4,1)-$F$245)/365.25)</f>
        <v>117</v>
      </c>
      <c r="Q245" s="239">
        <v>70</v>
      </c>
      <c r="U245" s="240">
        <v>237</v>
      </c>
    </row>
    <row r="246" spans="1:21" s="195" customFormat="1" ht="12.75">
      <c r="A246" s="234">
        <f t="shared" si="41"/>
        <v>22</v>
      </c>
      <c r="B246" s="245"/>
      <c r="C246" s="236" t="s">
        <v>378</v>
      </c>
      <c r="D246" s="230" t="s">
        <v>85</v>
      </c>
      <c r="E246" s="230" t="s">
        <v>85</v>
      </c>
      <c r="F246" s="237" t="s">
        <v>85</v>
      </c>
      <c r="G246" s="244" t="s">
        <v>85</v>
      </c>
      <c r="H246" s="230" t="s">
        <v>85</v>
      </c>
      <c r="I246" s="230" t="s">
        <v>85</v>
      </c>
      <c r="J246" s="230" t="s">
        <v>85</v>
      </c>
      <c r="K246" s="230" t="s">
        <v>85</v>
      </c>
      <c r="L246" s="230" t="s">
        <v>85</v>
      </c>
      <c r="M246" s="143"/>
      <c r="N246" s="282">
        <f>IF(OR($K$245&lt;&gt;"DA",$L$245&lt;&gt;"DA",M246&lt;&gt;"DA",$P246&gt;=15),0,IF($P246&lt;=9,Q246,Q246*(1-(($P246-9)*0.15))))</f>
        <v>0</v>
      </c>
      <c r="P246" s="243">
        <f t="shared" si="43"/>
        <v>117</v>
      </c>
      <c r="Q246" s="239">
        <v>5</v>
      </c>
      <c r="U246" s="240">
        <v>238</v>
      </c>
    </row>
    <row r="247" spans="1:21" s="195" customFormat="1" ht="12.75">
      <c r="A247" s="234">
        <f t="shared" si="41"/>
        <v>22</v>
      </c>
      <c r="B247" s="245"/>
      <c r="C247" s="236" t="s">
        <v>379</v>
      </c>
      <c r="D247" s="230" t="s">
        <v>85</v>
      </c>
      <c r="E247" s="230" t="s">
        <v>85</v>
      </c>
      <c r="F247" s="237" t="s">
        <v>85</v>
      </c>
      <c r="G247" s="230" t="s">
        <v>85</v>
      </c>
      <c r="H247" s="230" t="s">
        <v>85</v>
      </c>
      <c r="I247" s="230" t="s">
        <v>85</v>
      </c>
      <c r="J247" s="230" t="s">
        <v>85</v>
      </c>
      <c r="K247" s="230" t="s">
        <v>85</v>
      </c>
      <c r="L247" s="230" t="s">
        <v>85</v>
      </c>
      <c r="M247" s="143"/>
      <c r="N247" s="282">
        <f>IF(OR($K$245&lt;&gt;"DA",$L$245&lt;&gt;"DA",M247&lt;&gt;"DA",$P247&gt;=15),0,IF($P247&lt;=9,Q247,Q247*(1-(($P247-9)*0.15))))</f>
        <v>0</v>
      </c>
      <c r="P247" s="243">
        <f t="shared" si="43"/>
        <v>117</v>
      </c>
      <c r="Q247" s="239">
        <v>15</v>
      </c>
      <c r="U247" s="240">
        <v>239</v>
      </c>
    </row>
    <row r="248" spans="1:21" s="195" customFormat="1" ht="12.75">
      <c r="A248" s="234"/>
      <c r="B248" s="245"/>
      <c r="C248" s="236" t="s">
        <v>94</v>
      </c>
      <c r="D248" s="230" t="s">
        <v>85</v>
      </c>
      <c r="E248" s="230" t="s">
        <v>85</v>
      </c>
      <c r="F248" s="237" t="s">
        <v>85</v>
      </c>
      <c r="G248" s="230" t="s">
        <v>85</v>
      </c>
      <c r="H248" s="230" t="s">
        <v>85</v>
      </c>
      <c r="I248" s="230" t="s">
        <v>85</v>
      </c>
      <c r="J248" s="230" t="s">
        <v>85</v>
      </c>
      <c r="K248" s="230" t="s">
        <v>85</v>
      </c>
      <c r="L248" s="230" t="s">
        <v>85</v>
      </c>
      <c r="M248" s="143"/>
      <c r="N248" s="282">
        <f>IF(OR($K$245&lt;&gt;"DA",$L$245&lt;&gt;"DA",M248&lt;&gt;"DA",$P248&gt;=15),0,IF($P248&lt;=9,Q248,Q248*(1-(($P248-9)*0.15))))</f>
        <v>0</v>
      </c>
      <c r="P248" s="243">
        <f t="shared" si="43"/>
        <v>117</v>
      </c>
      <c r="Q248" s="239">
        <v>5</v>
      </c>
      <c r="U248" s="240">
        <v>240</v>
      </c>
    </row>
    <row r="249" spans="1:21" s="195" customFormat="1" ht="12.75">
      <c r="A249" s="234"/>
      <c r="B249" s="245"/>
      <c r="C249" s="236" t="s">
        <v>96</v>
      </c>
      <c r="D249" s="230" t="s">
        <v>85</v>
      </c>
      <c r="E249" s="230" t="s">
        <v>85</v>
      </c>
      <c r="F249" s="237" t="s">
        <v>85</v>
      </c>
      <c r="G249" s="230" t="s">
        <v>85</v>
      </c>
      <c r="H249" s="230" t="s">
        <v>85</v>
      </c>
      <c r="I249" s="230" t="s">
        <v>85</v>
      </c>
      <c r="J249" s="230" t="s">
        <v>85</v>
      </c>
      <c r="K249" s="230" t="s">
        <v>85</v>
      </c>
      <c r="L249" s="230" t="s">
        <v>85</v>
      </c>
      <c r="M249" s="143"/>
      <c r="N249" s="282">
        <f>IF(OR($K$245&lt;&gt;"DA",$L$245&lt;&gt;"DA",M249&lt;&gt;"DA",$P249&gt;=15),0,IF($P249&lt;=9,Q249,Q249*(1-(($P249-9)*0.15))))</f>
        <v>0</v>
      </c>
      <c r="P249" s="243">
        <f t="shared" si="43"/>
        <v>117</v>
      </c>
      <c r="Q249" s="239">
        <v>15</v>
      </c>
      <c r="U249" s="240">
        <v>241</v>
      </c>
    </row>
    <row r="250" spans="1:21" s="195" customFormat="1" ht="38.25">
      <c r="A250" s="234">
        <f>IF(LEN(TRIM(B250))=0,A247,A247+1)</f>
        <v>22</v>
      </c>
      <c r="B250" s="245"/>
      <c r="C250" s="249" t="s">
        <v>380</v>
      </c>
      <c r="D250" s="230" t="s">
        <v>85</v>
      </c>
      <c r="E250" s="230" t="s">
        <v>85</v>
      </c>
      <c r="F250" s="237" t="s">
        <v>85</v>
      </c>
      <c r="G250" s="230" t="s">
        <v>85</v>
      </c>
      <c r="H250" s="230" t="s">
        <v>85</v>
      </c>
      <c r="I250" s="230" t="s">
        <v>85</v>
      </c>
      <c r="J250" s="230" t="s">
        <v>85</v>
      </c>
      <c r="K250" s="230" t="s">
        <v>85</v>
      </c>
      <c r="L250" s="230" t="s">
        <v>85</v>
      </c>
      <c r="M250" s="143"/>
      <c r="N250" s="282">
        <f>IF(OR($K$245&lt;&gt;"DA",$L$245&lt;&gt;"DA",M250&lt;&gt;"DA",$P250&gt;=15),0,IF($P250&lt;=9,Q250,Q250*(1-(($P250-9)*0.15))))</f>
        <v>0</v>
      </c>
      <c r="P250" s="243">
        <f t="shared" si="43"/>
        <v>117</v>
      </c>
      <c r="Q250" s="239">
        <v>20</v>
      </c>
      <c r="U250" s="240">
        <v>242</v>
      </c>
    </row>
    <row r="251" spans="1:21" s="195" customFormat="1" ht="25.5">
      <c r="A251" s="240">
        <f t="shared" si="41"/>
        <v>23</v>
      </c>
      <c r="B251" s="228" t="s">
        <v>57</v>
      </c>
      <c r="C251" s="248" t="s">
        <v>85</v>
      </c>
      <c r="D251" s="224"/>
      <c r="E251" s="224"/>
      <c r="F251" s="225"/>
      <c r="G251" s="63"/>
      <c r="H251" s="224"/>
      <c r="I251" s="225"/>
      <c r="J251" s="177"/>
      <c r="K251" s="143"/>
      <c r="L251" s="143"/>
      <c r="M251" s="230" t="s">
        <v>85</v>
      </c>
      <c r="N251" s="282">
        <f>IF(OR(K251&lt;&gt;"DA",L251&lt;&gt;"DA",$P251&gt;=15),0,IF($P251&lt;=9,Q251,Q251*(1-(($P251-9)*0.15))))</f>
        <v>0</v>
      </c>
      <c r="P251" s="243">
        <f>INT((DATE(2017,4,1)-$F$251)/365.25)</f>
        <v>117</v>
      </c>
      <c r="Q251" s="239">
        <v>15</v>
      </c>
      <c r="U251" s="240">
        <v>243</v>
      </c>
    </row>
    <row r="252" spans="1:21" s="195" customFormat="1" ht="25.5">
      <c r="A252" s="240">
        <f t="shared" si="41"/>
        <v>24</v>
      </c>
      <c r="B252" s="228" t="s">
        <v>57</v>
      </c>
      <c r="C252" s="248" t="s">
        <v>85</v>
      </c>
      <c r="D252" s="224"/>
      <c r="E252" s="224"/>
      <c r="F252" s="225"/>
      <c r="G252" s="63"/>
      <c r="H252" s="224"/>
      <c r="I252" s="225"/>
      <c r="J252" s="177"/>
      <c r="K252" s="143"/>
      <c r="L252" s="143"/>
      <c r="M252" s="230" t="s">
        <v>85</v>
      </c>
      <c r="N252" s="282">
        <f>IF(OR(K252&lt;&gt;"DA",L252&lt;&gt;"DA",$P252&gt;=15),0,IF($P252&lt;=9,Q252,Q252*(1-(($P252-9)*0.15))))</f>
        <v>0</v>
      </c>
      <c r="P252" s="243">
        <f>INT((DATE(2017,4,1)-$F$252)/365.25)</f>
        <v>117</v>
      </c>
      <c r="Q252" s="239">
        <v>15</v>
      </c>
      <c r="U252" s="240">
        <v>244</v>
      </c>
    </row>
    <row r="253" spans="1:21" s="195" customFormat="1" ht="25.5">
      <c r="A253" s="240">
        <f t="shared" si="41"/>
        <v>25</v>
      </c>
      <c r="B253" s="228" t="s">
        <v>107</v>
      </c>
      <c r="C253" s="248" t="s">
        <v>85</v>
      </c>
      <c r="D253" s="230" t="s">
        <v>85</v>
      </c>
      <c r="E253" s="230" t="s">
        <v>85</v>
      </c>
      <c r="F253" s="230" t="s">
        <v>85</v>
      </c>
      <c r="G253" s="230" t="s">
        <v>85</v>
      </c>
      <c r="H253" s="230" t="s">
        <v>85</v>
      </c>
      <c r="I253" s="230" t="s">
        <v>85</v>
      </c>
      <c r="J253" s="230" t="s">
        <v>85</v>
      </c>
      <c r="K253" s="230" t="s">
        <v>85</v>
      </c>
      <c r="L253" s="230" t="s">
        <v>85</v>
      </c>
      <c r="M253" s="143"/>
      <c r="N253" s="282">
        <f aca="true" t="shared" si="44" ref="N253:N261">IF(M253="DA",Q253,"")</f>
      </c>
      <c r="P253" s="238"/>
      <c r="Q253" s="239">
        <v>1</v>
      </c>
      <c r="U253" s="240">
        <v>245</v>
      </c>
    </row>
    <row r="254" spans="1:21" s="195" customFormat="1" ht="25.5">
      <c r="A254" s="240">
        <f t="shared" si="41"/>
        <v>26</v>
      </c>
      <c r="B254" s="228" t="s">
        <v>108</v>
      </c>
      <c r="C254" s="248" t="s">
        <v>85</v>
      </c>
      <c r="D254" s="230" t="s">
        <v>85</v>
      </c>
      <c r="E254" s="230" t="s">
        <v>85</v>
      </c>
      <c r="F254" s="230" t="s">
        <v>85</v>
      </c>
      <c r="G254" s="230" t="s">
        <v>85</v>
      </c>
      <c r="H254" s="230" t="s">
        <v>85</v>
      </c>
      <c r="I254" s="230" t="s">
        <v>85</v>
      </c>
      <c r="J254" s="230" t="s">
        <v>85</v>
      </c>
      <c r="K254" s="230" t="s">
        <v>85</v>
      </c>
      <c r="L254" s="230" t="s">
        <v>85</v>
      </c>
      <c r="M254" s="143"/>
      <c r="N254" s="282">
        <f t="shared" si="44"/>
      </c>
      <c r="P254" s="238"/>
      <c r="Q254" s="239">
        <v>3</v>
      </c>
      <c r="U254" s="240">
        <v>246</v>
      </c>
    </row>
    <row r="255" spans="1:21" s="195" customFormat="1" ht="25.5">
      <c r="A255" s="240">
        <f t="shared" si="41"/>
        <v>27</v>
      </c>
      <c r="B255" s="228" t="s">
        <v>109</v>
      </c>
      <c r="C255" s="248" t="s">
        <v>85</v>
      </c>
      <c r="D255" s="230" t="s">
        <v>85</v>
      </c>
      <c r="E255" s="230" t="s">
        <v>85</v>
      </c>
      <c r="F255" s="230" t="s">
        <v>85</v>
      </c>
      <c r="G255" s="230" t="s">
        <v>85</v>
      </c>
      <c r="H255" s="230" t="s">
        <v>85</v>
      </c>
      <c r="I255" s="230" t="s">
        <v>85</v>
      </c>
      <c r="J255" s="230" t="s">
        <v>85</v>
      </c>
      <c r="K255" s="230" t="s">
        <v>85</v>
      </c>
      <c r="L255" s="230" t="s">
        <v>85</v>
      </c>
      <c r="M255" s="143"/>
      <c r="N255" s="282">
        <f t="shared" si="44"/>
      </c>
      <c r="P255" s="238"/>
      <c r="Q255" s="239">
        <v>5</v>
      </c>
      <c r="U255" s="240">
        <v>247</v>
      </c>
    </row>
    <row r="256" spans="1:21" s="195" customFormat="1" ht="25.5">
      <c r="A256" s="240">
        <f t="shared" si="41"/>
        <v>28</v>
      </c>
      <c r="B256" s="228" t="s">
        <v>110</v>
      </c>
      <c r="C256" s="248" t="s">
        <v>85</v>
      </c>
      <c r="D256" s="230" t="s">
        <v>85</v>
      </c>
      <c r="E256" s="230" t="s">
        <v>85</v>
      </c>
      <c r="F256" s="230" t="s">
        <v>85</v>
      </c>
      <c r="G256" s="230" t="s">
        <v>85</v>
      </c>
      <c r="H256" s="230" t="s">
        <v>85</v>
      </c>
      <c r="I256" s="230" t="s">
        <v>85</v>
      </c>
      <c r="J256" s="230" t="s">
        <v>85</v>
      </c>
      <c r="K256" s="230" t="s">
        <v>85</v>
      </c>
      <c r="L256" s="230" t="s">
        <v>85</v>
      </c>
      <c r="M256" s="143"/>
      <c r="N256" s="282">
        <f t="shared" si="44"/>
      </c>
      <c r="P256" s="238"/>
      <c r="Q256" s="239">
        <v>15</v>
      </c>
      <c r="U256" s="240">
        <v>248</v>
      </c>
    </row>
    <row r="257" spans="1:21" s="195" customFormat="1" ht="25.5">
      <c r="A257" s="240">
        <f t="shared" si="41"/>
        <v>29</v>
      </c>
      <c r="B257" s="228" t="s">
        <v>111</v>
      </c>
      <c r="C257" s="248" t="s">
        <v>85</v>
      </c>
      <c r="D257" s="230" t="s">
        <v>85</v>
      </c>
      <c r="E257" s="230" t="s">
        <v>85</v>
      </c>
      <c r="F257" s="230" t="s">
        <v>85</v>
      </c>
      <c r="G257" s="230" t="s">
        <v>85</v>
      </c>
      <c r="H257" s="230" t="s">
        <v>85</v>
      </c>
      <c r="I257" s="230" t="s">
        <v>85</v>
      </c>
      <c r="J257" s="230" t="s">
        <v>85</v>
      </c>
      <c r="K257" s="230" t="s">
        <v>85</v>
      </c>
      <c r="L257" s="230" t="s">
        <v>85</v>
      </c>
      <c r="M257" s="143"/>
      <c r="N257" s="282">
        <f t="shared" si="44"/>
      </c>
      <c r="P257" s="238"/>
      <c r="Q257" s="239">
        <v>10</v>
      </c>
      <c r="U257" s="240">
        <v>249</v>
      </c>
    </row>
    <row r="258" spans="1:21" s="195" customFormat="1" ht="25.5">
      <c r="A258" s="240">
        <f t="shared" si="41"/>
        <v>30</v>
      </c>
      <c r="B258" s="228" t="s">
        <v>112</v>
      </c>
      <c r="C258" s="248" t="s">
        <v>85</v>
      </c>
      <c r="D258" s="230" t="s">
        <v>85</v>
      </c>
      <c r="E258" s="230" t="s">
        <v>85</v>
      </c>
      <c r="F258" s="230" t="s">
        <v>85</v>
      </c>
      <c r="G258" s="230" t="s">
        <v>85</v>
      </c>
      <c r="H258" s="230" t="s">
        <v>85</v>
      </c>
      <c r="I258" s="230" t="s">
        <v>85</v>
      </c>
      <c r="J258" s="230" t="s">
        <v>85</v>
      </c>
      <c r="K258" s="230" t="s">
        <v>85</v>
      </c>
      <c r="L258" s="230" t="s">
        <v>85</v>
      </c>
      <c r="M258" s="143"/>
      <c r="N258" s="282">
        <f t="shared" si="44"/>
      </c>
      <c r="P258" s="238"/>
      <c r="Q258" s="239">
        <v>5</v>
      </c>
      <c r="U258" s="240">
        <v>250</v>
      </c>
    </row>
    <row r="259" spans="1:21" s="195" customFormat="1" ht="12.75">
      <c r="A259" s="240">
        <f t="shared" si="41"/>
        <v>31</v>
      </c>
      <c r="B259" s="228" t="s">
        <v>113</v>
      </c>
      <c r="C259" s="248" t="s">
        <v>85</v>
      </c>
      <c r="D259" s="230" t="s">
        <v>85</v>
      </c>
      <c r="E259" s="230" t="s">
        <v>85</v>
      </c>
      <c r="F259" s="230" t="s">
        <v>85</v>
      </c>
      <c r="G259" s="230" t="s">
        <v>85</v>
      </c>
      <c r="H259" s="230" t="s">
        <v>85</v>
      </c>
      <c r="I259" s="230" t="s">
        <v>85</v>
      </c>
      <c r="J259" s="230" t="s">
        <v>85</v>
      </c>
      <c r="K259" s="230" t="s">
        <v>85</v>
      </c>
      <c r="L259" s="230" t="s">
        <v>85</v>
      </c>
      <c r="M259" s="143"/>
      <c r="N259" s="282">
        <f t="shared" si="44"/>
      </c>
      <c r="P259" s="238"/>
      <c r="Q259" s="239">
        <v>15</v>
      </c>
      <c r="U259" s="240">
        <v>251</v>
      </c>
    </row>
    <row r="260" spans="1:21" s="195" customFormat="1" ht="25.5">
      <c r="A260" s="240">
        <f t="shared" si="41"/>
        <v>32</v>
      </c>
      <c r="B260" s="228" t="s">
        <v>114</v>
      </c>
      <c r="C260" s="248" t="s">
        <v>85</v>
      </c>
      <c r="D260" s="230" t="s">
        <v>85</v>
      </c>
      <c r="E260" s="230" t="s">
        <v>85</v>
      </c>
      <c r="F260" s="230" t="s">
        <v>85</v>
      </c>
      <c r="G260" s="230" t="s">
        <v>85</v>
      </c>
      <c r="H260" s="230" t="s">
        <v>85</v>
      </c>
      <c r="I260" s="230" t="s">
        <v>85</v>
      </c>
      <c r="J260" s="230" t="s">
        <v>85</v>
      </c>
      <c r="K260" s="230" t="s">
        <v>85</v>
      </c>
      <c r="L260" s="230" t="s">
        <v>85</v>
      </c>
      <c r="M260" s="143"/>
      <c r="N260" s="282">
        <f t="shared" si="44"/>
      </c>
      <c r="P260" s="238"/>
      <c r="Q260" s="239">
        <v>20</v>
      </c>
      <c r="U260" s="240">
        <v>252</v>
      </c>
    </row>
    <row r="261" spans="1:21" s="195" customFormat="1" ht="25.5">
      <c r="A261" s="240">
        <f t="shared" si="41"/>
        <v>33</v>
      </c>
      <c r="B261" s="228" t="s">
        <v>115</v>
      </c>
      <c r="C261" s="248" t="s">
        <v>85</v>
      </c>
      <c r="D261" s="230" t="s">
        <v>85</v>
      </c>
      <c r="E261" s="230" t="s">
        <v>85</v>
      </c>
      <c r="F261" s="230" t="s">
        <v>85</v>
      </c>
      <c r="G261" s="230" t="s">
        <v>85</v>
      </c>
      <c r="H261" s="230" t="s">
        <v>85</v>
      </c>
      <c r="I261" s="230" t="s">
        <v>85</v>
      </c>
      <c r="J261" s="230" t="s">
        <v>85</v>
      </c>
      <c r="K261" s="230" t="s">
        <v>85</v>
      </c>
      <c r="L261" s="230" t="s">
        <v>85</v>
      </c>
      <c r="M261" s="143"/>
      <c r="N261" s="282">
        <f t="shared" si="44"/>
      </c>
      <c r="P261" s="238"/>
      <c r="Q261" s="239">
        <v>5</v>
      </c>
      <c r="U261" s="240">
        <v>253</v>
      </c>
    </row>
    <row r="262" spans="1:14" ht="12.75" customHeight="1">
      <c r="A262" s="368" t="s">
        <v>58</v>
      </c>
      <c r="B262" s="368"/>
      <c r="C262" s="369"/>
      <c r="D262" s="369"/>
      <c r="E262" s="369"/>
      <c r="F262" s="369"/>
      <c r="G262" s="369"/>
      <c r="H262" s="369"/>
      <c r="I262" s="369"/>
      <c r="J262" s="369"/>
      <c r="K262" s="369"/>
      <c r="L262" s="369"/>
      <c r="M262" s="356">
        <f>SUM(N9:N261)</f>
        <v>0</v>
      </c>
      <c r="N262" s="356"/>
    </row>
    <row r="263" spans="1:14" ht="12.75" customHeight="1">
      <c r="A263" s="16"/>
      <c r="B263" s="16"/>
      <c r="C263" s="16"/>
      <c r="D263" s="16"/>
      <c r="E263" s="16"/>
      <c r="F263" s="16"/>
      <c r="G263" s="16"/>
      <c r="H263" s="16"/>
      <c r="I263" s="16"/>
      <c r="J263" s="16"/>
      <c r="K263" s="16"/>
      <c r="L263" s="16"/>
      <c r="M263" s="176"/>
      <c r="N263" s="176"/>
    </row>
    <row r="264" spans="1:14" ht="15" customHeight="1">
      <c r="A264" s="372" t="s">
        <v>260</v>
      </c>
      <c r="B264" s="372"/>
      <c r="C264" s="372"/>
      <c r="D264" s="372"/>
      <c r="E264" s="372"/>
      <c r="F264" s="372"/>
      <c r="G264" s="372"/>
      <c r="H264" s="372"/>
      <c r="I264" s="372"/>
      <c r="J264" s="16"/>
      <c r="K264" s="16"/>
      <c r="L264" s="16"/>
      <c r="M264" s="176"/>
      <c r="N264" s="176"/>
    </row>
    <row r="265" spans="1:13" ht="12.75" customHeight="1">
      <c r="A265" s="371" t="s">
        <v>259</v>
      </c>
      <c r="B265" s="371"/>
      <c r="C265" s="371"/>
      <c r="D265" s="371"/>
      <c r="E265" s="371"/>
      <c r="F265" s="371"/>
      <c r="G265" s="371"/>
      <c r="H265" s="371"/>
      <c r="I265" s="371"/>
      <c r="J265" s="16"/>
      <c r="K265" s="16"/>
      <c r="L265" s="16"/>
      <c r="M265" s="17"/>
    </row>
    <row r="266" spans="1:17" ht="17.25" customHeight="1">
      <c r="A266" s="370" t="s">
        <v>256</v>
      </c>
      <c r="B266" s="370"/>
      <c r="C266" s="370"/>
      <c r="D266" s="370"/>
      <c r="E266" s="370"/>
      <c r="F266" s="370"/>
      <c r="G266" s="370"/>
      <c r="H266" s="370"/>
      <c r="I266" s="370"/>
      <c r="J266" s="3"/>
      <c r="K266" s="3"/>
      <c r="L266" s="3"/>
      <c r="M266" s="21"/>
      <c r="N266"/>
      <c r="O266" s="166"/>
      <c r="P266" s="144"/>
      <c r="Q266"/>
    </row>
    <row r="267" spans="1:17" ht="18" customHeight="1">
      <c r="A267" s="370" t="s">
        <v>257</v>
      </c>
      <c r="B267" s="370"/>
      <c r="C267" s="370"/>
      <c r="D267" s="370"/>
      <c r="E267" s="370"/>
      <c r="F267" s="370"/>
      <c r="G267" s="370"/>
      <c r="H267" s="370"/>
      <c r="I267" s="370"/>
      <c r="J267" s="3"/>
      <c r="K267" s="3"/>
      <c r="L267" s="3"/>
      <c r="M267" s="21"/>
      <c r="N267"/>
      <c r="O267" s="166"/>
      <c r="P267" s="144"/>
      <c r="Q267"/>
    </row>
    <row r="268" spans="1:17" ht="19.5" customHeight="1">
      <c r="A268" s="175"/>
      <c r="B268" s="175"/>
      <c r="C268" s="175"/>
      <c r="D268" s="175"/>
      <c r="E268" s="175"/>
      <c r="F268" s="175"/>
      <c r="G268" s="175"/>
      <c r="H268" s="175"/>
      <c r="I268" s="175"/>
      <c r="J268" s="3"/>
      <c r="K268" s="3"/>
      <c r="L268" s="3"/>
      <c r="M268" s="21"/>
      <c r="N268"/>
      <c r="O268" s="166"/>
      <c r="P268" s="144"/>
      <c r="Q268"/>
    </row>
    <row r="269" spans="1:13" ht="11.25" customHeight="1">
      <c r="A269" s="3"/>
      <c r="B269" s="10"/>
      <c r="C269" s="3"/>
      <c r="D269" s="3"/>
      <c r="E269" s="3"/>
      <c r="F269" s="52"/>
      <c r="G269" s="3"/>
      <c r="H269" s="3"/>
      <c r="I269" s="3"/>
      <c r="J269" s="3"/>
      <c r="K269" s="3"/>
      <c r="L269" s="3"/>
      <c r="M269" s="3"/>
    </row>
    <row r="270" spans="1:13" ht="15.75">
      <c r="A270" s="109" t="s">
        <v>0</v>
      </c>
      <c r="B270" s="109"/>
      <c r="C270" s="94"/>
      <c r="D270" s="4"/>
      <c r="E270" s="4"/>
      <c r="F270" s="51"/>
      <c r="G270" s="4"/>
      <c r="H270" s="4"/>
      <c r="I270" s="4"/>
      <c r="J270" s="4"/>
      <c r="K270" s="4"/>
      <c r="L270" s="4"/>
      <c r="M270" s="4"/>
    </row>
    <row r="271" spans="1:13" ht="15.75">
      <c r="A271" s="303" t="s">
        <v>2</v>
      </c>
      <c r="B271" s="303"/>
      <c r="C271" s="95"/>
      <c r="D271" s="4"/>
      <c r="E271" s="4"/>
      <c r="F271" s="51"/>
      <c r="G271" s="4"/>
      <c r="H271" s="4"/>
      <c r="I271" s="4"/>
      <c r="J271" s="4"/>
      <c r="K271" s="4"/>
      <c r="L271" s="4"/>
      <c r="M271" s="4"/>
    </row>
    <row r="272" spans="1:5" ht="15.75">
      <c r="A272" s="303"/>
      <c r="B272" s="303"/>
      <c r="C272" s="96"/>
      <c r="D272" s="20"/>
      <c r="E272" s="21"/>
    </row>
    <row r="273" spans="1:5" ht="15.75">
      <c r="A273" s="303" t="str">
        <f>UPPER(Furn_ReprLeg_Nume)&amp;"  "&amp;Furn_ReprLeg_PreNume</f>
        <v>  </v>
      </c>
      <c r="B273" s="303"/>
      <c r="C273" s="96"/>
      <c r="D273" s="20"/>
      <c r="E273" s="21"/>
    </row>
    <row r="274" spans="1:5" ht="12.75">
      <c r="A274" s="306" t="s">
        <v>151</v>
      </c>
      <c r="B274" s="306"/>
      <c r="C274" s="102"/>
      <c r="D274" s="20"/>
      <c r="E274" s="21"/>
    </row>
    <row r="275" spans="1:5" ht="15.75">
      <c r="A275" s="96"/>
      <c r="B275" s="81"/>
      <c r="C275" s="81" t="s">
        <v>1</v>
      </c>
      <c r="D275" s="20"/>
      <c r="E275" s="21"/>
    </row>
    <row r="276" spans="1:5" ht="15.75">
      <c r="A276" s="92"/>
      <c r="B276" s="97"/>
      <c r="C276" s="98">
        <f>Data_Compl</f>
        <v>0</v>
      </c>
      <c r="D276" s="20"/>
      <c r="E276" s="21"/>
    </row>
    <row r="280" ht="12.75">
      <c r="B280" s="153"/>
    </row>
  </sheetData>
  <sheetProtection password="FBFE" sheet="1" selectLockedCells="1" autoFilter="0"/>
  <autoFilter ref="A8:N262"/>
  <mergeCells count="19">
    <mergeCell ref="L6:L7"/>
    <mergeCell ref="A272:B272"/>
    <mergeCell ref="A273:B273"/>
    <mergeCell ref="A274:B274"/>
    <mergeCell ref="A262:L262"/>
    <mergeCell ref="A266:I266"/>
    <mergeCell ref="A267:I267"/>
    <mergeCell ref="A265:I265"/>
    <mergeCell ref="A264:I264"/>
    <mergeCell ref="M262:N262"/>
    <mergeCell ref="A271:B271"/>
    <mergeCell ref="N6:N7"/>
    <mergeCell ref="A6:A7"/>
    <mergeCell ref="B6:B7"/>
    <mergeCell ref="D6:D7"/>
    <mergeCell ref="C6:C7"/>
    <mergeCell ref="M6:M7"/>
    <mergeCell ref="E6:J6"/>
    <mergeCell ref="K6:K7"/>
  </mergeCells>
  <conditionalFormatting sqref="A185:A197 A199:A211 A213:A225 A251:A261 A227:A241 A245:A248 A10:A17 A19:A27 A29:A37 A39:A47 A49:A57 A59:A67 A70:A77 A79:A87 A89:A92 A94:A97 A99 A180:A182 A146:A154 A132:A144 A163:A171">
    <cfRule type="cellIs" priority="37" dxfId="1" operator="equal" stopIfTrue="1">
      <formula>A9</formula>
    </cfRule>
  </conditionalFormatting>
  <conditionalFormatting sqref="A121">
    <cfRule type="cellIs" priority="38" dxfId="1" operator="equal" stopIfTrue="1">
      <formula>A109</formula>
    </cfRule>
  </conditionalFormatting>
  <conditionalFormatting sqref="M246:M248 M213:M224 M253:M261 M240:M241 D109:L110 D251:L252 M199:M210 M185:M196 D158:L158 D170:L171 D199:L199 D214:L214 D228:L228 D239:L239 D9:L9 D245:L246 D99:L99 D29:L29 D56:L56 D49:L50 D83:L83 D19:L19 D136:L137 D39:L40 D59:L59 D79:L79 D89:L89 D94:L94 D121:L121 D132:L132 D148:L149 D166:L166 D182:L184 D197:L197 D211:L211 D225:L225 M227:M238 D69:L69 M244 M10:M18 M20:M28 M30:M38 M40:M48 M50:M58 M60:M68 M70:M78 M80:M88 M90:M93 M95:M98 M100:M109 M111:M120 M122:M131 M133:M148 M150:M165 M167:M182 M250">
    <cfRule type="expression" priority="36" dxfId="0" stopIfTrue="1">
      <formula>LEN(TRIM(D9))=0</formula>
    </cfRule>
  </conditionalFormatting>
  <conditionalFormatting sqref="M184 M212 M198 M226">
    <cfRule type="expression" priority="40" dxfId="38" stopIfTrue="1">
      <formula>LEN(TRIM(M184))=0</formula>
    </cfRule>
  </conditionalFormatting>
  <conditionalFormatting sqref="A69">
    <cfRule type="cellIs" priority="44" dxfId="1" operator="equal" stopIfTrue="1">
      <formula>crit_resurse_tehnice!#REF!</formula>
    </cfRule>
  </conditionalFormatting>
  <conditionalFormatting sqref="A184">
    <cfRule type="cellIs" priority="35" dxfId="1" operator="equal" stopIfTrue="1">
      <formula>A183</formula>
    </cfRule>
  </conditionalFormatting>
  <conditionalFormatting sqref="A198">
    <cfRule type="cellIs" priority="34" dxfId="1" operator="equal" stopIfTrue="1">
      <formula>A197</formula>
    </cfRule>
  </conditionalFormatting>
  <conditionalFormatting sqref="A212">
    <cfRule type="cellIs" priority="33" dxfId="1" operator="equal" stopIfTrue="1">
      <formula>A211</formula>
    </cfRule>
  </conditionalFormatting>
  <conditionalFormatting sqref="A226">
    <cfRule type="cellIs" priority="32" dxfId="1" operator="equal" stopIfTrue="1">
      <formula>A225</formula>
    </cfRule>
  </conditionalFormatting>
  <conditionalFormatting sqref="A179">
    <cfRule type="cellIs" priority="46" dxfId="1" operator="equal" stopIfTrue="1">
      <formula>A177</formula>
    </cfRule>
  </conditionalFormatting>
  <conditionalFormatting sqref="A145 A162">
    <cfRule type="cellIs" priority="48" dxfId="1" operator="equal" stopIfTrue="1">
      <formula>A143</formula>
    </cfRule>
  </conditionalFormatting>
  <conditionalFormatting sqref="A242">
    <cfRule type="cellIs" priority="25" dxfId="1" operator="equal" stopIfTrue="1">
      <formula>A241</formula>
    </cfRule>
  </conditionalFormatting>
  <conditionalFormatting sqref="M242">
    <cfRule type="expression" priority="24" dxfId="0" stopIfTrue="1">
      <formula>LEN(TRIM(M242))=0</formula>
    </cfRule>
  </conditionalFormatting>
  <conditionalFormatting sqref="A183 A138 A144">
    <cfRule type="cellIs" priority="37" dxfId="1" operator="equal" stopIfTrue="1">
      <formula>crit_resurse_tehnice!#REF!</formula>
    </cfRule>
  </conditionalFormatting>
  <conditionalFormatting sqref="A18">
    <cfRule type="cellIs" priority="23" dxfId="1" operator="equal" stopIfTrue="1">
      <formula>A17</formula>
    </cfRule>
  </conditionalFormatting>
  <conditionalFormatting sqref="A28">
    <cfRule type="cellIs" priority="22" dxfId="1" operator="equal" stopIfTrue="1">
      <formula>A27</formula>
    </cfRule>
  </conditionalFormatting>
  <conditionalFormatting sqref="A38">
    <cfRule type="cellIs" priority="21" dxfId="1" operator="equal" stopIfTrue="1">
      <formula>A37</formula>
    </cfRule>
  </conditionalFormatting>
  <conditionalFormatting sqref="A48">
    <cfRule type="cellIs" priority="20" dxfId="1" operator="equal" stopIfTrue="1">
      <formula>A47</formula>
    </cfRule>
  </conditionalFormatting>
  <conditionalFormatting sqref="A58">
    <cfRule type="cellIs" priority="19" dxfId="1" operator="equal" stopIfTrue="1">
      <formula>A57</formula>
    </cfRule>
  </conditionalFormatting>
  <conditionalFormatting sqref="A68">
    <cfRule type="cellIs" priority="18" dxfId="1" operator="equal" stopIfTrue="1">
      <formula>A67</formula>
    </cfRule>
  </conditionalFormatting>
  <conditionalFormatting sqref="A78">
    <cfRule type="cellIs" priority="17" dxfId="1" operator="equal" stopIfTrue="1">
      <formula>A77</formula>
    </cfRule>
  </conditionalFormatting>
  <conditionalFormatting sqref="A88">
    <cfRule type="cellIs" priority="16" dxfId="1" operator="equal" stopIfTrue="1">
      <formula>A87</formula>
    </cfRule>
  </conditionalFormatting>
  <conditionalFormatting sqref="A93">
    <cfRule type="cellIs" priority="15" dxfId="1" operator="equal" stopIfTrue="1">
      <formula>A92</formula>
    </cfRule>
  </conditionalFormatting>
  <conditionalFormatting sqref="A98">
    <cfRule type="cellIs" priority="14" dxfId="1" operator="equal" stopIfTrue="1">
      <formula>A97</formula>
    </cfRule>
  </conditionalFormatting>
  <conditionalFormatting sqref="A110">
    <cfRule type="cellIs" priority="52" dxfId="1" operator="equal" stopIfTrue="1">
      <formula>A98</formula>
    </cfRule>
  </conditionalFormatting>
  <conditionalFormatting sqref="A100:A108">
    <cfRule type="cellIs" priority="13" dxfId="1" operator="equal" stopIfTrue="1">
      <formula>A99</formula>
    </cfRule>
  </conditionalFormatting>
  <conditionalFormatting sqref="A109">
    <cfRule type="cellIs" priority="12" dxfId="1" operator="equal" stopIfTrue="1">
      <formula>A108</formula>
    </cfRule>
  </conditionalFormatting>
  <conditionalFormatting sqref="A111:A119">
    <cfRule type="cellIs" priority="11" dxfId="1" operator="equal" stopIfTrue="1">
      <formula>A110</formula>
    </cfRule>
  </conditionalFormatting>
  <conditionalFormatting sqref="A120">
    <cfRule type="cellIs" priority="10" dxfId="1" operator="equal" stopIfTrue="1">
      <formula>A119</formula>
    </cfRule>
  </conditionalFormatting>
  <conditionalFormatting sqref="A122:A130">
    <cfRule type="cellIs" priority="9" dxfId="1" operator="equal" stopIfTrue="1">
      <formula>A121</formula>
    </cfRule>
  </conditionalFormatting>
  <conditionalFormatting sqref="A131">
    <cfRule type="cellIs" priority="8" dxfId="1" operator="equal" stopIfTrue="1">
      <formula>A130</formula>
    </cfRule>
  </conditionalFormatting>
  <conditionalFormatting sqref="A139 A145">
    <cfRule type="cellIs" priority="7" dxfId="1" operator="equal" stopIfTrue="1">
      <formula>crit_resurse_tehnice!#REF!</formula>
    </cfRule>
  </conditionalFormatting>
  <conditionalFormatting sqref="A155:A161">
    <cfRule type="cellIs" priority="6" dxfId="1" operator="equal" stopIfTrue="1">
      <formula>A154</formula>
    </cfRule>
  </conditionalFormatting>
  <conditionalFormatting sqref="A172:A178">
    <cfRule type="cellIs" priority="5" dxfId="1" operator="equal" stopIfTrue="1">
      <formula>A171</formula>
    </cfRule>
  </conditionalFormatting>
  <conditionalFormatting sqref="A244 A250">
    <cfRule type="cellIs" priority="53" dxfId="1" operator="equal" stopIfTrue="1">
      <formula>A241</formula>
    </cfRule>
  </conditionalFormatting>
  <conditionalFormatting sqref="A243">
    <cfRule type="cellIs" priority="4" dxfId="1" operator="equal" stopIfTrue="1">
      <formula>A242</formula>
    </cfRule>
  </conditionalFormatting>
  <conditionalFormatting sqref="M243">
    <cfRule type="expression" priority="3" dxfId="0" stopIfTrue="1">
      <formula>LEN(TRIM(M243))=0</formula>
    </cfRule>
  </conditionalFormatting>
  <conditionalFormatting sqref="A249">
    <cfRule type="cellIs" priority="2" dxfId="1" operator="equal" stopIfTrue="1">
      <formula>A248</formula>
    </cfRule>
  </conditionalFormatting>
  <conditionalFormatting sqref="M249">
    <cfRule type="expression" priority="1" dxfId="0" stopIfTrue="1">
      <formula>LEN(TRIM(M249))=0</formula>
    </cfRule>
  </conditionalFormatting>
  <dataValidations count="13">
    <dataValidation type="date" allowBlank="1" showInputMessage="1" showErrorMessage="1" errorTitle="Atenţie !!!" error="Data de achiziţie trebuie să fie între data de fabricaţie şi data depunerii mapei  !" sqref="I184:I196 I198:I210 I212:I224 I226:I238 I167:I182 I240:I244 I20:I28 I30:I38 I40:I48 I50:I58 I60:I68 I70:I78 I80:I88 I90:I93 I95:I98 I100:I109 I111:I120 I122:I131 I133:I148 I150:I165 I246:I250">
      <formula1>F184</formula1>
      <formula2>DATE(2014,12,31)</formula2>
    </dataValidation>
    <dataValidation type="list" showInputMessage="1" showErrorMessage="1" errorTitle="Atenţie !!!" error="Valoarea se alege din listă folosind butonul cu săgeată din stânga.&#10;Nu se admit alte valori." sqref="M240:M244 K69:L69 M227 K109:L110 K99:L99 K19:L19 K83:M83 K59:L59 K56:M56 K39:L40 K29:L29 K245:L246 K9:L9 K94:L94 K89:L89 K49:L50 K225:L225 K136:L137 K148:L149 M215:M224 K182:L184 K197:L197 K211:L211 M229:M238 K121:L121 K132:L132 K158:M158 K170:L171 K166:L166 K251:L252 K199:M199 K214:M214 K228:M228 K239:L239 M50:M55 K79:L79 M80:M82 M95:M98 M253:M261 M185:M196 M200:M210 M213 M167:M182 M10:M18 M20:M28 M30:M38 M40:M48 M57:M58 M60:M68 M70:M78 M84:M88 M90:M93 M100:M109 M111:M120 M122:M131 M133:M148 M150:M157 M159:M165 M246:M250">
      <formula1>"DA,NU"</formula1>
    </dataValidation>
    <dataValidation type="date" operator="greaterThan" allowBlank="1" showInputMessage="1" showErrorMessage="1" errorTitle="Atenţie !!!" error="Expiră înaintea contractării" sqref="J170:J171 J184 J199 J214 J228 J50 J83 J40 J109 J246 J136:J137 J182 J158 J56 J148">
      <formula1>DATE(2012,2,1)</formula1>
    </dataValidation>
    <dataValidation type="list" allowBlank="1" showInputMessage="1" showErrorMessage="1" prompt="Alege din listă" errorTitle="Atenţie !!!" error="Nu se acceptă decât valori alese din listă" sqref="G239 G69 G251:G252 G99 G94 G19 G83 G49:G50 G56 G39:G40 G29 G109:G110 G9 G136:G137 G225 G132 G158 G170:G171 G166 G199 G214 G228 G59 G79 G89 G121 G148:G149 G182:G184 G197 G211 G245:G246">
      <formula1>Tip_Act</formula1>
    </dataValidation>
    <dataValidation type="custom" allowBlank="1" showInputMessage="1" showErrorMessage="1" prompt="Denumirea aparatului (cel puţin 4 caractere)" errorTitle="Atenţie !!!" error="Denumirea aparatului nu poate fi goală sau mai scurtă de 4 caractere." sqref="D132 D69 D251:D252 D99 D9 D109:D110 D29 D39:D40 D56 D49:D50 D83 D19 D94 D136:D137 D225 D239 D228 D214 D199 D166 D170:D171 D158 D59 D79 D89 D121 D148:D149 D182:D184 D197 D211 D245:D246">
      <formula1>LEN(TRIM(D132))&gt;3</formula1>
    </dataValidation>
    <dataValidation type="textLength" operator="greaterThan" allowBlank="1" showInputMessage="1" showErrorMessage="1" errorTitle="Atenţie !!!" error="Numarul minim de caractere al serie nu poate fi mai mic de 3" sqref="E83 E184 E136:E137 E170:E171 E158 E40 E56 E50 E109 E148 E182 E214 E199 E228 E246">
      <formula1>3</formula1>
    </dataValidation>
    <dataValidation type="textLength" operator="greaterThan" allowBlank="1" showErrorMessage="1" errorTitle="Atenţie !!!" error="Campul nu poate fi gol" sqref="H132 H69 H251:H252 H99 H9 H109:H110 H29 H39:H40 H56 H49:H50 H83 H19 H94 H136:H137 H225 H239 H228 H214 H199 H166 H170:H171 H158 H59 H79 H89 H121 H148:H149 H182:H184 H197 H211 H245:H246">
      <formula1>1</formula1>
    </dataValidation>
    <dataValidation type="textLength" operator="greaterThan" allowBlank="1" showInputMessage="1" showErrorMessage="1" errorTitle="Atenţie !!!" error="Numarul minim de caractere al seriei nu poate fi mai mic de 4" sqref="E9 E69 E251:E252 E245 E239 E225 E211 E197 E183 E166 E149 E132 E121 E110 E99 E94 E89 E79 E59 E49 E39 E29 E19">
      <formula1>3</formula1>
    </dataValidation>
    <dataValidation type="whole" operator="greaterThanOrEqual" showInputMessage="1" promptTitle="Atenţie  !!!" prompt="Se introduce NUMARUL de ANTENE (întreg mai mare sau egal cu 0)" errorTitle="Atenţie !!!" sqref="M184 M226 M212 M198">
      <formula1>0</formula1>
    </dataValidation>
    <dataValidation type="date" allowBlank="1" showInputMessage="1" showErrorMessage="1" errorTitle="Atenţie !!!!!!!!!!!!!!!!!!!!!!!!" error="Apararatul este mult prea vechi, sau n-a fost încă produs !" sqref="F184:F196 F198:F210 F212:F224 F226:F238 F167:F182 F240:F244 F20:F28 F30:F38 F40:F48 F50:F58 F60:F68 F70:F78 F80:F88 F90:F93 F95:F98 F100:F109 F111:F120 F122:F131 F133:F148 F150:F165 F246:F250">
      <formula1>DATE(1990,1,1)</formula1>
      <formula2>DATE(2014,12,31)</formula2>
    </dataValidation>
    <dataValidation type="date" allowBlank="1" showInputMessage="1" showErrorMessage="1" errorTitle="Atenţie !!!!!!!!!!!!!!!!!!!!!!!!" error="Apararatul este mult prea vechi, sau n-a fost încă produs !" sqref="F9 F19 F29 F39 F49 F59 F69 F79 F89 F94 F99 F110 F121 F132 F149 F166 F183 F197 F211 F225 F239 F245 F251:F252">
      <formula1>DATE(1990,1,1)</formula1>
      <formula2>DATE(2017,12,31)</formula2>
    </dataValidation>
    <dataValidation type="date" allowBlank="1" showInputMessage="1" showErrorMessage="1" errorTitle="Atenţie !!!" error="Data de achiziţie trebuie să fie între data de fabricaţie şi data depunerii mapei  !" sqref="I9 I19 I29 I39 I49 I59 I69 I79 I89 I94 I99 I110 I121 I132 I149 I166 I183 I197 I211 I225 I239 I245 I251:I252">
      <formula1>F9</formula1>
      <formula2>DATE(2017,12,31)</formula2>
    </dataValidation>
    <dataValidation type="date" operator="greaterThan" allowBlank="1" showInputMessage="1" showErrorMessage="1" errorTitle="Atenţie !!!" error="Expiră înaintea contractării" sqref="J9 J19 J29 J39 J49 J59 J69 J79 J89 J94 J99 J110 J121 J132 J149 J166 J183 J197 J211 J225 J239 J245 J251:J252">
      <formula1>DATE(2017,4,1)</formula1>
    </dataValidation>
  </dataValidations>
  <printOptions/>
  <pageMargins left="0.23" right="0.27" top="0.14" bottom="0.29" header="0.14" footer="0.16"/>
  <pageSetup fitToHeight="16" fitToWidth="1" horizontalDpi="300" verticalDpi="300" orientation="landscape" paperSize="9" scale="81" r:id="rId3"/>
  <legacyDrawing r:id="rId2"/>
</worksheet>
</file>

<file path=xl/worksheets/sheet5.xml><?xml version="1.0" encoding="utf-8"?>
<worksheet xmlns="http://schemas.openxmlformats.org/spreadsheetml/2006/main" xmlns:r="http://schemas.openxmlformats.org/officeDocument/2006/relationships">
  <sheetPr>
    <tabColor indexed="47"/>
  </sheetPr>
  <dimension ref="A1:L143"/>
  <sheetViews>
    <sheetView showGridLines="0" showRowColHeaders="0" showZeros="0" showOutlineSymbols="0" zoomScalePageLayoutView="0" workbookViewId="0" topLeftCell="A6">
      <pane xSplit="3" ySplit="3" topLeftCell="D9" activePane="bottomRight" state="frozen"/>
      <selection pane="topLeft" activeCell="A6" sqref="A6"/>
      <selection pane="topRight" activeCell="D6" sqref="D6"/>
      <selection pane="bottomLeft" activeCell="A9" sqref="A9"/>
      <selection pane="bottomRight" activeCell="D9" sqref="D9"/>
    </sheetView>
  </sheetViews>
  <sheetFormatPr defaultColWidth="9.140625" defaultRowHeight="12.75"/>
  <cols>
    <col min="1" max="1" width="7.140625" style="182" customWidth="1"/>
    <col min="2" max="2" width="55.57421875" style="183" customWidth="1"/>
    <col min="3" max="3" width="8.57421875" style="183" customWidth="1"/>
    <col min="4" max="4" width="12.140625" style="183" bestFit="1" customWidth="1"/>
    <col min="5" max="5" width="12.7109375" style="183" bestFit="1" customWidth="1"/>
    <col min="6" max="12" width="11.140625" style="183" customWidth="1"/>
    <col min="13" max="16384" width="9.140625" style="183" customWidth="1"/>
  </cols>
  <sheetData>
    <row r="1" spans="1:5" s="179" customFormat="1" ht="12.75">
      <c r="A1" s="191" t="str">
        <f>"Furnizor de investigatii paraclinice de radiologie-imagistica medicală: "</f>
        <v>Furnizor de investigatii paraclinice de radiologie-imagistica medicală: </v>
      </c>
      <c r="B1" s="192"/>
      <c r="C1" s="193"/>
      <c r="D1" s="194"/>
      <c r="E1" s="195"/>
    </row>
    <row r="2" spans="1:12" s="179" customFormat="1" ht="12.75" customHeight="1">
      <c r="A2" s="191">
        <f>Furn_Den</f>
        <v>0</v>
      </c>
      <c r="B2" s="192"/>
      <c r="C2" s="193"/>
      <c r="D2" s="194"/>
      <c r="E2" s="195"/>
      <c r="F2" s="180"/>
      <c r="G2" s="181"/>
      <c r="H2" s="181"/>
      <c r="I2" s="181"/>
      <c r="J2" s="181"/>
      <c r="K2" s="181"/>
      <c r="L2" s="181"/>
    </row>
    <row r="3" spans="1:12" s="179" customFormat="1" ht="12.75" customHeight="1">
      <c r="A3" s="196" t="str">
        <f>"Punct de lucru: "&amp;PL_Den</f>
        <v>Punct de lucru: </v>
      </c>
      <c r="B3" s="192"/>
      <c r="C3" s="193"/>
      <c r="D3" s="194"/>
      <c r="E3" s="195"/>
      <c r="F3" s="181"/>
      <c r="G3" s="181"/>
      <c r="H3" s="181"/>
      <c r="I3" s="181"/>
      <c r="J3" s="181"/>
      <c r="K3" s="181"/>
      <c r="L3" s="181"/>
    </row>
    <row r="4" spans="1:12" s="182" customFormat="1" ht="3.75" customHeight="1">
      <c r="A4" s="197"/>
      <c r="B4" s="198"/>
      <c r="C4" s="199"/>
      <c r="D4" s="200"/>
      <c r="E4" s="201"/>
      <c r="F4" s="181"/>
      <c r="G4" s="181"/>
      <c r="H4" s="181"/>
      <c r="I4" s="181"/>
      <c r="J4" s="181"/>
      <c r="K4" s="181"/>
      <c r="L4" s="181"/>
    </row>
    <row r="5" spans="1:12" ht="12.75" customHeight="1">
      <c r="A5" s="201"/>
      <c r="B5" s="202"/>
      <c r="C5" s="203"/>
      <c r="D5" s="204"/>
      <c r="E5" s="203"/>
      <c r="L5" s="181"/>
    </row>
    <row r="6" spans="1:12" ht="16.5" customHeight="1">
      <c r="A6" s="373" t="s">
        <v>242</v>
      </c>
      <c r="B6" s="373"/>
      <c r="C6" s="373"/>
      <c r="D6" s="373"/>
      <c r="E6" s="373"/>
      <c r="L6" s="181"/>
    </row>
    <row r="7" spans="1:12" ht="3" customHeight="1" thickBot="1">
      <c r="A7" s="205"/>
      <c r="B7" s="205"/>
      <c r="C7" s="205"/>
      <c r="D7" s="205"/>
      <c r="E7" s="205"/>
      <c r="L7" s="181"/>
    </row>
    <row r="8" spans="1:12" ht="45.75" customHeight="1" thickBot="1">
      <c r="A8" s="184" t="s">
        <v>208</v>
      </c>
      <c r="B8" s="185" t="s">
        <v>116</v>
      </c>
      <c r="C8" s="185" t="s">
        <v>261</v>
      </c>
      <c r="D8" s="185" t="s">
        <v>214</v>
      </c>
      <c r="E8" s="186" t="s">
        <v>382</v>
      </c>
      <c r="L8" s="181"/>
    </row>
    <row r="9" spans="1:5" ht="12.75">
      <c r="A9" s="206">
        <v>1</v>
      </c>
      <c r="B9" s="207" t="s">
        <v>265</v>
      </c>
      <c r="C9" s="208">
        <v>18</v>
      </c>
      <c r="D9" s="251"/>
      <c r="E9" s="209">
        <f>C9*D9</f>
        <v>0</v>
      </c>
    </row>
    <row r="10" spans="1:5" ht="12.75">
      <c r="A10" s="210">
        <v>2</v>
      </c>
      <c r="B10" s="211" t="s">
        <v>266</v>
      </c>
      <c r="C10" s="212">
        <v>30</v>
      </c>
      <c r="D10" s="252"/>
      <c r="E10" s="213">
        <f aca="true" t="shared" si="0" ref="E10:E75">C10*D10</f>
        <v>0</v>
      </c>
    </row>
    <row r="11" spans="1:5" ht="12.75">
      <c r="A11" s="210">
        <v>3</v>
      </c>
      <c r="B11" s="211" t="s">
        <v>267</v>
      </c>
      <c r="C11" s="212">
        <v>35</v>
      </c>
      <c r="D11" s="252"/>
      <c r="E11" s="213">
        <f t="shared" si="0"/>
        <v>0</v>
      </c>
    </row>
    <row r="12" spans="1:5" ht="25.5">
      <c r="A12" s="210">
        <v>4</v>
      </c>
      <c r="B12" s="211" t="s">
        <v>268</v>
      </c>
      <c r="C12" s="212">
        <v>35</v>
      </c>
      <c r="D12" s="252"/>
      <c r="E12" s="213">
        <f t="shared" si="0"/>
        <v>0</v>
      </c>
    </row>
    <row r="13" spans="1:5" ht="12.75">
      <c r="A13" s="210">
        <v>5</v>
      </c>
      <c r="B13" s="211" t="s">
        <v>274</v>
      </c>
      <c r="C13" s="212">
        <v>35</v>
      </c>
      <c r="D13" s="252"/>
      <c r="E13" s="213">
        <f t="shared" si="0"/>
        <v>0</v>
      </c>
    </row>
    <row r="14" spans="1:5" ht="12.75">
      <c r="A14" s="210">
        <v>6</v>
      </c>
      <c r="B14" s="211" t="s">
        <v>271</v>
      </c>
      <c r="C14" s="212">
        <v>23</v>
      </c>
      <c r="D14" s="252"/>
      <c r="E14" s="213">
        <f t="shared" si="0"/>
        <v>0</v>
      </c>
    </row>
    <row r="15" spans="1:5" ht="12.75">
      <c r="A15" s="210">
        <v>7</v>
      </c>
      <c r="B15" s="211" t="s">
        <v>272</v>
      </c>
      <c r="C15" s="212">
        <v>35</v>
      </c>
      <c r="D15" s="252"/>
      <c r="E15" s="213">
        <f t="shared" si="0"/>
        <v>0</v>
      </c>
    </row>
    <row r="16" spans="1:5" ht="12.75">
      <c r="A16" s="210">
        <v>8</v>
      </c>
      <c r="B16" s="211" t="s">
        <v>269</v>
      </c>
      <c r="C16" s="212">
        <v>32</v>
      </c>
      <c r="D16" s="252"/>
      <c r="E16" s="213">
        <f t="shared" si="0"/>
        <v>0</v>
      </c>
    </row>
    <row r="17" spans="1:5" ht="25.5">
      <c r="A17" s="210">
        <v>9</v>
      </c>
      <c r="B17" s="211" t="s">
        <v>273</v>
      </c>
      <c r="C17" s="212">
        <v>32</v>
      </c>
      <c r="D17" s="252"/>
      <c r="E17" s="213">
        <f t="shared" si="0"/>
        <v>0</v>
      </c>
    </row>
    <row r="18" spans="1:5" ht="12.75">
      <c r="A18" s="210">
        <v>10</v>
      </c>
      <c r="B18" s="211" t="s">
        <v>270</v>
      </c>
      <c r="C18" s="212">
        <v>32</v>
      </c>
      <c r="D18" s="252"/>
      <c r="E18" s="213">
        <f t="shared" si="0"/>
        <v>0</v>
      </c>
    </row>
    <row r="19" spans="1:5" ht="25.5">
      <c r="A19" s="210">
        <v>11</v>
      </c>
      <c r="B19" s="211" t="s">
        <v>275</v>
      </c>
      <c r="C19" s="212">
        <v>56</v>
      </c>
      <c r="D19" s="252"/>
      <c r="E19" s="213">
        <f t="shared" si="0"/>
        <v>0</v>
      </c>
    </row>
    <row r="20" spans="1:5" ht="25.5">
      <c r="A20" s="210">
        <v>12</v>
      </c>
      <c r="B20" s="211" t="s">
        <v>276</v>
      </c>
      <c r="C20" s="212">
        <v>82</v>
      </c>
      <c r="D20" s="252"/>
      <c r="E20" s="213">
        <f t="shared" si="0"/>
        <v>0</v>
      </c>
    </row>
    <row r="21" spans="1:5" ht="12.75">
      <c r="A21" s="210">
        <v>13</v>
      </c>
      <c r="B21" s="211" t="s">
        <v>277</v>
      </c>
      <c r="C21" s="212">
        <v>100</v>
      </c>
      <c r="D21" s="252"/>
      <c r="E21" s="213">
        <f t="shared" si="0"/>
        <v>0</v>
      </c>
    </row>
    <row r="22" spans="1:5" ht="12.75">
      <c r="A22" s="210">
        <v>14</v>
      </c>
      <c r="B22" s="211" t="s">
        <v>278</v>
      </c>
      <c r="C22" s="212">
        <v>70</v>
      </c>
      <c r="D22" s="252"/>
      <c r="E22" s="213">
        <f t="shared" si="0"/>
        <v>0</v>
      </c>
    </row>
    <row r="23" spans="1:5" ht="25.5">
      <c r="A23" s="210">
        <v>15</v>
      </c>
      <c r="B23" s="211" t="s">
        <v>279</v>
      </c>
      <c r="C23" s="212">
        <v>220</v>
      </c>
      <c r="D23" s="252"/>
      <c r="E23" s="213">
        <f t="shared" si="0"/>
        <v>0</v>
      </c>
    </row>
    <row r="24" spans="1:5" ht="12.75">
      <c r="A24" s="210">
        <v>16</v>
      </c>
      <c r="B24" s="211" t="s">
        <v>280</v>
      </c>
      <c r="C24" s="212">
        <v>250</v>
      </c>
      <c r="D24" s="252"/>
      <c r="E24" s="213">
        <f t="shared" si="0"/>
        <v>0</v>
      </c>
    </row>
    <row r="25" spans="1:5" ht="12.75">
      <c r="A25" s="210">
        <v>17</v>
      </c>
      <c r="B25" s="211" t="s">
        <v>281</v>
      </c>
      <c r="C25" s="212">
        <v>250</v>
      </c>
      <c r="D25" s="252"/>
      <c r="E25" s="213">
        <f t="shared" si="0"/>
        <v>0</v>
      </c>
    </row>
    <row r="26" spans="1:5" ht="25.5">
      <c r="A26" s="210">
        <v>18</v>
      </c>
      <c r="B26" s="211" t="s">
        <v>282</v>
      </c>
      <c r="C26" s="212">
        <v>250</v>
      </c>
      <c r="D26" s="252"/>
      <c r="E26" s="213">
        <f t="shared" si="0"/>
        <v>0</v>
      </c>
    </row>
    <row r="27" spans="1:5" ht="25.5">
      <c r="A27" s="210">
        <v>19</v>
      </c>
      <c r="B27" s="211" t="s">
        <v>283</v>
      </c>
      <c r="C27" s="212">
        <v>250</v>
      </c>
      <c r="D27" s="252"/>
      <c r="E27" s="213">
        <f t="shared" si="0"/>
        <v>0</v>
      </c>
    </row>
    <row r="28" spans="1:5" ht="12.75">
      <c r="A28" s="210">
        <v>20</v>
      </c>
      <c r="B28" s="211" t="s">
        <v>284</v>
      </c>
      <c r="C28" s="212">
        <v>280</v>
      </c>
      <c r="D28" s="252"/>
      <c r="E28" s="213">
        <f t="shared" si="0"/>
        <v>0</v>
      </c>
    </row>
    <row r="29" spans="1:5" ht="12.75">
      <c r="A29" s="210">
        <v>23</v>
      </c>
      <c r="B29" s="211" t="s">
        <v>253</v>
      </c>
      <c r="C29" s="212">
        <v>35</v>
      </c>
      <c r="D29" s="252"/>
      <c r="E29" s="213">
        <f t="shared" si="0"/>
        <v>0</v>
      </c>
    </row>
    <row r="30" spans="1:5" ht="25.5">
      <c r="A30" s="210">
        <v>24</v>
      </c>
      <c r="B30" s="211" t="s">
        <v>285</v>
      </c>
      <c r="C30" s="212">
        <v>200</v>
      </c>
      <c r="D30" s="252"/>
      <c r="E30" s="213">
        <f t="shared" si="0"/>
        <v>0</v>
      </c>
    </row>
    <row r="31" spans="1:5" ht="12.75">
      <c r="A31" s="210">
        <v>25</v>
      </c>
      <c r="B31" s="211" t="s">
        <v>388</v>
      </c>
      <c r="C31" s="212">
        <v>25</v>
      </c>
      <c r="D31" s="252"/>
      <c r="E31" s="213">
        <f t="shared" si="0"/>
        <v>0</v>
      </c>
    </row>
    <row r="32" spans="1:5" ht="12.75">
      <c r="A32" s="210">
        <v>26</v>
      </c>
      <c r="B32" s="211" t="s">
        <v>286</v>
      </c>
      <c r="C32" s="212">
        <v>60</v>
      </c>
      <c r="D32" s="252"/>
      <c r="E32" s="213">
        <f t="shared" si="0"/>
        <v>0</v>
      </c>
    </row>
    <row r="33" spans="1:5" ht="12.75">
      <c r="A33" s="210">
        <v>27</v>
      </c>
      <c r="B33" s="211" t="s">
        <v>287</v>
      </c>
      <c r="C33" s="212">
        <v>40</v>
      </c>
      <c r="D33" s="252"/>
      <c r="E33" s="213">
        <f t="shared" si="0"/>
        <v>0</v>
      </c>
    </row>
    <row r="34" spans="1:5" ht="12.75">
      <c r="A34" s="210">
        <v>28</v>
      </c>
      <c r="B34" s="211" t="s">
        <v>383</v>
      </c>
      <c r="C34" s="212">
        <v>30</v>
      </c>
      <c r="D34" s="252"/>
      <c r="E34" s="213">
        <f t="shared" si="0"/>
        <v>0</v>
      </c>
    </row>
    <row r="35" spans="1:5" ht="12.75">
      <c r="A35" s="210">
        <v>37</v>
      </c>
      <c r="B35" s="211" t="s">
        <v>384</v>
      </c>
      <c r="C35" s="212">
        <v>40</v>
      </c>
      <c r="D35" s="252"/>
      <c r="E35" s="213">
        <f t="shared" si="0"/>
        <v>0</v>
      </c>
    </row>
    <row r="36" spans="1:5" ht="12.75">
      <c r="A36" s="210">
        <v>42</v>
      </c>
      <c r="B36" s="211" t="s">
        <v>288</v>
      </c>
      <c r="C36" s="212">
        <v>120</v>
      </c>
      <c r="D36" s="252"/>
      <c r="E36" s="213">
        <f t="shared" si="0"/>
        <v>0</v>
      </c>
    </row>
    <row r="37" spans="1:5" ht="12.75">
      <c r="A37" s="210">
        <v>43</v>
      </c>
      <c r="B37" s="211" t="s">
        <v>289</v>
      </c>
      <c r="C37" s="212">
        <v>150</v>
      </c>
      <c r="D37" s="252"/>
      <c r="E37" s="213">
        <f t="shared" si="0"/>
        <v>0</v>
      </c>
    </row>
    <row r="38" spans="1:5" ht="12.75">
      <c r="A38" s="210">
        <v>44</v>
      </c>
      <c r="B38" s="211" t="s">
        <v>290</v>
      </c>
      <c r="C38" s="212">
        <v>130</v>
      </c>
      <c r="D38" s="252"/>
      <c r="E38" s="213">
        <f t="shared" si="0"/>
        <v>0</v>
      </c>
    </row>
    <row r="39" spans="1:5" ht="12.75">
      <c r="A39" s="210">
        <v>45</v>
      </c>
      <c r="B39" s="211" t="s">
        <v>291</v>
      </c>
      <c r="C39" s="212">
        <v>175</v>
      </c>
      <c r="D39" s="252"/>
      <c r="E39" s="213">
        <f t="shared" si="0"/>
        <v>0</v>
      </c>
    </row>
    <row r="40" spans="1:5" ht="12.75">
      <c r="A40" s="210">
        <v>46</v>
      </c>
      <c r="B40" s="211" t="s">
        <v>292</v>
      </c>
      <c r="C40" s="212">
        <v>175</v>
      </c>
      <c r="D40" s="252"/>
      <c r="E40" s="213">
        <f t="shared" si="0"/>
        <v>0</v>
      </c>
    </row>
    <row r="41" spans="1:5" ht="12.75">
      <c r="A41" s="210">
        <v>47</v>
      </c>
      <c r="B41" s="211" t="s">
        <v>293</v>
      </c>
      <c r="C41" s="212">
        <v>175</v>
      </c>
      <c r="D41" s="252"/>
      <c r="E41" s="213">
        <f t="shared" si="0"/>
        <v>0</v>
      </c>
    </row>
    <row r="42" spans="1:5" ht="12.75">
      <c r="A42" s="210">
        <v>48</v>
      </c>
      <c r="B42" s="211" t="s">
        <v>294</v>
      </c>
      <c r="C42" s="212">
        <v>60</v>
      </c>
      <c r="D42" s="252"/>
      <c r="E42" s="213">
        <f t="shared" si="0"/>
        <v>0</v>
      </c>
    </row>
    <row r="43" spans="1:5" ht="12.75">
      <c r="A43" s="210">
        <v>49</v>
      </c>
      <c r="B43" s="211" t="s">
        <v>295</v>
      </c>
      <c r="C43" s="212">
        <v>60</v>
      </c>
      <c r="D43" s="252"/>
      <c r="E43" s="213">
        <f t="shared" si="0"/>
        <v>0</v>
      </c>
    </row>
    <row r="44" spans="1:5" ht="12.75">
      <c r="A44" s="210">
        <v>50</v>
      </c>
      <c r="B44" s="211" t="s">
        <v>296</v>
      </c>
      <c r="C44" s="212">
        <v>150</v>
      </c>
      <c r="D44" s="252"/>
      <c r="E44" s="213">
        <f t="shared" si="0"/>
        <v>0</v>
      </c>
    </row>
    <row r="45" spans="1:5" ht="12.75">
      <c r="A45" s="210">
        <v>51</v>
      </c>
      <c r="B45" s="211" t="s">
        <v>297</v>
      </c>
      <c r="C45" s="212">
        <v>150</v>
      </c>
      <c r="D45" s="252"/>
      <c r="E45" s="213">
        <f t="shared" si="0"/>
        <v>0</v>
      </c>
    </row>
    <row r="46" spans="1:5" ht="12.75">
      <c r="A46" s="210">
        <v>52</v>
      </c>
      <c r="B46" s="211" t="s">
        <v>298</v>
      </c>
      <c r="C46" s="212">
        <v>375</v>
      </c>
      <c r="D46" s="252"/>
      <c r="E46" s="213">
        <f t="shared" si="0"/>
        <v>0</v>
      </c>
    </row>
    <row r="47" spans="1:5" ht="12.75">
      <c r="A47" s="210">
        <v>53</v>
      </c>
      <c r="B47" s="211" t="s">
        <v>360</v>
      </c>
      <c r="C47" s="212">
        <v>375</v>
      </c>
      <c r="D47" s="252"/>
      <c r="E47" s="213">
        <f t="shared" si="0"/>
        <v>0</v>
      </c>
    </row>
    <row r="48" spans="1:5" ht="12.75">
      <c r="A48" s="210">
        <v>54</v>
      </c>
      <c r="B48" s="211" t="s">
        <v>299</v>
      </c>
      <c r="C48" s="212">
        <v>400</v>
      </c>
      <c r="D48" s="252"/>
      <c r="E48" s="213">
        <f t="shared" si="0"/>
        <v>0</v>
      </c>
    </row>
    <row r="49" spans="1:5" ht="12.75">
      <c r="A49" s="210">
        <v>55</v>
      </c>
      <c r="B49" s="211" t="s">
        <v>300</v>
      </c>
      <c r="C49" s="212">
        <v>375</v>
      </c>
      <c r="D49" s="252"/>
      <c r="E49" s="213">
        <f t="shared" si="0"/>
        <v>0</v>
      </c>
    </row>
    <row r="50" spans="1:5" ht="12.75">
      <c r="A50" s="210">
        <v>56</v>
      </c>
      <c r="B50" s="211" t="s">
        <v>301</v>
      </c>
      <c r="C50" s="212">
        <v>450</v>
      </c>
      <c r="D50" s="252"/>
      <c r="E50" s="213">
        <f t="shared" si="0"/>
        <v>0</v>
      </c>
    </row>
    <row r="51" spans="1:5" ht="25.5">
      <c r="A51" s="210">
        <v>57</v>
      </c>
      <c r="B51" s="211" t="s">
        <v>302</v>
      </c>
      <c r="C51" s="212">
        <v>400</v>
      </c>
      <c r="D51" s="252"/>
      <c r="E51" s="213">
        <f t="shared" si="0"/>
        <v>0</v>
      </c>
    </row>
    <row r="52" spans="1:5" ht="25.5">
      <c r="A52" s="210">
        <v>58</v>
      </c>
      <c r="B52" s="211" t="s">
        <v>303</v>
      </c>
      <c r="C52" s="212">
        <v>400</v>
      </c>
      <c r="D52" s="252"/>
      <c r="E52" s="213">
        <f t="shared" si="0"/>
        <v>0</v>
      </c>
    </row>
    <row r="53" spans="1:5" ht="25.5">
      <c r="A53" s="210">
        <v>59</v>
      </c>
      <c r="B53" s="211" t="s">
        <v>304</v>
      </c>
      <c r="C53" s="212">
        <v>400</v>
      </c>
      <c r="D53" s="252"/>
      <c r="E53" s="213">
        <f t="shared" si="0"/>
        <v>0</v>
      </c>
    </row>
    <row r="54" spans="1:5" ht="25.5">
      <c r="A54" s="210">
        <v>60</v>
      </c>
      <c r="B54" s="211" t="s">
        <v>305</v>
      </c>
      <c r="C54" s="212">
        <v>180</v>
      </c>
      <c r="D54" s="252"/>
      <c r="E54" s="213">
        <f t="shared" si="0"/>
        <v>0</v>
      </c>
    </row>
    <row r="55" spans="1:5" ht="12.75">
      <c r="A55" s="210">
        <v>61</v>
      </c>
      <c r="B55" s="211" t="s">
        <v>306</v>
      </c>
      <c r="C55" s="212">
        <v>375</v>
      </c>
      <c r="D55" s="252"/>
      <c r="E55" s="213">
        <f t="shared" si="0"/>
        <v>0</v>
      </c>
    </row>
    <row r="56" spans="1:5" ht="12.75">
      <c r="A56" s="210">
        <v>62</v>
      </c>
      <c r="B56" s="211" t="s">
        <v>307</v>
      </c>
      <c r="C56" s="212">
        <v>400</v>
      </c>
      <c r="D56" s="252"/>
      <c r="E56" s="213">
        <f t="shared" si="0"/>
        <v>0</v>
      </c>
    </row>
    <row r="57" spans="1:5" ht="12.75">
      <c r="A57" s="210">
        <v>63</v>
      </c>
      <c r="B57" s="211" t="s">
        <v>308</v>
      </c>
      <c r="C57" s="212">
        <v>400</v>
      </c>
      <c r="D57" s="252"/>
      <c r="E57" s="213">
        <f t="shared" si="0"/>
        <v>0</v>
      </c>
    </row>
    <row r="58" spans="1:5" ht="12.75">
      <c r="A58" s="210">
        <v>64</v>
      </c>
      <c r="B58" s="211" t="s">
        <v>309</v>
      </c>
      <c r="C58" s="212">
        <v>400</v>
      </c>
      <c r="D58" s="252"/>
      <c r="E58" s="213">
        <f t="shared" si="0"/>
        <v>0</v>
      </c>
    </row>
    <row r="59" spans="1:5" ht="12.75">
      <c r="A59" s="210">
        <v>65</v>
      </c>
      <c r="B59" s="211" t="s">
        <v>310</v>
      </c>
      <c r="C59" s="212">
        <v>400</v>
      </c>
      <c r="D59" s="252"/>
      <c r="E59" s="213">
        <f t="shared" si="0"/>
        <v>0</v>
      </c>
    </row>
    <row r="60" spans="1:5" ht="12.75">
      <c r="A60" s="210">
        <v>66</v>
      </c>
      <c r="B60" s="211" t="s">
        <v>311</v>
      </c>
      <c r="C60" s="212">
        <v>400</v>
      </c>
      <c r="D60" s="252"/>
      <c r="E60" s="213">
        <f t="shared" si="0"/>
        <v>0</v>
      </c>
    </row>
    <row r="61" spans="1:5" ht="12.75">
      <c r="A61" s="210">
        <v>67</v>
      </c>
      <c r="B61" s="211" t="s">
        <v>312</v>
      </c>
      <c r="C61" s="212">
        <v>400</v>
      </c>
      <c r="D61" s="252"/>
      <c r="E61" s="213">
        <f t="shared" si="0"/>
        <v>0</v>
      </c>
    </row>
    <row r="62" spans="1:5" ht="12.75">
      <c r="A62" s="210">
        <v>68</v>
      </c>
      <c r="B62" s="211" t="s">
        <v>313</v>
      </c>
      <c r="C62" s="212">
        <v>400</v>
      </c>
      <c r="D62" s="252"/>
      <c r="E62" s="213">
        <f t="shared" si="0"/>
        <v>0</v>
      </c>
    </row>
    <row r="63" spans="1:5" ht="12.75">
      <c r="A63" s="210">
        <v>69</v>
      </c>
      <c r="B63" s="211" t="s">
        <v>314</v>
      </c>
      <c r="C63" s="212">
        <v>700</v>
      </c>
      <c r="D63" s="252"/>
      <c r="E63" s="213">
        <f t="shared" si="0"/>
        <v>0</v>
      </c>
    </row>
    <row r="64" spans="1:5" ht="12.75">
      <c r="A64" s="210">
        <v>70</v>
      </c>
      <c r="B64" s="211" t="s">
        <v>315</v>
      </c>
      <c r="C64" s="212">
        <v>450</v>
      </c>
      <c r="D64" s="252"/>
      <c r="E64" s="213">
        <f t="shared" si="0"/>
        <v>0</v>
      </c>
    </row>
    <row r="65" spans="1:5" ht="12.75">
      <c r="A65" s="210">
        <v>71</v>
      </c>
      <c r="B65" s="211" t="s">
        <v>316</v>
      </c>
      <c r="C65" s="212">
        <v>450</v>
      </c>
      <c r="D65" s="252"/>
      <c r="E65" s="213">
        <f t="shared" si="0"/>
        <v>0</v>
      </c>
    </row>
    <row r="66" spans="1:5" ht="12.75">
      <c r="A66" s="210">
        <v>72</v>
      </c>
      <c r="B66" s="211" t="s">
        <v>317</v>
      </c>
      <c r="C66" s="212">
        <v>450</v>
      </c>
      <c r="D66" s="252"/>
      <c r="E66" s="213">
        <f t="shared" si="0"/>
        <v>0</v>
      </c>
    </row>
    <row r="67" spans="1:5" ht="12.75">
      <c r="A67" s="210">
        <v>73</v>
      </c>
      <c r="B67" s="211" t="s">
        <v>318</v>
      </c>
      <c r="C67" s="212">
        <v>450</v>
      </c>
      <c r="D67" s="252"/>
      <c r="E67" s="213">
        <f t="shared" si="0"/>
        <v>0</v>
      </c>
    </row>
    <row r="68" spans="1:5" ht="25.5">
      <c r="A68" s="210">
        <v>74</v>
      </c>
      <c r="B68" s="211" t="s">
        <v>361</v>
      </c>
      <c r="C68" s="212">
        <v>450</v>
      </c>
      <c r="D68" s="252"/>
      <c r="E68" s="213">
        <f t="shared" si="0"/>
        <v>0</v>
      </c>
    </row>
    <row r="69" spans="1:5" ht="12.75">
      <c r="A69" s="210">
        <v>75</v>
      </c>
      <c r="B69" s="211" t="s">
        <v>319</v>
      </c>
      <c r="C69" s="212">
        <v>450</v>
      </c>
      <c r="D69" s="252"/>
      <c r="E69" s="213">
        <f t="shared" si="0"/>
        <v>0</v>
      </c>
    </row>
    <row r="70" spans="1:5" ht="12.75">
      <c r="A70" s="210">
        <v>76</v>
      </c>
      <c r="B70" s="211" t="s">
        <v>320</v>
      </c>
      <c r="C70" s="212">
        <v>450</v>
      </c>
      <c r="D70" s="252"/>
      <c r="E70" s="213">
        <f t="shared" si="0"/>
        <v>0</v>
      </c>
    </row>
    <row r="71" spans="1:5" ht="12.75">
      <c r="A71" s="210">
        <v>77</v>
      </c>
      <c r="B71" s="211" t="s">
        <v>321</v>
      </c>
      <c r="C71" s="212">
        <v>450</v>
      </c>
      <c r="D71" s="252"/>
      <c r="E71" s="213">
        <f t="shared" si="0"/>
        <v>0</v>
      </c>
    </row>
    <row r="72" spans="1:5" ht="12.75">
      <c r="A72" s="210">
        <v>78</v>
      </c>
      <c r="B72" s="211" t="s">
        <v>322</v>
      </c>
      <c r="C72" s="212">
        <v>450</v>
      </c>
      <c r="D72" s="252"/>
      <c r="E72" s="213">
        <f t="shared" si="0"/>
        <v>0</v>
      </c>
    </row>
    <row r="73" spans="1:5" ht="12.75">
      <c r="A73" s="210">
        <v>79</v>
      </c>
      <c r="B73" s="211" t="s">
        <v>323</v>
      </c>
      <c r="C73" s="212">
        <v>700</v>
      </c>
      <c r="D73" s="252"/>
      <c r="E73" s="213">
        <f t="shared" si="0"/>
        <v>0</v>
      </c>
    </row>
    <row r="74" spans="1:5" ht="12.75">
      <c r="A74" s="210">
        <v>80</v>
      </c>
      <c r="B74" s="211" t="s">
        <v>324</v>
      </c>
      <c r="C74" s="212">
        <v>700</v>
      </c>
      <c r="D74" s="252"/>
      <c r="E74" s="213">
        <f t="shared" si="0"/>
        <v>0</v>
      </c>
    </row>
    <row r="75" spans="1:5" ht="12.75">
      <c r="A75" s="210">
        <v>81</v>
      </c>
      <c r="B75" s="211" t="s">
        <v>325</v>
      </c>
      <c r="C75" s="212">
        <v>700</v>
      </c>
      <c r="D75" s="252"/>
      <c r="E75" s="213">
        <f t="shared" si="0"/>
        <v>0</v>
      </c>
    </row>
    <row r="76" spans="1:5" ht="12.75">
      <c r="A76" s="210">
        <v>82</v>
      </c>
      <c r="B76" s="211" t="s">
        <v>326</v>
      </c>
      <c r="C76" s="212">
        <v>700</v>
      </c>
      <c r="D76" s="252"/>
      <c r="E76" s="213">
        <f aca="true" t="shared" si="1" ref="E76:E114">C76*D76</f>
        <v>0</v>
      </c>
    </row>
    <row r="77" spans="1:5" ht="25.5">
      <c r="A77" s="210">
        <v>83</v>
      </c>
      <c r="B77" s="211" t="s">
        <v>362</v>
      </c>
      <c r="C77" s="212">
        <v>700</v>
      </c>
      <c r="D77" s="252"/>
      <c r="E77" s="213">
        <f t="shared" si="1"/>
        <v>0</v>
      </c>
    </row>
    <row r="78" spans="1:5" ht="12.75">
      <c r="A78" s="210">
        <v>84</v>
      </c>
      <c r="B78" s="211" t="s">
        <v>327</v>
      </c>
      <c r="C78" s="212">
        <v>700</v>
      </c>
      <c r="D78" s="252"/>
      <c r="E78" s="213">
        <f t="shared" si="1"/>
        <v>0</v>
      </c>
    </row>
    <row r="79" spans="1:5" ht="12.75">
      <c r="A79" s="210">
        <v>85</v>
      </c>
      <c r="B79" s="211" t="s">
        <v>328</v>
      </c>
      <c r="C79" s="212">
        <v>700</v>
      </c>
      <c r="D79" s="252"/>
      <c r="E79" s="213">
        <f t="shared" si="1"/>
        <v>0</v>
      </c>
    </row>
    <row r="80" spans="1:5" ht="25.5">
      <c r="A80" s="210">
        <v>86</v>
      </c>
      <c r="B80" s="211" t="s">
        <v>329</v>
      </c>
      <c r="C80" s="212">
        <v>700</v>
      </c>
      <c r="D80" s="252"/>
      <c r="E80" s="213">
        <f t="shared" si="1"/>
        <v>0</v>
      </c>
    </row>
    <row r="81" spans="1:5" ht="12.75">
      <c r="A81" s="210">
        <v>87</v>
      </c>
      <c r="B81" s="211" t="s">
        <v>330</v>
      </c>
      <c r="C81" s="212">
        <v>450</v>
      </c>
      <c r="D81" s="252"/>
      <c r="E81" s="213">
        <f t="shared" si="1"/>
        <v>0</v>
      </c>
    </row>
    <row r="82" spans="1:5" ht="12.75">
      <c r="A82" s="210">
        <v>88</v>
      </c>
      <c r="B82" s="211" t="s">
        <v>331</v>
      </c>
      <c r="C82" s="212">
        <v>700</v>
      </c>
      <c r="D82" s="252"/>
      <c r="E82" s="213">
        <f t="shared" si="1"/>
        <v>0</v>
      </c>
    </row>
    <row r="83" spans="1:5" ht="12.75">
      <c r="A83" s="210">
        <v>89</v>
      </c>
      <c r="B83" s="211" t="s">
        <v>363</v>
      </c>
      <c r="C83" s="212">
        <v>700</v>
      </c>
      <c r="D83" s="252"/>
      <c r="E83" s="213">
        <f t="shared" si="1"/>
        <v>0</v>
      </c>
    </row>
    <row r="84" spans="1:5" ht="12.75">
      <c r="A84" s="210">
        <v>90</v>
      </c>
      <c r="B84" s="211" t="s">
        <v>332</v>
      </c>
      <c r="C84" s="212">
        <v>850</v>
      </c>
      <c r="D84" s="252"/>
      <c r="E84" s="213">
        <f t="shared" si="1"/>
        <v>0</v>
      </c>
    </row>
    <row r="85" spans="1:5" ht="12.75">
      <c r="A85" s="210">
        <v>91</v>
      </c>
      <c r="B85" s="211" t="s">
        <v>333</v>
      </c>
      <c r="C85" s="212">
        <v>400</v>
      </c>
      <c r="D85" s="252"/>
      <c r="E85" s="213">
        <f t="shared" si="1"/>
        <v>0</v>
      </c>
    </row>
    <row r="86" spans="1:5" ht="12.75">
      <c r="A86" s="210">
        <v>92</v>
      </c>
      <c r="B86" s="211" t="s">
        <v>334</v>
      </c>
      <c r="C86" s="212">
        <v>400</v>
      </c>
      <c r="D86" s="252"/>
      <c r="E86" s="213">
        <f t="shared" si="1"/>
        <v>0</v>
      </c>
    </row>
    <row r="87" spans="1:5" ht="25.5">
      <c r="A87" s="210">
        <v>93</v>
      </c>
      <c r="B87" s="211" t="s">
        <v>335</v>
      </c>
      <c r="C87" s="212">
        <v>600</v>
      </c>
      <c r="D87" s="252"/>
      <c r="E87" s="213">
        <f t="shared" si="1"/>
        <v>0</v>
      </c>
    </row>
    <row r="88" spans="1:5" ht="12.75">
      <c r="A88" s="210">
        <v>94</v>
      </c>
      <c r="B88" s="211" t="s">
        <v>336</v>
      </c>
      <c r="C88" s="212">
        <v>400</v>
      </c>
      <c r="D88" s="252"/>
      <c r="E88" s="213">
        <f t="shared" si="1"/>
        <v>0</v>
      </c>
    </row>
    <row r="89" spans="1:5" ht="12.75">
      <c r="A89" s="210">
        <v>95</v>
      </c>
      <c r="B89" s="211" t="s">
        <v>364</v>
      </c>
      <c r="C89" s="212">
        <v>800</v>
      </c>
      <c r="D89" s="252"/>
      <c r="E89" s="213">
        <f t="shared" si="1"/>
        <v>0</v>
      </c>
    </row>
    <row r="90" spans="1:5" ht="12.75">
      <c r="A90" s="210">
        <v>96</v>
      </c>
      <c r="B90" s="211" t="s">
        <v>337</v>
      </c>
      <c r="C90" s="212">
        <v>300</v>
      </c>
      <c r="D90" s="252"/>
      <c r="E90" s="213">
        <f t="shared" si="1"/>
        <v>0</v>
      </c>
    </row>
    <row r="91" spans="1:5" ht="12.75">
      <c r="A91" s="210">
        <v>97</v>
      </c>
      <c r="B91" s="211" t="s">
        <v>367</v>
      </c>
      <c r="C91" s="212">
        <v>450</v>
      </c>
      <c r="D91" s="252"/>
      <c r="E91" s="213">
        <f t="shared" si="1"/>
        <v>0</v>
      </c>
    </row>
    <row r="92" spans="1:5" ht="12.75">
      <c r="A92" s="210">
        <v>98</v>
      </c>
      <c r="B92" s="211" t="s">
        <v>368</v>
      </c>
      <c r="C92" s="212">
        <v>700</v>
      </c>
      <c r="D92" s="252"/>
      <c r="E92" s="213">
        <f t="shared" si="1"/>
        <v>0</v>
      </c>
    </row>
    <row r="93" spans="1:5" ht="12.75">
      <c r="A93" s="210">
        <v>99</v>
      </c>
      <c r="B93" s="211" t="s">
        <v>338</v>
      </c>
      <c r="C93" s="212">
        <v>10</v>
      </c>
      <c r="D93" s="252"/>
      <c r="E93" s="213">
        <f t="shared" si="1"/>
        <v>0</v>
      </c>
    </row>
    <row r="94" spans="1:5" ht="12.75">
      <c r="A94" s="210">
        <v>100</v>
      </c>
      <c r="B94" s="211" t="s">
        <v>339</v>
      </c>
      <c r="C94" s="212">
        <v>25</v>
      </c>
      <c r="D94" s="252"/>
      <c r="E94" s="213">
        <f t="shared" si="1"/>
        <v>0</v>
      </c>
    </row>
    <row r="95" spans="1:5" ht="12.75">
      <c r="A95" s="210">
        <v>101</v>
      </c>
      <c r="B95" s="211" t="s">
        <v>340</v>
      </c>
      <c r="C95" s="212">
        <v>20</v>
      </c>
      <c r="D95" s="252"/>
      <c r="E95" s="213">
        <f t="shared" si="1"/>
        <v>0</v>
      </c>
    </row>
    <row r="96" spans="1:5" ht="12.75">
      <c r="A96" s="210">
        <v>102</v>
      </c>
      <c r="B96" s="211" t="s">
        <v>341</v>
      </c>
      <c r="C96" s="212">
        <v>25</v>
      </c>
      <c r="D96" s="252"/>
      <c r="E96" s="213">
        <f t="shared" si="1"/>
        <v>0</v>
      </c>
    </row>
    <row r="97" spans="1:5" ht="12.75">
      <c r="A97" s="210">
        <v>103</v>
      </c>
      <c r="B97" s="211" t="s">
        <v>342</v>
      </c>
      <c r="C97" s="212">
        <v>5</v>
      </c>
      <c r="D97" s="252"/>
      <c r="E97" s="213">
        <f t="shared" si="1"/>
        <v>0</v>
      </c>
    </row>
    <row r="98" spans="1:5" ht="12.75">
      <c r="A98" s="210">
        <v>104</v>
      </c>
      <c r="B98" s="211" t="s">
        <v>343</v>
      </c>
      <c r="C98" s="212">
        <v>20</v>
      </c>
      <c r="D98" s="252"/>
      <c r="E98" s="213">
        <f t="shared" si="1"/>
        <v>0</v>
      </c>
    </row>
    <row r="99" spans="1:5" ht="12.75">
      <c r="A99" s="210">
        <v>105</v>
      </c>
      <c r="B99" s="211" t="s">
        <v>344</v>
      </c>
      <c r="C99" s="214">
        <v>25</v>
      </c>
      <c r="D99" s="252"/>
      <c r="E99" s="213">
        <f t="shared" si="1"/>
        <v>0</v>
      </c>
    </row>
    <row r="100" spans="1:5" ht="12.75">
      <c r="A100" s="210">
        <v>106</v>
      </c>
      <c r="B100" s="211" t="s">
        <v>345</v>
      </c>
      <c r="C100" s="212">
        <v>20</v>
      </c>
      <c r="D100" s="252"/>
      <c r="E100" s="213">
        <f t="shared" si="1"/>
        <v>0</v>
      </c>
    </row>
    <row r="101" spans="1:5" ht="12.75">
      <c r="A101" s="210">
        <v>107</v>
      </c>
      <c r="B101" s="211" t="s">
        <v>346</v>
      </c>
      <c r="C101" s="212">
        <v>20</v>
      </c>
      <c r="D101" s="252"/>
      <c r="E101" s="213">
        <f t="shared" si="1"/>
        <v>0</v>
      </c>
    </row>
    <row r="102" spans="1:5" ht="12.75">
      <c r="A102" s="210">
        <v>108</v>
      </c>
      <c r="B102" s="211" t="s">
        <v>347</v>
      </c>
      <c r="C102" s="212">
        <v>20</v>
      </c>
      <c r="D102" s="252"/>
      <c r="E102" s="213">
        <f t="shared" si="1"/>
        <v>0</v>
      </c>
    </row>
    <row r="103" spans="1:5" ht="12.75">
      <c r="A103" s="210">
        <v>109</v>
      </c>
      <c r="B103" s="211" t="s">
        <v>348</v>
      </c>
      <c r="C103" s="212">
        <v>20</v>
      </c>
      <c r="D103" s="252"/>
      <c r="E103" s="213">
        <f t="shared" si="1"/>
        <v>0</v>
      </c>
    </row>
    <row r="104" spans="1:5" ht="12.75">
      <c r="A104" s="210">
        <v>110</v>
      </c>
      <c r="B104" s="211" t="s">
        <v>349</v>
      </c>
      <c r="C104" s="212">
        <v>75</v>
      </c>
      <c r="D104" s="252"/>
      <c r="E104" s="213">
        <f t="shared" si="1"/>
        <v>0</v>
      </c>
    </row>
    <row r="105" spans="1:5" ht="12.75">
      <c r="A105" s="210">
        <v>111</v>
      </c>
      <c r="B105" s="211" t="s">
        <v>350</v>
      </c>
      <c r="C105" s="212">
        <v>450</v>
      </c>
      <c r="D105" s="252"/>
      <c r="E105" s="213">
        <f t="shared" si="1"/>
        <v>0</v>
      </c>
    </row>
    <row r="106" spans="1:5" ht="25.5">
      <c r="A106" s="210">
        <v>112</v>
      </c>
      <c r="B106" s="211" t="s">
        <v>351</v>
      </c>
      <c r="C106" s="212">
        <v>450</v>
      </c>
      <c r="D106" s="252"/>
      <c r="E106" s="213">
        <f t="shared" si="1"/>
        <v>0</v>
      </c>
    </row>
    <row r="107" spans="1:5" ht="25.5">
      <c r="A107" s="210">
        <v>113</v>
      </c>
      <c r="B107" s="211" t="s">
        <v>352</v>
      </c>
      <c r="C107" s="212">
        <v>450</v>
      </c>
      <c r="D107" s="252"/>
      <c r="E107" s="213">
        <f t="shared" si="1"/>
        <v>0</v>
      </c>
    </row>
    <row r="108" spans="1:5" ht="25.5">
      <c r="A108" s="210">
        <v>114</v>
      </c>
      <c r="B108" s="211" t="s">
        <v>353</v>
      </c>
      <c r="C108" s="212">
        <v>450</v>
      </c>
      <c r="D108" s="252"/>
      <c r="E108" s="213">
        <f t="shared" si="1"/>
        <v>0</v>
      </c>
    </row>
    <row r="109" spans="1:5" ht="25.5">
      <c r="A109" s="210">
        <v>115</v>
      </c>
      <c r="B109" s="211" t="s">
        <v>354</v>
      </c>
      <c r="C109" s="212">
        <v>450</v>
      </c>
      <c r="D109" s="252"/>
      <c r="E109" s="213">
        <f t="shared" si="1"/>
        <v>0</v>
      </c>
    </row>
    <row r="110" spans="1:5" ht="12.75">
      <c r="A110" s="210">
        <v>116</v>
      </c>
      <c r="B110" s="211" t="s">
        <v>355</v>
      </c>
      <c r="C110" s="212">
        <v>450</v>
      </c>
      <c r="D110" s="252"/>
      <c r="E110" s="213">
        <f t="shared" si="1"/>
        <v>0</v>
      </c>
    </row>
    <row r="111" spans="1:5" ht="12.75">
      <c r="A111" s="210">
        <v>117</v>
      </c>
      <c r="B111" s="211" t="s">
        <v>356</v>
      </c>
      <c r="C111" s="212">
        <v>450</v>
      </c>
      <c r="D111" s="252"/>
      <c r="E111" s="213">
        <f t="shared" si="1"/>
        <v>0</v>
      </c>
    </row>
    <row r="112" spans="1:5" ht="12.75">
      <c r="A112" s="210">
        <v>118</v>
      </c>
      <c r="B112" s="211" t="s">
        <v>357</v>
      </c>
      <c r="C112" s="212">
        <v>450</v>
      </c>
      <c r="D112" s="252"/>
      <c r="E112" s="213">
        <f t="shared" si="1"/>
        <v>0</v>
      </c>
    </row>
    <row r="113" spans="1:5" ht="12.75">
      <c r="A113" s="210">
        <v>119</v>
      </c>
      <c r="B113" s="211" t="s">
        <v>358</v>
      </c>
      <c r="C113" s="212">
        <v>450</v>
      </c>
      <c r="D113" s="252"/>
      <c r="E113" s="213">
        <f t="shared" si="1"/>
        <v>0</v>
      </c>
    </row>
    <row r="114" spans="1:11" ht="13.5" thickBot="1">
      <c r="A114" s="210">
        <v>120</v>
      </c>
      <c r="B114" s="211" t="s">
        <v>359</v>
      </c>
      <c r="C114" s="212">
        <v>450</v>
      </c>
      <c r="D114" s="252"/>
      <c r="E114" s="213">
        <f t="shared" si="1"/>
        <v>0</v>
      </c>
      <c r="F114" s="179"/>
      <c r="G114" s="179"/>
      <c r="H114" s="179"/>
      <c r="I114" s="179"/>
      <c r="J114" s="179"/>
      <c r="K114" s="179"/>
    </row>
    <row r="115" spans="1:11" ht="18" customHeight="1" thickBot="1">
      <c r="A115" s="215"/>
      <c r="B115" s="377" t="s">
        <v>8</v>
      </c>
      <c r="C115" s="377"/>
      <c r="D115" s="216"/>
      <c r="E115" s="217">
        <f>SUM(E9:E114)</f>
        <v>0</v>
      </c>
      <c r="F115" s="179"/>
      <c r="G115" s="179"/>
      <c r="H115" s="179"/>
      <c r="I115" s="179"/>
      <c r="J115" s="179"/>
      <c r="K115" s="179"/>
    </row>
    <row r="116" spans="1:11" ht="12.75">
      <c r="A116" s="201"/>
      <c r="B116" s="203"/>
      <c r="C116" s="201"/>
      <c r="D116" s="203"/>
      <c r="E116" s="203"/>
      <c r="F116" s="179"/>
      <c r="G116" s="179"/>
      <c r="H116" s="179"/>
      <c r="I116" s="179"/>
      <c r="J116" s="179"/>
      <c r="K116" s="179"/>
    </row>
    <row r="117" spans="1:6" ht="27.75" customHeight="1">
      <c r="A117" s="374" t="s">
        <v>255</v>
      </c>
      <c r="B117" s="374"/>
      <c r="C117" s="374"/>
      <c r="D117" s="374"/>
      <c r="E117" s="218"/>
      <c r="F117" s="187"/>
    </row>
    <row r="118" spans="1:11" ht="22.5" customHeight="1">
      <c r="A118" s="378" t="s">
        <v>0</v>
      </c>
      <c r="B118" s="378"/>
      <c r="C118" s="378"/>
      <c r="D118" s="195"/>
      <c r="E118" s="195"/>
      <c r="F118" s="179"/>
      <c r="G118" s="179"/>
      <c r="H118" s="179"/>
      <c r="I118" s="179"/>
      <c r="J118" s="179"/>
      <c r="K118" s="179"/>
    </row>
    <row r="119" spans="1:5" s="179" customFormat="1" ht="15.75">
      <c r="A119" s="376" t="s">
        <v>2</v>
      </c>
      <c r="B119" s="376"/>
      <c r="C119" s="376"/>
      <c r="D119" s="195"/>
      <c r="E119" s="195"/>
    </row>
    <row r="120" spans="1:5" s="179" customFormat="1" ht="15.75">
      <c r="A120" s="376"/>
      <c r="B120" s="376"/>
      <c r="C120" s="376"/>
      <c r="D120" s="195"/>
      <c r="E120" s="195"/>
    </row>
    <row r="121" spans="1:5" s="179" customFormat="1" ht="15.75">
      <c r="A121" s="376" t="str">
        <f>UPPER(Furn_ReprLeg_Nume)&amp;"  "&amp;Furn_ReprLeg_PreNume</f>
        <v>  </v>
      </c>
      <c r="B121" s="376"/>
      <c r="C121" s="376"/>
      <c r="D121" s="195"/>
      <c r="E121" s="195"/>
    </row>
    <row r="122" spans="1:11" s="179" customFormat="1" ht="12.75">
      <c r="A122" s="379" t="s">
        <v>151</v>
      </c>
      <c r="B122" s="379"/>
      <c r="C122" s="379"/>
      <c r="D122" s="195"/>
      <c r="E122" s="195"/>
      <c r="F122" s="183"/>
      <c r="G122" s="183"/>
      <c r="H122" s="183"/>
      <c r="I122" s="183"/>
      <c r="J122" s="183"/>
      <c r="K122" s="183"/>
    </row>
    <row r="123" spans="1:11" s="179" customFormat="1" ht="15.75">
      <c r="A123" s="220"/>
      <c r="B123" s="219"/>
      <c r="C123" s="376" t="s">
        <v>1</v>
      </c>
      <c r="D123" s="376"/>
      <c r="E123" s="195"/>
      <c r="F123" s="183"/>
      <c r="G123" s="183"/>
      <c r="H123" s="183"/>
      <c r="I123" s="183"/>
      <c r="J123" s="183"/>
      <c r="K123" s="183"/>
    </row>
    <row r="124" spans="1:11" s="179" customFormat="1" ht="15.75">
      <c r="A124" s="221"/>
      <c r="B124" s="188"/>
      <c r="C124" s="375">
        <f>Data_Compl</f>
        <v>0</v>
      </c>
      <c r="D124" s="375"/>
      <c r="E124" s="195"/>
      <c r="F124" s="183"/>
      <c r="G124" s="183"/>
      <c r="H124" s="183"/>
      <c r="I124" s="183"/>
      <c r="J124" s="183"/>
      <c r="K124" s="183"/>
    </row>
    <row r="125" spans="1:11" s="179" customFormat="1" ht="12.75">
      <c r="A125" s="182"/>
      <c r="B125" s="189"/>
      <c r="C125" s="189"/>
      <c r="D125" s="183"/>
      <c r="E125" s="183"/>
      <c r="F125" s="183"/>
      <c r="G125" s="183"/>
      <c r="H125" s="183"/>
      <c r="I125" s="183"/>
      <c r="J125" s="183"/>
      <c r="K125" s="183"/>
    </row>
    <row r="126" spans="2:3" ht="12.75">
      <c r="B126" s="189"/>
      <c r="C126" s="190"/>
    </row>
    <row r="127" spans="2:3" ht="12.75">
      <c r="B127" s="189"/>
      <c r="C127" s="190"/>
    </row>
    <row r="128" ht="12.75">
      <c r="B128" s="189"/>
    </row>
    <row r="129" spans="2:3" ht="12.75">
      <c r="B129" s="189"/>
      <c r="C129" s="190"/>
    </row>
    <row r="130" ht="12.75">
      <c r="B130" s="189"/>
    </row>
    <row r="131" spans="2:3" ht="12.75">
      <c r="B131" s="189"/>
      <c r="C131" s="189"/>
    </row>
    <row r="132" spans="2:3" ht="12.75">
      <c r="B132" s="189"/>
      <c r="C132" s="189"/>
    </row>
    <row r="133" spans="2:3" ht="12.75">
      <c r="B133" s="189"/>
      <c r="C133" s="189"/>
    </row>
    <row r="134" spans="2:3" ht="12.75">
      <c r="B134" s="189"/>
      <c r="C134" s="189"/>
    </row>
    <row r="135" spans="2:3" ht="12.75">
      <c r="B135" s="189"/>
      <c r="C135" s="189"/>
    </row>
    <row r="136" spans="2:3" ht="12.75">
      <c r="B136" s="189"/>
      <c r="C136" s="189"/>
    </row>
    <row r="137" spans="2:3" ht="12.75">
      <c r="B137" s="189"/>
      <c r="C137" s="190"/>
    </row>
    <row r="138" spans="2:3" ht="12.75">
      <c r="B138" s="189"/>
      <c r="C138" s="190"/>
    </row>
    <row r="139" spans="2:3" ht="12.75">
      <c r="B139" s="189"/>
      <c r="C139" s="189"/>
    </row>
    <row r="142" ht="12.75">
      <c r="B142" s="178"/>
    </row>
    <row r="143" ht="12.75">
      <c r="B143" s="178"/>
    </row>
  </sheetData>
  <sheetProtection password="FBFE" sheet="1" selectLockedCells="1"/>
  <mergeCells count="10">
    <mergeCell ref="A6:E6"/>
    <mergeCell ref="A117:D117"/>
    <mergeCell ref="C124:D124"/>
    <mergeCell ref="C123:D123"/>
    <mergeCell ref="B115:C115"/>
    <mergeCell ref="A118:C118"/>
    <mergeCell ref="A119:C119"/>
    <mergeCell ref="A120:C120"/>
    <mergeCell ref="A121:C121"/>
    <mergeCell ref="A122:C122"/>
  </mergeCells>
  <conditionalFormatting sqref="D9:D114">
    <cfRule type="expression" priority="1" dxfId="0" stopIfTrue="1">
      <formula>LEN(TRIM(D9))=0</formula>
    </cfRule>
    <cfRule type="cellIs" priority="2" dxfId="1" operator="equal" stopIfTrue="1">
      <formula>"""#"""</formula>
    </cfRule>
  </conditionalFormatting>
  <dataValidations count="1">
    <dataValidation type="custom" allowBlank="1" showInputMessage="1" showErrorMessage="1" errorTitle="Atenție !!!" error="Nu se acceptă decât valori întregi, sau caracterul #, la serviciile care NU se propun la contractare." sqref="D9:D114">
      <formula1>AND(D9=INT(D9),D9&gt;=0)</formula1>
    </dataValidation>
  </dataValidations>
  <printOptions/>
  <pageMargins left="0.57" right="0.22" top="0.27" bottom="0.34" header="0.25" footer="0.29"/>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J16"/>
  <sheetViews>
    <sheetView showGridLines="0" showRowColHeaders="0" showZeros="0" showOutlineSymbols="0" zoomScalePageLayoutView="0" workbookViewId="0" topLeftCell="A1">
      <selection activeCell="B8" sqref="B8"/>
    </sheetView>
  </sheetViews>
  <sheetFormatPr defaultColWidth="0" defaultRowHeight="12.75" zeroHeight="1"/>
  <cols>
    <col min="1" max="1" width="9.140625" style="0" customWidth="1"/>
    <col min="2" max="2" width="34.140625" style="0" customWidth="1"/>
    <col min="3" max="3" width="13.57421875" style="0" bestFit="1" customWidth="1"/>
    <col min="4" max="4" width="9.140625" style="0" customWidth="1"/>
    <col min="5" max="5" width="3.00390625" style="0" customWidth="1"/>
    <col min="6" max="8" width="0" style="0" hidden="1" customWidth="1"/>
    <col min="9" max="9" width="12.28125" style="0" hidden="1" customWidth="1"/>
    <col min="10" max="10" width="11.421875" style="0" hidden="1" customWidth="1"/>
    <col min="11" max="16384" width="0" style="0" hidden="1" customWidth="1"/>
  </cols>
  <sheetData>
    <row r="1" spans="1:5" ht="12.75">
      <c r="A1" s="18" t="str">
        <f>"Furnizor de investigatii paraclinice de radiologie-imagistica medicală: "</f>
        <v>Furnizor de investigatii paraclinice de radiologie-imagistica medicală: </v>
      </c>
      <c r="B1" s="1"/>
      <c r="C1" s="2"/>
      <c r="D1" s="20"/>
      <c r="E1" s="21"/>
    </row>
    <row r="2" spans="1:5" ht="12.75">
      <c r="A2" s="18">
        <f>Furn_Den</f>
        <v>0</v>
      </c>
      <c r="B2" s="1"/>
      <c r="C2" s="2"/>
      <c r="D2" s="20"/>
      <c r="E2" s="21"/>
    </row>
    <row r="3" spans="1:5" ht="12.75">
      <c r="A3" s="118" t="str">
        <f>"Punct de lucru: "&amp;PL_Den</f>
        <v>Punct de lucru: </v>
      </c>
      <c r="B3" s="1"/>
      <c r="C3" s="2"/>
      <c r="D3" s="20"/>
      <c r="E3" s="21"/>
    </row>
    <row r="4" ht="12.75"/>
    <row r="5" ht="12.75">
      <c r="A5" s="7"/>
    </row>
    <row r="6" ht="18.75" customHeight="1">
      <c r="A6" s="119" t="s">
        <v>207</v>
      </c>
    </row>
    <row r="7" spans="1:10" ht="28.5" customHeight="1">
      <c r="A7" s="54"/>
      <c r="B7" s="253" t="s">
        <v>365</v>
      </c>
      <c r="C7" s="55" t="s">
        <v>12</v>
      </c>
      <c r="D7" s="54"/>
      <c r="E7" s="54"/>
      <c r="F7" s="54"/>
      <c r="G7" s="54"/>
      <c r="H7" s="54"/>
      <c r="I7" s="54"/>
      <c r="J7" s="54"/>
    </row>
    <row r="8" spans="1:10" ht="12.75">
      <c r="A8" s="7"/>
      <c r="B8" s="132"/>
      <c r="C8" s="133">
        <f>IF(ISNA(VLOOKUP(B8,Disp_Pct,2,0)),"",VLOOKUP(B8,Disp_Pct,2,0))</f>
      </c>
      <c r="E8" s="7"/>
      <c r="F8" s="7"/>
      <c r="G8" s="7"/>
      <c r="H8" s="7"/>
      <c r="I8" s="54"/>
      <c r="J8" s="54"/>
    </row>
    <row r="9" ht="12.75"/>
    <row r="10" spans="1:3" ht="15.75">
      <c r="A10" s="315" t="s">
        <v>0</v>
      </c>
      <c r="B10" s="315"/>
      <c r="C10" s="315"/>
    </row>
    <row r="11" spans="1:3" ht="15.75">
      <c r="A11" s="303" t="s">
        <v>2</v>
      </c>
      <c r="B11" s="303"/>
      <c r="C11" s="303"/>
    </row>
    <row r="12" spans="1:3" ht="15.75">
      <c r="A12" s="303"/>
      <c r="B12" s="303"/>
      <c r="C12" s="96"/>
    </row>
    <row r="13" spans="1:3" ht="15.75">
      <c r="A13" s="303" t="str">
        <f>UPPER(Furn_ReprLeg_Nume)&amp;"  "&amp;Furn_ReprLeg_PreNume</f>
        <v>  </v>
      </c>
      <c r="B13" s="303"/>
      <c r="C13" s="303"/>
    </row>
    <row r="14" spans="1:3" ht="12.75">
      <c r="A14" s="306" t="s">
        <v>151</v>
      </c>
      <c r="B14" s="306"/>
      <c r="C14" s="306"/>
    </row>
    <row r="15" spans="1:3" ht="15.75">
      <c r="A15" s="96"/>
      <c r="B15" s="81"/>
      <c r="C15" s="81" t="s">
        <v>1</v>
      </c>
    </row>
    <row r="16" spans="1:3" ht="15.75">
      <c r="A16" s="92"/>
      <c r="B16" s="97"/>
      <c r="C16" s="98">
        <f>Data_Compl</f>
        <v>0</v>
      </c>
    </row>
    <row r="17" ht="12.75"/>
  </sheetData>
  <sheetProtection password="FBFE" sheet="1" selectLockedCells="1"/>
  <mergeCells count="5">
    <mergeCell ref="A10:C10"/>
    <mergeCell ref="A11:C11"/>
    <mergeCell ref="A14:C14"/>
    <mergeCell ref="A13:C13"/>
    <mergeCell ref="A12:B12"/>
  </mergeCells>
  <conditionalFormatting sqref="B8:C8">
    <cfRule type="expression" priority="1" dxfId="0" stopIfTrue="1">
      <formula>LEN(TRIM(B8))=0</formula>
    </cfRule>
  </conditionalFormatting>
  <dataValidations count="1">
    <dataValidation type="list" allowBlank="1" showInputMessage="1" showErrorMessage="1" sqref="B8">
      <formula1>Disp</formula1>
    </dataValidation>
  </dataValidations>
  <printOptions/>
  <pageMargins left="1.38"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72"/>
  <sheetViews>
    <sheetView showGridLines="0" zoomScalePageLayoutView="0" workbookViewId="0" topLeftCell="A13">
      <selection activeCell="C21" sqref="C21"/>
    </sheetView>
  </sheetViews>
  <sheetFormatPr defaultColWidth="9.140625" defaultRowHeight="12.75"/>
  <cols>
    <col min="1" max="1" width="37.421875" style="0" bestFit="1" customWidth="1"/>
    <col min="2" max="2" width="6.57421875" style="0" bestFit="1" customWidth="1"/>
    <col min="3" max="3" width="11.28125" style="21" bestFit="1" customWidth="1"/>
  </cols>
  <sheetData>
    <row r="1" spans="1:4" ht="12.75">
      <c r="A1" s="5" t="s">
        <v>32</v>
      </c>
      <c r="B1" s="5" t="s">
        <v>12</v>
      </c>
      <c r="C1" s="59" t="s">
        <v>156</v>
      </c>
      <c r="D1" s="14" t="s">
        <v>48</v>
      </c>
    </row>
    <row r="2" spans="1:4" ht="12.75">
      <c r="A2" s="60" t="s">
        <v>33</v>
      </c>
      <c r="B2" s="61">
        <v>30</v>
      </c>
      <c r="C2" s="61">
        <v>30</v>
      </c>
      <c r="D2" s="14" t="s">
        <v>49</v>
      </c>
    </row>
    <row r="3" spans="1:10" ht="12.75">
      <c r="A3" s="60" t="s">
        <v>34</v>
      </c>
      <c r="B3" s="61">
        <v>40</v>
      </c>
      <c r="C3" s="62">
        <v>30</v>
      </c>
      <c r="D3" s="53"/>
      <c r="E3" s="12"/>
      <c r="F3" s="12"/>
      <c r="G3" s="12"/>
      <c r="H3" s="12"/>
      <c r="I3" s="12"/>
      <c r="J3" s="12"/>
    </row>
    <row r="4" spans="1:3" ht="12.75">
      <c r="A4" s="60" t="s">
        <v>35</v>
      </c>
      <c r="B4" s="61">
        <v>30</v>
      </c>
      <c r="C4" s="62">
        <v>30</v>
      </c>
    </row>
    <row r="5" spans="1:3" ht="12.75">
      <c r="A5" s="60" t="s">
        <v>36</v>
      </c>
      <c r="B5" s="61">
        <v>40</v>
      </c>
      <c r="C5" s="62">
        <v>30</v>
      </c>
    </row>
    <row r="6" spans="1:3" ht="12.75">
      <c r="A6" s="60" t="s">
        <v>46</v>
      </c>
      <c r="B6" s="61">
        <v>30</v>
      </c>
      <c r="C6" s="62">
        <v>30</v>
      </c>
    </row>
    <row r="7" spans="1:3" ht="12.75">
      <c r="A7" s="60" t="s">
        <v>250</v>
      </c>
      <c r="B7" s="61">
        <v>30</v>
      </c>
      <c r="C7" s="62">
        <v>30</v>
      </c>
    </row>
    <row r="8" spans="1:3" ht="12.75">
      <c r="A8" s="60" t="s">
        <v>45</v>
      </c>
      <c r="B8" s="61">
        <v>40</v>
      </c>
      <c r="C8" s="62">
        <v>30</v>
      </c>
    </row>
    <row r="9" spans="1:3" ht="12.75">
      <c r="A9" s="60" t="s">
        <v>251</v>
      </c>
      <c r="B9" s="61">
        <v>40</v>
      </c>
      <c r="C9" s="62">
        <v>30</v>
      </c>
    </row>
    <row r="10" spans="1:3" ht="12.75">
      <c r="A10" s="60" t="s">
        <v>37</v>
      </c>
      <c r="B10" s="61">
        <v>15</v>
      </c>
      <c r="C10" s="62">
        <v>35</v>
      </c>
    </row>
    <row r="11" spans="1:3" ht="12.75">
      <c r="A11" s="60" t="s">
        <v>38</v>
      </c>
      <c r="B11" s="61">
        <v>20</v>
      </c>
      <c r="C11" s="62">
        <v>35</v>
      </c>
    </row>
    <row r="12" spans="1:3" ht="12.75">
      <c r="A12" s="60" t="s">
        <v>39</v>
      </c>
      <c r="B12" s="61">
        <v>11</v>
      </c>
      <c r="C12" s="62">
        <v>30</v>
      </c>
    </row>
    <row r="13" spans="1:3" ht="12.75">
      <c r="A13" s="60" t="s">
        <v>42</v>
      </c>
      <c r="B13" s="61">
        <v>10</v>
      </c>
      <c r="C13" s="62">
        <v>30</v>
      </c>
    </row>
    <row r="14" spans="1:3" ht="12.75">
      <c r="A14" s="60" t="s">
        <v>43</v>
      </c>
      <c r="B14" s="61">
        <v>8</v>
      </c>
      <c r="C14" s="62">
        <v>30</v>
      </c>
    </row>
    <row r="15" spans="1:3" ht="12.75">
      <c r="A15" s="60" t="s">
        <v>262</v>
      </c>
      <c r="B15" s="61">
        <v>7</v>
      </c>
      <c r="C15" s="62">
        <v>30</v>
      </c>
    </row>
    <row r="16" spans="1:3" ht="12.75">
      <c r="A16" s="60" t="s">
        <v>44</v>
      </c>
      <c r="B16" s="61">
        <v>9</v>
      </c>
      <c r="C16" s="62">
        <v>30</v>
      </c>
    </row>
    <row r="17" spans="1:3" ht="12.75">
      <c r="A17" s="60" t="s">
        <v>40</v>
      </c>
      <c r="B17" s="61">
        <v>13</v>
      </c>
      <c r="C17" s="62">
        <v>30</v>
      </c>
    </row>
    <row r="18" spans="1:3" ht="12.75">
      <c r="A18" s="60" t="s">
        <v>41</v>
      </c>
      <c r="B18" s="61">
        <v>13</v>
      </c>
      <c r="C18" s="62">
        <v>30</v>
      </c>
    </row>
    <row r="22" ht="12.75">
      <c r="A22" s="64" t="s">
        <v>163</v>
      </c>
    </row>
    <row r="23" ht="12.75">
      <c r="A23" s="65" t="s">
        <v>213</v>
      </c>
    </row>
    <row r="24" ht="12.75">
      <c r="A24" s="65" t="s">
        <v>212</v>
      </c>
    </row>
    <row r="25" ht="12.75">
      <c r="A25" s="65" t="s">
        <v>159</v>
      </c>
    </row>
    <row r="26" ht="12.75">
      <c r="A26" s="65" t="s">
        <v>160</v>
      </c>
    </row>
    <row r="27" ht="12.75">
      <c r="A27" s="65" t="s">
        <v>161</v>
      </c>
    </row>
    <row r="28" ht="12.75">
      <c r="A28" s="65" t="s">
        <v>162</v>
      </c>
    </row>
    <row r="31" ht="12.75">
      <c r="A31" s="110" t="s">
        <v>178</v>
      </c>
    </row>
    <row r="32" ht="12.75">
      <c r="A32" s="110" t="s">
        <v>179</v>
      </c>
    </row>
    <row r="33" ht="12.75">
      <c r="A33" s="110" t="s">
        <v>180</v>
      </c>
    </row>
    <row r="34" ht="12.75">
      <c r="A34" s="110"/>
    </row>
    <row r="36" spans="1:2" ht="12.75">
      <c r="A36" s="56" t="s">
        <v>152</v>
      </c>
      <c r="B36" s="56">
        <v>30</v>
      </c>
    </row>
    <row r="37" spans="1:2" ht="25.5">
      <c r="A37" s="57" t="s">
        <v>153</v>
      </c>
      <c r="B37" s="56">
        <v>60</v>
      </c>
    </row>
    <row r="38" spans="1:2" ht="12.75">
      <c r="A38" s="56" t="s">
        <v>154</v>
      </c>
      <c r="B38" s="56">
        <v>0</v>
      </c>
    </row>
    <row r="44" spans="1:3" ht="12.75">
      <c r="A44" s="149">
        <v>3</v>
      </c>
      <c r="B44">
        <v>20</v>
      </c>
      <c r="C44" s="21" t="s">
        <v>221</v>
      </c>
    </row>
    <row r="45" spans="1:2" ht="12.75">
      <c r="A45" s="149">
        <v>4</v>
      </c>
      <c r="B45">
        <v>50</v>
      </c>
    </row>
    <row r="46" ht="12.75">
      <c r="A46" s="148"/>
    </row>
    <row r="47" spans="1:3" ht="12.75">
      <c r="A47" s="150" t="s">
        <v>216</v>
      </c>
      <c r="B47">
        <v>20</v>
      </c>
      <c r="C47" s="21" t="s">
        <v>237</v>
      </c>
    </row>
    <row r="48" spans="1:2" ht="12.75">
      <c r="A48" s="150" t="s">
        <v>217</v>
      </c>
      <c r="B48">
        <v>40</v>
      </c>
    </row>
    <row r="49" spans="1:2" ht="12.75">
      <c r="A49" s="150" t="s">
        <v>218</v>
      </c>
      <c r="B49">
        <v>60</v>
      </c>
    </row>
    <row r="50" ht="12.75">
      <c r="A50" s="148"/>
    </row>
    <row r="51" spans="1:3" ht="12.75">
      <c r="A51" s="151" t="s">
        <v>219</v>
      </c>
      <c r="B51">
        <v>20</v>
      </c>
      <c r="C51" s="21" t="s">
        <v>222</v>
      </c>
    </row>
    <row r="52" spans="1:2" ht="12.75">
      <c r="A52" s="151" t="s">
        <v>220</v>
      </c>
      <c r="B52">
        <v>40</v>
      </c>
    </row>
    <row r="53" ht="12.75">
      <c r="A53" s="148"/>
    </row>
    <row r="54" spans="1:3" ht="12.75">
      <c r="A54" s="152" t="s">
        <v>219</v>
      </c>
      <c r="B54">
        <v>20</v>
      </c>
      <c r="C54" s="21" t="s">
        <v>223</v>
      </c>
    </row>
    <row r="55" spans="1:2" ht="12.75">
      <c r="A55" s="152" t="s">
        <v>220</v>
      </c>
      <c r="B55">
        <v>40</v>
      </c>
    </row>
    <row r="56" ht="12.75">
      <c r="A56" s="148"/>
    </row>
    <row r="57" spans="1:3" ht="12.75">
      <c r="A57" s="149" t="s">
        <v>224</v>
      </c>
      <c r="B57">
        <v>50</v>
      </c>
      <c r="C57" s="21" t="s">
        <v>226</v>
      </c>
    </row>
    <row r="58" spans="1:2" ht="12.75">
      <c r="A58" s="149" t="s">
        <v>225</v>
      </c>
      <c r="B58">
        <v>20</v>
      </c>
    </row>
    <row r="59" ht="12.75">
      <c r="A59" s="148"/>
    </row>
    <row r="60" spans="1:3" ht="12.75">
      <c r="A60" s="150" t="s">
        <v>227</v>
      </c>
      <c r="B60">
        <v>20</v>
      </c>
      <c r="C60" s="21" t="s">
        <v>230</v>
      </c>
    </row>
    <row r="61" spans="1:2" ht="12.75">
      <c r="A61" s="150" t="s">
        <v>228</v>
      </c>
      <c r="B61">
        <v>40</v>
      </c>
    </row>
    <row r="62" spans="1:2" ht="12.75">
      <c r="A62" s="150" t="s">
        <v>229</v>
      </c>
      <c r="B62">
        <v>60</v>
      </c>
    </row>
    <row r="63" ht="12.75">
      <c r="A63" s="148"/>
    </row>
    <row r="64" spans="1:3" ht="12.75">
      <c r="A64" s="151" t="s">
        <v>231</v>
      </c>
      <c r="B64">
        <v>10</v>
      </c>
      <c r="C64" s="21" t="s">
        <v>236</v>
      </c>
    </row>
    <row r="65" spans="1:2" ht="12.75">
      <c r="A65" s="151" t="s">
        <v>232</v>
      </c>
      <c r="B65">
        <v>4</v>
      </c>
    </row>
    <row r="66" spans="1:2" ht="12.75">
      <c r="A66" s="151" t="s">
        <v>233</v>
      </c>
      <c r="B66">
        <v>2</v>
      </c>
    </row>
    <row r="67" spans="1:2" ht="12.75">
      <c r="A67" s="151" t="s">
        <v>234</v>
      </c>
      <c r="B67">
        <v>2</v>
      </c>
    </row>
    <row r="68" spans="1:2" ht="12.75">
      <c r="A68" s="151" t="s">
        <v>235</v>
      </c>
      <c r="B68">
        <v>2</v>
      </c>
    </row>
    <row r="70" spans="1:3" ht="12.75">
      <c r="A70" s="151" t="s">
        <v>238</v>
      </c>
      <c r="B70">
        <v>10</v>
      </c>
      <c r="C70" s="21" t="s">
        <v>241</v>
      </c>
    </row>
    <row r="71" spans="1:2" ht="12.75">
      <c r="A71" s="151" t="s">
        <v>239</v>
      </c>
      <c r="B71">
        <v>20</v>
      </c>
    </row>
    <row r="72" spans="1:2" ht="12.75">
      <c r="A72" s="151" t="s">
        <v>240</v>
      </c>
      <c r="B72">
        <v>30</v>
      </c>
    </row>
  </sheetData>
  <sheetProtection/>
  <autoFilter ref="A1:C18"/>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CASAOPSNAJ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Ambulatoriu</dc:creator>
  <cp:keywords/>
  <dc:description/>
  <cp:lastModifiedBy>i</cp:lastModifiedBy>
  <cp:lastPrinted>2016-06-27T10:55:35Z</cp:lastPrinted>
  <dcterms:created xsi:type="dcterms:W3CDTF">2008-03-28T09:49:17Z</dcterms:created>
  <dcterms:modified xsi:type="dcterms:W3CDTF">2017-03-09T13:05:28Z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