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Final an 2018" sheetId="1" r:id="rId1"/>
  </sheets>
  <definedNames/>
  <calcPr fullCalcOnLoad="1"/>
</workbook>
</file>

<file path=xl/sharedStrings.xml><?xml version="1.0" encoding="utf-8"?>
<sst xmlns="http://schemas.openxmlformats.org/spreadsheetml/2006/main" count="75" uniqueCount="75">
  <si>
    <t>Nr. 
Crt.</t>
  </si>
  <si>
    <t>UNITATEA</t>
  </si>
  <si>
    <t>Criteriu de evaluare resurse (puncte)</t>
  </si>
  <si>
    <t xml:space="preserve">VALOARE </t>
  </si>
  <si>
    <t>S.C.PROMPT URG S.R.L
C – 165</t>
  </si>
  <si>
    <t>ASOCIAŢIA ELIZAMED 
C – 163</t>
  </si>
  <si>
    <t>S.C.HIGEEA MEDICA S.R.L
C – 212</t>
  </si>
  <si>
    <t>S.C.ARIMED LIFE S.R.L
C – 213</t>
  </si>
  <si>
    <t>S.C.VIOLETA MED S.R.L
C – 214</t>
  </si>
  <si>
    <t>S.C.MASTER MEDICAL PROJECTS
C – 236</t>
  </si>
  <si>
    <t>ASOC.DE AJUTOR FAMILIAL MEDSAN
C – 311</t>
  </si>
  <si>
    <t>TOTAL</t>
  </si>
  <si>
    <t>Dr. Ana Oros</t>
  </si>
  <si>
    <t>TOTAL CONTRACT MAI-DEC. 2018</t>
  </si>
  <si>
    <t>MAI IUNIE 2018</t>
  </si>
  <si>
    <t>MAI</t>
  </si>
  <si>
    <t>IUNIE</t>
  </si>
  <si>
    <t>TRIM. III 2018</t>
  </si>
  <si>
    <t>IULIE</t>
  </si>
  <si>
    <t>AUGUST</t>
  </si>
  <si>
    <t>SEPT</t>
  </si>
  <si>
    <t>TRIM IV 2018</t>
  </si>
  <si>
    <t>OCT</t>
  </si>
  <si>
    <t>S.C. PROPACIENT S.R.L.
C – 131</t>
  </si>
  <si>
    <t xml:space="preserve"> </t>
  </si>
  <si>
    <t>APRILIE CONTRACTAT</t>
  </si>
  <si>
    <t>REPORT APRILIE</t>
  </si>
  <si>
    <t>MAI +REPORT APRILIE</t>
  </si>
  <si>
    <t xml:space="preserve">REALIZAT MAI </t>
  </si>
  <si>
    <t>REPORT
MAI</t>
  </si>
  <si>
    <t>IUNIE+
REPORT
MAI</t>
  </si>
  <si>
    <t xml:space="preserve">REALIZAT IUNIE </t>
  </si>
  <si>
    <t>REPORT
IUNIE</t>
  </si>
  <si>
    <t>IULIE+
REPORT
IUNIE</t>
  </si>
  <si>
    <t xml:space="preserve">REALIZAT IULIE </t>
  </si>
  <si>
    <t>REPORT
IULIE</t>
  </si>
  <si>
    <t>AUGUST+REPORT 
IULIE</t>
  </si>
  <si>
    <t>REALIZAT
AUGUST</t>
  </si>
  <si>
    <t>REPORT 
AUGUST</t>
  </si>
  <si>
    <t>SEPT.+
REPORT
AUGUST</t>
  </si>
  <si>
    <t>REALIZAT 
SEPTEMBRIE</t>
  </si>
  <si>
    <t>OCT dupa retragere Propacient</t>
  </si>
  <si>
    <t>ASOC. CARITAS  EPARHIAL GRECO-CATOLICĂ
C-91</t>
  </si>
  <si>
    <t>FUNDAŢIA CREŞTINĂ
 DIAKONIA
C – 92</t>
  </si>
  <si>
    <t>ASOC. DE ÎNGRIJIRE ŞI 
AJUTOR LA DOM. ELENA
C – 118</t>
  </si>
  <si>
    <t>S.C.MASTER ASIST
 CONSULT S.R.L
C – 189</t>
  </si>
  <si>
    <t>S.C.SERVICII MEDICALE 
SFANTU ANTON
C – 235</t>
  </si>
  <si>
    <t>S.C.”KRISTAMED INGRIJIRI
 LA DOMICILIU”   
C – 277</t>
  </si>
  <si>
    <t>S.C.ALE HOME VISIT MED  
C – 278</t>
  </si>
  <si>
    <t>VEHMED 
(fara contract 01.05.2018)</t>
  </si>
  <si>
    <t>FIV(fara contract 01.05.2018)</t>
  </si>
  <si>
    <t>,</t>
  </si>
  <si>
    <t>REALIZAT APRILIE</t>
  </si>
  <si>
    <t xml:space="preserve">Economii din 09.2018
</t>
  </si>
  <si>
    <t>Realizat 05-09.2018</t>
  </si>
  <si>
    <t>Procent (%)</t>
  </si>
  <si>
    <t>Suma repartizata din economii pe luna 10.2018</t>
  </si>
  <si>
    <t>Contractat OCT dupa repartizare Economii</t>
  </si>
  <si>
    <t>Angajat prin act aditional 10.2018</t>
  </si>
  <si>
    <t xml:space="preserve">din care se repartizeaza </t>
  </si>
  <si>
    <t>diferenta:</t>
  </si>
  <si>
    <t>de retras:</t>
  </si>
  <si>
    <t>(suma din economii retrasa)</t>
  </si>
  <si>
    <t>(Vehmed si Fiv - aprilie)</t>
  </si>
  <si>
    <t>(Propacient)</t>
  </si>
  <si>
    <t>REALIZAT 
OCTOMBRIE</t>
  </si>
  <si>
    <t>ECONOMII
PT. LUNA
NOIEMBRIE</t>
  </si>
  <si>
    <t>REALIZAT
MAI- OCT</t>
  </si>
  <si>
    <t>Procent 
REALIZAT
MAI-OCT</t>
  </si>
  <si>
    <t>SUMA REPARTIZATA DIN ECONOMII PE NOI.</t>
  </si>
  <si>
    <t>NOV initial (dupa retragere Propacient)</t>
  </si>
  <si>
    <t>CONTRACTAT 
NOV. DUPA REP.
ECONOMII</t>
  </si>
  <si>
    <t>Calculat 5%
DEC. PT. 
NOV</t>
  </si>
  <si>
    <t>Valori contract final an 2018</t>
  </si>
  <si>
    <t>VALORI CONTRACT an 2018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</si>
</sst>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#,###.00"/>
    <numFmt numFmtId="166" formatCode="#,##0.000000"/>
    <numFmt numFmtId="167" formatCode="#,##0.0000"/>
    <numFmt numFmtId="168" formatCode="#,##0.00;\-#,##0.00"/>
  </numFmts>
  <fonts count="2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1" applyNumberFormat="0" applyAlignment="0" applyProtection="0"/>
    <xf numFmtId="0" fontId="5" fillId="16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17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1" applyNumberFormat="0" applyAlignment="0" applyProtection="0"/>
    <xf numFmtId="0" fontId="12" fillId="0" borderId="6" applyNumberFormat="0" applyFill="0" applyAlignment="0" applyProtection="0"/>
    <xf numFmtId="0" fontId="13" fillId="8" borderId="0" applyNumberFormat="0" applyBorder="0" applyAlignment="0" applyProtection="0"/>
    <xf numFmtId="0" fontId="0" fillId="4" borderId="7" applyNumberFormat="0" applyAlignment="0" applyProtection="0"/>
    <xf numFmtId="0" fontId="14" fillId="15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15" borderId="0" xfId="0" applyFill="1" applyAlignment="1">
      <alignment/>
    </xf>
    <xf numFmtId="0" fontId="0" fillId="0" borderId="10" xfId="0" applyFont="1" applyBorder="1" applyAlignment="1">
      <alignment wrapText="1"/>
    </xf>
    <xf numFmtId="0" fontId="0" fillId="2" borderId="10" xfId="0" applyFont="1" applyFill="1" applyBorder="1" applyAlignment="1">
      <alignment wrapText="1"/>
    </xf>
    <xf numFmtId="0" fontId="0" fillId="15" borderId="10" xfId="0" applyFont="1" applyFill="1" applyBorder="1" applyAlignment="1">
      <alignment wrapText="1"/>
    </xf>
    <xf numFmtId="4" fontId="0" fillId="0" borderId="10" xfId="0" applyNumberFormat="1" applyFont="1" applyBorder="1" applyAlignment="1">
      <alignment wrapText="1"/>
    </xf>
    <xf numFmtId="165" fontId="0" fillId="0" borderId="10" xfId="0" applyNumberFormat="1" applyFont="1" applyBorder="1" applyAlignment="1">
      <alignment wrapText="1"/>
    </xf>
    <xf numFmtId="4" fontId="0" fillId="0" borderId="10" xfId="0" applyNumberFormat="1" applyBorder="1" applyAlignment="1">
      <alignment wrapText="1"/>
    </xf>
    <xf numFmtId="4" fontId="0" fillId="15" borderId="10" xfId="0" applyNumberFormat="1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/>
    </xf>
    <xf numFmtId="165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165" fontId="0" fillId="0" borderId="12" xfId="0" applyNumberFormat="1" applyFont="1" applyBorder="1" applyAlignment="1">
      <alignment wrapText="1"/>
    </xf>
    <xf numFmtId="4" fontId="0" fillId="0" borderId="0" xfId="0" applyNumberFormat="1" applyAlignment="1">
      <alignment/>
    </xf>
    <xf numFmtId="4" fontId="0" fillId="15" borderId="0" xfId="0" applyNumberFormat="1" applyFill="1" applyAlignment="1">
      <alignment/>
    </xf>
    <xf numFmtId="4" fontId="0" fillId="0" borderId="10" xfId="0" applyNumberFormat="1" applyFill="1" applyBorder="1" applyAlignment="1">
      <alignment wrapText="1"/>
    </xf>
    <xf numFmtId="165" fontId="0" fillId="0" borderId="10" xfId="0" applyNumberFormat="1" applyFont="1" applyFill="1" applyBorder="1" applyAlignment="1">
      <alignment wrapText="1"/>
    </xf>
    <xf numFmtId="4" fontId="0" fillId="0" borderId="10" xfId="0" applyNumberFormat="1" applyFont="1" applyFill="1" applyBorder="1" applyAlignment="1">
      <alignment wrapText="1"/>
    </xf>
    <xf numFmtId="166" fontId="0" fillId="0" borderId="10" xfId="0" applyNumberFormat="1" applyFill="1" applyBorder="1" applyAlignment="1">
      <alignment wrapText="1"/>
    </xf>
    <xf numFmtId="4" fontId="18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15" borderId="0" xfId="0" applyFont="1" applyFill="1" applyAlignment="1">
      <alignment/>
    </xf>
    <xf numFmtId="0" fontId="21" fillId="0" borderId="0" xfId="0" applyFont="1" applyAlignment="1">
      <alignment/>
    </xf>
    <xf numFmtId="4" fontId="21" fillId="0" borderId="0" xfId="0" applyNumberFormat="1" applyFont="1" applyAlignment="1">
      <alignment/>
    </xf>
    <xf numFmtId="2" fontId="21" fillId="0" borderId="0" xfId="0" applyNumberFormat="1" applyFont="1" applyAlignment="1">
      <alignment/>
    </xf>
    <xf numFmtId="0" fontId="22" fillId="0" borderId="0" xfId="0" applyFont="1" applyAlignment="1">
      <alignment/>
    </xf>
    <xf numFmtId="0" fontId="22" fillId="15" borderId="0" xfId="0" applyFont="1" applyFill="1" applyAlignment="1">
      <alignment/>
    </xf>
    <xf numFmtId="0" fontId="23" fillId="0" borderId="0" xfId="0" applyFont="1" applyAlignment="1">
      <alignment/>
    </xf>
    <xf numFmtId="0" fontId="23" fillId="15" borderId="0" xfId="0" applyFont="1" applyFill="1" applyAlignment="1">
      <alignment/>
    </xf>
    <xf numFmtId="0" fontId="0" fillId="0" borderId="13" xfId="0" applyFont="1" applyFill="1" applyBorder="1" applyAlignment="1">
      <alignment wrapText="1"/>
    </xf>
    <xf numFmtId="4" fontId="0" fillId="0" borderId="13" xfId="0" applyNumberFormat="1" applyFill="1" applyBorder="1" applyAlignment="1">
      <alignment wrapText="1"/>
    </xf>
    <xf numFmtId="165" fontId="0" fillId="0" borderId="13" xfId="0" applyNumberFormat="1" applyFont="1" applyFill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15" borderId="11" xfId="0" applyFont="1" applyFill="1" applyBorder="1" applyAlignment="1">
      <alignment wrapText="1"/>
    </xf>
    <xf numFmtId="4" fontId="0" fillId="15" borderId="10" xfId="0" applyNumberFormat="1" applyFill="1" applyBorder="1" applyAlignment="1">
      <alignment wrapText="1"/>
    </xf>
    <xf numFmtId="167" fontId="0" fillId="15" borderId="10" xfId="0" applyNumberFormat="1" applyFill="1" applyBorder="1" applyAlignment="1">
      <alignment wrapText="1"/>
    </xf>
    <xf numFmtId="165" fontId="0" fillId="15" borderId="10" xfId="0" applyNumberFormat="1" applyFont="1" applyFill="1" applyBorder="1" applyAlignment="1">
      <alignment wrapText="1"/>
    </xf>
    <xf numFmtId="166" fontId="0" fillId="15" borderId="10" xfId="0" applyNumberFormat="1" applyFill="1" applyBorder="1" applyAlignment="1">
      <alignment wrapText="1"/>
    </xf>
    <xf numFmtId="4" fontId="19" fillId="15" borderId="10" xfId="0" applyNumberFormat="1" applyFont="1" applyFill="1" applyBorder="1" applyAlignment="1">
      <alignment wrapText="1"/>
    </xf>
    <xf numFmtId="165" fontId="19" fillId="15" borderId="10" xfId="0" applyNumberFormat="1" applyFont="1" applyFill="1" applyBorder="1" applyAlignment="1">
      <alignment wrapText="1"/>
    </xf>
    <xf numFmtId="4" fontId="0" fillId="15" borderId="13" xfId="0" applyNumberFormat="1" applyFill="1" applyBorder="1" applyAlignment="1">
      <alignment wrapText="1"/>
    </xf>
    <xf numFmtId="165" fontId="0" fillId="15" borderId="13" xfId="0" applyNumberFormat="1" applyFont="1" applyFill="1" applyBorder="1" applyAlignment="1">
      <alignment wrapText="1"/>
    </xf>
    <xf numFmtId="4" fontId="0" fillId="15" borderId="10" xfId="0" applyNumberFormat="1" applyFill="1" applyBorder="1" applyAlignment="1">
      <alignment/>
    </xf>
    <xf numFmtId="165" fontId="0" fillId="15" borderId="10" xfId="0" applyNumberFormat="1" applyFill="1" applyBorder="1" applyAlignment="1">
      <alignment/>
    </xf>
    <xf numFmtId="165" fontId="0" fillId="15" borderId="11" xfId="0" applyNumberFormat="1" applyFill="1" applyBorder="1" applyAlignment="1">
      <alignment/>
    </xf>
    <xf numFmtId="4" fontId="0" fillId="15" borderId="11" xfId="0" applyNumberFormat="1" applyFill="1" applyBorder="1" applyAlignment="1">
      <alignment/>
    </xf>
    <xf numFmtId="4" fontId="18" fillId="15" borderId="10" xfId="0" applyNumberFormat="1" applyFont="1" applyFill="1" applyBorder="1" applyAlignment="1">
      <alignment wrapText="1"/>
    </xf>
    <xf numFmtId="0" fontId="0" fillId="8" borderId="14" xfId="0" applyFont="1" applyFill="1" applyBorder="1" applyAlignment="1">
      <alignment wrapText="1"/>
    </xf>
    <xf numFmtId="4" fontId="0" fillId="8" borderId="14" xfId="0" applyNumberFormat="1" applyFill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15" borderId="15" xfId="0" applyFont="1" applyFill="1" applyBorder="1" applyAlignment="1">
      <alignment wrapText="1"/>
    </xf>
    <xf numFmtId="0" fontId="0" fillId="0" borderId="15" xfId="0" applyBorder="1" applyAlignment="1">
      <alignment/>
    </xf>
    <xf numFmtId="0" fontId="23" fillId="0" borderId="16" xfId="0" applyFont="1" applyBorder="1" applyAlignment="1">
      <alignment horizontal="right" wrapText="1"/>
    </xf>
    <xf numFmtId="0" fontId="0" fillId="0" borderId="16" xfId="0" applyFont="1" applyBorder="1" applyAlignment="1">
      <alignment wrapText="1"/>
    </xf>
    <xf numFmtId="4" fontId="0" fillId="0" borderId="16" xfId="0" applyNumberFormat="1" applyFont="1" applyBorder="1" applyAlignment="1">
      <alignment wrapText="1"/>
    </xf>
    <xf numFmtId="4" fontId="0" fillId="15" borderId="16" xfId="0" applyNumberFormat="1" applyFont="1" applyFill="1" applyBorder="1" applyAlignment="1">
      <alignment wrapText="1"/>
    </xf>
    <xf numFmtId="4" fontId="0" fillId="0" borderId="16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00"/>
      <rgbColor rgb="0000FF00"/>
      <rgbColor rgb="000000FF"/>
      <rgbColor rgb="00FFFF00"/>
      <rgbColor rgb="00FF00C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CCFF00"/>
      <rgbColor rgb="0000FFFF"/>
      <rgbColor rgb="00800080"/>
      <rgbColor rgb="00800000"/>
      <rgbColor rgb="00008080"/>
      <rgbColor rgb="000000FF"/>
      <rgbColor rgb="0000CCFF"/>
      <rgbColor rgb="0099FFFF"/>
      <rgbColor rgb="00CCFFCC"/>
      <rgbColor rgb="00FFFF99"/>
      <rgbColor rgb="0066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2887"/>
  <sheetViews>
    <sheetView tabSelected="1" workbookViewId="0" topLeftCell="A1">
      <selection activeCell="AV6" sqref="AV6"/>
    </sheetView>
  </sheetViews>
  <sheetFormatPr defaultColWidth="9.140625" defaultRowHeight="12.75"/>
  <cols>
    <col min="1" max="1" width="3.8515625" style="0" customWidth="1"/>
    <col min="2" max="2" width="31.28125" style="0" customWidth="1"/>
    <col min="3" max="3" width="8.8515625" style="0" hidden="1" customWidth="1"/>
    <col min="4" max="4" width="15.28125" style="0" hidden="1" customWidth="1"/>
    <col min="5" max="5" width="11.57421875" style="0" hidden="1" customWidth="1"/>
    <col min="6" max="7" width="10.00390625" style="0" hidden="1" customWidth="1"/>
    <col min="8" max="8" width="10.57421875" style="0" hidden="1" customWidth="1"/>
    <col min="9" max="10" width="10.140625" style="0" hidden="1" customWidth="1"/>
    <col min="11" max="11" width="10.140625" style="1" hidden="1" customWidth="1"/>
    <col min="12" max="14" width="10.140625" style="0" hidden="1" customWidth="1"/>
    <col min="15" max="15" width="10.140625" style="1" hidden="1" customWidth="1"/>
    <col min="16" max="17" width="10.140625" style="0" hidden="1" customWidth="1"/>
    <col min="18" max="18" width="11.00390625" style="0" hidden="1" customWidth="1"/>
    <col min="19" max="19" width="10.421875" style="0" hidden="1" customWidth="1"/>
    <col min="20" max="20" width="10.140625" style="1" hidden="1" customWidth="1"/>
    <col min="21" max="21" width="10.140625" style="0" hidden="1" customWidth="1"/>
    <col min="22" max="22" width="10.421875" style="0" hidden="1" customWidth="1"/>
    <col min="23" max="23" width="10.00390625" style="0" hidden="1" customWidth="1"/>
    <col min="24" max="24" width="10.421875" style="0" hidden="1" customWidth="1"/>
    <col min="25" max="25" width="10.140625" style="0" hidden="1" customWidth="1"/>
    <col min="26" max="27" width="10.00390625" style="0" hidden="1" customWidth="1"/>
    <col min="28" max="28" width="9.8515625" style="0" hidden="1" customWidth="1"/>
    <col min="29" max="29" width="10.140625" style="0" hidden="1" customWidth="1"/>
    <col min="30" max="30" width="12.57421875" style="0" hidden="1" customWidth="1"/>
    <col min="31" max="31" width="12.7109375" style="0" hidden="1" customWidth="1"/>
    <col min="32" max="32" width="13.00390625" style="0" hidden="1" customWidth="1"/>
    <col min="33" max="33" width="11.57421875" style="0" hidden="1" customWidth="1"/>
    <col min="34" max="34" width="8.421875" style="0" hidden="1" customWidth="1"/>
    <col min="35" max="35" width="10.28125" style="0" hidden="1" customWidth="1"/>
    <col min="36" max="36" width="11.28125" style="0" hidden="1" customWidth="1"/>
    <col min="37" max="37" width="10.8515625" style="0" hidden="1" customWidth="1"/>
    <col min="38" max="38" width="13.00390625" style="0" hidden="1" customWidth="1"/>
    <col min="39" max="39" width="12.00390625" style="0" hidden="1" customWidth="1"/>
    <col min="40" max="40" width="10.7109375" style="0" hidden="1" customWidth="1"/>
    <col min="41" max="41" width="10.421875" style="0" hidden="1" customWidth="1"/>
    <col min="42" max="42" width="10.28125" style="0" hidden="1" customWidth="1"/>
    <col min="43" max="43" width="13.00390625" style="0" hidden="1" customWidth="1"/>
    <col min="44" max="44" width="10.140625" style="0" hidden="1" customWidth="1"/>
    <col min="45" max="45" width="14.00390625" style="0" hidden="1" customWidth="1"/>
    <col min="46" max="46" width="13.140625" style="0" hidden="1" customWidth="1"/>
    <col min="47" max="47" width="17.00390625" style="0" customWidth="1"/>
    <col min="48" max="16384" width="9.00390625" style="0" customWidth="1"/>
  </cols>
  <sheetData>
    <row r="1" ht="15.75">
      <c r="B1" s="27"/>
    </row>
    <row r="2" spans="2:46" ht="26.25" customHeight="1">
      <c r="B2" s="30" t="s">
        <v>74</v>
      </c>
      <c r="C2" s="30"/>
      <c r="D2" s="30"/>
      <c r="E2" s="30"/>
      <c r="F2" s="30"/>
      <c r="G2" s="30"/>
      <c r="H2" s="30"/>
      <c r="I2" s="30">
        <v>31.645569620253166</v>
      </c>
      <c r="J2" s="30"/>
      <c r="K2" s="31"/>
      <c r="L2" s="30"/>
      <c r="M2" s="32"/>
      <c r="N2" s="32"/>
      <c r="O2" s="33"/>
      <c r="P2" s="32">
        <v>37.9746835443038</v>
      </c>
      <c r="Q2" s="32"/>
      <c r="R2" s="32"/>
      <c r="S2" s="32"/>
      <c r="T2" s="33"/>
      <c r="U2" s="32"/>
      <c r="V2" s="32"/>
      <c r="W2" s="32"/>
      <c r="X2" s="32"/>
      <c r="Y2" s="32"/>
      <c r="Z2" s="32"/>
      <c r="AA2" s="32"/>
      <c r="AB2" s="32"/>
      <c r="AC2" s="32">
        <v>30.379746835443036</v>
      </c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</row>
    <row r="3" spans="1:59" s="2" customFormat="1" ht="96" customHeight="1">
      <c r="A3" s="2" t="s">
        <v>0</v>
      </c>
      <c r="B3" s="2" t="s">
        <v>1</v>
      </c>
      <c r="C3" s="2" t="s">
        <v>2</v>
      </c>
      <c r="D3" s="2" t="s">
        <v>3</v>
      </c>
      <c r="E3" s="4" t="s">
        <v>13</v>
      </c>
      <c r="F3" s="4" t="s">
        <v>25</v>
      </c>
      <c r="G3" s="4" t="s">
        <v>52</v>
      </c>
      <c r="H3" s="4" t="s">
        <v>26</v>
      </c>
      <c r="I3" s="4" t="s">
        <v>14</v>
      </c>
      <c r="J3" s="4" t="s">
        <v>15</v>
      </c>
      <c r="K3" s="4" t="s">
        <v>27</v>
      </c>
      <c r="L3" s="4" t="s">
        <v>28</v>
      </c>
      <c r="M3" s="4" t="s">
        <v>29</v>
      </c>
      <c r="N3" s="4" t="s">
        <v>16</v>
      </c>
      <c r="O3" s="4" t="s">
        <v>30</v>
      </c>
      <c r="P3" s="4" t="s">
        <v>17</v>
      </c>
      <c r="Q3" s="2" t="s">
        <v>31</v>
      </c>
      <c r="R3" s="2" t="s">
        <v>32</v>
      </c>
      <c r="S3" s="2" t="s">
        <v>18</v>
      </c>
      <c r="T3" s="4" t="s">
        <v>33</v>
      </c>
      <c r="U3" s="4" t="s">
        <v>34</v>
      </c>
      <c r="V3" s="4" t="s">
        <v>35</v>
      </c>
      <c r="W3" s="4" t="s">
        <v>19</v>
      </c>
      <c r="X3" s="4" t="s">
        <v>36</v>
      </c>
      <c r="Y3" s="4" t="s">
        <v>37</v>
      </c>
      <c r="Z3" s="4" t="s">
        <v>38</v>
      </c>
      <c r="AA3" s="4" t="s">
        <v>20</v>
      </c>
      <c r="AB3" s="4" t="s">
        <v>39</v>
      </c>
      <c r="AC3" s="4" t="s">
        <v>21</v>
      </c>
      <c r="AD3" s="2" t="s">
        <v>22</v>
      </c>
      <c r="AE3" s="2" t="s">
        <v>40</v>
      </c>
      <c r="AF3" s="2" t="s">
        <v>53</v>
      </c>
      <c r="AG3" s="2" t="s">
        <v>54</v>
      </c>
      <c r="AH3" s="2" t="s">
        <v>55</v>
      </c>
      <c r="AI3" s="2" t="s">
        <v>56</v>
      </c>
      <c r="AJ3" s="4" t="s">
        <v>41</v>
      </c>
      <c r="AK3" s="4" t="s">
        <v>57</v>
      </c>
      <c r="AL3" s="4" t="s">
        <v>65</v>
      </c>
      <c r="AM3" s="4" t="s">
        <v>66</v>
      </c>
      <c r="AN3" s="4" t="s">
        <v>67</v>
      </c>
      <c r="AO3" s="4" t="s">
        <v>68</v>
      </c>
      <c r="AP3" s="4" t="s">
        <v>69</v>
      </c>
      <c r="AQ3" s="2" t="s">
        <v>58</v>
      </c>
      <c r="AR3" s="2" t="s">
        <v>70</v>
      </c>
      <c r="AS3" s="2" t="s">
        <v>71</v>
      </c>
      <c r="AT3" s="52" t="s">
        <v>72</v>
      </c>
      <c r="AU3" s="57" t="s">
        <v>73</v>
      </c>
      <c r="AV3" s="54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</row>
    <row r="4" spans="3:59" s="2" customFormat="1" ht="19.5" customHeight="1">
      <c r="C4" s="2">
        <v>835.8726934</v>
      </c>
      <c r="D4" s="5">
        <v>1580000</v>
      </c>
      <c r="E4" s="4"/>
      <c r="F4" s="4"/>
      <c r="G4" s="4"/>
      <c r="H4" s="4"/>
      <c r="I4" s="4">
        <v>500000</v>
      </c>
      <c r="J4" s="4"/>
      <c r="K4" s="4"/>
      <c r="L4" s="4"/>
      <c r="M4" s="4"/>
      <c r="N4" s="4"/>
      <c r="O4" s="4"/>
      <c r="P4" s="4">
        <v>600000</v>
      </c>
      <c r="T4" s="4"/>
      <c r="U4" s="4"/>
      <c r="V4" s="4"/>
      <c r="W4" s="4"/>
      <c r="X4" s="4"/>
      <c r="Y4" s="4"/>
      <c r="Z4" s="4"/>
      <c r="AA4" s="4"/>
      <c r="AB4" s="4"/>
      <c r="AC4" s="4">
        <v>480000</v>
      </c>
      <c r="AT4" s="52"/>
      <c r="AU4" s="58"/>
      <c r="AV4" s="54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</row>
    <row r="5" spans="1:59" s="2" customFormat="1" ht="39.75" customHeight="1">
      <c r="A5" s="2">
        <v>1</v>
      </c>
      <c r="B5" s="2" t="s">
        <v>42</v>
      </c>
      <c r="C5" s="2">
        <v>67.57</v>
      </c>
      <c r="D5" s="2">
        <v>56479.91789402</v>
      </c>
      <c r="E5" s="39">
        <v>56480</v>
      </c>
      <c r="F5" s="41">
        <v>6565.91</v>
      </c>
      <c r="G5" s="41">
        <v>4520</v>
      </c>
      <c r="H5" s="41">
        <f aca="true" t="shared" si="0" ref="H5:H21">F5-G5</f>
        <v>2045.9099999999999</v>
      </c>
      <c r="I5" s="39">
        <f aca="true" t="shared" si="1" ref="I5:I22">J5+N5</f>
        <v>17873</v>
      </c>
      <c r="J5" s="39">
        <v>8937</v>
      </c>
      <c r="K5" s="39">
        <f aca="true" t="shared" si="2" ref="K5:K21">J5+H5</f>
        <v>10982.91</v>
      </c>
      <c r="L5" s="39">
        <v>7515</v>
      </c>
      <c r="M5" s="39">
        <f aca="true" t="shared" si="3" ref="M5:M21">K5-L5</f>
        <v>3467.91</v>
      </c>
      <c r="N5" s="39">
        <v>8936</v>
      </c>
      <c r="O5" s="39">
        <f aca="true" t="shared" si="4" ref="O5:O21">N5+M5</f>
        <v>12403.91</v>
      </c>
      <c r="P5" s="39">
        <f aca="true" t="shared" si="5" ref="P5:P22">S5+W5+AA5</f>
        <v>21448</v>
      </c>
      <c r="Q5" s="6">
        <v>6765</v>
      </c>
      <c r="R5" s="6">
        <f aca="true" t="shared" si="6" ref="R5:R19">O5-Q5</f>
        <v>5638.91</v>
      </c>
      <c r="S5" s="6">
        <v>7149</v>
      </c>
      <c r="T5" s="41">
        <f aca="true" t="shared" si="7" ref="T5:T19">S5+R5</f>
        <v>12787.91</v>
      </c>
      <c r="U5" s="41">
        <v>7900</v>
      </c>
      <c r="V5" s="8">
        <f aca="true" t="shared" si="8" ref="V5:V22">T5-U5</f>
        <v>4887.91</v>
      </c>
      <c r="W5" s="8">
        <v>7149</v>
      </c>
      <c r="X5" s="8">
        <f aca="true" t="shared" si="9" ref="X5:X22">V5+W5</f>
        <v>12036.91</v>
      </c>
      <c r="Y5" s="8">
        <v>3480</v>
      </c>
      <c r="Z5" s="8">
        <f aca="true" t="shared" si="10" ref="Z5:Z22">X5-Y5</f>
        <v>8556.91</v>
      </c>
      <c r="AA5" s="39">
        <v>7150</v>
      </c>
      <c r="AB5" s="39">
        <f aca="true" t="shared" si="11" ref="AB5:AB22">AA5+Z5</f>
        <v>15706.91</v>
      </c>
      <c r="AC5" s="39" t="e">
        <f>AD5+AR5+#REF!</f>
        <v>#REF!</v>
      </c>
      <c r="AD5" s="7">
        <v>5720</v>
      </c>
      <c r="AE5" s="7">
        <v>7940</v>
      </c>
      <c r="AF5" s="7">
        <f>AB5-AE5</f>
        <v>7766.91</v>
      </c>
      <c r="AG5" s="7"/>
      <c r="AH5" s="7"/>
      <c r="AI5" s="7"/>
      <c r="AJ5" s="7">
        <v>5720</v>
      </c>
      <c r="AK5" s="7">
        <v>5720</v>
      </c>
      <c r="AL5" s="7">
        <v>5630</v>
      </c>
      <c r="AM5" s="7">
        <f aca="true" t="shared" si="12" ref="AM5:AM22">AK5-AL5</f>
        <v>90</v>
      </c>
      <c r="AN5" s="7"/>
      <c r="AO5" s="7"/>
      <c r="AP5" s="7"/>
      <c r="AQ5" s="7">
        <f aca="true" t="shared" si="13" ref="AQ5:AQ21">AI5-AF5</f>
        <v>-7766.91</v>
      </c>
      <c r="AR5" s="7">
        <v>5720</v>
      </c>
      <c r="AS5" s="7">
        <f>AP5+AR5</f>
        <v>5720</v>
      </c>
      <c r="AT5" s="53"/>
      <c r="AU5" s="59">
        <v>54080</v>
      </c>
      <c r="AV5" s="54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</row>
    <row r="6" spans="1:59" s="2" customFormat="1" ht="44.25" customHeight="1">
      <c r="A6" s="2">
        <v>2</v>
      </c>
      <c r="B6" s="2" t="s">
        <v>43</v>
      </c>
      <c r="C6" s="2">
        <v>120.75</v>
      </c>
      <c r="D6" s="9">
        <v>100931.6277298</v>
      </c>
      <c r="E6" s="39">
        <v>100932</v>
      </c>
      <c r="F6" s="41">
        <v>15452.29</v>
      </c>
      <c r="G6" s="41">
        <v>0</v>
      </c>
      <c r="H6" s="41">
        <f t="shared" si="0"/>
        <v>15452.29</v>
      </c>
      <c r="I6" s="39">
        <f t="shared" si="1"/>
        <v>31941</v>
      </c>
      <c r="J6" s="39">
        <v>15971</v>
      </c>
      <c r="K6" s="39">
        <f t="shared" si="2"/>
        <v>31423.29</v>
      </c>
      <c r="L6" s="39">
        <v>0</v>
      </c>
      <c r="M6" s="39">
        <f t="shared" si="3"/>
        <v>31423.29</v>
      </c>
      <c r="N6" s="39">
        <v>15970</v>
      </c>
      <c r="O6" s="39">
        <f t="shared" si="4"/>
        <v>47393.29</v>
      </c>
      <c r="P6" s="39">
        <f t="shared" si="5"/>
        <v>38329</v>
      </c>
      <c r="Q6" s="6">
        <v>0</v>
      </c>
      <c r="R6" s="6">
        <f t="shared" si="6"/>
        <v>47393.29</v>
      </c>
      <c r="S6" s="6">
        <v>12776</v>
      </c>
      <c r="T6" s="41">
        <f t="shared" si="7"/>
        <v>60169.29</v>
      </c>
      <c r="U6" s="41">
        <v>0</v>
      </c>
      <c r="V6" s="8">
        <f t="shared" si="8"/>
        <v>60169.29</v>
      </c>
      <c r="W6" s="8">
        <v>12776</v>
      </c>
      <c r="X6" s="8">
        <f t="shared" si="9"/>
        <v>72945.29000000001</v>
      </c>
      <c r="Y6" s="8">
        <v>0</v>
      </c>
      <c r="Z6" s="8">
        <f t="shared" si="10"/>
        <v>72945.29000000001</v>
      </c>
      <c r="AA6" s="39">
        <v>12777</v>
      </c>
      <c r="AB6" s="39">
        <f t="shared" si="11"/>
        <v>85722.29000000001</v>
      </c>
      <c r="AC6" s="39" t="e">
        <f>AD6+AR6+#REF!</f>
        <v>#REF!</v>
      </c>
      <c r="AD6" s="7">
        <v>10221</v>
      </c>
      <c r="AE6" s="7">
        <v>0</v>
      </c>
      <c r="AF6" s="7">
        <f>AB6-AE6</f>
        <v>85722.29000000001</v>
      </c>
      <c r="AG6" s="7"/>
      <c r="AH6" s="7"/>
      <c r="AI6" s="7"/>
      <c r="AJ6" s="7">
        <v>10221</v>
      </c>
      <c r="AK6" s="7">
        <v>10221</v>
      </c>
      <c r="AL6" s="7">
        <v>420</v>
      </c>
      <c r="AM6" s="7">
        <f t="shared" si="12"/>
        <v>9801</v>
      </c>
      <c r="AN6" s="7"/>
      <c r="AO6" s="7"/>
      <c r="AP6" s="7"/>
      <c r="AQ6" s="7">
        <f t="shared" si="13"/>
        <v>-85722.29000000001</v>
      </c>
      <c r="AR6" s="7">
        <v>10221</v>
      </c>
      <c r="AS6" s="7">
        <f>AP6+AR6</f>
        <v>10221</v>
      </c>
      <c r="AT6" s="53"/>
      <c r="AU6" s="59">
        <v>3839</v>
      </c>
      <c r="AV6" s="54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</row>
    <row r="7" spans="1:59" s="2" customFormat="1" ht="42" customHeight="1">
      <c r="A7" s="10">
        <v>3</v>
      </c>
      <c r="B7" s="10" t="s">
        <v>44</v>
      </c>
      <c r="C7" s="10">
        <v>101.64</v>
      </c>
      <c r="D7" s="10">
        <v>84958.10055866</v>
      </c>
      <c r="E7" s="39">
        <v>84958</v>
      </c>
      <c r="F7" s="41">
        <v>10351.19</v>
      </c>
      <c r="G7" s="41">
        <v>7946.25</v>
      </c>
      <c r="H7" s="41">
        <f t="shared" si="0"/>
        <v>2404.9400000000005</v>
      </c>
      <c r="I7" s="39">
        <f t="shared" si="1"/>
        <v>26885</v>
      </c>
      <c r="J7" s="39">
        <v>13443</v>
      </c>
      <c r="K7" s="39">
        <f t="shared" si="2"/>
        <v>15847.94</v>
      </c>
      <c r="L7" s="39">
        <v>8400</v>
      </c>
      <c r="M7" s="39">
        <f t="shared" si="3"/>
        <v>7447.9400000000005</v>
      </c>
      <c r="N7" s="39">
        <v>13442</v>
      </c>
      <c r="O7" s="39">
        <f t="shared" si="4"/>
        <v>20889.940000000002</v>
      </c>
      <c r="P7" s="39">
        <f t="shared" si="5"/>
        <v>32263</v>
      </c>
      <c r="Q7" s="20">
        <v>11455</v>
      </c>
      <c r="R7" s="20">
        <f t="shared" si="6"/>
        <v>9434.940000000002</v>
      </c>
      <c r="S7" s="20">
        <v>10754</v>
      </c>
      <c r="T7" s="41">
        <f t="shared" si="7"/>
        <v>20188.940000000002</v>
      </c>
      <c r="U7" s="41">
        <v>11345</v>
      </c>
      <c r="V7" s="8">
        <f t="shared" si="8"/>
        <v>8843.940000000002</v>
      </c>
      <c r="W7" s="8">
        <v>10754</v>
      </c>
      <c r="X7" s="8">
        <f t="shared" si="9"/>
        <v>19597.940000000002</v>
      </c>
      <c r="Y7" s="8">
        <v>8415</v>
      </c>
      <c r="Z7" s="8">
        <f t="shared" si="10"/>
        <v>11182.940000000002</v>
      </c>
      <c r="AA7" s="39">
        <v>10755</v>
      </c>
      <c r="AB7" s="39">
        <f t="shared" si="11"/>
        <v>21937.940000000002</v>
      </c>
      <c r="AC7" s="39" t="e">
        <f>AD7+AR7+#REF!</f>
        <v>#REF!</v>
      </c>
      <c r="AD7" s="19">
        <v>8603</v>
      </c>
      <c r="AE7" s="19">
        <v>10945</v>
      </c>
      <c r="AF7" s="19">
        <f>AB7-AE7</f>
        <v>10992.940000000002</v>
      </c>
      <c r="AG7" s="19"/>
      <c r="AH7" s="22"/>
      <c r="AI7" s="19"/>
      <c r="AJ7" s="7">
        <v>8603</v>
      </c>
      <c r="AK7" s="19">
        <f>AJ7+AI7</f>
        <v>8603</v>
      </c>
      <c r="AL7" s="19">
        <v>7840</v>
      </c>
      <c r="AM7" s="7">
        <f t="shared" si="12"/>
        <v>763</v>
      </c>
      <c r="AN7" s="7"/>
      <c r="AO7" s="7"/>
      <c r="AP7" s="7"/>
      <c r="AQ7" s="19">
        <f t="shared" si="13"/>
        <v>-10992.940000000002</v>
      </c>
      <c r="AR7" s="19">
        <v>8603</v>
      </c>
      <c r="AS7" s="7">
        <f>AP7+AR7</f>
        <v>8603</v>
      </c>
      <c r="AT7" s="53"/>
      <c r="AU7" s="59">
        <v>81426.25</v>
      </c>
      <c r="AV7" s="54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</row>
    <row r="8" spans="1:59" s="2" customFormat="1" ht="34.5" customHeight="1">
      <c r="A8" s="2">
        <v>4</v>
      </c>
      <c r="B8" s="2" t="s">
        <v>23</v>
      </c>
      <c r="C8" s="2">
        <v>117.28</v>
      </c>
      <c r="D8" s="2">
        <v>98031.14948366</v>
      </c>
      <c r="E8" s="39">
        <v>98031</v>
      </c>
      <c r="F8" s="41">
        <v>12849.15</v>
      </c>
      <c r="G8" s="41">
        <v>9332.5</v>
      </c>
      <c r="H8" s="41">
        <f t="shared" si="0"/>
        <v>3516.6499999999996</v>
      </c>
      <c r="I8" s="39">
        <f t="shared" si="1"/>
        <v>31023</v>
      </c>
      <c r="J8" s="39">
        <v>15512</v>
      </c>
      <c r="K8" s="39">
        <f t="shared" si="2"/>
        <v>19028.65</v>
      </c>
      <c r="L8" s="39">
        <v>0</v>
      </c>
      <c r="M8" s="39">
        <f t="shared" si="3"/>
        <v>19028.65</v>
      </c>
      <c r="N8" s="39">
        <v>15511</v>
      </c>
      <c r="O8" s="39">
        <f t="shared" si="4"/>
        <v>34539.65</v>
      </c>
      <c r="P8" s="39">
        <f t="shared" si="5"/>
        <v>37227</v>
      </c>
      <c r="Q8" s="6">
        <v>0</v>
      </c>
      <c r="R8" s="6">
        <f t="shared" si="6"/>
        <v>34539.65</v>
      </c>
      <c r="S8" s="6">
        <v>12409</v>
      </c>
      <c r="T8" s="41">
        <f t="shared" si="7"/>
        <v>46948.65</v>
      </c>
      <c r="U8" s="41">
        <v>0</v>
      </c>
      <c r="V8" s="8">
        <f t="shared" si="8"/>
        <v>46948.65</v>
      </c>
      <c r="W8" s="8">
        <v>12409</v>
      </c>
      <c r="X8" s="8">
        <f t="shared" si="9"/>
        <v>59357.65</v>
      </c>
      <c r="Y8" s="8">
        <v>0</v>
      </c>
      <c r="Z8" s="8">
        <f t="shared" si="10"/>
        <v>59357.65</v>
      </c>
      <c r="AA8" s="39">
        <v>12409</v>
      </c>
      <c r="AB8" s="39">
        <f t="shared" si="11"/>
        <v>71766.65</v>
      </c>
      <c r="AC8" s="39" t="e">
        <f>AD8+AR8+#REF!</f>
        <v>#REF!</v>
      </c>
      <c r="AD8" s="7">
        <v>9927</v>
      </c>
      <c r="AE8" s="7">
        <v>0</v>
      </c>
      <c r="AF8" s="19">
        <v>0</v>
      </c>
      <c r="AG8" s="19"/>
      <c r="AH8" s="19"/>
      <c r="AI8" s="19"/>
      <c r="AJ8" s="19">
        <v>0</v>
      </c>
      <c r="AK8" s="19">
        <v>0</v>
      </c>
      <c r="AL8" s="19">
        <v>0</v>
      </c>
      <c r="AM8" s="7">
        <f t="shared" si="12"/>
        <v>0</v>
      </c>
      <c r="AN8" s="7"/>
      <c r="AO8" s="7"/>
      <c r="AP8" s="7"/>
      <c r="AQ8" s="19">
        <f t="shared" si="13"/>
        <v>0</v>
      </c>
      <c r="AR8" s="19">
        <v>0</v>
      </c>
      <c r="AS8" s="7"/>
      <c r="AT8" s="53"/>
      <c r="AU8" s="59">
        <v>9332.5</v>
      </c>
      <c r="AV8" s="54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</row>
    <row r="9" spans="1:59" s="4" customFormat="1" ht="39.75" customHeight="1">
      <c r="A9" s="4">
        <v>5</v>
      </c>
      <c r="B9" s="4" t="s">
        <v>4</v>
      </c>
      <c r="C9" s="4">
        <v>74.93</v>
      </c>
      <c r="D9" s="4">
        <v>62631.94091756</v>
      </c>
      <c r="E9" s="39">
        <v>62632</v>
      </c>
      <c r="F9" s="41">
        <v>8101.93</v>
      </c>
      <c r="G9" s="41">
        <v>4245</v>
      </c>
      <c r="H9" s="41">
        <f t="shared" si="0"/>
        <v>3856.9300000000003</v>
      </c>
      <c r="I9" s="39">
        <f t="shared" si="1"/>
        <v>19820</v>
      </c>
      <c r="J9" s="39">
        <v>9910</v>
      </c>
      <c r="K9" s="39">
        <f t="shared" si="2"/>
        <v>13766.93</v>
      </c>
      <c r="L9" s="39">
        <v>6985</v>
      </c>
      <c r="M9" s="39">
        <f t="shared" si="3"/>
        <v>6781.93</v>
      </c>
      <c r="N9" s="39">
        <v>9910</v>
      </c>
      <c r="O9" s="39">
        <f t="shared" si="4"/>
        <v>16691.93</v>
      </c>
      <c r="P9" s="39">
        <f t="shared" si="5"/>
        <v>23784</v>
      </c>
      <c r="Q9" s="41">
        <v>6560</v>
      </c>
      <c r="R9" s="41">
        <f t="shared" si="6"/>
        <v>10131.93</v>
      </c>
      <c r="S9" s="41">
        <v>7928</v>
      </c>
      <c r="T9" s="41">
        <f t="shared" si="7"/>
        <v>18059.93</v>
      </c>
      <c r="U9" s="41">
        <v>5505</v>
      </c>
      <c r="V9" s="8">
        <f t="shared" si="8"/>
        <v>12554.93</v>
      </c>
      <c r="W9" s="8">
        <v>7928</v>
      </c>
      <c r="X9" s="8">
        <f t="shared" si="9"/>
        <v>20482.93</v>
      </c>
      <c r="Y9" s="8">
        <v>8750</v>
      </c>
      <c r="Z9" s="8">
        <f t="shared" si="10"/>
        <v>11732.93</v>
      </c>
      <c r="AA9" s="39">
        <v>7928</v>
      </c>
      <c r="AB9" s="39">
        <f t="shared" si="11"/>
        <v>19660.93</v>
      </c>
      <c r="AC9" s="39" t="e">
        <f>AD9+AR9+#REF!</f>
        <v>#REF!</v>
      </c>
      <c r="AD9" s="39">
        <v>6342</v>
      </c>
      <c r="AE9" s="39">
        <v>11952.5</v>
      </c>
      <c r="AF9" s="39">
        <f aca="true" t="shared" si="14" ref="AF9:AF19">AB9-AE9</f>
        <v>7708.43</v>
      </c>
      <c r="AG9" s="39">
        <f>L9+Q9+U9+Y9+AE9</f>
        <v>39752.5</v>
      </c>
      <c r="AH9" s="42">
        <f>AG9/AG22</f>
        <v>0.3424541000376891</v>
      </c>
      <c r="AI9" s="39">
        <f>ROUND(AH9*AF24,0)</f>
        <v>5316</v>
      </c>
      <c r="AJ9" s="39">
        <v>6342</v>
      </c>
      <c r="AK9" s="39">
        <f>AJ9+AI9</f>
        <v>11658</v>
      </c>
      <c r="AL9" s="39">
        <v>10875</v>
      </c>
      <c r="AM9" s="39">
        <f t="shared" si="12"/>
        <v>783</v>
      </c>
      <c r="AN9" s="39">
        <f>L9+Q9+U9+Y9+AA9+AL9</f>
        <v>46603</v>
      </c>
      <c r="AO9" s="40">
        <f>AN9/AN22</f>
        <v>0.07256598447094473</v>
      </c>
      <c r="AP9" s="39">
        <f>ROUND(AM22*AO9,0)</f>
        <v>1746</v>
      </c>
      <c r="AQ9" s="39">
        <f t="shared" si="13"/>
        <v>-2392.4300000000003</v>
      </c>
      <c r="AR9" s="39">
        <v>6342</v>
      </c>
      <c r="AS9" s="39">
        <f aca="true" t="shared" si="15" ref="AS9:AS19">AP9+AR9</f>
        <v>8088</v>
      </c>
      <c r="AT9" s="53"/>
      <c r="AU9" s="60">
        <v>71124.75</v>
      </c>
      <c r="AV9" s="55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</row>
    <row r="10" spans="1:59" s="2" customFormat="1" ht="33" customHeight="1">
      <c r="A10" s="2">
        <v>6</v>
      </c>
      <c r="B10" s="2" t="s">
        <v>5</v>
      </c>
      <c r="C10" s="2">
        <v>109.55</v>
      </c>
      <c r="D10" s="2">
        <v>91569.85356357</v>
      </c>
      <c r="E10" s="39">
        <v>91570</v>
      </c>
      <c r="F10" s="41">
        <v>10631.67</v>
      </c>
      <c r="G10" s="41">
        <v>6645</v>
      </c>
      <c r="H10" s="41">
        <f t="shared" si="0"/>
        <v>3986.67</v>
      </c>
      <c r="I10" s="39">
        <f t="shared" si="1"/>
        <v>28978</v>
      </c>
      <c r="J10" s="39">
        <v>14489</v>
      </c>
      <c r="K10" s="39">
        <f t="shared" si="2"/>
        <v>18475.67</v>
      </c>
      <c r="L10" s="39">
        <v>10550</v>
      </c>
      <c r="M10" s="39">
        <f t="shared" si="3"/>
        <v>7925.669999999998</v>
      </c>
      <c r="N10" s="39">
        <v>14489</v>
      </c>
      <c r="O10" s="39">
        <f t="shared" si="4"/>
        <v>22414.67</v>
      </c>
      <c r="P10" s="39">
        <f t="shared" si="5"/>
        <v>34773</v>
      </c>
      <c r="Q10" s="6">
        <v>11020</v>
      </c>
      <c r="R10" s="6">
        <f t="shared" si="6"/>
        <v>11394.669999999998</v>
      </c>
      <c r="S10" s="6">
        <v>11591</v>
      </c>
      <c r="T10" s="41">
        <f t="shared" si="7"/>
        <v>22985.67</v>
      </c>
      <c r="U10" s="41">
        <v>16370</v>
      </c>
      <c r="V10" s="8">
        <f t="shared" si="8"/>
        <v>6615.669999999998</v>
      </c>
      <c r="W10" s="8">
        <v>11591</v>
      </c>
      <c r="X10" s="8">
        <f t="shared" si="9"/>
        <v>18206.67</v>
      </c>
      <c r="Y10" s="8">
        <v>7640</v>
      </c>
      <c r="Z10" s="8">
        <f t="shared" si="10"/>
        <v>10566.669999999998</v>
      </c>
      <c r="AA10" s="39">
        <v>11591</v>
      </c>
      <c r="AB10" s="39">
        <f t="shared" si="11"/>
        <v>22157.67</v>
      </c>
      <c r="AC10" s="39" t="e">
        <f>AD10+AR10+#REF!</f>
        <v>#REF!</v>
      </c>
      <c r="AD10" s="7">
        <v>9273</v>
      </c>
      <c r="AE10" s="7">
        <v>11005</v>
      </c>
      <c r="AF10" s="7">
        <f t="shared" si="14"/>
        <v>11152.669999999998</v>
      </c>
      <c r="AG10" s="7"/>
      <c r="AH10" s="7"/>
      <c r="AI10" s="7"/>
      <c r="AJ10" s="7">
        <v>9273</v>
      </c>
      <c r="AK10" s="7">
        <v>9273</v>
      </c>
      <c r="AL10" s="7">
        <v>9235</v>
      </c>
      <c r="AM10" s="7">
        <f t="shared" si="12"/>
        <v>38</v>
      </c>
      <c r="AN10" s="39"/>
      <c r="AO10" s="40"/>
      <c r="AP10" s="39"/>
      <c r="AQ10" s="7">
        <f t="shared" si="13"/>
        <v>-11152.669999999998</v>
      </c>
      <c r="AR10" s="7">
        <v>9273</v>
      </c>
      <c r="AS10" s="7">
        <f t="shared" si="15"/>
        <v>9273</v>
      </c>
      <c r="AT10" s="53"/>
      <c r="AU10" s="60">
        <v>76100</v>
      </c>
      <c r="AV10" s="55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</row>
    <row r="11" spans="1:59" s="4" customFormat="1" ht="48" customHeight="1">
      <c r="A11" s="4">
        <v>7</v>
      </c>
      <c r="B11" s="4" t="s">
        <v>45</v>
      </c>
      <c r="C11" s="4">
        <v>61.91</v>
      </c>
      <c r="D11" s="4">
        <v>51748.8784493</v>
      </c>
      <c r="E11" s="39">
        <v>51749</v>
      </c>
      <c r="F11" s="41">
        <v>6820.09</v>
      </c>
      <c r="G11" s="41">
        <v>6575</v>
      </c>
      <c r="H11" s="41">
        <f t="shared" si="0"/>
        <v>245.09000000000015</v>
      </c>
      <c r="I11" s="39">
        <f t="shared" si="1"/>
        <v>16376</v>
      </c>
      <c r="J11" s="39">
        <v>8188</v>
      </c>
      <c r="K11" s="39">
        <f t="shared" si="2"/>
        <v>8433.09</v>
      </c>
      <c r="L11" s="39">
        <v>8555</v>
      </c>
      <c r="M11" s="43">
        <f t="shared" si="3"/>
        <v>-121.90999999999985</v>
      </c>
      <c r="N11" s="39">
        <v>8188</v>
      </c>
      <c r="O11" s="39">
        <f t="shared" si="4"/>
        <v>8066.09</v>
      </c>
      <c r="P11" s="39">
        <f t="shared" si="5"/>
        <v>19652</v>
      </c>
      <c r="Q11" s="41">
        <v>8423.75</v>
      </c>
      <c r="R11" s="44">
        <f t="shared" si="6"/>
        <v>-357.65999999999985</v>
      </c>
      <c r="S11" s="41">
        <v>6551</v>
      </c>
      <c r="T11" s="41">
        <f t="shared" si="7"/>
        <v>6193.34</v>
      </c>
      <c r="U11" s="41">
        <v>6035</v>
      </c>
      <c r="V11" s="8">
        <f t="shared" si="8"/>
        <v>158.34000000000015</v>
      </c>
      <c r="W11" s="8">
        <v>6551</v>
      </c>
      <c r="X11" s="8">
        <f t="shared" si="9"/>
        <v>6709.34</v>
      </c>
      <c r="Y11" s="8">
        <v>6975</v>
      </c>
      <c r="Z11" s="8">
        <f t="shared" si="10"/>
        <v>-265.65999999999985</v>
      </c>
      <c r="AA11" s="39">
        <v>6550</v>
      </c>
      <c r="AB11" s="39">
        <f t="shared" si="11"/>
        <v>6284.34</v>
      </c>
      <c r="AC11" s="39" t="e">
        <f>AD11+AR11+#REF!</f>
        <v>#REF!</v>
      </c>
      <c r="AD11" s="39">
        <v>5240</v>
      </c>
      <c r="AE11" s="39">
        <v>6025</v>
      </c>
      <c r="AF11" s="39">
        <f t="shared" si="14"/>
        <v>259.34000000000015</v>
      </c>
      <c r="AG11" s="39">
        <f>L11+Q11+U11+Y11+AE11</f>
        <v>36013.75</v>
      </c>
      <c r="AH11" s="42">
        <f>AG11/AG22</f>
        <v>0.31024605610294514</v>
      </c>
      <c r="AI11" s="39">
        <v>4816.75</v>
      </c>
      <c r="AJ11" s="39">
        <v>5240</v>
      </c>
      <c r="AK11" s="39">
        <f>AJ11+AI11</f>
        <v>10056.75</v>
      </c>
      <c r="AL11" s="39">
        <v>10040</v>
      </c>
      <c r="AM11" s="39">
        <f t="shared" si="12"/>
        <v>16.75</v>
      </c>
      <c r="AN11" s="39">
        <f>L11+Q11+U11+Y11+AA11+AL11</f>
        <v>46578.75</v>
      </c>
      <c r="AO11" s="40">
        <f>AN11/AN22</f>
        <v>0.07252822456013597</v>
      </c>
      <c r="AP11" s="39">
        <f>ROUND(AM22*AO11,0)</f>
        <v>1745</v>
      </c>
      <c r="AQ11" s="39">
        <f t="shared" si="13"/>
        <v>4557.41</v>
      </c>
      <c r="AR11" s="39">
        <v>5240</v>
      </c>
      <c r="AS11" s="39">
        <f t="shared" si="15"/>
        <v>6985</v>
      </c>
      <c r="AT11" s="53"/>
      <c r="AU11" s="60">
        <v>66792.5</v>
      </c>
      <c r="AV11" s="55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</row>
    <row r="12" spans="1:59" s="2" customFormat="1" ht="48" customHeight="1">
      <c r="A12" s="2">
        <v>8</v>
      </c>
      <c r="B12" s="2" t="s">
        <v>6</v>
      </c>
      <c r="C12" s="2">
        <v>77.57</v>
      </c>
      <c r="D12" s="2">
        <v>64838.64482817</v>
      </c>
      <c r="E12" s="39">
        <v>64839</v>
      </c>
      <c r="F12" s="41">
        <v>8385.69</v>
      </c>
      <c r="G12" s="41">
        <v>275</v>
      </c>
      <c r="H12" s="41">
        <f t="shared" si="0"/>
        <v>8110.6900000000005</v>
      </c>
      <c r="I12" s="39">
        <f t="shared" si="1"/>
        <v>20519</v>
      </c>
      <c r="J12" s="39">
        <v>10260</v>
      </c>
      <c r="K12" s="39">
        <f t="shared" si="2"/>
        <v>18370.690000000002</v>
      </c>
      <c r="L12" s="39">
        <v>0</v>
      </c>
      <c r="M12" s="39">
        <f t="shared" si="3"/>
        <v>18370.690000000002</v>
      </c>
      <c r="N12" s="39">
        <v>10259</v>
      </c>
      <c r="O12" s="39">
        <f t="shared" si="4"/>
        <v>28629.690000000002</v>
      </c>
      <c r="P12" s="39">
        <f t="shared" si="5"/>
        <v>24622</v>
      </c>
      <c r="Q12" s="6">
        <v>4452.5</v>
      </c>
      <c r="R12" s="6">
        <f t="shared" si="6"/>
        <v>24177.190000000002</v>
      </c>
      <c r="S12" s="6">
        <v>8207</v>
      </c>
      <c r="T12" s="41">
        <f t="shared" si="7"/>
        <v>32384.190000000002</v>
      </c>
      <c r="U12" s="41">
        <v>3325</v>
      </c>
      <c r="V12" s="8">
        <f t="shared" si="8"/>
        <v>29059.190000000002</v>
      </c>
      <c r="W12" s="8">
        <v>8207</v>
      </c>
      <c r="X12" s="8">
        <f t="shared" si="9"/>
        <v>37266.19</v>
      </c>
      <c r="Y12" s="8">
        <v>1320</v>
      </c>
      <c r="Z12" s="8">
        <f t="shared" si="10"/>
        <v>35946.19</v>
      </c>
      <c r="AA12" s="39">
        <v>8208</v>
      </c>
      <c r="AB12" s="39">
        <f t="shared" si="11"/>
        <v>44154.19</v>
      </c>
      <c r="AC12" s="39" t="e">
        <f>AD12+AR12+#REF!</f>
        <v>#REF!</v>
      </c>
      <c r="AD12" s="7">
        <v>6566</v>
      </c>
      <c r="AE12" s="7">
        <v>2040</v>
      </c>
      <c r="AF12" s="7">
        <f t="shared" si="14"/>
        <v>42114.19</v>
      </c>
      <c r="AG12" s="7"/>
      <c r="AH12" s="7"/>
      <c r="AI12" s="7"/>
      <c r="AJ12" s="7">
        <v>6566</v>
      </c>
      <c r="AK12" s="7">
        <v>6566</v>
      </c>
      <c r="AL12" s="7">
        <v>3938.75</v>
      </c>
      <c r="AM12" s="7">
        <f t="shared" si="12"/>
        <v>2627.25</v>
      </c>
      <c r="AN12" s="39"/>
      <c r="AO12" s="40"/>
      <c r="AP12" s="39"/>
      <c r="AQ12" s="7">
        <f t="shared" si="13"/>
        <v>-42114.19</v>
      </c>
      <c r="AR12" s="7">
        <v>6566</v>
      </c>
      <c r="AS12" s="7">
        <f t="shared" si="15"/>
        <v>6566</v>
      </c>
      <c r="AT12" s="53"/>
      <c r="AU12" s="60">
        <v>21961.25</v>
      </c>
      <c r="AV12" s="55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</row>
    <row r="13" spans="1:59" s="4" customFormat="1" ht="36" customHeight="1">
      <c r="A13" s="4">
        <v>9</v>
      </c>
      <c r="B13" s="4" t="s">
        <v>7</v>
      </c>
      <c r="C13" s="4">
        <v>199.04</v>
      </c>
      <c r="D13" s="4">
        <v>166372.1008972</v>
      </c>
      <c r="E13" s="39">
        <v>166372</v>
      </c>
      <c r="F13" s="41">
        <v>22232.93</v>
      </c>
      <c r="G13" s="41">
        <v>20630</v>
      </c>
      <c r="H13" s="41">
        <f t="shared" si="0"/>
        <v>1602.9300000000003</v>
      </c>
      <c r="I13" s="39">
        <f t="shared" si="1"/>
        <v>52649</v>
      </c>
      <c r="J13" s="39">
        <v>26325</v>
      </c>
      <c r="K13" s="39">
        <f t="shared" si="2"/>
        <v>27927.93</v>
      </c>
      <c r="L13" s="39">
        <v>22830</v>
      </c>
      <c r="M13" s="39">
        <f t="shared" si="3"/>
        <v>5097.93</v>
      </c>
      <c r="N13" s="39">
        <v>26324</v>
      </c>
      <c r="O13" s="39">
        <f t="shared" si="4"/>
        <v>31421.93</v>
      </c>
      <c r="P13" s="39">
        <f t="shared" si="5"/>
        <v>63179</v>
      </c>
      <c r="Q13" s="41">
        <v>21105</v>
      </c>
      <c r="R13" s="41">
        <f t="shared" si="6"/>
        <v>10316.93</v>
      </c>
      <c r="S13" s="41">
        <v>21060</v>
      </c>
      <c r="T13" s="41">
        <f t="shared" si="7"/>
        <v>31376.93</v>
      </c>
      <c r="U13" s="41">
        <v>22980</v>
      </c>
      <c r="V13" s="8">
        <f t="shared" si="8"/>
        <v>8396.93</v>
      </c>
      <c r="W13" s="8">
        <v>21060</v>
      </c>
      <c r="X13" s="8">
        <f t="shared" si="9"/>
        <v>29456.93</v>
      </c>
      <c r="Y13" s="8">
        <v>26390</v>
      </c>
      <c r="Z13" s="8">
        <f t="shared" si="10"/>
        <v>3066.9300000000003</v>
      </c>
      <c r="AA13" s="39">
        <v>21059</v>
      </c>
      <c r="AB13" s="39">
        <f t="shared" si="11"/>
        <v>24125.93</v>
      </c>
      <c r="AC13" s="39" t="e">
        <f>AD13+AR13+#REF!</f>
        <v>#REF!</v>
      </c>
      <c r="AD13" s="39">
        <v>16848</v>
      </c>
      <c r="AE13" s="39">
        <v>16745</v>
      </c>
      <c r="AF13" s="39">
        <f t="shared" si="14"/>
        <v>7380.93</v>
      </c>
      <c r="AG13" s="39"/>
      <c r="AH13" s="39"/>
      <c r="AI13" s="39"/>
      <c r="AJ13" s="39">
        <v>16848</v>
      </c>
      <c r="AK13" s="39">
        <v>16848</v>
      </c>
      <c r="AL13" s="39">
        <v>16845</v>
      </c>
      <c r="AM13" s="39">
        <f t="shared" si="12"/>
        <v>3</v>
      </c>
      <c r="AN13" s="39">
        <f>L13+Q13+U13+Y13+AA13+AL13</f>
        <v>131209</v>
      </c>
      <c r="AO13" s="40">
        <f>AN13/AN22</f>
        <v>0.20430680978581178</v>
      </c>
      <c r="AP13" s="39">
        <f>ROUND(AM22*AO13,0)</f>
        <v>4916</v>
      </c>
      <c r="AQ13" s="39">
        <f t="shared" si="13"/>
        <v>-7380.93</v>
      </c>
      <c r="AR13" s="39">
        <v>16848</v>
      </c>
      <c r="AS13" s="39">
        <f t="shared" si="15"/>
        <v>21764</v>
      </c>
      <c r="AT13" s="53"/>
      <c r="AU13" s="60">
        <v>191391</v>
      </c>
      <c r="AV13" s="55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</row>
    <row r="14" spans="1:59" s="4" customFormat="1" ht="35.25" customHeight="1">
      <c r="A14" s="4">
        <v>10</v>
      </c>
      <c r="B14" s="4" t="s">
        <v>8</v>
      </c>
      <c r="C14" s="4">
        <v>95.74</v>
      </c>
      <c r="D14" s="4">
        <v>80026.45166751</v>
      </c>
      <c r="E14" s="39">
        <v>80026</v>
      </c>
      <c r="F14" s="41">
        <v>6852.95</v>
      </c>
      <c r="G14" s="41">
        <v>3802.5</v>
      </c>
      <c r="H14" s="41">
        <f t="shared" si="0"/>
        <v>3050.45</v>
      </c>
      <c r="I14" s="39">
        <f t="shared" si="1"/>
        <v>25325</v>
      </c>
      <c r="J14" s="39">
        <v>12663</v>
      </c>
      <c r="K14" s="39">
        <f t="shared" si="2"/>
        <v>15713.45</v>
      </c>
      <c r="L14" s="39">
        <v>7315</v>
      </c>
      <c r="M14" s="39">
        <f t="shared" si="3"/>
        <v>8398.45</v>
      </c>
      <c r="N14" s="39">
        <v>12662</v>
      </c>
      <c r="O14" s="39">
        <f t="shared" si="4"/>
        <v>21060.45</v>
      </c>
      <c r="P14" s="39">
        <f t="shared" si="5"/>
        <v>30390</v>
      </c>
      <c r="Q14" s="41">
        <v>9425</v>
      </c>
      <c r="R14" s="41">
        <f t="shared" si="6"/>
        <v>11635.45</v>
      </c>
      <c r="S14" s="41">
        <v>10130</v>
      </c>
      <c r="T14" s="41">
        <f t="shared" si="7"/>
        <v>21765.45</v>
      </c>
      <c r="U14" s="41">
        <v>6370</v>
      </c>
      <c r="V14" s="8">
        <f t="shared" si="8"/>
        <v>15395.45</v>
      </c>
      <c r="W14" s="8">
        <v>10130</v>
      </c>
      <c r="X14" s="8">
        <f t="shared" si="9"/>
        <v>25525.45</v>
      </c>
      <c r="Y14" s="8">
        <v>9405</v>
      </c>
      <c r="Z14" s="8">
        <f t="shared" si="10"/>
        <v>16120.45</v>
      </c>
      <c r="AA14" s="39">
        <v>10130</v>
      </c>
      <c r="AB14" s="39">
        <f t="shared" si="11"/>
        <v>26250.45</v>
      </c>
      <c r="AC14" s="39" t="e">
        <f>AD14+AR14+#REF!</f>
        <v>#REF!</v>
      </c>
      <c r="AD14" s="39">
        <v>8104</v>
      </c>
      <c r="AE14" s="39">
        <v>10675</v>
      </c>
      <c r="AF14" s="39">
        <f t="shared" si="14"/>
        <v>15575.45</v>
      </c>
      <c r="AG14" s="39"/>
      <c r="AH14" s="39"/>
      <c r="AI14" s="39"/>
      <c r="AJ14" s="39">
        <v>8104</v>
      </c>
      <c r="AK14" s="39">
        <v>8104</v>
      </c>
      <c r="AL14" s="39">
        <v>8055</v>
      </c>
      <c r="AM14" s="39">
        <f t="shared" si="12"/>
        <v>49</v>
      </c>
      <c r="AN14" s="39">
        <f>L14+Q14+U14+Y14+AA14+AL14</f>
        <v>50700</v>
      </c>
      <c r="AO14" s="40">
        <f>AN14/AN22</f>
        <v>0.07894546301046923</v>
      </c>
      <c r="AP14" s="39">
        <f>ROUND(AM22*AO14,0)</f>
        <v>1900</v>
      </c>
      <c r="AQ14" s="39">
        <f t="shared" si="13"/>
        <v>-15575.45</v>
      </c>
      <c r="AR14" s="39">
        <v>8104</v>
      </c>
      <c r="AS14" s="39">
        <f t="shared" si="15"/>
        <v>10004</v>
      </c>
      <c r="AT14" s="53"/>
      <c r="AU14" s="60">
        <v>74696.5</v>
      </c>
      <c r="AV14" s="55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</row>
    <row r="15" spans="1:59" s="2" customFormat="1" ht="38.25" customHeight="1">
      <c r="A15" s="2">
        <v>11</v>
      </c>
      <c r="B15" s="2" t="s">
        <v>46</v>
      </c>
      <c r="C15" s="2">
        <v>93.96</v>
      </c>
      <c r="D15" s="2">
        <v>78538.59827324</v>
      </c>
      <c r="E15" s="39">
        <v>78539</v>
      </c>
      <c r="F15" s="41">
        <v>10294.22</v>
      </c>
      <c r="G15" s="41">
        <v>6500</v>
      </c>
      <c r="H15" s="41">
        <f t="shared" si="0"/>
        <v>3794.2199999999993</v>
      </c>
      <c r="I15" s="39">
        <f t="shared" si="1"/>
        <v>24854</v>
      </c>
      <c r="J15" s="39">
        <v>12427</v>
      </c>
      <c r="K15" s="39">
        <f t="shared" si="2"/>
        <v>16221.22</v>
      </c>
      <c r="L15" s="39">
        <v>4913.75</v>
      </c>
      <c r="M15" s="39">
        <f t="shared" si="3"/>
        <v>11307.47</v>
      </c>
      <c r="N15" s="39">
        <v>12427</v>
      </c>
      <c r="O15" s="39">
        <f t="shared" si="4"/>
        <v>23734.47</v>
      </c>
      <c r="P15" s="39">
        <f t="shared" si="5"/>
        <v>29825</v>
      </c>
      <c r="Q15" s="6">
        <v>4975</v>
      </c>
      <c r="R15" s="6">
        <f t="shared" si="6"/>
        <v>18759.47</v>
      </c>
      <c r="S15" s="6">
        <v>9942</v>
      </c>
      <c r="T15" s="41">
        <f t="shared" si="7"/>
        <v>28701.47</v>
      </c>
      <c r="U15" s="6">
        <v>6075</v>
      </c>
      <c r="V15" s="5">
        <f t="shared" si="8"/>
        <v>22626.47</v>
      </c>
      <c r="W15" s="5">
        <v>9942</v>
      </c>
      <c r="X15" s="8">
        <f t="shared" si="9"/>
        <v>32568.47</v>
      </c>
      <c r="Y15" s="8">
        <v>3735</v>
      </c>
      <c r="Z15" s="8">
        <f t="shared" si="10"/>
        <v>28833.47</v>
      </c>
      <c r="AA15" s="7">
        <v>9941</v>
      </c>
      <c r="AB15" s="39">
        <f t="shared" si="11"/>
        <v>38774.47</v>
      </c>
      <c r="AC15" s="39" t="e">
        <f>AD15+AR15+#REF!</f>
        <v>#REF!</v>
      </c>
      <c r="AD15" s="7">
        <v>7953</v>
      </c>
      <c r="AE15" s="7">
        <v>1725</v>
      </c>
      <c r="AF15" s="7">
        <f t="shared" si="14"/>
        <v>37049.47</v>
      </c>
      <c r="AG15" s="7"/>
      <c r="AH15" s="7"/>
      <c r="AI15" s="7"/>
      <c r="AJ15" s="7">
        <v>7953</v>
      </c>
      <c r="AK15" s="7">
        <v>7953</v>
      </c>
      <c r="AL15" s="7">
        <v>1440</v>
      </c>
      <c r="AM15" s="7">
        <f t="shared" si="12"/>
        <v>6513</v>
      </c>
      <c r="AN15" s="39"/>
      <c r="AO15" s="40"/>
      <c r="AP15" s="39"/>
      <c r="AQ15" s="7">
        <f t="shared" si="13"/>
        <v>-37049.47</v>
      </c>
      <c r="AR15" s="7">
        <v>7953</v>
      </c>
      <c r="AS15" s="7">
        <f t="shared" si="15"/>
        <v>7953</v>
      </c>
      <c r="AT15" s="53"/>
      <c r="AU15" s="60">
        <v>37652.5</v>
      </c>
      <c r="AV15" s="55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</row>
    <row r="16" spans="1:59" s="2" customFormat="1" ht="33.75" customHeight="1">
      <c r="A16" s="2">
        <v>12</v>
      </c>
      <c r="B16" s="2" t="s">
        <v>9</v>
      </c>
      <c r="C16" s="2">
        <v>202.88</v>
      </c>
      <c r="D16" s="2">
        <v>169581.85204</v>
      </c>
      <c r="E16" s="39">
        <v>169582</v>
      </c>
      <c r="F16" s="41">
        <v>15469.82</v>
      </c>
      <c r="G16" s="41">
        <v>4010</v>
      </c>
      <c r="H16" s="41">
        <f t="shared" si="0"/>
        <v>11459.82</v>
      </c>
      <c r="I16" s="39">
        <f t="shared" si="1"/>
        <v>53665</v>
      </c>
      <c r="J16" s="39">
        <v>26833</v>
      </c>
      <c r="K16" s="39">
        <f t="shared" si="2"/>
        <v>38292.82</v>
      </c>
      <c r="L16" s="39">
        <v>13675</v>
      </c>
      <c r="M16" s="39">
        <f t="shared" si="3"/>
        <v>24617.82</v>
      </c>
      <c r="N16" s="39">
        <v>26832</v>
      </c>
      <c r="O16" s="39">
        <f t="shared" si="4"/>
        <v>51449.82</v>
      </c>
      <c r="P16" s="39">
        <f t="shared" si="5"/>
        <v>64398</v>
      </c>
      <c r="Q16" s="6">
        <v>10105</v>
      </c>
      <c r="R16" s="6">
        <f t="shared" si="6"/>
        <v>41344.82</v>
      </c>
      <c r="S16" s="6">
        <v>21466</v>
      </c>
      <c r="T16" s="41">
        <f t="shared" si="7"/>
        <v>62810.82</v>
      </c>
      <c r="U16" s="6">
        <v>14935</v>
      </c>
      <c r="V16" s="5">
        <f t="shared" si="8"/>
        <v>47875.82</v>
      </c>
      <c r="W16" s="5">
        <v>21466</v>
      </c>
      <c r="X16" s="8">
        <f t="shared" si="9"/>
        <v>69341.82</v>
      </c>
      <c r="Y16" s="8">
        <v>19580</v>
      </c>
      <c r="Z16" s="8">
        <f t="shared" si="10"/>
        <v>49761.82000000001</v>
      </c>
      <c r="AA16" s="7">
        <v>21466</v>
      </c>
      <c r="AB16" s="39">
        <f t="shared" si="11"/>
        <v>71227.82</v>
      </c>
      <c r="AC16" s="39" t="e">
        <f>AD16+AR16+#REF!</f>
        <v>#REF!</v>
      </c>
      <c r="AD16" s="7">
        <v>17173</v>
      </c>
      <c r="AE16" s="7">
        <v>13945</v>
      </c>
      <c r="AF16" s="7">
        <f t="shared" si="14"/>
        <v>57282.82000000001</v>
      </c>
      <c r="AG16" s="7"/>
      <c r="AH16" s="7"/>
      <c r="AI16" s="7"/>
      <c r="AJ16" s="7">
        <v>17173</v>
      </c>
      <c r="AK16" s="7">
        <v>17173</v>
      </c>
      <c r="AL16" s="7">
        <v>17165</v>
      </c>
      <c r="AM16" s="7">
        <f t="shared" si="12"/>
        <v>8</v>
      </c>
      <c r="AN16" s="39"/>
      <c r="AO16" s="40"/>
      <c r="AP16" s="39"/>
      <c r="AQ16" s="7">
        <f t="shared" si="13"/>
        <v>-57282.82000000001</v>
      </c>
      <c r="AR16" s="7">
        <v>17173</v>
      </c>
      <c r="AS16" s="7">
        <f t="shared" si="15"/>
        <v>17173</v>
      </c>
      <c r="AT16" s="53">
        <v>775</v>
      </c>
      <c r="AU16" s="60">
        <v>131165</v>
      </c>
      <c r="AV16" s="55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</row>
    <row r="17" spans="1:59" s="4" customFormat="1" ht="43.5" customHeight="1">
      <c r="A17" s="4">
        <v>13</v>
      </c>
      <c r="B17" s="4" t="s">
        <v>47</v>
      </c>
      <c r="C17" s="4">
        <v>71.21</v>
      </c>
      <c r="D17" s="4">
        <v>59522.49449805</v>
      </c>
      <c r="E17" s="39">
        <v>59522</v>
      </c>
      <c r="F17" s="41">
        <v>4738.45</v>
      </c>
      <c r="G17" s="41">
        <v>4580</v>
      </c>
      <c r="H17" s="41">
        <f t="shared" si="0"/>
        <v>158.44999999999982</v>
      </c>
      <c r="I17" s="39">
        <f t="shared" si="1"/>
        <v>18836</v>
      </c>
      <c r="J17" s="39">
        <v>9418</v>
      </c>
      <c r="K17" s="39">
        <f t="shared" si="2"/>
        <v>9576.45</v>
      </c>
      <c r="L17" s="39">
        <v>9770</v>
      </c>
      <c r="M17" s="43">
        <f t="shared" si="3"/>
        <v>-193.54999999999927</v>
      </c>
      <c r="N17" s="39">
        <v>9418</v>
      </c>
      <c r="O17" s="39">
        <f t="shared" si="4"/>
        <v>9224.45</v>
      </c>
      <c r="P17" s="39">
        <f t="shared" si="5"/>
        <v>22603</v>
      </c>
      <c r="Q17" s="41">
        <v>8380</v>
      </c>
      <c r="R17" s="41">
        <f t="shared" si="6"/>
        <v>844.4500000000007</v>
      </c>
      <c r="S17" s="41">
        <v>7534</v>
      </c>
      <c r="T17" s="41">
        <f t="shared" si="7"/>
        <v>8378.45</v>
      </c>
      <c r="U17" s="41">
        <v>8430</v>
      </c>
      <c r="V17" s="43">
        <f t="shared" si="8"/>
        <v>-51.54999999999927</v>
      </c>
      <c r="W17" s="8">
        <v>7534</v>
      </c>
      <c r="X17" s="8">
        <f t="shared" si="9"/>
        <v>7482.450000000001</v>
      </c>
      <c r="Y17" s="8">
        <v>7795</v>
      </c>
      <c r="Z17" s="8">
        <f t="shared" si="10"/>
        <v>-312.5499999999993</v>
      </c>
      <c r="AA17" s="39">
        <v>7535</v>
      </c>
      <c r="AB17" s="39">
        <f t="shared" si="11"/>
        <v>7222.450000000001</v>
      </c>
      <c r="AC17" s="39" t="e">
        <f>AD17+AR17+#REF!</f>
        <v>#REF!</v>
      </c>
      <c r="AD17" s="39">
        <v>6028</v>
      </c>
      <c r="AE17" s="39">
        <v>5940</v>
      </c>
      <c r="AF17" s="39">
        <f t="shared" si="14"/>
        <v>1282.4500000000007</v>
      </c>
      <c r="AG17" s="39">
        <f>L17+Q17+U17+Y17+AE17</f>
        <v>40315</v>
      </c>
      <c r="AH17" s="42">
        <f>AG17/AG22</f>
        <v>0.34729984385936574</v>
      </c>
      <c r="AI17" s="39">
        <f>ROUND(AF24*AH17,0)</f>
        <v>5391</v>
      </c>
      <c r="AJ17" s="39">
        <v>6028</v>
      </c>
      <c r="AK17" s="39">
        <f>AJ17+AI17</f>
        <v>11419</v>
      </c>
      <c r="AL17" s="39">
        <v>9510</v>
      </c>
      <c r="AM17" s="39">
        <f t="shared" si="12"/>
        <v>1909</v>
      </c>
      <c r="AN17" s="39">
        <f>L17+Q17+U17+Y17+AA17+AL17</f>
        <v>51420</v>
      </c>
      <c r="AO17" s="40">
        <f>AN17/AN22</f>
        <v>0.08006658201180133</v>
      </c>
      <c r="AP17" s="39">
        <f>ROUND(AM22*AO17,0)</f>
        <v>1927</v>
      </c>
      <c r="AQ17" s="39">
        <f t="shared" si="13"/>
        <v>4108.549999999999</v>
      </c>
      <c r="AR17" s="39">
        <v>6028</v>
      </c>
      <c r="AS17" s="39">
        <f t="shared" si="15"/>
        <v>7955</v>
      </c>
      <c r="AT17" s="53">
        <v>272</v>
      </c>
      <c r="AU17" s="60">
        <v>70495</v>
      </c>
      <c r="AV17" s="55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</row>
    <row r="18" spans="1:59" s="4" customFormat="1" ht="27.75" customHeight="1">
      <c r="A18" s="4">
        <v>14</v>
      </c>
      <c r="B18" s="4" t="s">
        <v>48</v>
      </c>
      <c r="C18" s="4">
        <v>109.39</v>
      </c>
      <c r="D18" s="4">
        <v>91436.11393262</v>
      </c>
      <c r="E18" s="39">
        <v>91436</v>
      </c>
      <c r="F18" s="41">
        <v>10489.24</v>
      </c>
      <c r="G18" s="41">
        <v>8960</v>
      </c>
      <c r="H18" s="41">
        <f t="shared" si="0"/>
        <v>1529.2399999999998</v>
      </c>
      <c r="I18" s="39">
        <f t="shared" si="1"/>
        <v>28935</v>
      </c>
      <c r="J18" s="39">
        <v>14468</v>
      </c>
      <c r="K18" s="39">
        <f t="shared" si="2"/>
        <v>15997.24</v>
      </c>
      <c r="L18" s="39">
        <v>8160</v>
      </c>
      <c r="M18" s="39">
        <f t="shared" si="3"/>
        <v>7837.24</v>
      </c>
      <c r="N18" s="39">
        <v>14467</v>
      </c>
      <c r="O18" s="39">
        <f t="shared" si="4"/>
        <v>22304.239999999998</v>
      </c>
      <c r="P18" s="39">
        <f t="shared" si="5"/>
        <v>34723</v>
      </c>
      <c r="Q18" s="41">
        <v>12020</v>
      </c>
      <c r="R18" s="41">
        <f t="shared" si="6"/>
        <v>10284.239999999998</v>
      </c>
      <c r="S18" s="41">
        <v>11574</v>
      </c>
      <c r="T18" s="41">
        <f t="shared" si="7"/>
        <v>21858.239999999998</v>
      </c>
      <c r="U18" s="41">
        <v>11875</v>
      </c>
      <c r="V18" s="8">
        <f t="shared" si="8"/>
        <v>9983.239999999998</v>
      </c>
      <c r="W18" s="8">
        <v>11574</v>
      </c>
      <c r="X18" s="8">
        <f t="shared" si="9"/>
        <v>21557.239999999998</v>
      </c>
      <c r="Y18" s="8">
        <v>8680</v>
      </c>
      <c r="Z18" s="8">
        <f t="shared" si="10"/>
        <v>12877.239999999998</v>
      </c>
      <c r="AA18" s="39">
        <v>11575</v>
      </c>
      <c r="AB18" s="39">
        <f t="shared" si="11"/>
        <v>24452.239999999998</v>
      </c>
      <c r="AC18" s="39" t="e">
        <f>AD18+AR18+#REF!</f>
        <v>#REF!</v>
      </c>
      <c r="AD18" s="39">
        <v>9259</v>
      </c>
      <c r="AE18" s="39">
        <v>6305</v>
      </c>
      <c r="AF18" s="39">
        <f t="shared" si="14"/>
        <v>18147.239999999998</v>
      </c>
      <c r="AG18" s="39"/>
      <c r="AH18" s="39"/>
      <c r="AI18" s="39"/>
      <c r="AJ18" s="39">
        <v>9259</v>
      </c>
      <c r="AK18" s="39">
        <v>9259</v>
      </c>
      <c r="AL18" s="39">
        <v>7890</v>
      </c>
      <c r="AM18" s="39">
        <f t="shared" si="12"/>
        <v>1369</v>
      </c>
      <c r="AN18" s="39">
        <f>L18+Q18+U18+Y18+AA18+AL18</f>
        <v>60200</v>
      </c>
      <c r="AO18" s="40">
        <f>AN18/AN22</f>
        <v>0.09373800538915676</v>
      </c>
      <c r="AP18" s="39">
        <f>ROUND(AM22*AO18,0)</f>
        <v>2256</v>
      </c>
      <c r="AQ18" s="39">
        <f t="shared" si="13"/>
        <v>-18147.239999999998</v>
      </c>
      <c r="AR18" s="39">
        <v>9259</v>
      </c>
      <c r="AS18" s="39">
        <f t="shared" si="15"/>
        <v>11515</v>
      </c>
      <c r="AT18" s="53">
        <v>418</v>
      </c>
      <c r="AU18" s="60">
        <v>86910</v>
      </c>
      <c r="AV18" s="55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</row>
    <row r="19" spans="1:59" s="4" customFormat="1" ht="39" customHeight="1">
      <c r="A19" s="4">
        <v>15</v>
      </c>
      <c r="B19" s="4" t="s">
        <v>10</v>
      </c>
      <c r="C19" s="4">
        <v>386.82</v>
      </c>
      <c r="D19" s="4">
        <v>323332.2752666</v>
      </c>
      <c r="E19" s="39">
        <v>323332</v>
      </c>
      <c r="F19" s="41">
        <v>42787.43</v>
      </c>
      <c r="G19" s="41">
        <v>36243.75</v>
      </c>
      <c r="H19" s="41">
        <f t="shared" si="0"/>
        <v>6543.68</v>
      </c>
      <c r="I19" s="39">
        <f t="shared" si="1"/>
        <v>102321</v>
      </c>
      <c r="J19" s="39">
        <v>51156</v>
      </c>
      <c r="K19" s="39">
        <f t="shared" si="2"/>
        <v>57699.68</v>
      </c>
      <c r="L19" s="39">
        <v>52933.75</v>
      </c>
      <c r="M19" s="39">
        <f t="shared" si="3"/>
        <v>4765.93</v>
      </c>
      <c r="N19" s="39">
        <v>51165</v>
      </c>
      <c r="O19" s="39">
        <f t="shared" si="4"/>
        <v>55930.93</v>
      </c>
      <c r="P19" s="39">
        <f t="shared" si="5"/>
        <v>122784</v>
      </c>
      <c r="Q19" s="41">
        <v>41565</v>
      </c>
      <c r="R19" s="41">
        <f t="shared" si="6"/>
        <v>14365.93</v>
      </c>
      <c r="S19" s="41">
        <v>40929</v>
      </c>
      <c r="T19" s="41">
        <f t="shared" si="7"/>
        <v>55294.93</v>
      </c>
      <c r="U19" s="41">
        <v>49303.75</v>
      </c>
      <c r="V19" s="8">
        <f t="shared" si="8"/>
        <v>5991.18</v>
      </c>
      <c r="W19" s="8">
        <v>40929</v>
      </c>
      <c r="X19" s="8">
        <f t="shared" si="9"/>
        <v>46920.18</v>
      </c>
      <c r="Y19" s="8">
        <v>38125</v>
      </c>
      <c r="Z19" s="8">
        <f t="shared" si="10"/>
        <v>8795.18</v>
      </c>
      <c r="AA19" s="39">
        <v>40926</v>
      </c>
      <c r="AB19" s="39">
        <f t="shared" si="11"/>
        <v>49721.18</v>
      </c>
      <c r="AC19" s="39" t="e">
        <f>AD19+AR19+#REF!</f>
        <v>#REF!</v>
      </c>
      <c r="AD19" s="39">
        <v>32743</v>
      </c>
      <c r="AE19" s="39">
        <v>37325</v>
      </c>
      <c r="AF19" s="39">
        <f t="shared" si="14"/>
        <v>12396.18</v>
      </c>
      <c r="AG19" s="39"/>
      <c r="AH19" s="39"/>
      <c r="AI19" s="39"/>
      <c r="AJ19" s="39">
        <v>32743</v>
      </c>
      <c r="AK19" s="39">
        <v>32743</v>
      </c>
      <c r="AL19" s="39">
        <v>32651.25</v>
      </c>
      <c r="AM19" s="39">
        <f t="shared" si="12"/>
        <v>91.75</v>
      </c>
      <c r="AN19" s="39">
        <f>L19+Q19+U19+Y19+AA19+AL19</f>
        <v>255504.75</v>
      </c>
      <c r="AO19" s="40">
        <f>AN19/AN22</f>
        <v>0.3978489307716802</v>
      </c>
      <c r="AP19" s="39">
        <v>9571.75</v>
      </c>
      <c r="AQ19" s="39">
        <f t="shared" si="13"/>
        <v>-12396.18</v>
      </c>
      <c r="AR19" s="39">
        <v>32743</v>
      </c>
      <c r="AS19" s="39">
        <f t="shared" si="15"/>
        <v>42314.75</v>
      </c>
      <c r="AT19" s="53"/>
      <c r="AU19" s="60">
        <v>373637.25</v>
      </c>
      <c r="AV19" s="55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</row>
    <row r="20" spans="1:59" s="3" customFormat="1" ht="26.25" customHeight="1">
      <c r="A20" s="10">
        <v>16</v>
      </c>
      <c r="B20" s="10" t="s">
        <v>49</v>
      </c>
      <c r="C20" s="10"/>
      <c r="D20" s="10">
        <v>0</v>
      </c>
      <c r="E20" s="39">
        <v>0</v>
      </c>
      <c r="F20" s="41">
        <v>3078.63</v>
      </c>
      <c r="G20" s="41">
        <v>0</v>
      </c>
      <c r="H20" s="41">
        <f t="shared" si="0"/>
        <v>3078.63</v>
      </c>
      <c r="I20" s="39">
        <f t="shared" si="1"/>
        <v>0</v>
      </c>
      <c r="J20" s="39">
        <v>0</v>
      </c>
      <c r="K20" s="39">
        <f t="shared" si="2"/>
        <v>3078.63</v>
      </c>
      <c r="L20" s="39">
        <v>0</v>
      </c>
      <c r="M20" s="39">
        <f t="shared" si="3"/>
        <v>3078.63</v>
      </c>
      <c r="N20" s="39">
        <v>0</v>
      </c>
      <c r="O20" s="39">
        <f t="shared" si="4"/>
        <v>3078.63</v>
      </c>
      <c r="P20" s="39">
        <f t="shared" si="5"/>
        <v>0</v>
      </c>
      <c r="Q20" s="20">
        <v>0</v>
      </c>
      <c r="R20" s="20"/>
      <c r="S20" s="20">
        <v>0</v>
      </c>
      <c r="T20" s="20"/>
      <c r="U20" s="20">
        <v>0</v>
      </c>
      <c r="V20" s="21">
        <f t="shared" si="8"/>
        <v>0</v>
      </c>
      <c r="W20" s="21"/>
      <c r="X20" s="21">
        <f t="shared" si="9"/>
        <v>0</v>
      </c>
      <c r="Y20" s="21">
        <v>0</v>
      </c>
      <c r="Z20" s="21">
        <f t="shared" si="10"/>
        <v>0</v>
      </c>
      <c r="AA20" s="19">
        <v>0</v>
      </c>
      <c r="AB20" s="19">
        <f t="shared" si="11"/>
        <v>0</v>
      </c>
      <c r="AC20" s="19"/>
      <c r="AD20" s="19">
        <v>0</v>
      </c>
      <c r="AE20" s="19">
        <v>0</v>
      </c>
      <c r="AF20" s="19"/>
      <c r="AG20" s="19"/>
      <c r="AH20" s="19"/>
      <c r="AI20" s="19"/>
      <c r="AJ20" s="19">
        <v>0</v>
      </c>
      <c r="AK20" s="19">
        <v>0</v>
      </c>
      <c r="AL20" s="19">
        <v>0</v>
      </c>
      <c r="AM20" s="7">
        <f t="shared" si="12"/>
        <v>0</v>
      </c>
      <c r="AN20" s="7"/>
      <c r="AO20" s="7"/>
      <c r="AP20" s="7"/>
      <c r="AQ20" s="19">
        <f t="shared" si="13"/>
        <v>0</v>
      </c>
      <c r="AR20" s="19">
        <v>0</v>
      </c>
      <c r="AS20" s="7"/>
      <c r="AT20" s="53"/>
      <c r="AU20" s="60">
        <v>3078.63</v>
      </c>
      <c r="AV20" s="55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</row>
    <row r="21" spans="1:59" s="3" customFormat="1" ht="33" customHeight="1">
      <c r="A21" s="10">
        <v>17</v>
      </c>
      <c r="B21" s="34" t="s">
        <v>50</v>
      </c>
      <c r="C21" s="10"/>
      <c r="D21" s="10">
        <v>0</v>
      </c>
      <c r="E21" s="45">
        <v>0</v>
      </c>
      <c r="F21" s="46">
        <v>4898.41</v>
      </c>
      <c r="G21" s="46">
        <v>0</v>
      </c>
      <c r="H21" s="46">
        <f t="shared" si="0"/>
        <v>4898.41</v>
      </c>
      <c r="I21" s="39">
        <f t="shared" si="1"/>
        <v>0</v>
      </c>
      <c r="J21" s="45">
        <v>0</v>
      </c>
      <c r="K21" s="45">
        <f t="shared" si="2"/>
        <v>4898.41</v>
      </c>
      <c r="L21" s="45">
        <v>0</v>
      </c>
      <c r="M21" s="45">
        <f t="shared" si="3"/>
        <v>4898.41</v>
      </c>
      <c r="N21" s="45">
        <v>0</v>
      </c>
      <c r="O21" s="45">
        <f t="shared" si="4"/>
        <v>4898.41</v>
      </c>
      <c r="P21" s="39">
        <f t="shared" si="5"/>
        <v>0</v>
      </c>
      <c r="Q21" s="36">
        <v>0</v>
      </c>
      <c r="R21" s="20"/>
      <c r="S21" s="20">
        <v>0</v>
      </c>
      <c r="T21" s="20"/>
      <c r="U21" s="20">
        <v>0</v>
      </c>
      <c r="V21" s="21">
        <f t="shared" si="8"/>
        <v>0</v>
      </c>
      <c r="W21" s="21"/>
      <c r="X21" s="21">
        <f t="shared" si="9"/>
        <v>0</v>
      </c>
      <c r="Y21" s="21">
        <v>0</v>
      </c>
      <c r="Z21" s="21">
        <f t="shared" si="10"/>
        <v>0</v>
      </c>
      <c r="AA21" s="35">
        <v>0</v>
      </c>
      <c r="AB21" s="19">
        <f t="shared" si="11"/>
        <v>0</v>
      </c>
      <c r="AC21" s="19"/>
      <c r="AD21" s="35">
        <v>0</v>
      </c>
      <c r="AE21" s="35">
        <v>0</v>
      </c>
      <c r="AF21" s="19"/>
      <c r="AG21" s="35"/>
      <c r="AH21" s="35"/>
      <c r="AI21" s="35"/>
      <c r="AJ21" s="35">
        <v>0</v>
      </c>
      <c r="AK21" s="35">
        <v>0</v>
      </c>
      <c r="AL21" s="35">
        <v>0</v>
      </c>
      <c r="AM21" s="7">
        <f t="shared" si="12"/>
        <v>0</v>
      </c>
      <c r="AN21" s="7"/>
      <c r="AO21" s="7"/>
      <c r="AP21" s="7"/>
      <c r="AQ21" s="19">
        <f t="shared" si="13"/>
        <v>0</v>
      </c>
      <c r="AR21" s="35">
        <v>0</v>
      </c>
      <c r="AS21" s="7"/>
      <c r="AT21" s="53"/>
      <c r="AU21" s="60">
        <v>4898.41</v>
      </c>
      <c r="AV21" s="55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</row>
    <row r="22" spans="2:59" ht="12.75">
      <c r="B22" s="11" t="s">
        <v>11</v>
      </c>
      <c r="C22" s="12">
        <f aca="true" t="shared" si="16" ref="C22:H22">SUM(C5:C21)</f>
        <v>1890.2400000000002</v>
      </c>
      <c r="D22" s="13">
        <f t="shared" si="16"/>
        <v>1579999.9999999602</v>
      </c>
      <c r="E22" s="47">
        <f t="shared" si="16"/>
        <v>1580000</v>
      </c>
      <c r="F22" s="48">
        <f t="shared" si="16"/>
        <v>200000</v>
      </c>
      <c r="G22" s="48">
        <f t="shared" si="16"/>
        <v>124265</v>
      </c>
      <c r="H22" s="48">
        <f t="shared" si="16"/>
        <v>75735</v>
      </c>
      <c r="I22" s="39">
        <f t="shared" si="1"/>
        <v>500000</v>
      </c>
      <c r="J22" s="47">
        <f aca="true" t="shared" si="17" ref="J22:O22">SUM(J5:J21)</f>
        <v>250000</v>
      </c>
      <c r="K22" s="47">
        <f t="shared" si="17"/>
        <v>325735</v>
      </c>
      <c r="L22" s="47">
        <f t="shared" si="17"/>
        <v>161602.5</v>
      </c>
      <c r="M22" s="47">
        <f t="shared" si="17"/>
        <v>164132.5</v>
      </c>
      <c r="N22" s="47">
        <f t="shared" si="17"/>
        <v>250000</v>
      </c>
      <c r="O22" s="47">
        <f t="shared" si="17"/>
        <v>414132.5</v>
      </c>
      <c r="P22" s="39">
        <f t="shared" si="5"/>
        <v>600000</v>
      </c>
      <c r="Q22" s="14">
        <f>SUM(Q5:Q21)</f>
        <v>156251.25</v>
      </c>
      <c r="R22" s="16">
        <f>O22-Q22</f>
        <v>257881.25</v>
      </c>
      <c r="S22" s="6">
        <f>SUM(S5:S21)</f>
        <v>200000</v>
      </c>
      <c r="T22" s="41">
        <f>S22+R22</f>
        <v>457881.25</v>
      </c>
      <c r="U22" s="49">
        <f>SUM(U5:U21)</f>
        <v>170448.75</v>
      </c>
      <c r="V22" s="8">
        <f t="shared" si="8"/>
        <v>287432.5</v>
      </c>
      <c r="W22" s="50">
        <f>SUM(W5:W21)</f>
        <v>200000</v>
      </c>
      <c r="X22" s="8">
        <f t="shared" si="9"/>
        <v>487432.5</v>
      </c>
      <c r="Y22" s="8">
        <f>SUM(Y5:Y21)</f>
        <v>150290</v>
      </c>
      <c r="Z22" s="8">
        <f t="shared" si="10"/>
        <v>337142.5</v>
      </c>
      <c r="AA22" s="47">
        <f>SUM(AA5:AA21)</f>
        <v>200000</v>
      </c>
      <c r="AB22" s="39">
        <f t="shared" si="11"/>
        <v>537142.5</v>
      </c>
      <c r="AC22" s="39" t="e">
        <f>AD22+AR22+#REF!</f>
        <v>#REF!</v>
      </c>
      <c r="AD22" s="15">
        <f>SUM(AD5:AD21)</f>
        <v>160000</v>
      </c>
      <c r="AE22" s="15">
        <f>SUM(AE5:AE21)</f>
        <v>142567.5</v>
      </c>
      <c r="AF22" s="15">
        <f>SUM(AF5:AF21)</f>
        <v>314831.31000000006</v>
      </c>
      <c r="AG22" s="15">
        <f>AG7+AG9+AG11+AG17</f>
        <v>116081.25</v>
      </c>
      <c r="AH22" s="15">
        <f>AH17+AH11+AH9+AH7</f>
        <v>1</v>
      </c>
      <c r="AI22" s="15">
        <f>AI7+AI9+AI11+AI17</f>
        <v>15523.75</v>
      </c>
      <c r="AJ22" s="15">
        <f>SUM(AJ5:AJ21)</f>
        <v>150073</v>
      </c>
      <c r="AK22" s="15">
        <f>SUM(AK5:AK21)</f>
        <v>165596.75</v>
      </c>
      <c r="AL22" s="15">
        <f>SUM(AL5:AL21)</f>
        <v>141535</v>
      </c>
      <c r="AM22" s="51">
        <f t="shared" si="12"/>
        <v>24061.75</v>
      </c>
      <c r="AN22" s="7">
        <f>AN9+AN11+AN13+AN14+AN17+AN18+AN19</f>
        <v>642215.5</v>
      </c>
      <c r="AO22" s="7">
        <f>AO9+AO11+AO13+AO14+AO17+AO18+AO19</f>
        <v>1</v>
      </c>
      <c r="AP22" s="51">
        <f>SUM(AP9:AP19)</f>
        <v>24061.75</v>
      </c>
      <c r="AQ22" s="15">
        <f>SUM(AQ5:AQ21)</f>
        <v>-299307.56000000006</v>
      </c>
      <c r="AR22" s="15">
        <f>SUM(AR5:AR21)</f>
        <v>150073</v>
      </c>
      <c r="AS22" s="7">
        <f>AP22+AR22</f>
        <v>174134.75</v>
      </c>
      <c r="AT22" s="53">
        <f>AT16+AT18+AT17</f>
        <v>1465</v>
      </c>
      <c r="AU22" s="61">
        <v>1358580.54</v>
      </c>
      <c r="AV22" s="56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</row>
    <row r="23" spans="9:46" ht="12.75">
      <c r="I23" s="17"/>
      <c r="J23" s="17" t="s">
        <v>51</v>
      </c>
      <c r="K23" s="18"/>
      <c r="L23" s="17"/>
      <c r="M23" s="17"/>
      <c r="N23" s="17"/>
      <c r="O23" s="18"/>
      <c r="P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23">
        <f>AS22-AR22</f>
        <v>24061.75</v>
      </c>
      <c r="AT23" s="23"/>
    </row>
    <row r="24" spans="9:46" ht="12.75">
      <c r="I24" s="17"/>
      <c r="J24" s="17"/>
      <c r="K24" s="18"/>
      <c r="L24" s="17"/>
      <c r="M24" s="17"/>
      <c r="N24" s="17"/>
      <c r="O24" s="18"/>
      <c r="P24" s="17"/>
      <c r="AA24" s="17"/>
      <c r="AB24" s="17"/>
      <c r="AC24" s="17"/>
      <c r="AD24" t="s">
        <v>59</v>
      </c>
      <c r="AF24" s="23">
        <v>15523.75</v>
      </c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</row>
    <row r="25" spans="10:43" ht="12.75">
      <c r="J25" t="s">
        <v>24</v>
      </c>
      <c r="AD25" t="s">
        <v>60</v>
      </c>
      <c r="AG25" s="24">
        <f>AF22-AF24</f>
        <v>299307.56000000006</v>
      </c>
      <c r="AI25" s="17"/>
      <c r="AQ25" s="17"/>
    </row>
    <row r="26" spans="28:46" ht="15">
      <c r="AB26" s="25" t="s">
        <v>12</v>
      </c>
      <c r="AC26" s="25"/>
      <c r="AD26" s="25"/>
      <c r="AQ26" s="25"/>
      <c r="AR26" s="25"/>
      <c r="AS26" s="25"/>
      <c r="AT26" s="25"/>
    </row>
    <row r="27" spans="28:43" ht="15">
      <c r="AB27" s="25"/>
      <c r="AC27" s="25"/>
      <c r="AD27" s="25"/>
      <c r="AQ27" s="25"/>
    </row>
    <row r="28" spans="28:46" ht="15">
      <c r="AB28" s="25"/>
      <c r="AC28" s="25"/>
      <c r="AD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</row>
    <row r="33" spans="2:30" ht="15">
      <c r="B33" s="25"/>
      <c r="C33" s="25"/>
      <c r="D33" s="25"/>
      <c r="E33" s="25"/>
      <c r="F33" s="25"/>
      <c r="G33" s="25"/>
      <c r="H33" s="25"/>
      <c r="I33" s="25"/>
      <c r="J33" s="25"/>
      <c r="K33" s="26"/>
      <c r="L33" s="25"/>
      <c r="M33" s="25"/>
      <c r="N33" s="25"/>
      <c r="O33" s="26"/>
      <c r="P33" s="25"/>
      <c r="Q33" s="25"/>
      <c r="R33" s="25"/>
      <c r="S33" s="25"/>
      <c r="T33" s="26"/>
      <c r="U33" s="25"/>
      <c r="V33" s="25"/>
      <c r="W33" s="25"/>
      <c r="X33" s="25"/>
      <c r="Y33" s="25"/>
      <c r="Z33" s="25"/>
      <c r="AA33" s="25"/>
      <c r="AB33" s="25"/>
      <c r="AC33" s="25"/>
      <c r="AD33" s="25"/>
    </row>
    <row r="34" spans="2:30" ht="15">
      <c r="B34" s="25"/>
      <c r="C34" s="25"/>
      <c r="D34" s="25"/>
      <c r="E34" s="25"/>
      <c r="F34" s="25"/>
      <c r="G34" s="25"/>
      <c r="H34" s="25"/>
      <c r="I34" s="25"/>
      <c r="J34" s="25"/>
      <c r="K34" s="26"/>
      <c r="L34" s="25"/>
      <c r="M34" s="25"/>
      <c r="N34" s="25"/>
      <c r="O34" s="26"/>
      <c r="P34" s="25"/>
      <c r="Q34" s="25"/>
      <c r="R34" s="25"/>
      <c r="S34" s="25"/>
      <c r="T34" s="26"/>
      <c r="U34" s="25"/>
      <c r="V34" s="25"/>
      <c r="W34" s="25"/>
      <c r="X34" s="25"/>
      <c r="Y34" s="25"/>
      <c r="Z34" s="25"/>
      <c r="AA34" s="25"/>
      <c r="AB34" s="25"/>
      <c r="AC34" s="25"/>
      <c r="AD34" s="25"/>
    </row>
    <row r="49" spans="28:32" ht="15.75">
      <c r="AB49" s="27" t="s">
        <v>61</v>
      </c>
      <c r="AC49" s="27">
        <v>1</v>
      </c>
      <c r="AD49" s="28">
        <v>299307.56</v>
      </c>
      <c r="AE49" s="27" t="s">
        <v>62</v>
      </c>
      <c r="AF49" s="27"/>
    </row>
    <row r="50" spans="28:32" ht="15.75">
      <c r="AB50" s="27"/>
      <c r="AC50" s="27">
        <v>2</v>
      </c>
      <c r="AD50" s="28" t="e">
        <f>#REF!+#REF!</f>
        <v>#REF!</v>
      </c>
      <c r="AE50" s="27" t="s">
        <v>63</v>
      </c>
      <c r="AF50" s="27"/>
    </row>
    <row r="51" spans="28:32" ht="15.75">
      <c r="AB51" s="27"/>
      <c r="AC51" s="27">
        <v>3</v>
      </c>
      <c r="AD51" s="28">
        <v>101547.65</v>
      </c>
      <c r="AE51" s="27" t="s">
        <v>64</v>
      </c>
      <c r="AF51" s="27"/>
    </row>
    <row r="52" spans="28:32" ht="15.75">
      <c r="AB52" s="27"/>
      <c r="AC52" s="27"/>
      <c r="AD52" s="29" t="e">
        <f>AD49+AD50+AD51</f>
        <v>#REF!</v>
      </c>
      <c r="AE52" s="27"/>
      <c r="AF52" s="27"/>
    </row>
    <row r="2887" ht="12.75">
      <c r="AJ2887">
        <v>0</v>
      </c>
    </row>
  </sheetData>
  <sheetProtection selectLockedCells="1" selectUnlockedCells="1"/>
  <printOptions/>
  <pageMargins left="0.03680555555555556" right="0.016666666666666666" top="0" bottom="0.04652777777777778" header="0.5118055555555555" footer="0.5118055555555555"/>
  <pageSetup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valentinb</cp:lastModifiedBy>
  <dcterms:created xsi:type="dcterms:W3CDTF">2019-01-28T05:56:44Z</dcterms:created>
  <dcterms:modified xsi:type="dcterms:W3CDTF">2019-01-28T05:59:35Z</dcterms:modified>
  <cp:category/>
  <cp:version/>
  <cp:contentType/>
  <cp:contentStatus/>
</cp:coreProperties>
</file>