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8" activeTab="0"/>
  </bookViews>
  <sheets>
    <sheet name="DEC" sheetId="1" r:id="rId1"/>
  </sheets>
  <definedNames>
    <definedName name="Excel_BuiltIn_Print_Titles" localSheetId="0">'DEC'!$A$4:$IT$4</definedName>
    <definedName name="_xlnm.Print_Titles" localSheetId="0">'DEC'!$4:$4</definedName>
  </definedNames>
  <calcPr fullCalcOnLoad="1"/>
</workbook>
</file>

<file path=xl/sharedStrings.xml><?xml version="1.0" encoding="utf-8"?>
<sst xmlns="http://schemas.openxmlformats.org/spreadsheetml/2006/main" count="76" uniqueCount="70">
  <si>
    <t>RADIOLOGIE SI IMAGISTICA</t>
  </si>
  <si>
    <t>VALORI CONTRACT 2021</t>
  </si>
  <si>
    <t>Nr. crt.</t>
  </si>
  <si>
    <t>DENUMIRE FURNIZOR</t>
  </si>
  <si>
    <t>CRITERIU EVALUARE RESURSE puncte</t>
  </si>
  <si>
    <t>VALOARE CRITERIU EVALUARE RESURSE</t>
  </si>
  <si>
    <t>Criteriu
disponibilitate (10%) puncte</t>
  </si>
  <si>
    <t>VALOARE CRITERIU DISPONIBILITATE</t>
  </si>
  <si>
    <t>Total puncte</t>
  </si>
  <si>
    <t>Valori contract 2021</t>
  </si>
  <si>
    <t>Spitalul Clinic Judetean de Urgenta</t>
  </si>
  <si>
    <t>Spitalul Clinic de Urgenta pt.Copii</t>
  </si>
  <si>
    <t>Spitalul Clinic de Pneumftiziologie</t>
  </si>
  <si>
    <t>Spitalul Clinic de Boli Infectioase</t>
  </si>
  <si>
    <t>Spitalul Clinic Municipal Cluj</t>
  </si>
  <si>
    <t>Institutul Oncologic”I.Chiricuta”</t>
  </si>
  <si>
    <t>Spitalul Municipal Dej</t>
  </si>
  <si>
    <t>Spitalul Municipal Turda</t>
  </si>
  <si>
    <t>Spitalul Municipal Gherla</t>
  </si>
  <si>
    <t>Spitalul Orasenesc Huedin</t>
  </si>
  <si>
    <t>Institutul Regional de Gastroenterologie si Hepatologie “Prof.O.Fodor”</t>
  </si>
  <si>
    <t>Spitalul Municipal Campia Turzii</t>
  </si>
  <si>
    <t>Institutul Inimii N. Stancioiu</t>
  </si>
  <si>
    <t>S.C. MEDSTAR S.R.L.</t>
  </si>
  <si>
    <t>Central Medical Chirurgical Interservisan</t>
  </si>
  <si>
    <t>Central medical TRANSILVANIA*</t>
  </si>
  <si>
    <t>S.C. HIPERDIA S.A.</t>
  </si>
  <si>
    <t>OMNIMEDICAL</t>
  </si>
  <si>
    <t>S.C. Salvosan Ciobanca</t>
  </si>
  <si>
    <t>Centrul Medical Rivmed</t>
  </si>
  <si>
    <t>S.C. MEDLIFE S.A.</t>
  </si>
  <si>
    <t>MEDISPROF</t>
  </si>
  <si>
    <t>CM UNIREA SRL</t>
  </si>
  <si>
    <t>PROMEDICAL CENTER</t>
  </si>
  <si>
    <t>TOTAL GENERAL RADIOLOGIE</t>
  </si>
  <si>
    <t>radiogr dentare</t>
  </si>
  <si>
    <t>S.C.Stomarix S.R.L</t>
  </si>
  <si>
    <t>S.C.ANADENT</t>
  </si>
  <si>
    <t>S.C. Dental Frasin S.R.L.</t>
  </si>
  <si>
    <t>S.C. Smile Office S.R.L.</t>
  </si>
  <si>
    <t>S.C. VAREXDENT SRL</t>
  </si>
  <si>
    <t>CMD Dr. Jiman Paula</t>
  </si>
  <si>
    <t>CMD Dr. Lung Anamaria</t>
  </si>
  <si>
    <t>SC RAUS X SRL</t>
  </si>
  <si>
    <t>SC DENTAL RAD SRL</t>
  </si>
  <si>
    <t>SBDENTAL APHD SRL</t>
  </si>
  <si>
    <t>HATDENT SRL</t>
  </si>
  <si>
    <t>TOTAL GENERAL RADIOGRAFII DENTARE</t>
  </si>
  <si>
    <t>ecografii clinic</t>
  </si>
  <si>
    <t>Spitalul Clinic de Boli Infectioase Cluj</t>
  </si>
  <si>
    <t xml:space="preserve">Spitalul Clinic de Recuperare </t>
  </si>
  <si>
    <t>Institutul Inimii de Urgenta pt. Boli Cardiovasculare « N.Stancioiu »</t>
  </si>
  <si>
    <t>Institutul Regional de Gastroenterologie si Hepatologie “Prof.O Fodor”</t>
  </si>
  <si>
    <t>Spitalul Clinic de Urgenta pentru Copii</t>
  </si>
  <si>
    <t xml:space="preserve">Cardio Vo </t>
  </si>
  <si>
    <t>Higeea Medica</t>
  </si>
  <si>
    <t>S.C. Recardio SRL</t>
  </si>
  <si>
    <t>CUORE MEDICAL</t>
  </si>
  <si>
    <t>Total ecografii clinic</t>
  </si>
  <si>
    <t>ecografii medici familie</t>
  </si>
  <si>
    <t>S.C. Pop Kun Medica SRL</t>
  </si>
  <si>
    <t>Centrul Medical Sanradex</t>
  </si>
  <si>
    <t>CMI G &amp; R Todea Dr. Todea Remus</t>
  </si>
  <si>
    <t>CMI G &amp; R Todea Gabriella</t>
  </si>
  <si>
    <t>CMI Dr. Persa Voichita</t>
  </si>
  <si>
    <t>S.C.QUANT MAEDICA LIFE SRL”-Dr. Bodea Voichita</t>
  </si>
  <si>
    <t>S.C. Dr. Petre Muresan SRL</t>
  </si>
  <si>
    <t>Total ecografii medici familie</t>
  </si>
  <si>
    <t>TOTAL GENERAL ECOGRAFII</t>
  </si>
  <si>
    <t>TOTAL GENERAL 
(RADIOLOGIE SI IMAGISTICA MEDICALA +ECOGRAFII)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</si>
</sst>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#,##0.00000000"/>
    <numFmt numFmtId="166" formatCode="#,##0.0000000"/>
    <numFmt numFmtId="167" formatCode="#,##0.00;\-#,##0.00"/>
    <numFmt numFmtId="168" formatCode="#,##0.0000"/>
    <numFmt numFmtId="169" formatCode="0.000000"/>
    <numFmt numFmtId="170" formatCode="0.0000000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19" applyNumberFormat="1" applyFont="1" applyFill="1" applyBorder="1" applyAlignment="1">
      <alignment horizontal="right"/>
      <protection/>
    </xf>
    <xf numFmtId="166" fontId="0" fillId="0" borderId="1" xfId="19" applyNumberFormat="1" applyFont="1" applyFill="1" applyBorder="1" applyAlignment="1">
      <alignment horizontal="center"/>
      <protection/>
    </xf>
    <xf numFmtId="167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8" fontId="0" fillId="0" borderId="1" xfId="19" applyNumberFormat="1" applyFont="1" applyFill="1" applyBorder="1" applyAlignment="1">
      <alignment horizontal="right"/>
      <protection/>
    </xf>
    <xf numFmtId="4" fontId="0" fillId="0" borderId="1" xfId="19" applyNumberFormat="1" applyFont="1" applyFill="1" applyBorder="1" applyAlignment="1">
      <alignment/>
      <protection/>
    </xf>
    <xf numFmtId="4" fontId="0" fillId="0" borderId="1" xfId="19" applyNumberFormat="1" applyFont="1" applyFill="1" applyBorder="1" applyAlignment="1">
      <alignment horizontal="right"/>
      <protection/>
    </xf>
    <xf numFmtId="4" fontId="0" fillId="0" borderId="1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4" fontId="0" fillId="2" borderId="1" xfId="19" applyNumberFormat="1" applyFont="1" applyFill="1" applyBorder="1" applyAlignment="1">
      <alignment/>
      <protection/>
    </xf>
    <xf numFmtId="4" fontId="0" fillId="2" borderId="1" xfId="19" applyNumberFormat="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69" fontId="0" fillId="0" borderId="1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3" borderId="1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 horizontal="right"/>
    </xf>
    <xf numFmtId="170" fontId="0" fillId="0" borderId="1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/>
    </xf>
    <xf numFmtId="166" fontId="0" fillId="0" borderId="1" xfId="0" applyNumberFormat="1" applyFont="1" applyFill="1" applyBorder="1" applyAlignment="1">
      <alignment horizontal="right"/>
    </xf>
    <xf numFmtId="167" fontId="2" fillId="3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pane xSplit="2" ySplit="4" topLeftCell="C68" activePane="bottomRight" state="frozen"/>
      <selection pane="topLeft" activeCell="A1" sqref="A1"/>
      <selection pane="topRight" activeCell="C1" sqref="C1"/>
      <selection pane="bottomLeft" activeCell="A56" sqref="A56"/>
      <selection pane="bottomRight" activeCell="H82" sqref="H82"/>
    </sheetView>
  </sheetViews>
  <sheetFormatPr defaultColWidth="9.140625" defaultRowHeight="12.75"/>
  <cols>
    <col min="1" max="1" width="4.8515625" style="0" customWidth="1"/>
    <col min="2" max="2" width="36.00390625" style="0" customWidth="1"/>
    <col min="3" max="3" width="10.8515625" style="0" customWidth="1"/>
    <col min="4" max="4" width="12.140625" style="1" customWidth="1"/>
    <col min="5" max="5" width="8.7109375" style="0" customWidth="1"/>
    <col min="6" max="6" width="11.57421875" style="1" customWidth="1"/>
    <col min="7" max="7" width="9.140625" style="2" customWidth="1"/>
    <col min="8" max="8" width="13.421875" style="0" customWidth="1"/>
    <col min="9" max="16384" width="11.57421875" style="0" customWidth="1"/>
  </cols>
  <sheetData>
    <row r="1" ht="15.75">
      <c r="B1" s="3" t="s">
        <v>0</v>
      </c>
    </row>
    <row r="2" ht="15.75">
      <c r="B2" s="4" t="s">
        <v>1</v>
      </c>
    </row>
    <row r="4" spans="1:8" ht="63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8" t="s">
        <v>9</v>
      </c>
    </row>
    <row r="5" spans="1:8" ht="12.75">
      <c r="A5" s="9"/>
      <c r="B5" s="9"/>
      <c r="C5" s="9"/>
      <c r="D5" s="9">
        <v>719338</v>
      </c>
      <c r="E5" s="9"/>
      <c r="F5" s="9">
        <v>79926</v>
      </c>
      <c r="G5" s="10"/>
      <c r="H5" s="11"/>
    </row>
    <row r="6" spans="1:8" ht="12.75">
      <c r="A6" s="12"/>
      <c r="B6" s="12"/>
      <c r="C6" s="12"/>
      <c r="D6" s="13">
        <f>D5/C31</f>
        <v>41.75538661309319</v>
      </c>
      <c r="E6" s="9"/>
      <c r="F6" s="14">
        <f>F5/E31</f>
        <v>242.2</v>
      </c>
      <c r="G6" s="15"/>
      <c r="H6" s="16"/>
    </row>
    <row r="7" spans="1:8" ht="12.75">
      <c r="A7" s="12">
        <v>1</v>
      </c>
      <c r="B7" s="12" t="s">
        <v>10</v>
      </c>
      <c r="C7" s="12">
        <v>3853.4</v>
      </c>
      <c r="D7" s="17">
        <f aca="true" t="shared" si="0" ref="D7:D30">C7*$D$6</f>
        <v>160900.20677489327</v>
      </c>
      <c r="E7" s="9">
        <v>60</v>
      </c>
      <c r="F7" s="18">
        <f aca="true" t="shared" si="1" ref="F7:F30">E7*$F$6</f>
        <v>14532</v>
      </c>
      <c r="G7" s="19">
        <f aca="true" t="shared" si="2" ref="G7:G30">C7+E7</f>
        <v>3913.4</v>
      </c>
      <c r="H7" s="20">
        <f>ROUND(D7+F7,0)</f>
        <v>175432</v>
      </c>
    </row>
    <row r="8" spans="1:8" ht="12.75">
      <c r="A8" s="12">
        <v>2</v>
      </c>
      <c r="B8" s="12" t="s">
        <v>11</v>
      </c>
      <c r="C8" s="12">
        <v>844.84</v>
      </c>
      <c r="D8" s="17">
        <f t="shared" si="0"/>
        <v>35276.620826205646</v>
      </c>
      <c r="E8" s="9"/>
      <c r="F8" s="18">
        <f t="shared" si="1"/>
        <v>0</v>
      </c>
      <c r="G8" s="19">
        <f t="shared" si="2"/>
        <v>844.84</v>
      </c>
      <c r="H8" s="20">
        <f aca="true" t="shared" si="3" ref="H8:H30">ROUND(D8+F8,0)</f>
        <v>35277</v>
      </c>
    </row>
    <row r="9" spans="1:8" s="24" customFormat="1" ht="12.75">
      <c r="A9" s="12">
        <v>3</v>
      </c>
      <c r="B9" s="21" t="s">
        <v>12</v>
      </c>
      <c r="C9" s="21">
        <v>0</v>
      </c>
      <c r="D9" s="17">
        <f t="shared" si="0"/>
        <v>0</v>
      </c>
      <c r="E9" s="21"/>
      <c r="F9" s="22">
        <f t="shared" si="1"/>
        <v>0</v>
      </c>
      <c r="G9" s="23">
        <f t="shared" si="2"/>
        <v>0</v>
      </c>
      <c r="H9" s="20">
        <f t="shared" si="3"/>
        <v>0</v>
      </c>
    </row>
    <row r="10" spans="1:8" ht="12.75">
      <c r="A10" s="12">
        <v>4</v>
      </c>
      <c r="B10" s="12" t="s">
        <v>13</v>
      </c>
      <c r="C10" s="12">
        <v>588</v>
      </c>
      <c r="D10" s="17">
        <f t="shared" si="0"/>
        <v>24552.167328498792</v>
      </c>
      <c r="E10" s="9"/>
      <c r="F10" s="18">
        <f t="shared" si="1"/>
        <v>0</v>
      </c>
      <c r="G10" s="19">
        <f t="shared" si="2"/>
        <v>588</v>
      </c>
      <c r="H10" s="20">
        <f t="shared" si="3"/>
        <v>24552</v>
      </c>
    </row>
    <row r="11" spans="1:8" ht="12.75">
      <c r="A11" s="12">
        <v>5</v>
      </c>
      <c r="B11" s="12" t="s">
        <v>14</v>
      </c>
      <c r="C11" s="12">
        <v>1198.5</v>
      </c>
      <c r="D11" s="17">
        <f t="shared" si="0"/>
        <v>50043.830855792185</v>
      </c>
      <c r="E11" s="9">
        <v>30</v>
      </c>
      <c r="F11" s="18">
        <f t="shared" si="1"/>
        <v>7266</v>
      </c>
      <c r="G11" s="19">
        <f t="shared" si="2"/>
        <v>1228.5</v>
      </c>
      <c r="H11" s="20">
        <f t="shared" si="3"/>
        <v>57310</v>
      </c>
    </row>
    <row r="12" spans="1:8" ht="12.75">
      <c r="A12" s="12">
        <v>6</v>
      </c>
      <c r="B12" s="12" t="s">
        <v>15</v>
      </c>
      <c r="C12" s="12">
        <v>1397.5</v>
      </c>
      <c r="D12" s="17">
        <f t="shared" si="0"/>
        <v>58353.15279179773</v>
      </c>
      <c r="E12" s="9"/>
      <c r="F12" s="18">
        <f t="shared" si="1"/>
        <v>0</v>
      </c>
      <c r="G12" s="19">
        <f t="shared" si="2"/>
        <v>1397.5</v>
      </c>
      <c r="H12" s="20">
        <f t="shared" si="3"/>
        <v>58353</v>
      </c>
    </row>
    <row r="13" spans="1:8" ht="12.75">
      <c r="A13" s="12">
        <v>7</v>
      </c>
      <c r="B13" s="12" t="s">
        <v>16</v>
      </c>
      <c r="C13" s="12">
        <v>484.5</v>
      </c>
      <c r="D13" s="17">
        <f t="shared" si="0"/>
        <v>20230.484814043648</v>
      </c>
      <c r="E13" s="9"/>
      <c r="F13" s="18">
        <f t="shared" si="1"/>
        <v>0</v>
      </c>
      <c r="G13" s="19">
        <f t="shared" si="2"/>
        <v>484.5</v>
      </c>
      <c r="H13" s="20">
        <f t="shared" si="3"/>
        <v>20230</v>
      </c>
    </row>
    <row r="14" spans="1:8" ht="12.75">
      <c r="A14" s="12">
        <v>8</v>
      </c>
      <c r="B14" s="12" t="s">
        <v>17</v>
      </c>
      <c r="C14" s="12">
        <v>286</v>
      </c>
      <c r="D14" s="17">
        <f t="shared" si="0"/>
        <v>11942.04057134465</v>
      </c>
      <c r="E14" s="9"/>
      <c r="F14" s="18">
        <f t="shared" si="1"/>
        <v>0</v>
      </c>
      <c r="G14" s="19">
        <f t="shared" si="2"/>
        <v>286</v>
      </c>
      <c r="H14" s="20">
        <f t="shared" si="3"/>
        <v>11942</v>
      </c>
    </row>
    <row r="15" spans="1:8" s="25" customFormat="1" ht="12.75">
      <c r="A15" s="12">
        <v>9</v>
      </c>
      <c r="B15" s="12" t="s">
        <v>18</v>
      </c>
      <c r="C15" s="12">
        <v>188</v>
      </c>
      <c r="D15" s="17">
        <f t="shared" si="0"/>
        <v>7850.012683261519</v>
      </c>
      <c r="E15" s="12"/>
      <c r="F15" s="18">
        <f t="shared" si="1"/>
        <v>0</v>
      </c>
      <c r="G15" s="19">
        <f t="shared" si="2"/>
        <v>188</v>
      </c>
      <c r="H15" s="20">
        <f t="shared" si="3"/>
        <v>7850</v>
      </c>
    </row>
    <row r="16" spans="1:8" s="25" customFormat="1" ht="12.75">
      <c r="A16" s="12">
        <v>10</v>
      </c>
      <c r="B16" s="12" t="s">
        <v>19</v>
      </c>
      <c r="C16" s="12">
        <v>224.1</v>
      </c>
      <c r="D16" s="17">
        <f t="shared" si="0"/>
        <v>9357.382139994183</v>
      </c>
      <c r="E16" s="12"/>
      <c r="F16" s="18">
        <f t="shared" si="1"/>
        <v>0</v>
      </c>
      <c r="G16" s="19">
        <f t="shared" si="2"/>
        <v>224.1</v>
      </c>
      <c r="H16" s="20">
        <f t="shared" si="3"/>
        <v>9357</v>
      </c>
    </row>
    <row r="17" spans="1:8" s="25" customFormat="1" ht="12.75">
      <c r="A17" s="12">
        <v>11</v>
      </c>
      <c r="B17" s="12" t="s">
        <v>20</v>
      </c>
      <c r="C17" s="12">
        <v>661</v>
      </c>
      <c r="D17" s="17">
        <f t="shared" si="0"/>
        <v>27600.310551254595</v>
      </c>
      <c r="E17" s="12"/>
      <c r="F17" s="18">
        <f t="shared" si="1"/>
        <v>0</v>
      </c>
      <c r="G17" s="19">
        <f t="shared" si="2"/>
        <v>661</v>
      </c>
      <c r="H17" s="20">
        <f t="shared" si="3"/>
        <v>27600</v>
      </c>
    </row>
    <row r="18" spans="1:8" s="25" customFormat="1" ht="12.75">
      <c r="A18" s="12">
        <v>12</v>
      </c>
      <c r="B18" s="12" t="s">
        <v>21</v>
      </c>
      <c r="C18" s="12">
        <v>184.5</v>
      </c>
      <c r="D18" s="17">
        <f t="shared" si="0"/>
        <v>7703.868830115693</v>
      </c>
      <c r="E18" s="12"/>
      <c r="F18" s="18">
        <f t="shared" si="1"/>
        <v>0</v>
      </c>
      <c r="G18" s="19">
        <f t="shared" si="2"/>
        <v>184.5</v>
      </c>
      <c r="H18" s="20">
        <f t="shared" si="3"/>
        <v>7704</v>
      </c>
    </row>
    <row r="19" spans="1:8" s="25" customFormat="1" ht="12.75">
      <c r="A19" s="12">
        <v>13</v>
      </c>
      <c r="B19" s="12" t="s">
        <v>22</v>
      </c>
      <c r="C19" s="12">
        <v>305.5</v>
      </c>
      <c r="D19" s="17">
        <f t="shared" si="0"/>
        <v>12756.27061029997</v>
      </c>
      <c r="E19" s="12"/>
      <c r="F19" s="18">
        <f t="shared" si="1"/>
        <v>0</v>
      </c>
      <c r="G19" s="19">
        <f t="shared" si="2"/>
        <v>305.5</v>
      </c>
      <c r="H19" s="20">
        <f t="shared" si="3"/>
        <v>12756</v>
      </c>
    </row>
    <row r="20" spans="1:8" s="25" customFormat="1" ht="12.75">
      <c r="A20" s="12">
        <v>14</v>
      </c>
      <c r="B20" s="12" t="s">
        <v>23</v>
      </c>
      <c r="C20" s="12">
        <v>342.83</v>
      </c>
      <c r="D20" s="17">
        <f t="shared" si="0"/>
        <v>14314.999192566736</v>
      </c>
      <c r="E20" s="12">
        <v>30</v>
      </c>
      <c r="F20" s="18">
        <f t="shared" si="1"/>
        <v>7266</v>
      </c>
      <c r="G20" s="19">
        <f t="shared" si="2"/>
        <v>372.83</v>
      </c>
      <c r="H20" s="20">
        <f t="shared" si="3"/>
        <v>21581</v>
      </c>
    </row>
    <row r="21" spans="1:8" s="25" customFormat="1" ht="12.75">
      <c r="A21" s="12">
        <v>15</v>
      </c>
      <c r="B21" s="12" t="s">
        <v>24</v>
      </c>
      <c r="C21" s="12">
        <v>1032.89</v>
      </c>
      <c r="D21" s="17">
        <f t="shared" si="0"/>
        <v>43128.72127879783</v>
      </c>
      <c r="E21" s="12">
        <v>30</v>
      </c>
      <c r="F21" s="18">
        <f t="shared" si="1"/>
        <v>7266</v>
      </c>
      <c r="G21" s="19">
        <f t="shared" si="2"/>
        <v>1062.89</v>
      </c>
      <c r="H21" s="20">
        <f t="shared" si="3"/>
        <v>50395</v>
      </c>
    </row>
    <row r="22" spans="1:8" s="25" customFormat="1" ht="12.75">
      <c r="A22" s="12">
        <v>16</v>
      </c>
      <c r="B22" s="12" t="s">
        <v>25</v>
      </c>
      <c r="C22" s="12">
        <v>1040.6</v>
      </c>
      <c r="D22" s="17">
        <f t="shared" si="0"/>
        <v>43450.65530958476</v>
      </c>
      <c r="E22" s="12">
        <v>30</v>
      </c>
      <c r="F22" s="18">
        <f t="shared" si="1"/>
        <v>7266</v>
      </c>
      <c r="G22" s="19">
        <f t="shared" si="2"/>
        <v>1070.6</v>
      </c>
      <c r="H22" s="20">
        <f t="shared" si="3"/>
        <v>50717</v>
      </c>
    </row>
    <row r="23" spans="1:8" s="25" customFormat="1" ht="12.75">
      <c r="A23" s="12">
        <v>17</v>
      </c>
      <c r="B23" s="12" t="s">
        <v>26</v>
      </c>
      <c r="C23" s="12">
        <v>963.6</v>
      </c>
      <c r="D23" s="17">
        <f t="shared" si="0"/>
        <v>40235.490540376595</v>
      </c>
      <c r="E23" s="12">
        <v>30</v>
      </c>
      <c r="F23" s="18">
        <f t="shared" si="1"/>
        <v>7266</v>
      </c>
      <c r="G23" s="19">
        <f t="shared" si="2"/>
        <v>993.6</v>
      </c>
      <c r="H23" s="20">
        <f t="shared" si="3"/>
        <v>47501</v>
      </c>
    </row>
    <row r="24" spans="1:8" s="25" customFormat="1" ht="12.75">
      <c r="A24" s="12">
        <v>18</v>
      </c>
      <c r="B24" s="12" t="s">
        <v>27</v>
      </c>
      <c r="C24" s="12">
        <v>388.5</v>
      </c>
      <c r="D24" s="17">
        <f t="shared" si="0"/>
        <v>16221.967699186704</v>
      </c>
      <c r="E24" s="12">
        <v>30</v>
      </c>
      <c r="F24" s="18">
        <f t="shared" si="1"/>
        <v>7266</v>
      </c>
      <c r="G24" s="19">
        <f t="shared" si="2"/>
        <v>418.5</v>
      </c>
      <c r="H24" s="20">
        <f t="shared" si="3"/>
        <v>23488</v>
      </c>
    </row>
    <row r="25" spans="1:8" ht="12.75">
      <c r="A25" s="12">
        <v>19</v>
      </c>
      <c r="B25" s="12" t="s">
        <v>28</v>
      </c>
      <c r="C25" s="12">
        <v>299</v>
      </c>
      <c r="D25" s="17">
        <f t="shared" si="0"/>
        <v>12484.860597314862</v>
      </c>
      <c r="E25" s="9"/>
      <c r="F25" s="18">
        <f t="shared" si="1"/>
        <v>0</v>
      </c>
      <c r="G25" s="19">
        <f t="shared" si="2"/>
        <v>299</v>
      </c>
      <c r="H25" s="20">
        <f t="shared" si="3"/>
        <v>12485</v>
      </c>
    </row>
    <row r="26" spans="1:8" ht="12.75">
      <c r="A26" s="12">
        <v>20</v>
      </c>
      <c r="B26" s="12" t="s">
        <v>29</v>
      </c>
      <c r="C26" s="12">
        <v>246.33</v>
      </c>
      <c r="D26" s="17">
        <f t="shared" si="0"/>
        <v>10285.604384403245</v>
      </c>
      <c r="E26" s="9">
        <v>30</v>
      </c>
      <c r="F26" s="18">
        <f t="shared" si="1"/>
        <v>7266</v>
      </c>
      <c r="G26" s="19">
        <f t="shared" si="2"/>
        <v>276.33000000000004</v>
      </c>
      <c r="H26" s="20">
        <f t="shared" si="3"/>
        <v>17552</v>
      </c>
    </row>
    <row r="27" spans="1:8" ht="12.75">
      <c r="A27" s="12">
        <v>21</v>
      </c>
      <c r="B27" s="12" t="s">
        <v>30</v>
      </c>
      <c r="C27" s="12">
        <v>793.17</v>
      </c>
      <c r="D27" s="17">
        <f t="shared" si="0"/>
        <v>33119.11999990712</v>
      </c>
      <c r="E27" s="9">
        <v>30</v>
      </c>
      <c r="F27" s="18">
        <f t="shared" si="1"/>
        <v>7266</v>
      </c>
      <c r="G27" s="19">
        <f t="shared" si="2"/>
        <v>823.17</v>
      </c>
      <c r="H27" s="20">
        <f t="shared" si="3"/>
        <v>40385</v>
      </c>
    </row>
    <row r="28" spans="1:8" ht="12.75">
      <c r="A28" s="12">
        <v>22</v>
      </c>
      <c r="B28" s="9" t="s">
        <v>31</v>
      </c>
      <c r="C28" s="9">
        <v>395.01</v>
      </c>
      <c r="D28" s="17">
        <f t="shared" si="0"/>
        <v>16493.795266037938</v>
      </c>
      <c r="E28" s="9">
        <v>30</v>
      </c>
      <c r="F28" s="18">
        <f t="shared" si="1"/>
        <v>7266</v>
      </c>
      <c r="G28" s="19">
        <f t="shared" si="2"/>
        <v>425.01</v>
      </c>
      <c r="H28" s="20">
        <f t="shared" si="3"/>
        <v>23760</v>
      </c>
    </row>
    <row r="29" spans="1:8" ht="12.75">
      <c r="A29" s="12">
        <v>23</v>
      </c>
      <c r="B29" s="9" t="s">
        <v>32</v>
      </c>
      <c r="C29" s="9">
        <v>866.5</v>
      </c>
      <c r="D29" s="17">
        <f t="shared" si="0"/>
        <v>36181.04250024525</v>
      </c>
      <c r="E29" s="9"/>
      <c r="F29" s="18">
        <f t="shared" si="1"/>
        <v>0</v>
      </c>
      <c r="G29" s="19">
        <f t="shared" si="2"/>
        <v>866.5</v>
      </c>
      <c r="H29" s="20">
        <f t="shared" si="3"/>
        <v>36181</v>
      </c>
    </row>
    <row r="30" spans="1:8" ht="12.75">
      <c r="A30" s="12">
        <v>24</v>
      </c>
      <c r="B30" s="12" t="s">
        <v>33</v>
      </c>
      <c r="C30" s="9">
        <v>643.16</v>
      </c>
      <c r="D30" s="17">
        <f t="shared" si="0"/>
        <v>26855.394454077014</v>
      </c>
      <c r="E30" s="9"/>
      <c r="F30" s="18">
        <f t="shared" si="1"/>
        <v>0</v>
      </c>
      <c r="G30" s="19">
        <f t="shared" si="2"/>
        <v>643.16</v>
      </c>
      <c r="H30" s="20">
        <f>ROUND(D30+F30,0)+1</f>
        <v>26856</v>
      </c>
    </row>
    <row r="31" spans="1:8" s="28" customFormat="1" ht="12.75">
      <c r="A31" s="26">
        <v>24</v>
      </c>
      <c r="B31" s="26" t="s">
        <v>34</v>
      </c>
      <c r="C31" s="27">
        <f aca="true" t="shared" si="4" ref="C31:H31">SUM(C7:C30)</f>
        <v>17227.43</v>
      </c>
      <c r="D31" s="27">
        <f t="shared" si="4"/>
        <v>719338</v>
      </c>
      <c r="E31" s="27">
        <f t="shared" si="4"/>
        <v>330</v>
      </c>
      <c r="F31" s="27">
        <f t="shared" si="4"/>
        <v>79926</v>
      </c>
      <c r="G31" s="27">
        <f t="shared" si="4"/>
        <v>17557.43</v>
      </c>
      <c r="H31" s="27">
        <f t="shared" si="4"/>
        <v>799264</v>
      </c>
    </row>
    <row r="32" spans="1:8" s="28" customFormat="1" ht="12.75">
      <c r="A32" s="29"/>
      <c r="B32" s="29"/>
      <c r="C32" s="30"/>
      <c r="D32" s="30"/>
      <c r="E32" s="30"/>
      <c r="F32" s="30"/>
      <c r="G32" s="30"/>
      <c r="H32" s="30"/>
    </row>
    <row r="33" spans="1:8" s="28" customFormat="1" ht="12.75">
      <c r="A33" s="29"/>
      <c r="B33" s="29"/>
      <c r="C33" s="30"/>
      <c r="D33" s="31">
        <v>16311</v>
      </c>
      <c r="E33" s="30"/>
      <c r="F33" s="30"/>
      <c r="G33" s="30"/>
      <c r="H33" s="30"/>
    </row>
    <row r="34" spans="1:8" s="28" customFormat="1" ht="12.75">
      <c r="A34" s="9"/>
      <c r="B34" s="9" t="s">
        <v>35</v>
      </c>
      <c r="C34" s="9"/>
      <c r="D34" s="32">
        <f>D33/C46</f>
        <v>13.977223064860281</v>
      </c>
      <c r="E34" s="9"/>
      <c r="F34" s="15"/>
      <c r="G34" s="15"/>
      <c r="H34" s="11"/>
    </row>
    <row r="35" spans="1:8" s="28" customFormat="1" ht="12.75">
      <c r="A35" s="9">
        <v>1</v>
      </c>
      <c r="B35" s="9" t="s">
        <v>36</v>
      </c>
      <c r="C35" s="9">
        <v>136.03</v>
      </c>
      <c r="D35" s="17">
        <f aca="true" t="shared" si="5" ref="D35:D45">C35*$D$34</f>
        <v>1901.321653512944</v>
      </c>
      <c r="E35" s="9"/>
      <c r="F35" s="15"/>
      <c r="G35" s="15">
        <v>136.03</v>
      </c>
      <c r="H35" s="20">
        <f aca="true" t="shared" si="6" ref="H35:H45">ROUND(D35,0)</f>
        <v>1901</v>
      </c>
    </row>
    <row r="36" spans="1:8" s="28" customFormat="1" ht="12.75">
      <c r="A36" s="9">
        <v>2</v>
      </c>
      <c r="B36" s="9" t="s">
        <v>37</v>
      </c>
      <c r="C36" s="9">
        <v>170.57</v>
      </c>
      <c r="D36" s="17">
        <f t="shared" si="5"/>
        <v>2384.094938173218</v>
      </c>
      <c r="E36" s="9"/>
      <c r="F36" s="33"/>
      <c r="G36" s="15">
        <v>170.57</v>
      </c>
      <c r="H36" s="20">
        <f t="shared" si="6"/>
        <v>2384</v>
      </c>
    </row>
    <row r="37" spans="1:8" s="28" customFormat="1" ht="12.75">
      <c r="A37" s="9">
        <v>3</v>
      </c>
      <c r="B37" s="9" t="s">
        <v>38</v>
      </c>
      <c r="C37" s="9">
        <v>61.43</v>
      </c>
      <c r="D37" s="17">
        <f t="shared" si="5"/>
        <v>858.6208128743671</v>
      </c>
      <c r="E37" s="9"/>
      <c r="F37" s="15"/>
      <c r="G37" s="15">
        <v>61.43</v>
      </c>
      <c r="H37" s="20">
        <f t="shared" si="6"/>
        <v>859</v>
      </c>
    </row>
    <row r="38" spans="1:8" s="28" customFormat="1" ht="12.75">
      <c r="A38" s="9">
        <v>4</v>
      </c>
      <c r="B38" s="9" t="s">
        <v>39</v>
      </c>
      <c r="C38" s="9">
        <v>104.23</v>
      </c>
      <c r="D38" s="17">
        <f t="shared" si="5"/>
        <v>1456.8459600503872</v>
      </c>
      <c r="E38" s="9"/>
      <c r="F38" s="15"/>
      <c r="G38" s="15">
        <v>104.23</v>
      </c>
      <c r="H38" s="20">
        <f t="shared" si="6"/>
        <v>1457</v>
      </c>
    </row>
    <row r="39" spans="1:8" s="28" customFormat="1" ht="12.75">
      <c r="A39" s="9">
        <v>5</v>
      </c>
      <c r="B39" s="9" t="s">
        <v>40</v>
      </c>
      <c r="C39" s="9">
        <v>59.14</v>
      </c>
      <c r="D39" s="17">
        <f t="shared" si="5"/>
        <v>826.6129720558371</v>
      </c>
      <c r="E39" s="9"/>
      <c r="F39" s="15"/>
      <c r="G39" s="15">
        <v>59.14</v>
      </c>
      <c r="H39" s="20">
        <f t="shared" si="6"/>
        <v>827</v>
      </c>
    </row>
    <row r="40" spans="1:8" s="28" customFormat="1" ht="12.75" customHeight="1">
      <c r="A40" s="9">
        <v>6</v>
      </c>
      <c r="B40" s="9" t="s">
        <v>41</v>
      </c>
      <c r="C40" s="9">
        <v>95.07</v>
      </c>
      <c r="D40" s="17">
        <f t="shared" si="5"/>
        <v>1328.8145967762669</v>
      </c>
      <c r="E40" s="9"/>
      <c r="F40" s="15"/>
      <c r="G40" s="15">
        <v>95.07</v>
      </c>
      <c r="H40" s="20">
        <f t="shared" si="6"/>
        <v>1329</v>
      </c>
    </row>
    <row r="41" spans="1:8" s="28" customFormat="1" ht="12.75">
      <c r="A41" s="9">
        <v>7</v>
      </c>
      <c r="B41" s="9" t="s">
        <v>42</v>
      </c>
      <c r="C41" s="9">
        <v>107.32</v>
      </c>
      <c r="D41" s="17">
        <f t="shared" si="5"/>
        <v>1500.0355793208053</v>
      </c>
      <c r="E41" s="9"/>
      <c r="F41" s="15"/>
      <c r="G41" s="15">
        <v>107.32</v>
      </c>
      <c r="H41" s="20">
        <f t="shared" si="6"/>
        <v>1500</v>
      </c>
    </row>
    <row r="42" spans="1:8" s="28" customFormat="1" ht="12.75">
      <c r="A42" s="9">
        <v>8</v>
      </c>
      <c r="B42" s="9" t="s">
        <v>43</v>
      </c>
      <c r="C42" s="9">
        <v>95</v>
      </c>
      <c r="D42" s="17">
        <f t="shared" si="5"/>
        <v>1327.8361911617267</v>
      </c>
      <c r="E42" s="9"/>
      <c r="F42" s="15"/>
      <c r="G42" s="15">
        <v>95</v>
      </c>
      <c r="H42" s="20">
        <f t="shared" si="6"/>
        <v>1328</v>
      </c>
    </row>
    <row r="43" spans="1:8" s="28" customFormat="1" ht="12.75">
      <c r="A43" s="9">
        <v>9</v>
      </c>
      <c r="B43" s="9" t="s">
        <v>44</v>
      </c>
      <c r="C43" s="9">
        <v>92.07</v>
      </c>
      <c r="D43" s="17">
        <f t="shared" si="5"/>
        <v>1286.882927581686</v>
      </c>
      <c r="E43" s="9"/>
      <c r="F43" s="15"/>
      <c r="G43" s="15">
        <v>92.07</v>
      </c>
      <c r="H43" s="20">
        <f t="shared" si="6"/>
        <v>1287</v>
      </c>
    </row>
    <row r="44" spans="1:8" s="28" customFormat="1" ht="13.5" customHeight="1">
      <c r="A44" s="9">
        <v>10</v>
      </c>
      <c r="B44" s="9" t="s">
        <v>45</v>
      </c>
      <c r="C44" s="9">
        <v>119.54</v>
      </c>
      <c r="D44" s="17">
        <f t="shared" si="5"/>
        <v>1670.837245173398</v>
      </c>
      <c r="E44" s="9"/>
      <c r="F44" s="15"/>
      <c r="G44" s="15">
        <v>119.54</v>
      </c>
      <c r="H44" s="20">
        <f t="shared" si="6"/>
        <v>1671</v>
      </c>
    </row>
    <row r="45" spans="1:8" s="34" customFormat="1" ht="12.75">
      <c r="A45" s="12">
        <v>11</v>
      </c>
      <c r="B45" s="12" t="s">
        <v>46</v>
      </c>
      <c r="C45" s="12">
        <v>126.57</v>
      </c>
      <c r="D45" s="17">
        <f t="shared" si="5"/>
        <v>1769.0971233193657</v>
      </c>
      <c r="E45" s="12"/>
      <c r="F45" s="15"/>
      <c r="G45" s="15">
        <v>126.57</v>
      </c>
      <c r="H45" s="20">
        <f>ROUND(D45,0)-1</f>
        <v>1768</v>
      </c>
    </row>
    <row r="46" spans="1:8" s="28" customFormat="1" ht="12.75">
      <c r="A46" s="26">
        <v>11</v>
      </c>
      <c r="B46" s="26" t="s">
        <v>47</v>
      </c>
      <c r="C46" s="26">
        <f aca="true" t="shared" si="7" ref="C46:H46">SUM(C35:C45)</f>
        <v>1166.9699999999998</v>
      </c>
      <c r="D46" s="35">
        <f t="shared" si="7"/>
        <v>16311.000000000002</v>
      </c>
      <c r="E46" s="35">
        <f t="shared" si="7"/>
        <v>0</v>
      </c>
      <c r="F46" s="35">
        <f t="shared" si="7"/>
        <v>0</v>
      </c>
      <c r="G46" s="35">
        <f t="shared" si="7"/>
        <v>1166.9699999999998</v>
      </c>
      <c r="H46" s="35">
        <f t="shared" si="7"/>
        <v>16311</v>
      </c>
    </row>
    <row r="47" spans="1:8" s="28" customFormat="1" ht="12.75">
      <c r="A47" s="29"/>
      <c r="B47" s="29"/>
      <c r="C47" s="30"/>
      <c r="D47" s="30"/>
      <c r="E47" s="30"/>
      <c r="F47" s="30"/>
      <c r="G47" s="30"/>
      <c r="H47" s="30"/>
    </row>
    <row r="48" spans="1:8" s="28" customFormat="1" ht="12.75">
      <c r="A48" s="29"/>
      <c r="B48" s="29"/>
      <c r="C48" s="30"/>
      <c r="D48" s="30"/>
      <c r="E48" s="30"/>
      <c r="F48" s="30"/>
      <c r="G48" s="30"/>
      <c r="H48" s="30"/>
    </row>
    <row r="49" spans="1:8" ht="12.75">
      <c r="A49" s="9"/>
      <c r="B49" s="9"/>
      <c r="C49" s="9"/>
      <c r="D49" s="36"/>
      <c r="E49" s="9"/>
      <c r="F49" s="15"/>
      <c r="G49" s="15"/>
      <c r="H49" s="11"/>
    </row>
    <row r="50" spans="1:8" ht="12.75">
      <c r="A50" s="9"/>
      <c r="B50" s="9"/>
      <c r="C50" s="9"/>
      <c r="D50" s="36">
        <v>38632</v>
      </c>
      <c r="E50" s="9"/>
      <c r="F50" s="15"/>
      <c r="G50" s="15"/>
      <c r="H50" s="11"/>
    </row>
    <row r="51" spans="1:8" ht="12.75">
      <c r="A51" s="9"/>
      <c r="B51" s="9" t="s">
        <v>48</v>
      </c>
      <c r="C51" s="9"/>
      <c r="D51" s="37">
        <f>D50/C67</f>
        <v>43.425770843403285</v>
      </c>
      <c r="E51" s="9"/>
      <c r="F51" s="15"/>
      <c r="G51" s="15"/>
      <c r="H51" s="11"/>
    </row>
    <row r="52" spans="1:8" ht="12.75">
      <c r="A52" s="9">
        <v>1</v>
      </c>
      <c r="B52" s="9" t="s">
        <v>49</v>
      </c>
      <c r="C52" s="9">
        <v>87.09</v>
      </c>
      <c r="D52" s="17">
        <f aca="true" t="shared" si="8" ref="D52:D66">C52*$D$51</f>
        <v>3781.950382751992</v>
      </c>
      <c r="E52" s="9"/>
      <c r="F52" s="15"/>
      <c r="G52" s="9">
        <f aca="true" t="shared" si="9" ref="G52:G66">C52</f>
        <v>87.09</v>
      </c>
      <c r="H52" s="38">
        <f aca="true" t="shared" si="10" ref="H52:H66">ROUND(D52,0)</f>
        <v>3782</v>
      </c>
    </row>
    <row r="53" spans="1:8" s="25" customFormat="1" ht="12.75">
      <c r="A53" s="12">
        <v>2</v>
      </c>
      <c r="B53" s="12" t="s">
        <v>50</v>
      </c>
      <c r="C53" s="12">
        <v>109.2</v>
      </c>
      <c r="D53" s="17">
        <f t="shared" si="8"/>
        <v>4742.094176099638</v>
      </c>
      <c r="E53" s="12"/>
      <c r="F53" s="15"/>
      <c r="G53" s="9">
        <f t="shared" si="9"/>
        <v>109.2</v>
      </c>
      <c r="H53" s="38">
        <f t="shared" si="10"/>
        <v>4742</v>
      </c>
    </row>
    <row r="54" spans="1:8" ht="12.75">
      <c r="A54" s="9">
        <v>3</v>
      </c>
      <c r="B54" s="9" t="s">
        <v>51</v>
      </c>
      <c r="C54" s="9">
        <v>71.95</v>
      </c>
      <c r="D54" s="17">
        <f t="shared" si="8"/>
        <v>3124.4842121828665</v>
      </c>
      <c r="E54" s="9"/>
      <c r="F54" s="15"/>
      <c r="G54" s="9">
        <f t="shared" si="9"/>
        <v>71.95</v>
      </c>
      <c r="H54" s="38">
        <f t="shared" si="10"/>
        <v>3124</v>
      </c>
    </row>
    <row r="55" spans="1:8" ht="12.75">
      <c r="A55" s="12">
        <v>4</v>
      </c>
      <c r="B55" s="9" t="s">
        <v>10</v>
      </c>
      <c r="C55" s="9">
        <v>171.1</v>
      </c>
      <c r="D55" s="17">
        <f t="shared" si="8"/>
        <v>7430.149391306301</v>
      </c>
      <c r="E55" s="9"/>
      <c r="F55" s="15"/>
      <c r="G55" s="9">
        <f t="shared" si="9"/>
        <v>171.1</v>
      </c>
      <c r="H55" s="38">
        <f t="shared" si="10"/>
        <v>7430</v>
      </c>
    </row>
    <row r="56" spans="1:8" ht="12.75">
      <c r="A56" s="9">
        <v>5</v>
      </c>
      <c r="B56" s="9" t="s">
        <v>52</v>
      </c>
      <c r="C56" s="9">
        <v>54.53</v>
      </c>
      <c r="D56" s="17">
        <f t="shared" si="8"/>
        <v>2368.007284090781</v>
      </c>
      <c r="E56" s="9"/>
      <c r="F56" s="15"/>
      <c r="G56" s="9">
        <f t="shared" si="9"/>
        <v>54.53</v>
      </c>
      <c r="H56" s="38">
        <f t="shared" si="10"/>
        <v>2368</v>
      </c>
    </row>
    <row r="57" spans="1:8" ht="12.75">
      <c r="A57" s="12">
        <v>6</v>
      </c>
      <c r="B57" s="9" t="s">
        <v>14</v>
      </c>
      <c r="C57" s="9">
        <v>92.51</v>
      </c>
      <c r="D57" s="17">
        <f t="shared" si="8"/>
        <v>4017.318060723238</v>
      </c>
      <c r="E57" s="9"/>
      <c r="F57" s="15"/>
      <c r="G57" s="9">
        <f t="shared" si="9"/>
        <v>92.51</v>
      </c>
      <c r="H57" s="38">
        <f t="shared" si="10"/>
        <v>4017</v>
      </c>
    </row>
    <row r="58" spans="1:8" ht="12.75">
      <c r="A58" s="9">
        <v>7</v>
      </c>
      <c r="B58" s="9" t="s">
        <v>16</v>
      </c>
      <c r="C58" s="9">
        <v>40.69</v>
      </c>
      <c r="D58" s="17">
        <f t="shared" si="8"/>
        <v>1766.9946156180795</v>
      </c>
      <c r="E58" s="9"/>
      <c r="F58" s="15"/>
      <c r="G58" s="9">
        <f t="shared" si="9"/>
        <v>40.69</v>
      </c>
      <c r="H58" s="38">
        <f t="shared" si="10"/>
        <v>1767</v>
      </c>
    </row>
    <row r="59" spans="1:8" ht="12.75">
      <c r="A59" s="12">
        <v>8</v>
      </c>
      <c r="B59" s="9" t="s">
        <v>17</v>
      </c>
      <c r="C59" s="9">
        <v>43.38</v>
      </c>
      <c r="D59" s="17">
        <f t="shared" si="8"/>
        <v>1883.8099391868345</v>
      </c>
      <c r="E59" s="9"/>
      <c r="F59" s="15"/>
      <c r="G59" s="9">
        <f t="shared" si="9"/>
        <v>43.38</v>
      </c>
      <c r="H59" s="38">
        <f t="shared" si="10"/>
        <v>1884</v>
      </c>
    </row>
    <row r="60" spans="1:8" ht="12.75">
      <c r="A60" s="9">
        <v>9</v>
      </c>
      <c r="B60" s="9" t="s">
        <v>19</v>
      </c>
      <c r="C60" s="9">
        <v>47.23</v>
      </c>
      <c r="D60" s="17">
        <f t="shared" si="8"/>
        <v>2050.9991569339372</v>
      </c>
      <c r="E60" s="9"/>
      <c r="F60" s="15"/>
      <c r="G60" s="9">
        <f t="shared" si="9"/>
        <v>47.23</v>
      </c>
      <c r="H60" s="38">
        <f t="shared" si="10"/>
        <v>2051</v>
      </c>
    </row>
    <row r="61" spans="1:8" ht="12.75">
      <c r="A61" s="12">
        <v>10</v>
      </c>
      <c r="B61" s="9" t="s">
        <v>18</v>
      </c>
      <c r="C61" s="9">
        <v>35.11</v>
      </c>
      <c r="D61" s="17">
        <f t="shared" si="8"/>
        <v>1524.6788143118893</v>
      </c>
      <c r="E61" s="9"/>
      <c r="F61" s="15"/>
      <c r="G61" s="9">
        <f t="shared" si="9"/>
        <v>35.11</v>
      </c>
      <c r="H61" s="38">
        <f t="shared" si="10"/>
        <v>1525</v>
      </c>
    </row>
    <row r="62" spans="1:8" ht="12.75">
      <c r="A62" s="9">
        <v>11</v>
      </c>
      <c r="B62" s="9" t="s">
        <v>53</v>
      </c>
      <c r="C62" s="9">
        <v>26.05</v>
      </c>
      <c r="D62" s="17">
        <f t="shared" si="8"/>
        <v>1131.2413304706556</v>
      </c>
      <c r="E62" s="9"/>
      <c r="F62" s="15"/>
      <c r="G62" s="9">
        <f t="shared" si="9"/>
        <v>26.05</v>
      </c>
      <c r="H62" s="38">
        <f t="shared" si="10"/>
        <v>1131</v>
      </c>
    </row>
    <row r="63" spans="1:8" ht="12.75">
      <c r="A63" s="12">
        <v>12</v>
      </c>
      <c r="B63" s="9" t="s">
        <v>54</v>
      </c>
      <c r="C63" s="9">
        <v>15.6</v>
      </c>
      <c r="D63" s="17">
        <f t="shared" si="8"/>
        <v>677.4420251570913</v>
      </c>
      <c r="E63" s="9"/>
      <c r="F63" s="15"/>
      <c r="G63" s="9">
        <f t="shared" si="9"/>
        <v>15.6</v>
      </c>
      <c r="H63" s="38">
        <f t="shared" si="10"/>
        <v>677</v>
      </c>
    </row>
    <row r="64" spans="1:8" ht="12.75">
      <c r="A64" s="9">
        <v>13</v>
      </c>
      <c r="B64" s="9" t="s">
        <v>55</v>
      </c>
      <c r="C64" s="9">
        <v>36.85</v>
      </c>
      <c r="D64" s="17">
        <f t="shared" si="8"/>
        <v>1600.2396555794112</v>
      </c>
      <c r="E64" s="9"/>
      <c r="F64" s="15"/>
      <c r="G64" s="9">
        <f t="shared" si="9"/>
        <v>36.85</v>
      </c>
      <c r="H64" s="38">
        <f t="shared" si="10"/>
        <v>1600</v>
      </c>
    </row>
    <row r="65" spans="1:8" ht="12.75">
      <c r="A65" s="12">
        <v>14</v>
      </c>
      <c r="B65" s="9" t="s">
        <v>56</v>
      </c>
      <c r="C65" s="9">
        <v>31.47</v>
      </c>
      <c r="D65" s="17">
        <f t="shared" si="8"/>
        <v>1366.6090084419013</v>
      </c>
      <c r="E65" s="9"/>
      <c r="F65" s="15"/>
      <c r="G65" s="9">
        <f t="shared" si="9"/>
        <v>31.47</v>
      </c>
      <c r="H65" s="38">
        <f t="shared" si="10"/>
        <v>1367</v>
      </c>
    </row>
    <row r="66" spans="1:8" ht="12.75">
      <c r="A66" s="9">
        <v>15</v>
      </c>
      <c r="B66" s="9" t="s">
        <v>57</v>
      </c>
      <c r="C66" s="9">
        <v>26.85</v>
      </c>
      <c r="D66" s="17">
        <f t="shared" si="8"/>
        <v>1165.9819471453782</v>
      </c>
      <c r="E66" s="9"/>
      <c r="F66" s="15"/>
      <c r="G66" s="9">
        <f t="shared" si="9"/>
        <v>26.85</v>
      </c>
      <c r="H66" s="38">
        <f>ROUND(D66,0)+1</f>
        <v>1167</v>
      </c>
    </row>
    <row r="67" spans="1:8" s="28" customFormat="1" ht="12.75">
      <c r="A67" s="5">
        <v>15</v>
      </c>
      <c r="B67" s="26" t="s">
        <v>58</v>
      </c>
      <c r="C67" s="27">
        <f aca="true" t="shared" si="11" ref="C67:H67">SUM(C52:C66)</f>
        <v>889.61</v>
      </c>
      <c r="D67" s="27">
        <f t="shared" si="11"/>
        <v>38632.00000000001</v>
      </c>
      <c r="E67" s="27">
        <f t="shared" si="11"/>
        <v>0</v>
      </c>
      <c r="F67" s="27">
        <f t="shared" si="11"/>
        <v>0</v>
      </c>
      <c r="G67" s="27">
        <f t="shared" si="11"/>
        <v>889.61</v>
      </c>
      <c r="H67" s="27">
        <f t="shared" si="11"/>
        <v>38632</v>
      </c>
    </row>
    <row r="68" spans="1:8" ht="12.75">
      <c r="A68" s="9"/>
      <c r="B68" s="9"/>
      <c r="C68" s="9"/>
      <c r="D68" s="36"/>
      <c r="E68" s="9"/>
      <c r="F68" s="15"/>
      <c r="G68" s="15"/>
      <c r="H68" s="38"/>
    </row>
    <row r="69" spans="1:8" ht="12.75">
      <c r="A69" s="9"/>
      <c r="B69" s="9"/>
      <c r="C69" s="9"/>
      <c r="D69" s="36">
        <v>4293</v>
      </c>
      <c r="E69" s="9"/>
      <c r="F69" s="15"/>
      <c r="G69" s="15"/>
      <c r="H69" s="38"/>
    </row>
    <row r="70" spans="1:8" ht="12.75">
      <c r="A70" s="9"/>
      <c r="B70" s="9" t="s">
        <v>59</v>
      </c>
      <c r="C70" s="9"/>
      <c r="D70" s="39">
        <f>D69/C78</f>
        <v>22.268907563025206</v>
      </c>
      <c r="E70" s="9"/>
      <c r="F70" s="15"/>
      <c r="G70" s="15"/>
      <c r="H70" s="38"/>
    </row>
    <row r="71" spans="1:8" ht="12.75">
      <c r="A71" s="9">
        <v>1</v>
      </c>
      <c r="B71" s="9" t="s">
        <v>60</v>
      </c>
      <c r="C71" s="9">
        <v>31.96</v>
      </c>
      <c r="D71" s="36">
        <f aca="true" t="shared" si="12" ref="D71:D77">C71*$D$70</f>
        <v>711.7142857142856</v>
      </c>
      <c r="E71" s="9"/>
      <c r="F71" s="15"/>
      <c r="G71" s="15"/>
      <c r="H71" s="38">
        <f aca="true" t="shared" si="13" ref="H71:H76">ROUND(D71,0)</f>
        <v>712</v>
      </c>
    </row>
    <row r="72" spans="1:8" ht="12.75">
      <c r="A72" s="9">
        <v>2</v>
      </c>
      <c r="B72" s="9" t="s">
        <v>61</v>
      </c>
      <c r="C72" s="9">
        <v>16.97</v>
      </c>
      <c r="D72" s="36">
        <f t="shared" si="12"/>
        <v>377.9033613445377</v>
      </c>
      <c r="E72" s="9"/>
      <c r="F72" s="15"/>
      <c r="G72" s="15"/>
      <c r="H72" s="38">
        <f t="shared" si="13"/>
        <v>378</v>
      </c>
    </row>
    <row r="73" spans="1:8" ht="12.75">
      <c r="A73" s="9">
        <v>3</v>
      </c>
      <c r="B73" s="9" t="s">
        <v>62</v>
      </c>
      <c r="C73" s="9">
        <v>30.28</v>
      </c>
      <c r="D73" s="36">
        <f t="shared" si="12"/>
        <v>674.3025210084032</v>
      </c>
      <c r="E73" s="9"/>
      <c r="F73" s="15"/>
      <c r="G73" s="15"/>
      <c r="H73" s="38">
        <f t="shared" si="13"/>
        <v>674</v>
      </c>
    </row>
    <row r="74" spans="1:8" ht="12.75">
      <c r="A74" s="9">
        <v>4</v>
      </c>
      <c r="B74" s="9" t="s">
        <v>63</v>
      </c>
      <c r="C74" s="9">
        <v>30.28</v>
      </c>
      <c r="D74" s="36">
        <f t="shared" si="12"/>
        <v>674.3025210084032</v>
      </c>
      <c r="E74" s="9"/>
      <c r="F74" s="15"/>
      <c r="G74" s="15"/>
      <c r="H74" s="38">
        <f t="shared" si="13"/>
        <v>674</v>
      </c>
    </row>
    <row r="75" spans="1:8" ht="12.75">
      <c r="A75" s="9">
        <v>5</v>
      </c>
      <c r="B75" s="9" t="s">
        <v>64</v>
      </c>
      <c r="C75" s="9">
        <v>22.52</v>
      </c>
      <c r="D75" s="36">
        <f t="shared" si="12"/>
        <v>501.4957983193276</v>
      </c>
      <c r="E75" s="9"/>
      <c r="F75" s="15"/>
      <c r="G75" s="15"/>
      <c r="H75" s="38">
        <f t="shared" si="13"/>
        <v>501</v>
      </c>
    </row>
    <row r="76" spans="1:8" ht="12.75">
      <c r="A76" s="9">
        <v>6</v>
      </c>
      <c r="B76" s="9" t="s">
        <v>65</v>
      </c>
      <c r="C76" s="9">
        <v>28.66</v>
      </c>
      <c r="D76" s="36">
        <f t="shared" si="12"/>
        <v>638.2268907563024</v>
      </c>
      <c r="E76" s="9"/>
      <c r="F76" s="15"/>
      <c r="G76" s="15"/>
      <c r="H76" s="38">
        <f t="shared" si="13"/>
        <v>638</v>
      </c>
    </row>
    <row r="77" spans="1:8" ht="12.75">
      <c r="A77" s="9">
        <v>7</v>
      </c>
      <c r="B77" s="9" t="s">
        <v>66</v>
      </c>
      <c r="C77" s="9">
        <v>32.11</v>
      </c>
      <c r="D77" s="36">
        <f t="shared" si="12"/>
        <v>715.0546218487393</v>
      </c>
      <c r="E77" s="9"/>
      <c r="F77" s="15"/>
      <c r="G77" s="15"/>
      <c r="H77" s="38">
        <f>ROUND(D77,0)+1</f>
        <v>716</v>
      </c>
    </row>
    <row r="78" spans="1:8" s="28" customFormat="1" ht="12.75">
      <c r="A78" s="5">
        <v>8</v>
      </c>
      <c r="B78" s="26" t="s">
        <v>67</v>
      </c>
      <c r="C78" s="26">
        <f aca="true" t="shared" si="14" ref="C78:H78">SUM(C71:C77)</f>
        <v>192.78000000000003</v>
      </c>
      <c r="D78" s="35">
        <f t="shared" si="14"/>
        <v>4292.999999999999</v>
      </c>
      <c r="E78" s="35">
        <f t="shared" si="14"/>
        <v>0</v>
      </c>
      <c r="F78" s="35">
        <f t="shared" si="14"/>
        <v>0</v>
      </c>
      <c r="G78" s="35">
        <f t="shared" si="14"/>
        <v>0</v>
      </c>
      <c r="H78" s="35">
        <f t="shared" si="14"/>
        <v>4293</v>
      </c>
    </row>
    <row r="79" spans="1:8" s="28" customFormat="1" ht="12.75">
      <c r="A79" s="26"/>
      <c r="B79" s="26" t="s">
        <v>68</v>
      </c>
      <c r="C79" s="40">
        <f aca="true" t="shared" si="15" ref="C79:H79">C67+C78</f>
        <v>1082.39</v>
      </c>
      <c r="D79" s="40">
        <f t="shared" si="15"/>
        <v>42925.00000000001</v>
      </c>
      <c r="E79" s="40">
        <f t="shared" si="15"/>
        <v>0</v>
      </c>
      <c r="F79" s="40">
        <f t="shared" si="15"/>
        <v>0</v>
      </c>
      <c r="G79" s="40">
        <f t="shared" si="15"/>
        <v>889.61</v>
      </c>
      <c r="H79" s="40">
        <f t="shared" si="15"/>
        <v>42925</v>
      </c>
    </row>
    <row r="80" spans="1:8" ht="12.75">
      <c r="A80" s="9"/>
      <c r="B80" s="9"/>
      <c r="C80" s="9"/>
      <c r="D80" s="36"/>
      <c r="E80" s="9"/>
      <c r="F80" s="15"/>
      <c r="G80" s="15"/>
      <c r="H80" s="11"/>
    </row>
    <row r="81" spans="1:8" ht="12.75">
      <c r="A81" s="9"/>
      <c r="B81" s="9"/>
      <c r="C81" s="9"/>
      <c r="D81" s="36"/>
      <c r="E81" s="9"/>
      <c r="F81" s="15"/>
      <c r="G81" s="15"/>
      <c r="H81" s="11"/>
    </row>
    <row r="82" spans="1:8" s="28" customFormat="1" ht="38.25">
      <c r="A82" s="5"/>
      <c r="B82" s="41" t="s">
        <v>69</v>
      </c>
      <c r="C82" s="42">
        <f aca="true" t="shared" si="16" ref="C82:H82">C31+C46+C79</f>
        <v>19476.79</v>
      </c>
      <c r="D82" s="42">
        <f t="shared" si="16"/>
        <v>778574</v>
      </c>
      <c r="E82" s="42">
        <f t="shared" si="16"/>
        <v>330</v>
      </c>
      <c r="F82" s="42">
        <f t="shared" si="16"/>
        <v>79926</v>
      </c>
      <c r="G82" s="42">
        <f t="shared" si="16"/>
        <v>19614.010000000002</v>
      </c>
      <c r="H82" s="42">
        <f t="shared" si="16"/>
        <v>858500</v>
      </c>
    </row>
    <row r="83" ht="13.5" customHeight="1"/>
  </sheetData>
  <sheetProtection selectLockedCells="1" selectUnlockedCells="1"/>
  <printOptions/>
  <pageMargins left="0.6402777777777777" right="0.2" top="0.5597222222222222" bottom="0.7298611111111111" header="0.5118055555555555" footer="0.3402777777777778"/>
  <pageSetup horizontalDpi="300" verticalDpi="300" orientation="landscape" paperSize="9" r:id="rId1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2020-12-30T14:00:39Z</cp:lastPrinted>
  <dcterms:modified xsi:type="dcterms:W3CDTF">2020-12-30T14:07:27Z</dcterms:modified>
  <cp:category/>
  <cp:version/>
  <cp:contentType/>
  <cp:contentStatus/>
</cp:coreProperties>
</file>