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8" activeTab="0"/>
  </bookViews>
  <sheets>
    <sheet name="APRILIE -MAI" sheetId="1" r:id="rId1"/>
  </sheets>
  <externalReferences>
    <externalReference r:id="rId4"/>
  </externalReferences>
  <definedNames>
    <definedName name="Excel_BuiltIn_Print_Titles" localSheetId="0">'APRILIE -MAI'!$A$5:$IS$5</definedName>
    <definedName name="_xlnm.Print_Titles" localSheetId="0">'APRILIE -MAI'!$5:$5</definedName>
  </definedNames>
  <calcPr fullCalcOnLoad="1"/>
</workbook>
</file>

<file path=xl/sharedStrings.xml><?xml version="1.0" encoding="utf-8"?>
<sst xmlns="http://schemas.openxmlformats.org/spreadsheetml/2006/main" count="79" uniqueCount="73">
  <si>
    <t>RADIOLOGIE SI IMAGISTICA</t>
  </si>
  <si>
    <t>VALORI CONTRACT LUNILE APRILIE-MAI 2021</t>
  </si>
  <si>
    <t>Nr. crt.</t>
  </si>
  <si>
    <t>DENUMIRE FURNIZOR</t>
  </si>
  <si>
    <t>CRITERIU EVALUARE RESURSE puncte</t>
  </si>
  <si>
    <t>VALOARE CRITERIU EVALUARE RESURSE</t>
  </si>
  <si>
    <t>Criteriu
disponibilitate (10%) puncte</t>
  </si>
  <si>
    <t>VALOARE CRITERIU DISPONIBILITATE</t>
  </si>
  <si>
    <t>Total puncte</t>
  </si>
  <si>
    <t>Valoare contract aprilie-mai</t>
  </si>
  <si>
    <t>Valori contract APRILIE 2021</t>
  </si>
  <si>
    <t>Valori contract MAI 2021</t>
  </si>
  <si>
    <t>Spitalul Clinic Judetean de Urgenta</t>
  </si>
  <si>
    <t>Spitalul Clinic de Urgenta pt.Copii</t>
  </si>
  <si>
    <t>Spitalul Clinic de Pneumftiziologie</t>
  </si>
  <si>
    <t>Spitalul Clinic de Boli Infectioase</t>
  </si>
  <si>
    <t>Spitalul Clinic Municipal Cluj</t>
  </si>
  <si>
    <t>Institutul Oncologic”I.Chiricuta”</t>
  </si>
  <si>
    <t>Spitalul Municipal Dej</t>
  </si>
  <si>
    <t>Spitalul Municipal Turda</t>
  </si>
  <si>
    <t>Spitalul Municipal Gherla</t>
  </si>
  <si>
    <t>Spitalul Orasenesc Huedin</t>
  </si>
  <si>
    <t>Institutul Regional de Gastroenterologie si Hepatologie “Prof.O.Fodor”</t>
  </si>
  <si>
    <t>Spitalul Municipal Campia Turzii</t>
  </si>
  <si>
    <t>Institutul Inimii N. Stancioiu</t>
  </si>
  <si>
    <t>S.C. MEDSTAR S.R.L.</t>
  </si>
  <si>
    <t>INTERSERVISAN</t>
  </si>
  <si>
    <t>Central medical TRANSILVANIA*</t>
  </si>
  <si>
    <t>S.C. HIPERDIA S.A.</t>
  </si>
  <si>
    <t>OMNIMEDICAL</t>
  </si>
  <si>
    <t>S.C. Salvosan Ciobanca</t>
  </si>
  <si>
    <t>Centrul Medical Rivmed</t>
  </si>
  <si>
    <t>S.C. MEDLIFE S.A.</t>
  </si>
  <si>
    <t>MEDISPROF</t>
  </si>
  <si>
    <t>CM UNIREA SRL</t>
  </si>
  <si>
    <t>PROMEDICAL CENTER</t>
  </si>
  <si>
    <t>TOTAL GENERAL RADIOLOGIE</t>
  </si>
  <si>
    <t>radiogr dentare</t>
  </si>
  <si>
    <t>S.C.Stomarix S.R.L</t>
  </si>
  <si>
    <t>S.C.ANADENT</t>
  </si>
  <si>
    <t>S.C. Dental Frasin S.R.L.</t>
  </si>
  <si>
    <t>S.C. Smile Office S.R.L.</t>
  </si>
  <si>
    <t>S.C. VAREXDENT SRL</t>
  </si>
  <si>
    <t>CMD Dr. Jiman Paula</t>
  </si>
  <si>
    <t>CMD Dr. Lung Anamaria</t>
  </si>
  <si>
    <t>SC RAUS X SRL</t>
  </si>
  <si>
    <t>SC DENTAL RAD SRL</t>
  </si>
  <si>
    <t>SBDENTAL APHD SRL</t>
  </si>
  <si>
    <t>HATDENT SRL</t>
  </si>
  <si>
    <t>TOTAL GENERAL RADIOGRAFII DENTARE</t>
  </si>
  <si>
    <t>ecografii clinic</t>
  </si>
  <si>
    <t>Spitalul Clinic de Boli Infectioase Cluj</t>
  </si>
  <si>
    <t xml:space="preserve">Spitalul Clinic de Recuperare </t>
  </si>
  <si>
    <t>Institutul Inimii de Urgenta pt. Boli Cardiovasculare « N.Stancioiu »</t>
  </si>
  <si>
    <t>Institutul Regional de Gastroenterologie si Hepatologie “Prof.O Fodor”</t>
  </si>
  <si>
    <t>Spitalul Clinic de Urgenta pentru Copii</t>
  </si>
  <si>
    <t xml:space="preserve">Cardio Vo </t>
  </si>
  <si>
    <t>Higeea Medica</t>
  </si>
  <si>
    <t>S.C. Recardio SRL</t>
  </si>
  <si>
    <t>CUORE MEDICAL</t>
  </si>
  <si>
    <t>Total ecografii clinic</t>
  </si>
  <si>
    <t>ecografii medici familie</t>
  </si>
  <si>
    <t>S.C. Pop Kun Medica SRL</t>
  </si>
  <si>
    <t>Centrul Medical Sanradex</t>
  </si>
  <si>
    <t>CMI G &amp; R Todea Dr. Todea Remus</t>
  </si>
  <si>
    <t>CMI G &amp; R Todea Gabriella</t>
  </si>
  <si>
    <t>CMI Dr. Persa Voichita</t>
  </si>
  <si>
    <t>S.C.QUANT MAEDICA LIFE SRL”-Dr. Bodea Voichita</t>
  </si>
  <si>
    <t>S.C. Dr. Petre Muresan SRL</t>
  </si>
  <si>
    <t>Total ecografii medici familie</t>
  </si>
  <si>
    <t>TOTAL GENERAL ECOGRAFII</t>
  </si>
  <si>
    <t>TOTAL GENERAL 
(RADIOLOGIE SI IMAGISTICA MEDICALA +ECOGRAFII)</t>
  </si>
  <si>
    <t>TOTAL PARACLINIC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</si>
</sst>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  <numFmt numFmtId="165" formatCode="#,##0.00000000"/>
    <numFmt numFmtId="166" formatCode="#,##0.0000000"/>
    <numFmt numFmtId="167" formatCode="#,##0.00;\-#,##0.00"/>
    <numFmt numFmtId="168" formatCode="#,##0.0000"/>
    <numFmt numFmtId="169" formatCode="0.000000"/>
    <numFmt numFmtId="170" formatCode="0.00000000"/>
  </numFmts>
  <fonts count="5">
    <font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165" fontId="0" fillId="0" borderId="1" xfId="19" applyNumberFormat="1" applyFont="1" applyFill="1" applyBorder="1" applyAlignment="1">
      <alignment horizontal="right"/>
      <protection/>
    </xf>
    <xf numFmtId="166" fontId="0" fillId="0" borderId="1" xfId="19" applyNumberFormat="1" applyFont="1" applyFill="1" applyBorder="1" applyAlignment="1">
      <alignment horizontal="center"/>
      <protection/>
    </xf>
    <xf numFmtId="167" fontId="0" fillId="0" borderId="1" xfId="0" applyNumberFormat="1" applyFont="1" applyFill="1" applyBorder="1" applyAlignment="1">
      <alignment/>
    </xf>
    <xf numFmtId="168" fontId="0" fillId="0" borderId="1" xfId="19" applyNumberFormat="1" applyFont="1" applyFill="1" applyBorder="1" applyAlignment="1">
      <alignment horizontal="right"/>
      <protection/>
    </xf>
    <xf numFmtId="4" fontId="0" fillId="0" borderId="1" xfId="19" applyNumberFormat="1" applyFont="1" applyFill="1" applyBorder="1" applyAlignment="1">
      <alignment/>
      <protection/>
    </xf>
    <xf numFmtId="4" fontId="0" fillId="0" borderId="1" xfId="19" applyNumberFormat="1" applyFont="1" applyFill="1" applyBorder="1" applyAlignment="1">
      <alignment horizontal="right"/>
      <protection/>
    </xf>
    <xf numFmtId="4" fontId="1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1" xfId="0" applyNumberFormat="1" applyFont="1" applyFill="1" applyBorder="1" applyAlignment="1">
      <alignment/>
    </xf>
    <xf numFmtId="169" fontId="0" fillId="0" borderId="1" xfId="0" applyNumberFormat="1" applyFont="1" applyFill="1" applyBorder="1" applyAlignment="1">
      <alignment horizontal="right"/>
    </xf>
    <xf numFmtId="167" fontId="4" fillId="0" borderId="1" xfId="0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 horizontal="right"/>
    </xf>
    <xf numFmtId="170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/>
    </xf>
    <xf numFmtId="167" fontId="3" fillId="0" borderId="1" xfId="0" applyNumberFormat="1" applyFont="1" applyFill="1" applyBorder="1" applyAlignment="1">
      <alignment/>
    </xf>
    <xf numFmtId="4" fontId="3" fillId="0" borderId="1" xfId="19" applyNumberFormat="1" applyFont="1" applyFill="1" applyBorder="1" applyAlignment="1">
      <alignment horizontal="right"/>
      <protection/>
    </xf>
    <xf numFmtId="4" fontId="3" fillId="0" borderId="1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3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VALORI%20ANALIZE%20APR-MAI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</sheetNames>
    <sheetDataSet>
      <sheetData sheetId="0">
        <row r="48">
          <cell r="J48">
            <v>1724885.64</v>
          </cell>
          <cell r="K48">
            <v>862449.64</v>
          </cell>
          <cell r="L48">
            <v>862436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1">
      <pane xSplit="2" ySplit="5" topLeftCell="C66" activePane="bottomRight" state="frozen"/>
      <selection pane="topLeft" activeCell="A1" sqref="A1"/>
      <selection pane="topRight" activeCell="C1" sqref="C1"/>
      <selection pane="bottomLeft" activeCell="A65" sqref="A65"/>
      <selection pane="bottomRight" activeCell="A33" sqref="A33:IV33"/>
    </sheetView>
  </sheetViews>
  <sheetFormatPr defaultColWidth="9.140625" defaultRowHeight="12.75"/>
  <cols>
    <col min="1" max="1" width="4.8515625" style="1" customWidth="1"/>
    <col min="2" max="2" width="38.57421875" style="1" customWidth="1"/>
    <col min="3" max="3" width="10.8515625" style="1" customWidth="1"/>
    <col min="4" max="4" width="12.140625" style="2" customWidth="1"/>
    <col min="5" max="5" width="10.00390625" style="1" customWidth="1"/>
    <col min="6" max="6" width="11.57421875" style="2" customWidth="1"/>
    <col min="7" max="7" width="11.140625" style="3" customWidth="1"/>
    <col min="8" max="8" width="13.421875" style="34" customWidth="1"/>
    <col min="9" max="9" width="13.421875" style="4" customWidth="1"/>
    <col min="10" max="16384" width="11.57421875" style="1" customWidth="1"/>
  </cols>
  <sheetData>
    <row r="1" ht="15.75">
      <c r="B1" s="5" t="s">
        <v>0</v>
      </c>
    </row>
    <row r="2" ht="15.75">
      <c r="B2" s="6" t="s">
        <v>1</v>
      </c>
    </row>
    <row r="3" ht="15.75">
      <c r="B3" s="6"/>
    </row>
    <row r="5" spans="1:10" ht="63.75">
      <c r="A5" s="7" t="s">
        <v>2</v>
      </c>
      <c r="B5" s="7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 t="s">
        <v>8</v>
      </c>
      <c r="H5" s="35" t="s">
        <v>9</v>
      </c>
      <c r="I5" s="10" t="s">
        <v>10</v>
      </c>
      <c r="J5" s="10" t="s">
        <v>11</v>
      </c>
    </row>
    <row r="6" spans="1:10" ht="12.75">
      <c r="A6" s="11"/>
      <c r="B6" s="11"/>
      <c r="C6" s="11"/>
      <c r="D6" s="11">
        <v>1445282</v>
      </c>
      <c r="E6" s="11"/>
      <c r="F6" s="11">
        <v>160587</v>
      </c>
      <c r="G6" s="12"/>
      <c r="H6" s="36"/>
      <c r="I6" s="13"/>
      <c r="J6" s="14"/>
    </row>
    <row r="7" spans="1:10" ht="12.75">
      <c r="A7" s="11"/>
      <c r="B7" s="11"/>
      <c r="C7" s="11"/>
      <c r="D7" s="15">
        <f>D6/C32</f>
        <v>83.94295780496857</v>
      </c>
      <c r="E7" s="11"/>
      <c r="F7" s="16">
        <f>F6/E32</f>
        <v>486.6272727272727</v>
      </c>
      <c r="G7" s="17"/>
      <c r="H7" s="37"/>
      <c r="I7" s="13"/>
      <c r="J7" s="14"/>
    </row>
    <row r="8" spans="1:10" ht="12.75">
      <c r="A8" s="11">
        <v>1</v>
      </c>
      <c r="B8" s="11" t="s">
        <v>12</v>
      </c>
      <c r="C8" s="11">
        <v>3853.4</v>
      </c>
      <c r="D8" s="18">
        <f aca="true" t="shared" si="0" ref="D8:D31">C8*$D$7</f>
        <v>323465.7936056659</v>
      </c>
      <c r="E8" s="11">
        <v>60</v>
      </c>
      <c r="F8" s="19">
        <f aca="true" t="shared" si="1" ref="F8:F31">E8*$F$7</f>
        <v>29197.636363636364</v>
      </c>
      <c r="G8" s="20">
        <f aca="true" t="shared" si="2" ref="G8:G31">C8+E8</f>
        <v>3913.4</v>
      </c>
      <c r="H8" s="38">
        <f>ROUND(D8+F8,0)</f>
        <v>352663</v>
      </c>
      <c r="I8" s="32">
        <f>ROUND(H8/2,0)</f>
        <v>176332</v>
      </c>
      <c r="J8" s="33">
        <f>H8-I8</f>
        <v>176331</v>
      </c>
    </row>
    <row r="9" spans="1:10" ht="12.75">
      <c r="A9" s="11">
        <v>2</v>
      </c>
      <c r="B9" s="11" t="s">
        <v>13</v>
      </c>
      <c r="C9" s="11">
        <v>844.84</v>
      </c>
      <c r="D9" s="18">
        <f t="shared" si="0"/>
        <v>70918.36847194965</v>
      </c>
      <c r="E9" s="11"/>
      <c r="F9" s="19">
        <f t="shared" si="1"/>
        <v>0</v>
      </c>
      <c r="G9" s="20">
        <f t="shared" si="2"/>
        <v>844.84</v>
      </c>
      <c r="H9" s="38">
        <f aca="true" t="shared" si="3" ref="H9:H30">ROUND(D9+F9,0)</f>
        <v>70918</v>
      </c>
      <c r="I9" s="32">
        <f aca="true" t="shared" si="4" ref="I9:I31">ROUND(H9/2,0)</f>
        <v>35459</v>
      </c>
      <c r="J9" s="33">
        <f aca="true" t="shared" si="5" ref="J9:J31">H9-I9</f>
        <v>35459</v>
      </c>
    </row>
    <row r="10" spans="1:10" ht="12.75">
      <c r="A10" s="11">
        <v>3</v>
      </c>
      <c r="B10" s="11" t="s">
        <v>14</v>
      </c>
      <c r="C10" s="11">
        <v>0</v>
      </c>
      <c r="D10" s="18">
        <f t="shared" si="0"/>
        <v>0</v>
      </c>
      <c r="E10" s="11"/>
      <c r="F10" s="19">
        <f t="shared" si="1"/>
        <v>0</v>
      </c>
      <c r="G10" s="20">
        <f t="shared" si="2"/>
        <v>0</v>
      </c>
      <c r="H10" s="38">
        <f t="shared" si="3"/>
        <v>0</v>
      </c>
      <c r="I10" s="32">
        <f t="shared" si="4"/>
        <v>0</v>
      </c>
      <c r="J10" s="33">
        <f t="shared" si="5"/>
        <v>0</v>
      </c>
    </row>
    <row r="11" spans="1:10" ht="12.75">
      <c r="A11" s="11">
        <v>4</v>
      </c>
      <c r="B11" s="11" t="s">
        <v>15</v>
      </c>
      <c r="C11" s="11">
        <v>588</v>
      </c>
      <c r="D11" s="18">
        <f t="shared" si="0"/>
        <v>49358.45918932152</v>
      </c>
      <c r="E11" s="11"/>
      <c r="F11" s="19">
        <f t="shared" si="1"/>
        <v>0</v>
      </c>
      <c r="G11" s="20">
        <f t="shared" si="2"/>
        <v>588</v>
      </c>
      <c r="H11" s="38">
        <f t="shared" si="3"/>
        <v>49358</v>
      </c>
      <c r="I11" s="32">
        <f t="shared" si="4"/>
        <v>24679</v>
      </c>
      <c r="J11" s="33">
        <f t="shared" si="5"/>
        <v>24679</v>
      </c>
    </row>
    <row r="12" spans="1:10" ht="12.75">
      <c r="A12" s="11">
        <v>5</v>
      </c>
      <c r="B12" s="11" t="s">
        <v>16</v>
      </c>
      <c r="C12" s="11">
        <v>1198.5</v>
      </c>
      <c r="D12" s="18">
        <f t="shared" si="0"/>
        <v>100605.63492925484</v>
      </c>
      <c r="E12" s="11">
        <v>30</v>
      </c>
      <c r="F12" s="19">
        <f t="shared" si="1"/>
        <v>14598.818181818182</v>
      </c>
      <c r="G12" s="20">
        <f t="shared" si="2"/>
        <v>1228.5</v>
      </c>
      <c r="H12" s="38">
        <f t="shared" si="3"/>
        <v>115204</v>
      </c>
      <c r="I12" s="32">
        <f t="shared" si="4"/>
        <v>57602</v>
      </c>
      <c r="J12" s="33">
        <f t="shared" si="5"/>
        <v>57602</v>
      </c>
    </row>
    <row r="13" spans="1:10" ht="12.75">
      <c r="A13" s="11">
        <v>6</v>
      </c>
      <c r="B13" s="11" t="s">
        <v>17</v>
      </c>
      <c r="C13" s="11">
        <v>1397.5</v>
      </c>
      <c r="D13" s="18">
        <f t="shared" si="0"/>
        <v>117310.28353244357</v>
      </c>
      <c r="E13" s="11"/>
      <c r="F13" s="19">
        <f t="shared" si="1"/>
        <v>0</v>
      </c>
      <c r="G13" s="20">
        <f t="shared" si="2"/>
        <v>1397.5</v>
      </c>
      <c r="H13" s="38">
        <f t="shared" si="3"/>
        <v>117310</v>
      </c>
      <c r="I13" s="32">
        <f t="shared" si="4"/>
        <v>58655</v>
      </c>
      <c r="J13" s="33">
        <f t="shared" si="5"/>
        <v>58655</v>
      </c>
    </row>
    <row r="14" spans="1:10" ht="12.75">
      <c r="A14" s="11">
        <v>7</v>
      </c>
      <c r="B14" s="11" t="s">
        <v>18</v>
      </c>
      <c r="C14" s="11">
        <v>484.5</v>
      </c>
      <c r="D14" s="18">
        <f t="shared" si="0"/>
        <v>40670.363056507274</v>
      </c>
      <c r="E14" s="11"/>
      <c r="F14" s="19">
        <f t="shared" si="1"/>
        <v>0</v>
      </c>
      <c r="G14" s="20">
        <f t="shared" si="2"/>
        <v>484.5</v>
      </c>
      <c r="H14" s="38">
        <f t="shared" si="3"/>
        <v>40670</v>
      </c>
      <c r="I14" s="32">
        <f t="shared" si="4"/>
        <v>20335</v>
      </c>
      <c r="J14" s="33">
        <f t="shared" si="5"/>
        <v>20335</v>
      </c>
    </row>
    <row r="15" spans="1:10" ht="12.75">
      <c r="A15" s="11">
        <v>8</v>
      </c>
      <c r="B15" s="11" t="s">
        <v>19</v>
      </c>
      <c r="C15" s="11">
        <v>286</v>
      </c>
      <c r="D15" s="18">
        <f t="shared" si="0"/>
        <v>24007.68593222101</v>
      </c>
      <c r="E15" s="11"/>
      <c r="F15" s="19">
        <f t="shared" si="1"/>
        <v>0</v>
      </c>
      <c r="G15" s="20">
        <f t="shared" si="2"/>
        <v>286</v>
      </c>
      <c r="H15" s="38">
        <f t="shared" si="3"/>
        <v>24008</v>
      </c>
      <c r="I15" s="32">
        <f t="shared" si="4"/>
        <v>12004</v>
      </c>
      <c r="J15" s="33">
        <f t="shared" si="5"/>
        <v>12004</v>
      </c>
    </row>
    <row r="16" spans="1:10" ht="12.75">
      <c r="A16" s="11">
        <v>9</v>
      </c>
      <c r="B16" s="11" t="s">
        <v>20</v>
      </c>
      <c r="C16" s="11">
        <v>188</v>
      </c>
      <c r="D16" s="18">
        <f t="shared" si="0"/>
        <v>15781.27606733409</v>
      </c>
      <c r="E16" s="11"/>
      <c r="F16" s="19">
        <f t="shared" si="1"/>
        <v>0</v>
      </c>
      <c r="G16" s="20">
        <f t="shared" si="2"/>
        <v>188</v>
      </c>
      <c r="H16" s="38">
        <f t="shared" si="3"/>
        <v>15781</v>
      </c>
      <c r="I16" s="32">
        <f t="shared" si="4"/>
        <v>7891</v>
      </c>
      <c r="J16" s="33">
        <f t="shared" si="5"/>
        <v>7890</v>
      </c>
    </row>
    <row r="17" spans="1:10" ht="12.75">
      <c r="A17" s="11">
        <v>10</v>
      </c>
      <c r="B17" s="11" t="s">
        <v>21</v>
      </c>
      <c r="C17" s="11">
        <v>224.1</v>
      </c>
      <c r="D17" s="18">
        <f t="shared" si="0"/>
        <v>18811.616844093456</v>
      </c>
      <c r="E17" s="11"/>
      <c r="F17" s="19">
        <f t="shared" si="1"/>
        <v>0</v>
      </c>
      <c r="G17" s="20">
        <f t="shared" si="2"/>
        <v>224.1</v>
      </c>
      <c r="H17" s="38">
        <f t="shared" si="3"/>
        <v>18812</v>
      </c>
      <c r="I17" s="32">
        <f t="shared" si="4"/>
        <v>9406</v>
      </c>
      <c r="J17" s="33">
        <f t="shared" si="5"/>
        <v>9406</v>
      </c>
    </row>
    <row r="18" spans="1:10" ht="12.75">
      <c r="A18" s="11">
        <v>11</v>
      </c>
      <c r="B18" s="11" t="s">
        <v>22</v>
      </c>
      <c r="C18" s="11">
        <v>661</v>
      </c>
      <c r="D18" s="18">
        <f t="shared" si="0"/>
        <v>55486.295109084225</v>
      </c>
      <c r="E18" s="11"/>
      <c r="F18" s="19">
        <f t="shared" si="1"/>
        <v>0</v>
      </c>
      <c r="G18" s="20">
        <f t="shared" si="2"/>
        <v>661</v>
      </c>
      <c r="H18" s="38">
        <f t="shared" si="3"/>
        <v>55486</v>
      </c>
      <c r="I18" s="32">
        <f t="shared" si="4"/>
        <v>27743</v>
      </c>
      <c r="J18" s="33">
        <f t="shared" si="5"/>
        <v>27743</v>
      </c>
    </row>
    <row r="19" spans="1:10" ht="12.75">
      <c r="A19" s="11">
        <v>12</v>
      </c>
      <c r="B19" s="11" t="s">
        <v>23</v>
      </c>
      <c r="C19" s="11">
        <v>174.5</v>
      </c>
      <c r="D19" s="18">
        <f t="shared" si="0"/>
        <v>14648.046136967016</v>
      </c>
      <c r="E19" s="11"/>
      <c r="F19" s="19">
        <f t="shared" si="1"/>
        <v>0</v>
      </c>
      <c r="G19" s="20">
        <f t="shared" si="2"/>
        <v>174.5</v>
      </c>
      <c r="H19" s="38">
        <f t="shared" si="3"/>
        <v>14648</v>
      </c>
      <c r="I19" s="32">
        <f t="shared" si="4"/>
        <v>7324</v>
      </c>
      <c r="J19" s="33">
        <f t="shared" si="5"/>
        <v>7324</v>
      </c>
    </row>
    <row r="20" spans="1:10" ht="12.75">
      <c r="A20" s="11">
        <v>13</v>
      </c>
      <c r="B20" s="11" t="s">
        <v>24</v>
      </c>
      <c r="C20" s="11">
        <v>305.5</v>
      </c>
      <c r="D20" s="18">
        <f t="shared" si="0"/>
        <v>25644.573609417897</v>
      </c>
      <c r="E20" s="11"/>
      <c r="F20" s="19">
        <f t="shared" si="1"/>
        <v>0</v>
      </c>
      <c r="G20" s="20">
        <f t="shared" si="2"/>
        <v>305.5</v>
      </c>
      <c r="H20" s="38">
        <f t="shared" si="3"/>
        <v>25645</v>
      </c>
      <c r="I20" s="32">
        <f t="shared" si="4"/>
        <v>12823</v>
      </c>
      <c r="J20" s="33">
        <f t="shared" si="5"/>
        <v>12822</v>
      </c>
    </row>
    <row r="21" spans="1:10" ht="12.75">
      <c r="A21" s="11">
        <v>14</v>
      </c>
      <c r="B21" s="11" t="s">
        <v>25</v>
      </c>
      <c r="C21" s="11">
        <v>342.83</v>
      </c>
      <c r="D21" s="18">
        <f t="shared" si="0"/>
        <v>28778.164224277374</v>
      </c>
      <c r="E21" s="11">
        <v>30</v>
      </c>
      <c r="F21" s="19">
        <f t="shared" si="1"/>
        <v>14598.818181818182</v>
      </c>
      <c r="G21" s="20">
        <f t="shared" si="2"/>
        <v>372.83</v>
      </c>
      <c r="H21" s="38">
        <f t="shared" si="3"/>
        <v>43377</v>
      </c>
      <c r="I21" s="32">
        <f t="shared" si="4"/>
        <v>21689</v>
      </c>
      <c r="J21" s="33">
        <f t="shared" si="5"/>
        <v>21688</v>
      </c>
    </row>
    <row r="22" spans="1:10" ht="12.75">
      <c r="A22" s="11">
        <v>15</v>
      </c>
      <c r="B22" s="11" t="s">
        <v>26</v>
      </c>
      <c r="C22" s="11">
        <v>1032.89</v>
      </c>
      <c r="D22" s="18">
        <f t="shared" si="0"/>
        <v>86703.84168717399</v>
      </c>
      <c r="E22" s="11">
        <v>30</v>
      </c>
      <c r="F22" s="19">
        <f t="shared" si="1"/>
        <v>14598.818181818182</v>
      </c>
      <c r="G22" s="20">
        <f t="shared" si="2"/>
        <v>1062.89</v>
      </c>
      <c r="H22" s="38">
        <f t="shared" si="3"/>
        <v>101303</v>
      </c>
      <c r="I22" s="32">
        <f t="shared" si="4"/>
        <v>50652</v>
      </c>
      <c r="J22" s="33">
        <f t="shared" si="5"/>
        <v>50651</v>
      </c>
    </row>
    <row r="23" spans="1:10" ht="12.75">
      <c r="A23" s="11">
        <v>16</v>
      </c>
      <c r="B23" s="11" t="s">
        <v>27</v>
      </c>
      <c r="C23" s="11">
        <v>1040.6</v>
      </c>
      <c r="D23" s="18">
        <f t="shared" si="0"/>
        <v>87351.04189185028</v>
      </c>
      <c r="E23" s="11">
        <v>30</v>
      </c>
      <c r="F23" s="19">
        <f t="shared" si="1"/>
        <v>14598.818181818182</v>
      </c>
      <c r="G23" s="20">
        <f t="shared" si="2"/>
        <v>1070.6</v>
      </c>
      <c r="H23" s="38">
        <f t="shared" si="3"/>
        <v>101950</v>
      </c>
      <c r="I23" s="32">
        <f t="shared" si="4"/>
        <v>50975</v>
      </c>
      <c r="J23" s="33">
        <f t="shared" si="5"/>
        <v>50975</v>
      </c>
    </row>
    <row r="24" spans="1:10" ht="12.75">
      <c r="A24" s="11">
        <v>17</v>
      </c>
      <c r="B24" s="11" t="s">
        <v>28</v>
      </c>
      <c r="C24" s="11">
        <v>963.6</v>
      </c>
      <c r="D24" s="18">
        <f t="shared" si="0"/>
        <v>80887.43414086771</v>
      </c>
      <c r="E24" s="11">
        <v>30</v>
      </c>
      <c r="F24" s="19">
        <f t="shared" si="1"/>
        <v>14598.818181818182</v>
      </c>
      <c r="G24" s="20">
        <f t="shared" si="2"/>
        <v>993.6</v>
      </c>
      <c r="H24" s="38">
        <f t="shared" si="3"/>
        <v>95486</v>
      </c>
      <c r="I24" s="32">
        <f t="shared" si="4"/>
        <v>47743</v>
      </c>
      <c r="J24" s="33">
        <f t="shared" si="5"/>
        <v>47743</v>
      </c>
    </row>
    <row r="25" spans="1:10" ht="12.75">
      <c r="A25" s="11">
        <v>18</v>
      </c>
      <c r="B25" s="11" t="s">
        <v>29</v>
      </c>
      <c r="C25" s="11">
        <v>388.5</v>
      </c>
      <c r="D25" s="18">
        <f t="shared" si="0"/>
        <v>32611.83910723029</v>
      </c>
      <c r="E25" s="11">
        <v>30</v>
      </c>
      <c r="F25" s="19">
        <f t="shared" si="1"/>
        <v>14598.818181818182</v>
      </c>
      <c r="G25" s="20">
        <f t="shared" si="2"/>
        <v>418.5</v>
      </c>
      <c r="H25" s="38">
        <f t="shared" si="3"/>
        <v>47211</v>
      </c>
      <c r="I25" s="32">
        <f t="shared" si="4"/>
        <v>23606</v>
      </c>
      <c r="J25" s="33">
        <f t="shared" si="5"/>
        <v>23605</v>
      </c>
    </row>
    <row r="26" spans="1:10" ht="12.75">
      <c r="A26" s="11">
        <v>19</v>
      </c>
      <c r="B26" s="11" t="s">
        <v>30</v>
      </c>
      <c r="C26" s="11">
        <v>299</v>
      </c>
      <c r="D26" s="18">
        <f t="shared" si="0"/>
        <v>25098.944383685604</v>
      </c>
      <c r="E26" s="11"/>
      <c r="F26" s="19">
        <f t="shared" si="1"/>
        <v>0</v>
      </c>
      <c r="G26" s="20">
        <f t="shared" si="2"/>
        <v>299</v>
      </c>
      <c r="H26" s="38">
        <f t="shared" si="3"/>
        <v>25099</v>
      </c>
      <c r="I26" s="32">
        <f t="shared" si="4"/>
        <v>12550</v>
      </c>
      <c r="J26" s="33">
        <f t="shared" si="5"/>
        <v>12549</v>
      </c>
    </row>
    <row r="27" spans="1:10" ht="12.75">
      <c r="A27" s="11">
        <v>20</v>
      </c>
      <c r="B27" s="11" t="s">
        <v>31</v>
      </c>
      <c r="C27" s="11">
        <v>246.33</v>
      </c>
      <c r="D27" s="18">
        <f t="shared" si="0"/>
        <v>20677.66879609791</v>
      </c>
      <c r="E27" s="11">
        <v>30</v>
      </c>
      <c r="F27" s="19">
        <f t="shared" si="1"/>
        <v>14598.818181818182</v>
      </c>
      <c r="G27" s="20">
        <f t="shared" si="2"/>
        <v>276.33000000000004</v>
      </c>
      <c r="H27" s="38">
        <f t="shared" si="3"/>
        <v>35276</v>
      </c>
      <c r="I27" s="32">
        <f t="shared" si="4"/>
        <v>17638</v>
      </c>
      <c r="J27" s="33">
        <f t="shared" si="5"/>
        <v>17638</v>
      </c>
    </row>
    <row r="28" spans="1:10" ht="12.75">
      <c r="A28" s="11">
        <v>21</v>
      </c>
      <c r="B28" s="11" t="s">
        <v>32</v>
      </c>
      <c r="C28" s="11">
        <v>793.17</v>
      </c>
      <c r="D28" s="18">
        <f t="shared" si="0"/>
        <v>66581.03584216692</v>
      </c>
      <c r="E28" s="11">
        <v>30</v>
      </c>
      <c r="F28" s="19">
        <f t="shared" si="1"/>
        <v>14598.818181818182</v>
      </c>
      <c r="G28" s="20">
        <f t="shared" si="2"/>
        <v>823.17</v>
      </c>
      <c r="H28" s="38">
        <f t="shared" si="3"/>
        <v>81180</v>
      </c>
      <c r="I28" s="32">
        <f t="shared" si="4"/>
        <v>40590</v>
      </c>
      <c r="J28" s="33">
        <f t="shared" si="5"/>
        <v>40590</v>
      </c>
    </row>
    <row r="29" spans="1:10" ht="12.75">
      <c r="A29" s="11">
        <v>22</v>
      </c>
      <c r="B29" s="11" t="s">
        <v>33</v>
      </c>
      <c r="C29" s="11">
        <v>395.01</v>
      </c>
      <c r="D29" s="18">
        <f t="shared" si="0"/>
        <v>33158.30776254064</v>
      </c>
      <c r="E29" s="11">
        <v>30</v>
      </c>
      <c r="F29" s="19">
        <f t="shared" si="1"/>
        <v>14598.818181818182</v>
      </c>
      <c r="G29" s="20">
        <f t="shared" si="2"/>
        <v>425.01</v>
      </c>
      <c r="H29" s="38">
        <f t="shared" si="3"/>
        <v>47757</v>
      </c>
      <c r="I29" s="32">
        <f t="shared" si="4"/>
        <v>23879</v>
      </c>
      <c r="J29" s="33">
        <f t="shared" si="5"/>
        <v>23878</v>
      </c>
    </row>
    <row r="30" spans="1:10" ht="12.75">
      <c r="A30" s="11">
        <v>23</v>
      </c>
      <c r="B30" s="11" t="s">
        <v>34</v>
      </c>
      <c r="C30" s="11">
        <v>866.5</v>
      </c>
      <c r="D30" s="18">
        <f t="shared" si="0"/>
        <v>72736.57293800527</v>
      </c>
      <c r="E30" s="11"/>
      <c r="F30" s="19">
        <f t="shared" si="1"/>
        <v>0</v>
      </c>
      <c r="G30" s="20">
        <f t="shared" si="2"/>
        <v>866.5</v>
      </c>
      <c r="H30" s="38">
        <f t="shared" si="3"/>
        <v>72737</v>
      </c>
      <c r="I30" s="32">
        <f t="shared" si="4"/>
        <v>36369</v>
      </c>
      <c r="J30" s="33">
        <f t="shared" si="5"/>
        <v>36368</v>
      </c>
    </row>
    <row r="31" spans="1:10" ht="12.75">
      <c r="A31" s="11">
        <v>24</v>
      </c>
      <c r="B31" s="11" t="s">
        <v>35</v>
      </c>
      <c r="C31" s="11">
        <v>643.16</v>
      </c>
      <c r="D31" s="18">
        <f t="shared" si="0"/>
        <v>53988.752741843586</v>
      </c>
      <c r="E31" s="11"/>
      <c r="F31" s="19">
        <f t="shared" si="1"/>
        <v>0</v>
      </c>
      <c r="G31" s="20">
        <f t="shared" si="2"/>
        <v>643.16</v>
      </c>
      <c r="H31" s="38">
        <f>ROUND(D31+F31,0)+1</f>
        <v>53990</v>
      </c>
      <c r="I31" s="32">
        <f t="shared" si="4"/>
        <v>26995</v>
      </c>
      <c r="J31" s="33">
        <f t="shared" si="5"/>
        <v>26995</v>
      </c>
    </row>
    <row r="32" spans="1:10" s="24" customFormat="1" ht="12.75">
      <c r="A32" s="7">
        <v>24</v>
      </c>
      <c r="B32" s="7" t="s">
        <v>36</v>
      </c>
      <c r="C32" s="22">
        <f aca="true" t="shared" si="6" ref="C32:J32">SUM(C8:C31)</f>
        <v>17217.43</v>
      </c>
      <c r="D32" s="22">
        <f t="shared" si="6"/>
        <v>1445282.0000000002</v>
      </c>
      <c r="E32" s="22">
        <f t="shared" si="6"/>
        <v>330</v>
      </c>
      <c r="F32" s="22">
        <f t="shared" si="6"/>
        <v>160586.99999999997</v>
      </c>
      <c r="G32" s="22">
        <f t="shared" si="6"/>
        <v>17547.43</v>
      </c>
      <c r="H32" s="36">
        <f t="shared" si="6"/>
        <v>1605869</v>
      </c>
      <c r="I32" s="23">
        <f t="shared" si="6"/>
        <v>802939</v>
      </c>
      <c r="J32" s="23">
        <f t="shared" si="6"/>
        <v>802930</v>
      </c>
    </row>
    <row r="33" spans="1:10" s="24" customFormat="1" ht="12.75">
      <c r="A33" s="7"/>
      <c r="B33" s="7"/>
      <c r="C33" s="22"/>
      <c r="D33" s="22"/>
      <c r="E33" s="22"/>
      <c r="F33" s="22"/>
      <c r="G33" s="22"/>
      <c r="H33" s="36"/>
      <c r="I33" s="23"/>
      <c r="J33" s="23"/>
    </row>
    <row r="34" spans="1:10" s="24" customFormat="1" ht="12.75">
      <c r="A34" s="7"/>
      <c r="B34" s="7"/>
      <c r="C34" s="22"/>
      <c r="D34" s="22"/>
      <c r="E34" s="22"/>
      <c r="F34" s="22"/>
      <c r="G34" s="22"/>
      <c r="H34" s="36"/>
      <c r="I34" s="23"/>
      <c r="J34" s="23"/>
    </row>
    <row r="35" spans="1:10" s="24" customFormat="1" ht="12.75">
      <c r="A35" s="7"/>
      <c r="B35" s="7"/>
      <c r="C35" s="22"/>
      <c r="D35" s="22"/>
      <c r="E35" s="22"/>
      <c r="F35" s="22"/>
      <c r="G35" s="22"/>
      <c r="H35" s="36"/>
      <c r="I35" s="23"/>
      <c r="J35" s="7"/>
    </row>
    <row r="36" spans="1:10" s="24" customFormat="1" ht="12.75">
      <c r="A36" s="7"/>
      <c r="B36" s="7"/>
      <c r="C36" s="22"/>
      <c r="D36" s="25">
        <v>32773</v>
      </c>
      <c r="E36" s="22"/>
      <c r="F36" s="22"/>
      <c r="G36" s="22"/>
      <c r="H36" s="36"/>
      <c r="I36" s="23"/>
      <c r="J36" s="7"/>
    </row>
    <row r="37" spans="1:10" s="24" customFormat="1" ht="12.75">
      <c r="A37" s="11"/>
      <c r="B37" s="11" t="s">
        <v>37</v>
      </c>
      <c r="C37" s="11"/>
      <c r="D37" s="26">
        <f>D36/C49</f>
        <v>28.180434576988233</v>
      </c>
      <c r="E37" s="11"/>
      <c r="F37" s="17"/>
      <c r="G37" s="17"/>
      <c r="H37" s="37"/>
      <c r="I37" s="13"/>
      <c r="J37" s="7"/>
    </row>
    <row r="38" spans="1:10" s="24" customFormat="1" ht="12.75">
      <c r="A38" s="11">
        <v>1</v>
      </c>
      <c r="B38" s="11" t="s">
        <v>38</v>
      </c>
      <c r="C38" s="11">
        <v>132.03</v>
      </c>
      <c r="D38" s="18">
        <f aca="true" t="shared" si="7" ref="D38:D48">C38*$D$37</f>
        <v>3720.6627771997564</v>
      </c>
      <c r="E38" s="11"/>
      <c r="F38" s="17"/>
      <c r="G38" s="17">
        <v>136.03</v>
      </c>
      <c r="H38" s="38">
        <f>ROUND(D38+F38,0)</f>
        <v>3721</v>
      </c>
      <c r="I38" s="32">
        <f>ROUND(H38/2,0)</f>
        <v>1861</v>
      </c>
      <c r="J38" s="33">
        <f>H38-I38</f>
        <v>1860</v>
      </c>
    </row>
    <row r="39" spans="1:10" s="24" customFormat="1" ht="12.75">
      <c r="A39" s="11">
        <v>2</v>
      </c>
      <c r="B39" s="11" t="s">
        <v>39</v>
      </c>
      <c r="C39" s="11">
        <v>170.57</v>
      </c>
      <c r="D39" s="18">
        <f t="shared" si="7"/>
        <v>4806.736725796883</v>
      </c>
      <c r="E39" s="11"/>
      <c r="F39" s="27"/>
      <c r="G39" s="17">
        <v>170.57</v>
      </c>
      <c r="H39" s="38">
        <f aca="true" t="shared" si="8" ref="H39:H47">ROUND(D39+F39,0)</f>
        <v>4807</v>
      </c>
      <c r="I39" s="32">
        <f aca="true" t="shared" si="9" ref="I39:I48">ROUND(H39/2,0)</f>
        <v>2404</v>
      </c>
      <c r="J39" s="33">
        <f aca="true" t="shared" si="10" ref="J39:J48">H39-I39</f>
        <v>2403</v>
      </c>
    </row>
    <row r="40" spans="1:10" s="24" customFormat="1" ht="12.75">
      <c r="A40" s="11">
        <v>3</v>
      </c>
      <c r="B40" s="11" t="s">
        <v>40</v>
      </c>
      <c r="C40" s="11">
        <v>61.43</v>
      </c>
      <c r="D40" s="18">
        <f t="shared" si="7"/>
        <v>1731.1240960643872</v>
      </c>
      <c r="E40" s="11"/>
      <c r="F40" s="17"/>
      <c r="G40" s="17">
        <v>61.43</v>
      </c>
      <c r="H40" s="38">
        <f t="shared" si="8"/>
        <v>1731</v>
      </c>
      <c r="I40" s="32">
        <f t="shared" si="9"/>
        <v>866</v>
      </c>
      <c r="J40" s="33">
        <f t="shared" si="10"/>
        <v>865</v>
      </c>
    </row>
    <row r="41" spans="1:10" s="24" customFormat="1" ht="12.75">
      <c r="A41" s="11">
        <v>4</v>
      </c>
      <c r="B41" s="11" t="s">
        <v>41</v>
      </c>
      <c r="C41" s="11">
        <v>104.23</v>
      </c>
      <c r="D41" s="18">
        <f t="shared" si="7"/>
        <v>2937.2466959594835</v>
      </c>
      <c r="E41" s="11"/>
      <c r="F41" s="17"/>
      <c r="G41" s="17">
        <v>104.23</v>
      </c>
      <c r="H41" s="38">
        <f t="shared" si="8"/>
        <v>2937</v>
      </c>
      <c r="I41" s="32">
        <f t="shared" si="9"/>
        <v>1469</v>
      </c>
      <c r="J41" s="33">
        <f t="shared" si="10"/>
        <v>1468</v>
      </c>
    </row>
    <row r="42" spans="1:10" s="24" customFormat="1" ht="12.75">
      <c r="A42" s="11">
        <v>5</v>
      </c>
      <c r="B42" s="11" t="s">
        <v>42</v>
      </c>
      <c r="C42" s="11">
        <v>59.14</v>
      </c>
      <c r="D42" s="18">
        <f t="shared" si="7"/>
        <v>1666.590900883084</v>
      </c>
      <c r="E42" s="11"/>
      <c r="F42" s="17"/>
      <c r="G42" s="17">
        <v>59.14</v>
      </c>
      <c r="H42" s="38">
        <f t="shared" si="8"/>
        <v>1667</v>
      </c>
      <c r="I42" s="32">
        <f t="shared" si="9"/>
        <v>834</v>
      </c>
      <c r="J42" s="33">
        <f t="shared" si="10"/>
        <v>833</v>
      </c>
    </row>
    <row r="43" spans="1:10" s="24" customFormat="1" ht="12.75" customHeight="1">
      <c r="A43" s="11">
        <v>6</v>
      </c>
      <c r="B43" s="11" t="s">
        <v>43</v>
      </c>
      <c r="C43" s="11">
        <v>95.07</v>
      </c>
      <c r="D43" s="18">
        <f t="shared" si="7"/>
        <v>2679.113915234271</v>
      </c>
      <c r="E43" s="11"/>
      <c r="F43" s="17"/>
      <c r="G43" s="17">
        <v>95.07</v>
      </c>
      <c r="H43" s="38">
        <f t="shared" si="8"/>
        <v>2679</v>
      </c>
      <c r="I43" s="32">
        <f t="shared" si="9"/>
        <v>1340</v>
      </c>
      <c r="J43" s="33">
        <f t="shared" si="10"/>
        <v>1339</v>
      </c>
    </row>
    <row r="44" spans="1:10" s="24" customFormat="1" ht="12.75">
      <c r="A44" s="11">
        <v>7</v>
      </c>
      <c r="B44" s="11" t="s">
        <v>44</v>
      </c>
      <c r="C44" s="11">
        <v>107.32</v>
      </c>
      <c r="D44" s="18">
        <f t="shared" si="7"/>
        <v>3024.324238802377</v>
      </c>
      <c r="E44" s="11"/>
      <c r="F44" s="17"/>
      <c r="G44" s="17">
        <v>107.32</v>
      </c>
      <c r="H44" s="38">
        <f t="shared" si="8"/>
        <v>3024</v>
      </c>
      <c r="I44" s="32">
        <f t="shared" si="9"/>
        <v>1512</v>
      </c>
      <c r="J44" s="33">
        <f t="shared" si="10"/>
        <v>1512</v>
      </c>
    </row>
    <row r="45" spans="1:10" s="24" customFormat="1" ht="12.75">
      <c r="A45" s="11">
        <v>8</v>
      </c>
      <c r="B45" s="11" t="s">
        <v>45</v>
      </c>
      <c r="C45" s="11">
        <v>95</v>
      </c>
      <c r="D45" s="18">
        <f t="shared" si="7"/>
        <v>2677.141284813882</v>
      </c>
      <c r="E45" s="11"/>
      <c r="F45" s="17"/>
      <c r="G45" s="17">
        <v>95</v>
      </c>
      <c r="H45" s="38">
        <f t="shared" si="8"/>
        <v>2677</v>
      </c>
      <c r="I45" s="32">
        <f t="shared" si="9"/>
        <v>1339</v>
      </c>
      <c r="J45" s="33">
        <f t="shared" si="10"/>
        <v>1338</v>
      </c>
    </row>
    <row r="46" spans="1:10" s="24" customFormat="1" ht="12.75">
      <c r="A46" s="11">
        <v>9</v>
      </c>
      <c r="B46" s="11" t="s">
        <v>46</v>
      </c>
      <c r="C46" s="11">
        <v>92.07</v>
      </c>
      <c r="D46" s="18">
        <f t="shared" si="7"/>
        <v>2594.5726115033062</v>
      </c>
      <c r="E46" s="11"/>
      <c r="F46" s="17"/>
      <c r="G46" s="17">
        <v>92.07</v>
      </c>
      <c r="H46" s="38">
        <f t="shared" si="8"/>
        <v>2595</v>
      </c>
      <c r="I46" s="32">
        <f t="shared" si="9"/>
        <v>1298</v>
      </c>
      <c r="J46" s="33">
        <f t="shared" si="10"/>
        <v>1297</v>
      </c>
    </row>
    <row r="47" spans="1:10" s="24" customFormat="1" ht="13.5" customHeight="1">
      <c r="A47" s="11">
        <v>10</v>
      </c>
      <c r="B47" s="11" t="s">
        <v>47</v>
      </c>
      <c r="C47" s="11">
        <v>119.54</v>
      </c>
      <c r="D47" s="18">
        <f t="shared" si="7"/>
        <v>3368.6891493331736</v>
      </c>
      <c r="E47" s="11"/>
      <c r="F47" s="17"/>
      <c r="G47" s="17">
        <v>119.54</v>
      </c>
      <c r="H47" s="38">
        <f t="shared" si="8"/>
        <v>3369</v>
      </c>
      <c r="I47" s="32">
        <f t="shared" si="9"/>
        <v>1685</v>
      </c>
      <c r="J47" s="33">
        <f t="shared" si="10"/>
        <v>1684</v>
      </c>
    </row>
    <row r="48" spans="1:10" s="24" customFormat="1" ht="12.75">
      <c r="A48" s="11">
        <v>11</v>
      </c>
      <c r="B48" s="11" t="s">
        <v>48</v>
      </c>
      <c r="C48" s="11">
        <v>126.57</v>
      </c>
      <c r="D48" s="18">
        <f t="shared" si="7"/>
        <v>3566.7976044094003</v>
      </c>
      <c r="E48" s="11"/>
      <c r="F48" s="17"/>
      <c r="G48" s="17">
        <v>126.57</v>
      </c>
      <c r="H48" s="38">
        <f>ROUND(D48+F48,0)-1</f>
        <v>3566</v>
      </c>
      <c r="I48" s="32">
        <f t="shared" si="9"/>
        <v>1783</v>
      </c>
      <c r="J48" s="33">
        <f t="shared" si="10"/>
        <v>1783</v>
      </c>
    </row>
    <row r="49" spans="1:10" s="24" customFormat="1" ht="12.75">
      <c r="A49" s="7">
        <v>11</v>
      </c>
      <c r="B49" s="7" t="s">
        <v>49</v>
      </c>
      <c r="C49" s="7">
        <f aca="true" t="shared" si="11" ref="C49:I49">SUM(C38:C48)</f>
        <v>1162.9699999999998</v>
      </c>
      <c r="D49" s="25">
        <f t="shared" si="11"/>
        <v>32773.00000000001</v>
      </c>
      <c r="E49" s="25">
        <f t="shared" si="11"/>
        <v>0</v>
      </c>
      <c r="F49" s="25">
        <f t="shared" si="11"/>
        <v>0</v>
      </c>
      <c r="G49" s="25">
        <f t="shared" si="11"/>
        <v>1166.9699999999998</v>
      </c>
      <c r="H49" s="39">
        <f t="shared" si="11"/>
        <v>32773</v>
      </c>
      <c r="I49" s="39">
        <f>SUM(I38:I48)</f>
        <v>16391</v>
      </c>
      <c r="J49" s="39">
        <f>SUM(J38:J48)</f>
        <v>16382</v>
      </c>
    </row>
    <row r="50" spans="1:10" s="24" customFormat="1" ht="12.75">
      <c r="A50" s="7"/>
      <c r="B50" s="7"/>
      <c r="C50" s="22"/>
      <c r="D50" s="22"/>
      <c r="E50" s="22"/>
      <c r="F50" s="22"/>
      <c r="G50" s="22"/>
      <c r="H50" s="36"/>
      <c r="I50" s="23"/>
      <c r="J50" s="7"/>
    </row>
    <row r="51" spans="1:10" s="24" customFormat="1" ht="12.75">
      <c r="A51" s="7"/>
      <c r="B51" s="7"/>
      <c r="C51" s="22"/>
      <c r="D51" s="22"/>
      <c r="E51" s="22"/>
      <c r="F51" s="22"/>
      <c r="G51" s="22"/>
      <c r="H51" s="36"/>
      <c r="I51" s="23"/>
      <c r="J51" s="7"/>
    </row>
    <row r="52" spans="1:10" ht="12.75">
      <c r="A52" s="11"/>
      <c r="B52" s="11"/>
      <c r="C52" s="11"/>
      <c r="D52" s="28"/>
      <c r="E52" s="11"/>
      <c r="F52" s="17"/>
      <c r="G52" s="17"/>
      <c r="H52" s="37"/>
      <c r="I52" s="13"/>
      <c r="J52" s="14"/>
    </row>
    <row r="53" spans="1:10" ht="12.75">
      <c r="A53" s="11"/>
      <c r="B53" s="11"/>
      <c r="C53" s="11"/>
      <c r="D53" s="28">
        <v>77620</v>
      </c>
      <c r="E53" s="11"/>
      <c r="F53" s="17"/>
      <c r="G53" s="17"/>
      <c r="H53" s="37"/>
      <c r="I53" s="13"/>
      <c r="J53" s="14"/>
    </row>
    <row r="54" spans="1:10" ht="12.75">
      <c r="A54" s="11"/>
      <c r="B54" s="11" t="s">
        <v>50</v>
      </c>
      <c r="C54" s="11"/>
      <c r="D54" s="29">
        <f>D53/C70</f>
        <v>87.2517170445476</v>
      </c>
      <c r="E54" s="11"/>
      <c r="F54" s="17"/>
      <c r="G54" s="17"/>
      <c r="H54" s="37"/>
      <c r="I54" s="13"/>
      <c r="J54" s="14"/>
    </row>
    <row r="55" spans="1:10" ht="12.75">
      <c r="A55" s="11">
        <v>1</v>
      </c>
      <c r="B55" s="11" t="s">
        <v>51</v>
      </c>
      <c r="C55" s="11">
        <v>87.09</v>
      </c>
      <c r="D55" s="18">
        <f aca="true" t="shared" si="12" ref="D55:D69">C55*$D$54</f>
        <v>7598.752037409651</v>
      </c>
      <c r="E55" s="11"/>
      <c r="F55" s="17"/>
      <c r="G55" s="11">
        <f aca="true" t="shared" si="13" ref="G55:G69">C55</f>
        <v>87.09</v>
      </c>
      <c r="H55" s="38">
        <f aca="true" t="shared" si="14" ref="H55:H68">ROUND(D55+F55,0)</f>
        <v>7599</v>
      </c>
      <c r="I55" s="32">
        <f aca="true" t="shared" si="15" ref="I55:I69">ROUND(H55/2,0)</f>
        <v>3800</v>
      </c>
      <c r="J55" s="33">
        <f aca="true" t="shared" si="16" ref="J55:J69">H55-I55</f>
        <v>3799</v>
      </c>
    </row>
    <row r="56" spans="1:10" ht="12.75">
      <c r="A56" s="11">
        <v>2</v>
      </c>
      <c r="B56" s="11" t="s">
        <v>52</v>
      </c>
      <c r="C56" s="11">
        <v>109.2</v>
      </c>
      <c r="D56" s="18">
        <f t="shared" si="12"/>
        <v>9527.887501264599</v>
      </c>
      <c r="E56" s="11"/>
      <c r="F56" s="17"/>
      <c r="G56" s="11">
        <f t="shared" si="13"/>
        <v>109.2</v>
      </c>
      <c r="H56" s="38">
        <f t="shared" si="14"/>
        <v>9528</v>
      </c>
      <c r="I56" s="32">
        <f t="shared" si="15"/>
        <v>4764</v>
      </c>
      <c r="J56" s="33">
        <f t="shared" si="16"/>
        <v>4764</v>
      </c>
    </row>
    <row r="57" spans="1:10" ht="12.75">
      <c r="A57" s="11">
        <v>3</v>
      </c>
      <c r="B57" s="11" t="s">
        <v>53</v>
      </c>
      <c r="C57" s="11">
        <v>71.95</v>
      </c>
      <c r="D57" s="18">
        <f t="shared" si="12"/>
        <v>6277.7610413552</v>
      </c>
      <c r="E57" s="11"/>
      <c r="F57" s="17"/>
      <c r="G57" s="11">
        <f t="shared" si="13"/>
        <v>71.95</v>
      </c>
      <c r="H57" s="38">
        <f t="shared" si="14"/>
        <v>6278</v>
      </c>
      <c r="I57" s="32">
        <f t="shared" si="15"/>
        <v>3139</v>
      </c>
      <c r="J57" s="33">
        <f t="shared" si="16"/>
        <v>3139</v>
      </c>
    </row>
    <row r="58" spans="1:10" ht="12.75">
      <c r="A58" s="11">
        <v>4</v>
      </c>
      <c r="B58" s="11" t="s">
        <v>12</v>
      </c>
      <c r="C58" s="11">
        <v>171.1</v>
      </c>
      <c r="D58" s="18">
        <f t="shared" si="12"/>
        <v>14928.768786322094</v>
      </c>
      <c r="E58" s="11"/>
      <c r="F58" s="17"/>
      <c r="G58" s="11">
        <f t="shared" si="13"/>
        <v>171.1</v>
      </c>
      <c r="H58" s="38">
        <f t="shared" si="14"/>
        <v>14929</v>
      </c>
      <c r="I58" s="32">
        <f t="shared" si="15"/>
        <v>7465</v>
      </c>
      <c r="J58" s="33">
        <f t="shared" si="16"/>
        <v>7464</v>
      </c>
    </row>
    <row r="59" spans="1:10" ht="12.75">
      <c r="A59" s="11">
        <v>5</v>
      </c>
      <c r="B59" s="11" t="s">
        <v>54</v>
      </c>
      <c r="C59" s="11">
        <v>54.53</v>
      </c>
      <c r="D59" s="18">
        <f t="shared" si="12"/>
        <v>4757.836130439181</v>
      </c>
      <c r="E59" s="11"/>
      <c r="F59" s="17"/>
      <c r="G59" s="11">
        <f t="shared" si="13"/>
        <v>54.53</v>
      </c>
      <c r="H59" s="38">
        <f t="shared" si="14"/>
        <v>4758</v>
      </c>
      <c r="I59" s="32">
        <f t="shared" si="15"/>
        <v>2379</v>
      </c>
      <c r="J59" s="33">
        <f t="shared" si="16"/>
        <v>2379</v>
      </c>
    </row>
    <row r="60" spans="1:10" ht="12.75">
      <c r="A60" s="11">
        <v>6</v>
      </c>
      <c r="B60" s="11" t="s">
        <v>16</v>
      </c>
      <c r="C60" s="11">
        <v>92.51</v>
      </c>
      <c r="D60" s="18">
        <f t="shared" si="12"/>
        <v>8071.656343791099</v>
      </c>
      <c r="E60" s="11"/>
      <c r="F60" s="17"/>
      <c r="G60" s="11">
        <f t="shared" si="13"/>
        <v>92.51</v>
      </c>
      <c r="H60" s="38">
        <f t="shared" si="14"/>
        <v>8072</v>
      </c>
      <c r="I60" s="32">
        <f t="shared" si="15"/>
        <v>4036</v>
      </c>
      <c r="J60" s="33">
        <f t="shared" si="16"/>
        <v>4036</v>
      </c>
    </row>
    <row r="61" spans="1:10" ht="12.75">
      <c r="A61" s="11">
        <v>7</v>
      </c>
      <c r="B61" s="11" t="s">
        <v>18</v>
      </c>
      <c r="C61" s="11">
        <v>40.69</v>
      </c>
      <c r="D61" s="18">
        <f t="shared" si="12"/>
        <v>3550.272366542642</v>
      </c>
      <c r="E61" s="11"/>
      <c r="F61" s="17"/>
      <c r="G61" s="11">
        <f t="shared" si="13"/>
        <v>40.69</v>
      </c>
      <c r="H61" s="38">
        <f t="shared" si="14"/>
        <v>3550</v>
      </c>
      <c r="I61" s="32">
        <f t="shared" si="15"/>
        <v>1775</v>
      </c>
      <c r="J61" s="33">
        <f t="shared" si="16"/>
        <v>1775</v>
      </c>
    </row>
    <row r="62" spans="1:10" ht="12.75">
      <c r="A62" s="11">
        <v>8</v>
      </c>
      <c r="B62" s="11" t="s">
        <v>19</v>
      </c>
      <c r="C62" s="11">
        <v>43.38</v>
      </c>
      <c r="D62" s="18">
        <f t="shared" si="12"/>
        <v>3784.9794853924755</v>
      </c>
      <c r="E62" s="11"/>
      <c r="F62" s="17"/>
      <c r="G62" s="11">
        <f t="shared" si="13"/>
        <v>43.38</v>
      </c>
      <c r="H62" s="38">
        <f t="shared" si="14"/>
        <v>3785</v>
      </c>
      <c r="I62" s="32">
        <f t="shared" si="15"/>
        <v>1893</v>
      </c>
      <c r="J62" s="33">
        <f t="shared" si="16"/>
        <v>1892</v>
      </c>
    </row>
    <row r="63" spans="1:10" ht="12.75">
      <c r="A63" s="11">
        <v>9</v>
      </c>
      <c r="B63" s="11" t="s">
        <v>21</v>
      </c>
      <c r="C63" s="11">
        <v>47.23</v>
      </c>
      <c r="D63" s="18">
        <f t="shared" si="12"/>
        <v>4120.8985960139835</v>
      </c>
      <c r="E63" s="11"/>
      <c r="F63" s="17"/>
      <c r="G63" s="11">
        <f t="shared" si="13"/>
        <v>47.23</v>
      </c>
      <c r="H63" s="38">
        <f t="shared" si="14"/>
        <v>4121</v>
      </c>
      <c r="I63" s="32">
        <f t="shared" si="15"/>
        <v>2061</v>
      </c>
      <c r="J63" s="33">
        <f t="shared" si="16"/>
        <v>2060</v>
      </c>
    </row>
    <row r="64" spans="1:10" ht="12.75">
      <c r="A64" s="11">
        <v>10</v>
      </c>
      <c r="B64" s="11" t="s">
        <v>20</v>
      </c>
      <c r="C64" s="11">
        <v>35.11</v>
      </c>
      <c r="D64" s="18">
        <f t="shared" si="12"/>
        <v>3063.407785434066</v>
      </c>
      <c r="E64" s="11"/>
      <c r="F64" s="17"/>
      <c r="G64" s="11">
        <f t="shared" si="13"/>
        <v>35.11</v>
      </c>
      <c r="H64" s="38">
        <f t="shared" si="14"/>
        <v>3063</v>
      </c>
      <c r="I64" s="32">
        <f t="shared" si="15"/>
        <v>1532</v>
      </c>
      <c r="J64" s="33">
        <f t="shared" si="16"/>
        <v>1531</v>
      </c>
    </row>
    <row r="65" spans="1:10" ht="12.75">
      <c r="A65" s="11">
        <v>11</v>
      </c>
      <c r="B65" s="11" t="s">
        <v>55</v>
      </c>
      <c r="C65" s="11">
        <v>26.05</v>
      </c>
      <c r="D65" s="18">
        <f t="shared" si="12"/>
        <v>2272.907229010465</v>
      </c>
      <c r="E65" s="11"/>
      <c r="F65" s="17"/>
      <c r="G65" s="11">
        <f t="shared" si="13"/>
        <v>26.05</v>
      </c>
      <c r="H65" s="38">
        <f t="shared" si="14"/>
        <v>2273</v>
      </c>
      <c r="I65" s="32">
        <f t="shared" si="15"/>
        <v>1137</v>
      </c>
      <c r="J65" s="33">
        <f t="shared" si="16"/>
        <v>1136</v>
      </c>
    </row>
    <row r="66" spans="1:10" ht="12.75">
      <c r="A66" s="11">
        <v>12</v>
      </c>
      <c r="B66" s="11" t="s">
        <v>56</v>
      </c>
      <c r="C66" s="11">
        <v>15.6</v>
      </c>
      <c r="D66" s="18">
        <f t="shared" si="12"/>
        <v>1361.1267858949425</v>
      </c>
      <c r="E66" s="11"/>
      <c r="F66" s="17"/>
      <c r="G66" s="11">
        <f t="shared" si="13"/>
        <v>15.6</v>
      </c>
      <c r="H66" s="38">
        <f t="shared" si="14"/>
        <v>1361</v>
      </c>
      <c r="I66" s="32">
        <f t="shared" si="15"/>
        <v>681</v>
      </c>
      <c r="J66" s="33">
        <f t="shared" si="16"/>
        <v>680</v>
      </c>
    </row>
    <row r="67" spans="1:10" ht="12.75">
      <c r="A67" s="11">
        <v>13</v>
      </c>
      <c r="B67" s="11" t="s">
        <v>57</v>
      </c>
      <c r="C67" s="11">
        <v>36.85</v>
      </c>
      <c r="D67" s="18">
        <f t="shared" si="12"/>
        <v>3215.2257730915794</v>
      </c>
      <c r="E67" s="11"/>
      <c r="F67" s="17"/>
      <c r="G67" s="11">
        <f t="shared" si="13"/>
        <v>36.85</v>
      </c>
      <c r="H67" s="38">
        <f t="shared" si="14"/>
        <v>3215</v>
      </c>
      <c r="I67" s="32">
        <f t="shared" si="15"/>
        <v>1608</v>
      </c>
      <c r="J67" s="33">
        <f t="shared" si="16"/>
        <v>1607</v>
      </c>
    </row>
    <row r="68" spans="1:10" ht="12.75">
      <c r="A68" s="11">
        <v>14</v>
      </c>
      <c r="B68" s="11" t="s">
        <v>58</v>
      </c>
      <c r="C68" s="11">
        <v>31.47</v>
      </c>
      <c r="D68" s="18">
        <f t="shared" si="12"/>
        <v>2745.811535391913</v>
      </c>
      <c r="E68" s="11"/>
      <c r="F68" s="17"/>
      <c r="G68" s="11">
        <f t="shared" si="13"/>
        <v>31.47</v>
      </c>
      <c r="H68" s="38">
        <f t="shared" si="14"/>
        <v>2746</v>
      </c>
      <c r="I68" s="32">
        <f t="shared" si="15"/>
        <v>1373</v>
      </c>
      <c r="J68" s="33">
        <f t="shared" si="16"/>
        <v>1373</v>
      </c>
    </row>
    <row r="69" spans="1:10" ht="12.75">
      <c r="A69" s="11">
        <v>15</v>
      </c>
      <c r="B69" s="11" t="s">
        <v>59</v>
      </c>
      <c r="C69" s="11">
        <v>26.85</v>
      </c>
      <c r="D69" s="18">
        <f t="shared" si="12"/>
        <v>2342.7086026461034</v>
      </c>
      <c r="E69" s="11"/>
      <c r="F69" s="17"/>
      <c r="G69" s="11">
        <f t="shared" si="13"/>
        <v>26.85</v>
      </c>
      <c r="H69" s="38">
        <f>ROUND(D69+F69,0)-1</f>
        <v>2342</v>
      </c>
      <c r="I69" s="32">
        <f t="shared" si="15"/>
        <v>1171</v>
      </c>
      <c r="J69" s="33">
        <f t="shared" si="16"/>
        <v>1171</v>
      </c>
    </row>
    <row r="70" spans="1:10" s="24" customFormat="1" ht="12.75">
      <c r="A70" s="7">
        <v>15</v>
      </c>
      <c r="B70" s="7" t="s">
        <v>60</v>
      </c>
      <c r="C70" s="22">
        <f aca="true" t="shared" si="17" ref="C70:I70">SUM(C55:C69)</f>
        <v>889.61</v>
      </c>
      <c r="D70" s="22">
        <f t="shared" si="17"/>
        <v>77620</v>
      </c>
      <c r="E70" s="22">
        <f t="shared" si="17"/>
        <v>0</v>
      </c>
      <c r="F70" s="22">
        <f t="shared" si="17"/>
        <v>0</v>
      </c>
      <c r="G70" s="22">
        <f t="shared" si="17"/>
        <v>889.61</v>
      </c>
      <c r="H70" s="36">
        <f t="shared" si="17"/>
        <v>77620</v>
      </c>
      <c r="I70" s="36">
        <f>SUM(I55:I69)</f>
        <v>38814</v>
      </c>
      <c r="J70" s="36">
        <f>SUM(J55:J69)</f>
        <v>38806</v>
      </c>
    </row>
    <row r="71" spans="1:10" ht="12.75">
      <c r="A71" s="11"/>
      <c r="B71" s="11"/>
      <c r="C71" s="11"/>
      <c r="D71" s="28"/>
      <c r="E71" s="11"/>
      <c r="F71" s="17"/>
      <c r="G71" s="17"/>
      <c r="H71" s="37"/>
      <c r="I71" s="21"/>
      <c r="J71" s="14"/>
    </row>
    <row r="72" spans="1:10" ht="12.75">
      <c r="A72" s="11"/>
      <c r="B72" s="11"/>
      <c r="C72" s="11"/>
      <c r="D72" s="28">
        <v>8624</v>
      </c>
      <c r="E72" s="11"/>
      <c r="F72" s="17"/>
      <c r="G72" s="17"/>
      <c r="H72" s="37"/>
      <c r="I72" s="21"/>
      <c r="J72" s="14"/>
    </row>
    <row r="73" spans="1:10" ht="12.75">
      <c r="A73" s="11"/>
      <c r="B73" s="11" t="s">
        <v>61</v>
      </c>
      <c r="C73" s="11"/>
      <c r="D73" s="30">
        <f>D72/C81</f>
        <v>44.73493100944081</v>
      </c>
      <c r="E73" s="11"/>
      <c r="F73" s="17"/>
      <c r="G73" s="17"/>
      <c r="H73" s="37"/>
      <c r="I73" s="21"/>
      <c r="J73" s="14"/>
    </row>
    <row r="74" spans="1:10" ht="12.75">
      <c r="A74" s="11">
        <v>1</v>
      </c>
      <c r="B74" s="11" t="s">
        <v>62</v>
      </c>
      <c r="C74" s="11">
        <v>31.96</v>
      </c>
      <c r="D74" s="28">
        <f aca="true" t="shared" si="18" ref="D74:D80">C74*$D$73</f>
        <v>1429.7283950617282</v>
      </c>
      <c r="E74" s="11"/>
      <c r="F74" s="17"/>
      <c r="G74" s="17"/>
      <c r="H74" s="38">
        <f aca="true" t="shared" si="19" ref="H74:H80">ROUND(D74+F74,0)</f>
        <v>1430</v>
      </c>
      <c r="I74" s="32">
        <f aca="true" t="shared" si="20" ref="I74:I80">ROUND(H74/2,0)</f>
        <v>715</v>
      </c>
      <c r="J74" s="33">
        <f aca="true" t="shared" si="21" ref="J74:J80">H74-I74</f>
        <v>715</v>
      </c>
    </row>
    <row r="75" spans="1:10" ht="12.75">
      <c r="A75" s="11">
        <v>2</v>
      </c>
      <c r="B75" s="11" t="s">
        <v>63</v>
      </c>
      <c r="C75" s="11">
        <v>16.97</v>
      </c>
      <c r="D75" s="28">
        <f t="shared" si="18"/>
        <v>759.1517792302104</v>
      </c>
      <c r="E75" s="11"/>
      <c r="F75" s="17"/>
      <c r="G75" s="17"/>
      <c r="H75" s="38">
        <f t="shared" si="19"/>
        <v>759</v>
      </c>
      <c r="I75" s="32">
        <f t="shared" si="20"/>
        <v>380</v>
      </c>
      <c r="J75" s="33">
        <f t="shared" si="21"/>
        <v>379</v>
      </c>
    </row>
    <row r="76" spans="1:10" ht="12.75">
      <c r="A76" s="11">
        <v>3</v>
      </c>
      <c r="B76" s="11" t="s">
        <v>64</v>
      </c>
      <c r="C76" s="11">
        <v>30.28</v>
      </c>
      <c r="D76" s="28">
        <f t="shared" si="18"/>
        <v>1354.5737109658676</v>
      </c>
      <c r="E76" s="11"/>
      <c r="F76" s="17"/>
      <c r="G76" s="17"/>
      <c r="H76" s="38">
        <f t="shared" si="19"/>
        <v>1355</v>
      </c>
      <c r="I76" s="32">
        <f t="shared" si="20"/>
        <v>678</v>
      </c>
      <c r="J76" s="33">
        <f t="shared" si="21"/>
        <v>677</v>
      </c>
    </row>
    <row r="77" spans="1:10" ht="12.75">
      <c r="A77" s="11">
        <v>4</v>
      </c>
      <c r="B77" s="11" t="s">
        <v>65</v>
      </c>
      <c r="C77" s="11">
        <v>30.28</v>
      </c>
      <c r="D77" s="28">
        <f t="shared" si="18"/>
        <v>1354.5737109658676</v>
      </c>
      <c r="E77" s="11"/>
      <c r="F77" s="17"/>
      <c r="G77" s="17"/>
      <c r="H77" s="38">
        <f t="shared" si="19"/>
        <v>1355</v>
      </c>
      <c r="I77" s="32">
        <f t="shared" si="20"/>
        <v>678</v>
      </c>
      <c r="J77" s="33">
        <f t="shared" si="21"/>
        <v>677</v>
      </c>
    </row>
    <row r="78" spans="1:10" ht="12.75">
      <c r="A78" s="11">
        <v>5</v>
      </c>
      <c r="B78" s="11" t="s">
        <v>66</v>
      </c>
      <c r="C78" s="11">
        <v>22.52</v>
      </c>
      <c r="D78" s="28">
        <f t="shared" si="18"/>
        <v>1007.4306463326069</v>
      </c>
      <c r="E78" s="11"/>
      <c r="F78" s="17"/>
      <c r="G78" s="17"/>
      <c r="H78" s="38">
        <f t="shared" si="19"/>
        <v>1007</v>
      </c>
      <c r="I78" s="32">
        <f t="shared" si="20"/>
        <v>504</v>
      </c>
      <c r="J78" s="33">
        <f t="shared" si="21"/>
        <v>503</v>
      </c>
    </row>
    <row r="79" spans="1:10" ht="12.75">
      <c r="A79" s="11">
        <v>6</v>
      </c>
      <c r="B79" s="11" t="s">
        <v>67</v>
      </c>
      <c r="C79" s="11">
        <v>28.66</v>
      </c>
      <c r="D79" s="28">
        <f t="shared" si="18"/>
        <v>1282.1031227305734</v>
      </c>
      <c r="E79" s="11"/>
      <c r="F79" s="17"/>
      <c r="G79" s="17"/>
      <c r="H79" s="38">
        <f t="shared" si="19"/>
        <v>1282</v>
      </c>
      <c r="I79" s="32">
        <f t="shared" si="20"/>
        <v>641</v>
      </c>
      <c r="J79" s="33">
        <f t="shared" si="21"/>
        <v>641</v>
      </c>
    </row>
    <row r="80" spans="1:10" ht="12.75">
      <c r="A80" s="11">
        <v>7</v>
      </c>
      <c r="B80" s="11" t="s">
        <v>68</v>
      </c>
      <c r="C80" s="11">
        <v>32.11</v>
      </c>
      <c r="D80" s="28">
        <f t="shared" si="18"/>
        <v>1436.4386347131442</v>
      </c>
      <c r="E80" s="11"/>
      <c r="F80" s="17"/>
      <c r="G80" s="17"/>
      <c r="H80" s="38">
        <f t="shared" si="19"/>
        <v>1436</v>
      </c>
      <c r="I80" s="32">
        <f t="shared" si="20"/>
        <v>718</v>
      </c>
      <c r="J80" s="33">
        <f t="shared" si="21"/>
        <v>718</v>
      </c>
    </row>
    <row r="81" spans="1:10" s="24" customFormat="1" ht="12.75">
      <c r="A81" s="7">
        <v>8</v>
      </c>
      <c r="B81" s="7" t="s">
        <v>69</v>
      </c>
      <c r="C81" s="7">
        <f aca="true" t="shared" si="22" ref="C81:I81">SUM(C74:C80)</f>
        <v>192.78000000000003</v>
      </c>
      <c r="D81" s="25">
        <f t="shared" si="22"/>
        <v>8623.999999999998</v>
      </c>
      <c r="E81" s="25">
        <f t="shared" si="22"/>
        <v>0</v>
      </c>
      <c r="F81" s="25">
        <f t="shared" si="22"/>
        <v>0</v>
      </c>
      <c r="G81" s="25">
        <f t="shared" si="22"/>
        <v>0</v>
      </c>
      <c r="H81" s="39">
        <f t="shared" si="22"/>
        <v>8624</v>
      </c>
      <c r="I81" s="39">
        <f>SUM(I74:I80)</f>
        <v>4314</v>
      </c>
      <c r="J81" s="39">
        <f>SUM(J74:J80)</f>
        <v>4310</v>
      </c>
    </row>
    <row r="82" spans="1:10" s="24" customFormat="1" ht="12.75">
      <c r="A82" s="7"/>
      <c r="B82" s="7" t="s">
        <v>70</v>
      </c>
      <c r="C82" s="31">
        <f aca="true" t="shared" si="23" ref="C82:I82">C70+C81</f>
        <v>1082.39</v>
      </c>
      <c r="D82" s="31">
        <f t="shared" si="23"/>
        <v>86244</v>
      </c>
      <c r="E82" s="31">
        <f t="shared" si="23"/>
        <v>0</v>
      </c>
      <c r="F82" s="31">
        <f t="shared" si="23"/>
        <v>0</v>
      </c>
      <c r="G82" s="31">
        <f t="shared" si="23"/>
        <v>889.61</v>
      </c>
      <c r="H82" s="37">
        <f t="shared" si="23"/>
        <v>86244</v>
      </c>
      <c r="I82" s="37">
        <f>I70+I81</f>
        <v>43128</v>
      </c>
      <c r="J82" s="37">
        <f>J70+J81</f>
        <v>43116</v>
      </c>
    </row>
    <row r="83" spans="1:10" ht="12.75">
      <c r="A83" s="11"/>
      <c r="B83" s="11"/>
      <c r="C83" s="11"/>
      <c r="D83" s="28"/>
      <c r="E83" s="11"/>
      <c r="F83" s="17"/>
      <c r="G83" s="17"/>
      <c r="H83" s="37"/>
      <c r="I83" s="13"/>
      <c r="J83" s="14"/>
    </row>
    <row r="84" spans="1:10" ht="12.75">
      <c r="A84" s="11"/>
      <c r="B84" s="11"/>
      <c r="C84" s="11"/>
      <c r="D84" s="28"/>
      <c r="E84" s="11"/>
      <c r="F84" s="17"/>
      <c r="G84" s="17"/>
      <c r="H84" s="37"/>
      <c r="I84" s="13"/>
      <c r="J84" s="14"/>
    </row>
    <row r="85" spans="1:10" s="24" customFormat="1" ht="38.25">
      <c r="A85" s="7"/>
      <c r="B85" s="8" t="s">
        <v>71</v>
      </c>
      <c r="C85" s="22">
        <f aca="true" t="shared" si="24" ref="C85:J85">C32+C49+C82</f>
        <v>19462.79</v>
      </c>
      <c r="D85" s="22">
        <f t="shared" si="24"/>
        <v>1564299.0000000002</v>
      </c>
      <c r="E85" s="22">
        <f t="shared" si="24"/>
        <v>330</v>
      </c>
      <c r="F85" s="22">
        <f t="shared" si="24"/>
        <v>160586.99999999997</v>
      </c>
      <c r="G85" s="22">
        <f t="shared" si="24"/>
        <v>19604.010000000002</v>
      </c>
      <c r="H85" s="36">
        <f t="shared" si="24"/>
        <v>1724886</v>
      </c>
      <c r="I85" s="36">
        <f t="shared" si="24"/>
        <v>862458</v>
      </c>
      <c r="J85" s="36">
        <f t="shared" si="24"/>
        <v>862428</v>
      </c>
    </row>
    <row r="86" ht="13.5" customHeight="1"/>
    <row r="87" spans="2:10" ht="12.75">
      <c r="B87" s="1" t="s">
        <v>72</v>
      </c>
      <c r="H87" s="34">
        <f>H85+'[1]2021'!$J$48</f>
        <v>3449771.6399999997</v>
      </c>
      <c r="I87" s="34">
        <f>I85+'[1]2021'!$K$48</f>
        <v>1724907.6400000001</v>
      </c>
      <c r="J87" s="41">
        <f>J85+'[1]2021'!$L$48</f>
        <v>1724864</v>
      </c>
    </row>
    <row r="89" ht="12.75">
      <c r="J89" s="40">
        <f>I87+J87</f>
        <v>3449771.64</v>
      </c>
    </row>
  </sheetData>
  <sheetProtection selectLockedCells="1" selectUnlockedCells="1"/>
  <printOptions/>
  <pageMargins left="0.6402777777777777" right="0.2" top="0.8" bottom="0.48" header="0.5118055555555555" footer="0.25"/>
  <pageSetup horizontalDpi="300" verticalDpi="300" orientation="landscape" paperSize="9" r:id="rId1"/>
  <headerFooter alignWithMargins="0"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2021-03-30T06:49:35Z</cp:lastPrinted>
  <dcterms:modified xsi:type="dcterms:W3CDTF">2021-03-30T06:49:40Z</dcterms:modified>
  <cp:category/>
  <cp:version/>
  <cp:contentType/>
  <cp:contentStatus/>
</cp:coreProperties>
</file>