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271" activeTab="0"/>
  </bookViews>
  <sheets>
    <sheet name="FEBRUARIE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<sst xmlns="http://schemas.openxmlformats.org/spreadsheetml/2006/main" count="58" uniqueCount="49">
  <si>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ANALIZE DE LABORATOR</t>
  </si>
  <si>
    <t>VALORI CONTRACT  2022</t>
  </si>
  <si>
    <t>Nr.crt</t>
  </si>
  <si>
    <t>DENUMIRE FURNIZOR</t>
  </si>
  <si>
    <t xml:space="preserve">Criteriu de evaluare resurse </t>
  </si>
  <si>
    <t xml:space="preserve"> SR EN ISO/CEI 1589</t>
  </si>
  <si>
    <t>Control extern</t>
  </si>
  <si>
    <t>TOTAL PUNCTE</t>
  </si>
  <si>
    <t>puncte</t>
  </si>
  <si>
    <t>valoare</t>
  </si>
  <si>
    <t>MEDLIFE</t>
  </si>
  <si>
    <t>BIOCLINICA</t>
  </si>
  <si>
    <t>HIPERDIA</t>
  </si>
  <si>
    <t>SYNEVO ROMANIA</t>
  </si>
  <si>
    <t xml:space="preserve">LABORATOARELE SYNLAB </t>
  </si>
  <si>
    <t>CLINICA SANTE</t>
  </si>
  <si>
    <t>INTERMED SERVICE LAB</t>
  </si>
  <si>
    <t>PROMEDICAL CENTER</t>
  </si>
  <si>
    <t>BIOGEN</t>
  </si>
  <si>
    <t>INTERSERVISAN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</si>
  <si>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</si>
  <si>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</si>
  <si>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</si>
  <si>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</si>
  <si>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</si>
  <si>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</si>
  <si>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</si>
  <si>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</si>
  <si>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</si>
  <si>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</si>
  <si>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</si>
  <si>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</si>
  <si>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</si>
  <si>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</si>
  <si>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</si>
  <si>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</si>
  <si>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</si>
  <si>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t>SANTOMAR ONCODIAGNOSTIC</t>
  </si>
  <si>
    <t>PEDIPAT</t>
  </si>
  <si>
    <t>RADUSAN</t>
  </si>
  <si>
    <t>INSTITUTUL ONCOLOGIC “Prof. Dr. Ion Chiricuta” Cluj-Napoca</t>
  </si>
  <si>
    <t>SPITALUL DEJ</t>
  </si>
  <si>
    <t>TOTAL ANATOMIE PATOLOGICA</t>
  </si>
  <si>
    <t>TOTAL GENERAL</t>
  </si>
  <si>
    <t>șef serviciu</t>
  </si>
  <si>
    <t>Intocmit</t>
  </si>
  <si>
    <t>Dr. Ana Oros</t>
  </si>
  <si>
    <t>Ec. Monica Balota</t>
  </si>
  <si>
    <t>ANALIZE LABORATOR  FEBRUARIE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</si>
</sst>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,##0.00000000"/>
    <numFmt numFmtId="169" formatCode="0.00000000"/>
    <numFmt numFmtId="170" formatCode="#,###.00"/>
    <numFmt numFmtId="171" formatCode="#,##0.00;\-#,##0.00"/>
    <numFmt numFmtId="172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5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32" borderId="6" applyNumberFormat="0" applyFont="0" applyAlignment="0" applyProtection="0"/>
    <xf numFmtId="0" fontId="40" fillId="27" borderId="7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168" fontId="0" fillId="0" borderId="15" xfId="57" applyNumberFormat="1" applyFont="1" applyFill="1" applyBorder="1" applyAlignment="1">
      <alignment horizontal="center"/>
      <protection/>
    </xf>
    <xf numFmtId="169" fontId="0" fillId="0" borderId="15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170" fontId="0" fillId="0" borderId="15" xfId="57" applyNumberFormat="1" applyFont="1" applyFill="1" applyBorder="1" applyAlignment="1">
      <alignment horizontal="center"/>
      <protection/>
    </xf>
    <xf numFmtId="4" fontId="4" fillId="0" borderId="15" xfId="0" applyNumberFormat="1" applyFont="1" applyFill="1" applyBorder="1" applyAlignment="1">
      <alignment horizontal="center" vertical="center"/>
    </xf>
    <xf numFmtId="4" fontId="0" fillId="0" borderId="15" xfId="57" applyNumberFormat="1" applyFont="1" applyFill="1" applyBorder="1" applyAlignment="1">
      <alignment/>
      <protection/>
    </xf>
    <xf numFmtId="4" fontId="4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/>
    </xf>
    <xf numFmtId="171" fontId="2" fillId="34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2" fillId="34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2" fillId="35" borderId="9" xfId="0" applyFont="1" applyFill="1" applyBorder="1" applyAlignment="1">
      <alignment/>
    </xf>
    <xf numFmtId="0" fontId="2" fillId="35" borderId="12" xfId="0" applyFont="1" applyFill="1" applyBorder="1" applyAlignment="1">
      <alignment wrapText="1"/>
    </xf>
    <xf numFmtId="4" fontId="0" fillId="35" borderId="15" xfId="0" applyNumberFormat="1" applyFont="1" applyFill="1" applyBorder="1" applyAlignment="1">
      <alignment horizontal="center"/>
    </xf>
    <xf numFmtId="170" fontId="0" fillId="35" borderId="15" xfId="57" applyNumberFormat="1" applyFont="1" applyFill="1" applyBorder="1" applyAlignment="1">
      <alignment horizontal="center"/>
      <protection/>
    </xf>
    <xf numFmtId="4" fontId="4" fillId="35" borderId="15" xfId="0" applyNumberFormat="1" applyFont="1" applyFill="1" applyBorder="1" applyAlignment="1">
      <alignment horizontal="center" vertical="center"/>
    </xf>
    <xf numFmtId="4" fontId="0" fillId="35" borderId="15" xfId="57" applyNumberFormat="1" applyFont="1" applyFill="1" applyBorder="1" applyAlignment="1">
      <alignment/>
      <protection/>
    </xf>
    <xf numFmtId="4" fontId="4" fillId="35" borderId="15" xfId="0" applyNumberFormat="1" applyFont="1" applyFill="1" applyBorder="1" applyAlignment="1">
      <alignment vertical="center"/>
    </xf>
    <xf numFmtId="4" fontId="0" fillId="35" borderId="15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72" fontId="0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2"/>
  <sheetViews>
    <sheetView tabSelected="1" zoomScalePageLayoutView="0" workbookViewId="0" topLeftCell="A25">
      <selection activeCell="A39" sqref="A39:IV39"/>
    </sheetView>
  </sheetViews>
  <sheetFormatPr defaultColWidth="12.57421875" defaultRowHeight="12.75"/>
  <cols>
    <col min="1" max="1" width="3.8515625" style="3" bestFit="1" customWidth="1"/>
    <col min="2" max="2" width="33.7109375" style="2" bestFit="1" customWidth="1"/>
    <col min="3" max="3" width="11.140625" style="3" bestFit="1" customWidth="1"/>
    <col min="4" max="4" width="12.7109375" style="3" bestFit="1" customWidth="1"/>
    <col min="5" max="5" width="9.00390625" style="3" bestFit="1" customWidth="1"/>
    <col min="6" max="6" width="12.28125" style="3" bestFit="1" customWidth="1"/>
    <col min="7" max="7" width="9.7109375" style="3" bestFit="1" customWidth="1"/>
    <col min="8" max="8" width="11.57421875" style="3" bestFit="1" customWidth="1"/>
    <col min="9" max="9" width="9.7109375" style="3" bestFit="1" customWidth="1"/>
    <col min="10" max="10" width="12.8515625" style="3" bestFit="1" customWidth="1"/>
    <col min="11" max="245" width="11.57421875" style="3" bestFit="1" customWidth="1"/>
    <col min="246" max="246" width="11.57421875" style="0" bestFit="1" customWidth="1"/>
    <col min="247" max="252" width="9.140625" style="0" bestFit="1" customWidth="1"/>
  </cols>
  <sheetData>
    <row r="1" spans="1:10" s="1" customFormat="1" ht="15.75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</row>
    <row r="2" spans="1:10" ht="15.75">
      <c r="A2" s="6"/>
      <c r="B2" s="7" t="s">
        <v>1</v>
      </c>
      <c r="C2" s="6"/>
      <c r="D2" s="6"/>
      <c r="E2" s="6"/>
      <c r="F2" s="6"/>
      <c r="G2" s="6"/>
      <c r="H2" s="6"/>
      <c r="I2" s="6"/>
      <c r="J2" s="6"/>
    </row>
    <row r="3" spans="1:10" s="2" customFormat="1" ht="87.75" customHeight="1">
      <c r="A3" s="8" t="s">
        <v>2</v>
      </c>
      <c r="B3" s="12" t="s">
        <v>3</v>
      </c>
      <c r="C3" s="16" t="s">
        <v>4</v>
      </c>
      <c r="D3" s="16">
        <v>449110</v>
      </c>
      <c r="E3" s="16" t="s">
        <v>5</v>
      </c>
      <c r="F3" s="16">
        <v>224555</v>
      </c>
      <c r="G3" s="16" t="s">
        <v>6</v>
      </c>
      <c r="H3" s="16">
        <v>224555</v>
      </c>
      <c r="I3" s="16" t="s">
        <v>7</v>
      </c>
      <c r="J3" s="17" t="s">
        <v>48</v>
      </c>
    </row>
    <row r="4" spans="1:10" ht="12.75">
      <c r="A4" s="9"/>
      <c r="B4" s="12"/>
      <c r="C4" s="18" t="s">
        <v>8</v>
      </c>
      <c r="D4" s="18" t="s">
        <v>9</v>
      </c>
      <c r="E4" s="18" t="s">
        <v>8</v>
      </c>
      <c r="F4" s="18" t="s">
        <v>9</v>
      </c>
      <c r="G4" s="18" t="s">
        <v>8</v>
      </c>
      <c r="H4" s="18" t="s">
        <v>9</v>
      </c>
      <c r="I4" s="16"/>
      <c r="J4" s="17"/>
    </row>
    <row r="5" spans="1:10" ht="12.75">
      <c r="A5" s="10">
        <v>0</v>
      </c>
      <c r="B5" s="14">
        <v>1</v>
      </c>
      <c r="C5" s="18"/>
      <c r="D5" s="19">
        <f>D3/C32</f>
        <v>21.089828176434956</v>
      </c>
      <c r="E5" s="18"/>
      <c r="F5" s="20">
        <f>F3/E32</f>
        <v>71.1743264659271</v>
      </c>
      <c r="G5" s="18"/>
      <c r="H5" s="20">
        <f>H3/G32</f>
        <v>14.85790849240745</v>
      </c>
      <c r="I5" s="18"/>
      <c r="J5" s="21"/>
    </row>
    <row r="6" spans="1:10" ht="12.75">
      <c r="A6" s="9"/>
      <c r="B6" s="12" t="s">
        <v>0</v>
      </c>
      <c r="C6" s="22"/>
      <c r="D6" s="22"/>
      <c r="E6" s="22"/>
      <c r="F6" s="22"/>
      <c r="G6" s="22"/>
      <c r="H6" s="22"/>
      <c r="I6" s="22"/>
      <c r="J6" s="23"/>
    </row>
    <row r="7" spans="1:10" ht="12.75">
      <c r="A7" s="9">
        <v>1</v>
      </c>
      <c r="B7" s="12" t="s">
        <v>10</v>
      </c>
      <c r="C7" s="24">
        <v>1490.38</v>
      </c>
      <c r="D7" s="25">
        <f>C7*$D$5</f>
        <v>31431.858117595133</v>
      </c>
      <c r="E7" s="26">
        <v>160</v>
      </c>
      <c r="F7" s="27">
        <f>E7*$F$5</f>
        <v>11387.892234548335</v>
      </c>
      <c r="G7" s="28">
        <v>936</v>
      </c>
      <c r="H7" s="27">
        <f>G7*$H$5</f>
        <v>13907.002348893373</v>
      </c>
      <c r="I7" s="29">
        <f aca="true" t="shared" si="0" ref="I7:I31">C7+E7+G7</f>
        <v>2586.38</v>
      </c>
      <c r="J7" s="30">
        <f>ROUND(D7+F7+H7,0)</f>
        <v>56727</v>
      </c>
    </row>
    <row r="8" spans="1:10" ht="12.75">
      <c r="A8" s="9">
        <v>2</v>
      </c>
      <c r="B8" s="12" t="s">
        <v>11</v>
      </c>
      <c r="C8" s="24">
        <v>1379.4</v>
      </c>
      <c r="D8" s="25">
        <f aca="true" t="shared" si="1" ref="D8:D31">C8*$D$5</f>
        <v>29091.308986574382</v>
      </c>
      <c r="E8" s="26">
        <v>157</v>
      </c>
      <c r="F8" s="27">
        <f aca="true" t="shared" si="2" ref="F8:F31">E8*$F$5</f>
        <v>11174.369255150554</v>
      </c>
      <c r="G8" s="28">
        <v>988</v>
      </c>
      <c r="H8" s="27">
        <f aca="true" t="shared" si="3" ref="H8:H31">G8*$H$5</f>
        <v>14679.61359049856</v>
      </c>
      <c r="I8" s="29">
        <f t="shared" si="0"/>
        <v>2524.4</v>
      </c>
      <c r="J8" s="30">
        <f aca="true" t="shared" si="4" ref="J8:J30">ROUND(D8+F8+H8,0)</f>
        <v>54945</v>
      </c>
    </row>
    <row r="9" spans="1:10" ht="12.75">
      <c r="A9" s="9">
        <v>3</v>
      </c>
      <c r="B9" s="12" t="s">
        <v>12</v>
      </c>
      <c r="C9" s="24">
        <v>650.8299999999999</v>
      </c>
      <c r="D9" s="25">
        <f t="shared" si="1"/>
        <v>13725.89287206916</v>
      </c>
      <c r="E9" s="26">
        <v>138</v>
      </c>
      <c r="F9" s="27">
        <f t="shared" si="2"/>
        <v>9822.05705229794</v>
      </c>
      <c r="G9" s="28">
        <v>655</v>
      </c>
      <c r="H9" s="27">
        <f t="shared" si="3"/>
        <v>9731.93006252688</v>
      </c>
      <c r="I9" s="29">
        <f t="shared" si="0"/>
        <v>1443.83</v>
      </c>
      <c r="J9" s="30">
        <f t="shared" si="4"/>
        <v>33280</v>
      </c>
    </row>
    <row r="10" spans="1:247" ht="12.75">
      <c r="A10" s="9">
        <v>4</v>
      </c>
      <c r="B10" s="12" t="s">
        <v>13</v>
      </c>
      <c r="C10" s="24">
        <v>757</v>
      </c>
      <c r="D10" s="25">
        <f t="shared" si="1"/>
        <v>15964.999929561262</v>
      </c>
      <c r="E10" s="26">
        <v>160</v>
      </c>
      <c r="F10" s="27">
        <f t="shared" si="2"/>
        <v>11387.892234548335</v>
      </c>
      <c r="G10" s="28">
        <v>966</v>
      </c>
      <c r="H10" s="27">
        <f t="shared" si="3"/>
        <v>14352.739603665597</v>
      </c>
      <c r="I10" s="29">
        <f t="shared" si="0"/>
        <v>1883</v>
      </c>
      <c r="J10" s="30">
        <f t="shared" si="4"/>
        <v>41706</v>
      </c>
      <c r="IL10" s="13"/>
      <c r="IM10" s="13"/>
    </row>
    <row r="11" spans="1:10" ht="12.75">
      <c r="A11" s="9">
        <v>5</v>
      </c>
      <c r="B11" s="12" t="s">
        <v>14</v>
      </c>
      <c r="C11" s="24">
        <v>636</v>
      </c>
      <c r="D11" s="25">
        <f t="shared" si="1"/>
        <v>13413.130720212632</v>
      </c>
      <c r="E11" s="26">
        <v>151</v>
      </c>
      <c r="F11" s="27">
        <f t="shared" si="2"/>
        <v>10747.32329635499</v>
      </c>
      <c r="G11" s="28">
        <v>620</v>
      </c>
      <c r="H11" s="27">
        <f t="shared" si="3"/>
        <v>9211.90326529262</v>
      </c>
      <c r="I11" s="29">
        <f t="shared" si="0"/>
        <v>1407</v>
      </c>
      <c r="J11" s="30">
        <f t="shared" si="4"/>
        <v>33372</v>
      </c>
    </row>
    <row r="12" spans="1:10" ht="12.75">
      <c r="A12" s="9">
        <v>6</v>
      </c>
      <c r="B12" s="12" t="s">
        <v>15</v>
      </c>
      <c r="C12" s="24">
        <v>999</v>
      </c>
      <c r="D12" s="25">
        <f t="shared" si="1"/>
        <v>21068.73834825852</v>
      </c>
      <c r="E12" s="26">
        <v>156</v>
      </c>
      <c r="F12" s="27">
        <f t="shared" si="2"/>
        <v>11103.194928684627</v>
      </c>
      <c r="G12" s="28">
        <v>948.5</v>
      </c>
      <c r="H12" s="27">
        <f t="shared" si="3"/>
        <v>14092.726205048466</v>
      </c>
      <c r="I12" s="29">
        <f t="shared" si="0"/>
        <v>2103.5</v>
      </c>
      <c r="J12" s="30">
        <f t="shared" si="4"/>
        <v>46265</v>
      </c>
    </row>
    <row r="13" spans="1:10" ht="12.75">
      <c r="A13" s="9">
        <v>7</v>
      </c>
      <c r="B13" s="12" t="s">
        <v>16</v>
      </c>
      <c r="C13" s="24">
        <v>699.7</v>
      </c>
      <c r="D13" s="25">
        <f t="shared" si="1"/>
        <v>14756.55277505154</v>
      </c>
      <c r="E13" s="26">
        <v>134</v>
      </c>
      <c r="F13" s="27">
        <f t="shared" si="2"/>
        <v>9537.359746434231</v>
      </c>
      <c r="G13" s="28">
        <v>544</v>
      </c>
      <c r="H13" s="27">
        <f t="shared" si="3"/>
        <v>8082.702219869653</v>
      </c>
      <c r="I13" s="29">
        <f t="shared" si="0"/>
        <v>1377.7</v>
      </c>
      <c r="J13" s="30">
        <f t="shared" si="4"/>
        <v>32377</v>
      </c>
    </row>
    <row r="14" spans="1:10" ht="12.75">
      <c r="A14" s="9">
        <v>8</v>
      </c>
      <c r="B14" s="12" t="s">
        <v>17</v>
      </c>
      <c r="C14" s="24">
        <v>576.4</v>
      </c>
      <c r="D14" s="25">
        <f t="shared" si="1"/>
        <v>12156.176960897108</v>
      </c>
      <c r="E14" s="26">
        <v>144</v>
      </c>
      <c r="F14" s="27">
        <f t="shared" si="2"/>
        <v>10249.103011093503</v>
      </c>
      <c r="G14" s="28">
        <v>710</v>
      </c>
      <c r="H14" s="27">
        <f t="shared" si="3"/>
        <v>10549.11502960929</v>
      </c>
      <c r="I14" s="29">
        <f t="shared" si="0"/>
        <v>1430.4</v>
      </c>
      <c r="J14" s="30">
        <f t="shared" si="4"/>
        <v>32954</v>
      </c>
    </row>
    <row r="15" spans="1:10" ht="12.75">
      <c r="A15" s="9">
        <v>9</v>
      </c>
      <c r="B15" s="12" t="s">
        <v>18</v>
      </c>
      <c r="C15" s="24">
        <v>830.44</v>
      </c>
      <c r="D15" s="25">
        <f t="shared" si="1"/>
        <v>17513.836910838647</v>
      </c>
      <c r="E15" s="26">
        <v>150</v>
      </c>
      <c r="F15" s="27">
        <f t="shared" si="2"/>
        <v>10676.148969889064</v>
      </c>
      <c r="G15" s="28">
        <v>640</v>
      </c>
      <c r="H15" s="27">
        <f t="shared" si="3"/>
        <v>9509.061435140768</v>
      </c>
      <c r="I15" s="29">
        <f t="shared" si="0"/>
        <v>1620.44</v>
      </c>
      <c r="J15" s="30">
        <f t="shared" si="4"/>
        <v>37699</v>
      </c>
    </row>
    <row r="16" spans="1:10" ht="12.75">
      <c r="A16" s="9">
        <v>10</v>
      </c>
      <c r="B16" s="12" t="s">
        <v>19</v>
      </c>
      <c r="C16" s="24">
        <v>501.25</v>
      </c>
      <c r="D16" s="25">
        <f t="shared" si="1"/>
        <v>10571.276373438022</v>
      </c>
      <c r="E16" s="26">
        <v>112</v>
      </c>
      <c r="F16" s="27">
        <f t="shared" si="2"/>
        <v>7971.524564183835</v>
      </c>
      <c r="G16" s="28">
        <v>448</v>
      </c>
      <c r="H16" s="27">
        <f t="shared" si="3"/>
        <v>6656.343004598538</v>
      </c>
      <c r="I16" s="29">
        <f t="shared" si="0"/>
        <v>1061.25</v>
      </c>
      <c r="J16" s="30">
        <f t="shared" si="4"/>
        <v>25199</v>
      </c>
    </row>
    <row r="17" spans="1:10" ht="12.75">
      <c r="A17" s="9">
        <v>11</v>
      </c>
      <c r="B17" s="12" t="s">
        <v>20</v>
      </c>
      <c r="C17" s="24">
        <v>787.3</v>
      </c>
      <c r="D17" s="25">
        <f t="shared" si="1"/>
        <v>16604.02172330724</v>
      </c>
      <c r="E17" s="26">
        <v>143</v>
      </c>
      <c r="F17" s="27">
        <f t="shared" si="2"/>
        <v>10177.928684627575</v>
      </c>
      <c r="G17" s="28">
        <v>582</v>
      </c>
      <c r="H17" s="27">
        <f t="shared" si="3"/>
        <v>8647.302742581136</v>
      </c>
      <c r="I17" s="29">
        <f t="shared" si="0"/>
        <v>1512.3</v>
      </c>
      <c r="J17" s="30">
        <f t="shared" si="4"/>
        <v>35429</v>
      </c>
    </row>
    <row r="18" spans="1:10" ht="12.75">
      <c r="A18" s="9">
        <v>12</v>
      </c>
      <c r="B18" s="12" t="s">
        <v>21</v>
      </c>
      <c r="C18" s="24">
        <v>532.85</v>
      </c>
      <c r="D18" s="25">
        <f t="shared" si="1"/>
        <v>11237.714943813367</v>
      </c>
      <c r="E18" s="26">
        <v>129</v>
      </c>
      <c r="F18" s="27">
        <f t="shared" si="2"/>
        <v>9181.488114104595</v>
      </c>
      <c r="G18" s="28">
        <v>536</v>
      </c>
      <c r="H18" s="27">
        <f t="shared" si="3"/>
        <v>7963.838951930393</v>
      </c>
      <c r="I18" s="29">
        <f t="shared" si="0"/>
        <v>1197.85</v>
      </c>
      <c r="J18" s="30">
        <f t="shared" si="4"/>
        <v>28383</v>
      </c>
    </row>
    <row r="19" spans="1:252" ht="12.75">
      <c r="A19" s="9">
        <v>13</v>
      </c>
      <c r="B19" s="12" t="s">
        <v>22</v>
      </c>
      <c r="C19" s="24">
        <v>1189.4</v>
      </c>
      <c r="D19" s="25">
        <f t="shared" si="1"/>
        <v>25084.241633051737</v>
      </c>
      <c r="E19" s="26">
        <v>148</v>
      </c>
      <c r="F19" s="27">
        <f t="shared" si="2"/>
        <v>10533.80031695721</v>
      </c>
      <c r="G19" s="28">
        <v>601</v>
      </c>
      <c r="H19" s="27">
        <f t="shared" si="3"/>
        <v>8929.603003936878</v>
      </c>
      <c r="I19" s="29">
        <f t="shared" si="0"/>
        <v>1938.4</v>
      </c>
      <c r="J19" s="30">
        <f t="shared" si="4"/>
        <v>44548</v>
      </c>
      <c r="IL19" s="13"/>
      <c r="IM19" s="13"/>
      <c r="IN19" s="13"/>
      <c r="IO19" s="13"/>
      <c r="IP19" s="13"/>
      <c r="IQ19" s="13"/>
      <c r="IR19" s="13"/>
    </row>
    <row r="20" spans="1:10" ht="12.75">
      <c r="A20" s="9">
        <v>14</v>
      </c>
      <c r="B20" s="12" t="s">
        <v>23</v>
      </c>
      <c r="C20" s="24">
        <v>545.75</v>
      </c>
      <c r="D20" s="25">
        <f t="shared" si="1"/>
        <v>11509.773727289377</v>
      </c>
      <c r="E20" s="26">
        <v>116</v>
      </c>
      <c r="F20" s="27">
        <f t="shared" si="2"/>
        <v>8256.221870047542</v>
      </c>
      <c r="G20" s="28">
        <v>610.5</v>
      </c>
      <c r="H20" s="27">
        <f t="shared" si="3"/>
        <v>9070.753134614748</v>
      </c>
      <c r="I20" s="29">
        <f t="shared" si="0"/>
        <v>1272.25</v>
      </c>
      <c r="J20" s="30">
        <f t="shared" si="4"/>
        <v>28837</v>
      </c>
    </row>
    <row r="21" spans="1:10" ht="12.75">
      <c r="A21" s="9">
        <v>15</v>
      </c>
      <c r="B21" s="12" t="s">
        <v>24</v>
      </c>
      <c r="C21" s="24">
        <v>565.88</v>
      </c>
      <c r="D21" s="25">
        <f t="shared" si="1"/>
        <v>11934.311968481014</v>
      </c>
      <c r="E21" s="26">
        <v>66</v>
      </c>
      <c r="F21" s="27">
        <f t="shared" si="2"/>
        <v>4697.505546751188</v>
      </c>
      <c r="G21" s="28">
        <v>528</v>
      </c>
      <c r="H21" s="27">
        <f t="shared" si="3"/>
        <v>7844.975683991133</v>
      </c>
      <c r="I21" s="29">
        <f t="shared" si="0"/>
        <v>1159.88</v>
      </c>
      <c r="J21" s="30">
        <f t="shared" si="4"/>
        <v>24477</v>
      </c>
    </row>
    <row r="22" spans="1:10" ht="25.5">
      <c r="A22" s="9">
        <v>16</v>
      </c>
      <c r="B22" s="12" t="s">
        <v>25</v>
      </c>
      <c r="C22" s="24">
        <v>1765.2</v>
      </c>
      <c r="D22" s="25">
        <f t="shared" si="1"/>
        <v>37227.764697042985</v>
      </c>
      <c r="E22" s="31">
        <v>136</v>
      </c>
      <c r="F22" s="27">
        <f t="shared" si="2"/>
        <v>9679.708399366085</v>
      </c>
      <c r="G22" s="32">
        <v>624</v>
      </c>
      <c r="H22" s="27">
        <f t="shared" si="3"/>
        <v>9271.334899262249</v>
      </c>
      <c r="I22" s="29">
        <f t="shared" si="0"/>
        <v>2525.2</v>
      </c>
      <c r="J22" s="30">
        <f t="shared" si="4"/>
        <v>56179</v>
      </c>
    </row>
    <row r="23" spans="1:10" ht="25.5">
      <c r="A23" s="39">
        <v>17</v>
      </c>
      <c r="B23" s="40" t="s">
        <v>26</v>
      </c>
      <c r="C23" s="41">
        <v>1143.5</v>
      </c>
      <c r="D23" s="25">
        <f t="shared" si="1"/>
        <v>24116.218519753373</v>
      </c>
      <c r="E23" s="31">
        <v>108</v>
      </c>
      <c r="F23" s="27">
        <f t="shared" si="2"/>
        <v>7686.827258320126</v>
      </c>
      <c r="G23" s="32">
        <v>624</v>
      </c>
      <c r="H23" s="27">
        <f t="shared" si="3"/>
        <v>9271.334899262249</v>
      </c>
      <c r="I23" s="29">
        <f t="shared" si="0"/>
        <v>1875.5</v>
      </c>
      <c r="J23" s="30">
        <f t="shared" si="4"/>
        <v>41074</v>
      </c>
    </row>
    <row r="24" spans="1:10" ht="38.25">
      <c r="A24" s="9">
        <v>18</v>
      </c>
      <c r="B24" s="12" t="s">
        <v>27</v>
      </c>
      <c r="C24" s="24">
        <v>1067.4</v>
      </c>
      <c r="D24" s="25">
        <f t="shared" si="1"/>
        <v>22511.282595526674</v>
      </c>
      <c r="E24" s="31">
        <v>92</v>
      </c>
      <c r="F24" s="27">
        <f t="shared" si="2"/>
        <v>6548.0380348652925</v>
      </c>
      <c r="G24" s="32">
        <v>368</v>
      </c>
      <c r="H24" s="27">
        <f t="shared" si="3"/>
        <v>5467.710325205941</v>
      </c>
      <c r="I24" s="29">
        <f t="shared" si="0"/>
        <v>1527.4</v>
      </c>
      <c r="J24" s="30">
        <f t="shared" si="4"/>
        <v>34527</v>
      </c>
    </row>
    <row r="25" spans="1:247" ht="25.5">
      <c r="A25" s="9">
        <v>19</v>
      </c>
      <c r="B25" s="12" t="s">
        <v>28</v>
      </c>
      <c r="C25" s="24">
        <v>1180.4</v>
      </c>
      <c r="D25" s="25">
        <f t="shared" si="1"/>
        <v>24894.433179463824</v>
      </c>
      <c r="E25" s="31">
        <v>115</v>
      </c>
      <c r="F25" s="27">
        <f t="shared" si="2"/>
        <v>8185.047543581616</v>
      </c>
      <c r="G25" s="32">
        <v>562</v>
      </c>
      <c r="H25" s="27">
        <f t="shared" si="3"/>
        <v>8350.144572732986</v>
      </c>
      <c r="I25" s="29">
        <f t="shared" si="0"/>
        <v>1857.4</v>
      </c>
      <c r="J25" s="30">
        <f t="shared" si="4"/>
        <v>41430</v>
      </c>
      <c r="IL25" s="13"/>
      <c r="IM25" s="13"/>
    </row>
    <row r="26" spans="1:10" ht="24.75" customHeight="1">
      <c r="A26" s="9">
        <v>20</v>
      </c>
      <c r="B26" s="12" t="s">
        <v>29</v>
      </c>
      <c r="C26" s="24">
        <v>706</v>
      </c>
      <c r="D26" s="25">
        <f t="shared" si="1"/>
        <v>14889.418692563078</v>
      </c>
      <c r="E26" s="31">
        <v>109</v>
      </c>
      <c r="F26" s="27">
        <f t="shared" si="2"/>
        <v>7758.001584786053</v>
      </c>
      <c r="G26" s="32">
        <v>276</v>
      </c>
      <c r="H26" s="27">
        <f t="shared" si="3"/>
        <v>4100.782743904456</v>
      </c>
      <c r="I26" s="29">
        <f t="shared" si="0"/>
        <v>1091</v>
      </c>
      <c r="J26" s="30">
        <f t="shared" si="4"/>
        <v>26748</v>
      </c>
    </row>
    <row r="27" spans="1:10" ht="12.75">
      <c r="A27" s="9">
        <v>21</v>
      </c>
      <c r="B27" s="12" t="s">
        <v>30</v>
      </c>
      <c r="C27" s="24">
        <v>1131</v>
      </c>
      <c r="D27" s="25">
        <f t="shared" si="1"/>
        <v>23852.595667547936</v>
      </c>
      <c r="E27" s="26">
        <v>111</v>
      </c>
      <c r="F27" s="27">
        <f t="shared" si="2"/>
        <v>7900.3502377179075</v>
      </c>
      <c r="G27" s="28">
        <v>468</v>
      </c>
      <c r="H27" s="27">
        <f t="shared" si="3"/>
        <v>6953.5011744466865</v>
      </c>
      <c r="I27" s="29">
        <f t="shared" si="0"/>
        <v>1710</v>
      </c>
      <c r="J27" s="30">
        <f t="shared" si="4"/>
        <v>38706</v>
      </c>
    </row>
    <row r="28" spans="1:10" ht="12.75">
      <c r="A28" s="9">
        <v>22</v>
      </c>
      <c r="B28" s="12" t="s">
        <v>31</v>
      </c>
      <c r="C28" s="24">
        <v>561.4</v>
      </c>
      <c r="D28" s="25">
        <f t="shared" si="1"/>
        <v>11839.829538250584</v>
      </c>
      <c r="E28" s="26">
        <v>150</v>
      </c>
      <c r="F28" s="27">
        <f t="shared" si="2"/>
        <v>10676.148969889064</v>
      </c>
      <c r="G28" s="28">
        <v>572</v>
      </c>
      <c r="H28" s="27">
        <f t="shared" si="3"/>
        <v>8498.723657657061</v>
      </c>
      <c r="I28" s="29">
        <f t="shared" si="0"/>
        <v>1283.4</v>
      </c>
      <c r="J28" s="30">
        <f t="shared" si="4"/>
        <v>31015</v>
      </c>
    </row>
    <row r="29" spans="1:245" s="49" customFormat="1" ht="12.75">
      <c r="A29" s="39">
        <v>23</v>
      </c>
      <c r="B29" s="40" t="s">
        <v>32</v>
      </c>
      <c r="C29" s="41">
        <v>369.66</v>
      </c>
      <c r="D29" s="42">
        <f t="shared" si="1"/>
        <v>7796.065883700947</v>
      </c>
      <c r="E29" s="43">
        <v>66</v>
      </c>
      <c r="F29" s="44">
        <f t="shared" si="2"/>
        <v>4697.505546751188</v>
      </c>
      <c r="G29" s="45">
        <v>365</v>
      </c>
      <c r="H29" s="44">
        <f t="shared" si="3"/>
        <v>5423.136599728719</v>
      </c>
      <c r="I29" s="46">
        <f t="shared" si="0"/>
        <v>800.6600000000001</v>
      </c>
      <c r="J29" s="47">
        <f t="shared" si="4"/>
        <v>17917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</row>
    <row r="30" spans="1:10" ht="12.75">
      <c r="A30" s="9">
        <v>24</v>
      </c>
      <c r="B30" s="12" t="s">
        <v>33</v>
      </c>
      <c r="C30" s="24">
        <v>700.66</v>
      </c>
      <c r="D30" s="25">
        <f t="shared" si="1"/>
        <v>14776.799010100916</v>
      </c>
      <c r="E30" s="26">
        <v>89</v>
      </c>
      <c r="F30" s="27">
        <f t="shared" si="2"/>
        <v>6334.515055467511</v>
      </c>
      <c r="G30" s="28">
        <v>508.5</v>
      </c>
      <c r="H30" s="27">
        <f t="shared" si="3"/>
        <v>7555.2464683891885</v>
      </c>
      <c r="I30" s="29">
        <f t="shared" si="0"/>
        <v>1298.1599999999999</v>
      </c>
      <c r="J30" s="30">
        <f t="shared" si="4"/>
        <v>28667</v>
      </c>
    </row>
    <row r="31" spans="1:10" ht="14.25" customHeight="1">
      <c r="A31" s="9">
        <v>25</v>
      </c>
      <c r="B31" s="12" t="s">
        <v>34</v>
      </c>
      <c r="C31" s="24">
        <v>528.3</v>
      </c>
      <c r="D31" s="25">
        <f t="shared" si="1"/>
        <v>11141.756225610587</v>
      </c>
      <c r="E31" s="26">
        <v>115</v>
      </c>
      <c r="F31" s="27">
        <f t="shared" si="2"/>
        <v>8185.047543581616</v>
      </c>
      <c r="G31" s="28">
        <v>433</v>
      </c>
      <c r="H31" s="27">
        <f t="shared" si="3"/>
        <v>6433.474377212426</v>
      </c>
      <c r="I31" s="29">
        <f t="shared" si="0"/>
        <v>1076.3</v>
      </c>
      <c r="J31" s="30">
        <f>ROUND(D31+F31+H31,0)-1</f>
        <v>25759</v>
      </c>
    </row>
    <row r="32" spans="1:10" ht="12.75">
      <c r="A32" s="11">
        <v>25</v>
      </c>
      <c r="B32" s="15" t="s">
        <v>35</v>
      </c>
      <c r="C32" s="33">
        <f>SUM(C7:C31)</f>
        <v>21295.1</v>
      </c>
      <c r="D32" s="33">
        <f aca="true" t="shared" si="5" ref="D32:J32">SUM(D7:D31)</f>
        <v>449110</v>
      </c>
      <c r="E32" s="33">
        <f t="shared" si="5"/>
        <v>3155</v>
      </c>
      <c r="F32" s="33">
        <f t="shared" si="5"/>
        <v>224555</v>
      </c>
      <c r="G32" s="33">
        <f t="shared" si="5"/>
        <v>15113.5</v>
      </c>
      <c r="H32" s="33">
        <f t="shared" si="5"/>
        <v>224555.00000000003</v>
      </c>
      <c r="I32" s="33">
        <f t="shared" si="5"/>
        <v>39563.600000000006</v>
      </c>
      <c r="J32" s="33">
        <f t="shared" si="5"/>
        <v>898220</v>
      </c>
    </row>
    <row r="33" spans="1:10" ht="12.75">
      <c r="A33" s="9"/>
      <c r="B33" s="12"/>
      <c r="C33" s="22"/>
      <c r="D33" s="22"/>
      <c r="E33" s="22"/>
      <c r="F33" s="22"/>
      <c r="G33" s="22"/>
      <c r="H33" s="22"/>
      <c r="I33" s="22"/>
      <c r="J33" s="34"/>
    </row>
    <row r="34" spans="1:10" ht="12.75">
      <c r="A34" s="9"/>
      <c r="B34" s="12" t="s">
        <v>36</v>
      </c>
      <c r="C34" s="22"/>
      <c r="D34" s="22"/>
      <c r="E34" s="22"/>
      <c r="F34" s="22"/>
      <c r="G34" s="22"/>
      <c r="H34" s="22"/>
      <c r="I34" s="22"/>
      <c r="J34" s="34"/>
    </row>
    <row r="35" spans="1:10" ht="12.75">
      <c r="A35" s="9"/>
      <c r="B35" s="12"/>
      <c r="C35" s="22"/>
      <c r="D35" s="22">
        <v>27780</v>
      </c>
      <c r="E35" s="22"/>
      <c r="F35" s="22"/>
      <c r="G35" s="22"/>
      <c r="H35" s="22"/>
      <c r="I35" s="22"/>
      <c r="J35" s="34"/>
    </row>
    <row r="36" spans="1:10" ht="12.75">
      <c r="A36" s="9"/>
      <c r="B36" s="12"/>
      <c r="C36" s="22"/>
      <c r="D36" s="19">
        <f>D35/C46</f>
        <v>15.399326487340458</v>
      </c>
      <c r="E36" s="22"/>
      <c r="F36" s="22"/>
      <c r="G36" s="22"/>
      <c r="H36" s="22"/>
      <c r="I36" s="22"/>
      <c r="J36" s="34"/>
    </row>
    <row r="37" spans="1:10" ht="12.75">
      <c r="A37" s="9">
        <v>1</v>
      </c>
      <c r="B37" s="12" t="s">
        <v>37</v>
      </c>
      <c r="C37" s="35">
        <v>283.3</v>
      </c>
      <c r="D37" s="25">
        <f>C37*$D$36</f>
        <v>4362.629193863552</v>
      </c>
      <c r="E37" s="22"/>
      <c r="F37" s="22"/>
      <c r="G37" s="22"/>
      <c r="H37" s="22"/>
      <c r="I37" s="29">
        <f>C37</f>
        <v>283.3</v>
      </c>
      <c r="J37" s="30">
        <f>ROUND(D37,0)</f>
        <v>4363</v>
      </c>
    </row>
    <row r="38" spans="1:10" ht="12.75">
      <c r="A38" s="9">
        <v>2</v>
      </c>
      <c r="B38" s="12" t="s">
        <v>38</v>
      </c>
      <c r="C38" s="35">
        <v>189</v>
      </c>
      <c r="D38" s="25">
        <f aca="true" t="shared" si="6" ref="D38:D45">C38*$D$36</f>
        <v>2910.4727061073468</v>
      </c>
      <c r="E38" s="22"/>
      <c r="F38" s="22"/>
      <c r="G38" s="22"/>
      <c r="H38" s="22"/>
      <c r="I38" s="29">
        <f aca="true" t="shared" si="7" ref="I38:I45">C38</f>
        <v>189</v>
      </c>
      <c r="J38" s="30">
        <f aca="true" t="shared" si="8" ref="J38:J44">ROUND(D38,0)</f>
        <v>2910</v>
      </c>
    </row>
    <row r="39" spans="1:245" s="49" customFormat="1" ht="12.75">
      <c r="A39" s="39">
        <v>3</v>
      </c>
      <c r="B39" s="40" t="s">
        <v>39</v>
      </c>
      <c r="C39" s="50">
        <v>216.375</v>
      </c>
      <c r="D39" s="42">
        <f t="shared" si="6"/>
        <v>3332.0292686982916</v>
      </c>
      <c r="E39" s="51"/>
      <c r="F39" s="51"/>
      <c r="G39" s="51"/>
      <c r="H39" s="51"/>
      <c r="I39" s="46">
        <f t="shared" si="7"/>
        <v>216.375</v>
      </c>
      <c r="J39" s="47">
        <f t="shared" si="8"/>
        <v>3332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</row>
    <row r="40" spans="1:10" ht="25.5">
      <c r="A40" s="9">
        <v>4</v>
      </c>
      <c r="B40" s="12" t="s">
        <v>40</v>
      </c>
      <c r="C40" s="35">
        <v>342.3</v>
      </c>
      <c r="D40" s="25">
        <f t="shared" si="6"/>
        <v>5271.189456616639</v>
      </c>
      <c r="E40" s="22"/>
      <c r="F40" s="22"/>
      <c r="G40" s="22"/>
      <c r="H40" s="22"/>
      <c r="I40" s="29">
        <f t="shared" si="7"/>
        <v>342.3</v>
      </c>
      <c r="J40" s="30">
        <f t="shared" si="8"/>
        <v>5271</v>
      </c>
    </row>
    <row r="41" spans="1:10" ht="25.5">
      <c r="A41" s="9">
        <v>5</v>
      </c>
      <c r="B41" s="12" t="s">
        <v>26</v>
      </c>
      <c r="C41" s="35">
        <v>304</v>
      </c>
      <c r="D41" s="25">
        <f t="shared" si="6"/>
        <v>4681.395252151499</v>
      </c>
      <c r="E41" s="22"/>
      <c r="F41" s="22"/>
      <c r="G41" s="22"/>
      <c r="H41" s="22"/>
      <c r="I41" s="29">
        <f t="shared" si="7"/>
        <v>304</v>
      </c>
      <c r="J41" s="30">
        <f t="shared" si="8"/>
        <v>4681</v>
      </c>
    </row>
    <row r="42" spans="1:10" ht="12.75">
      <c r="A42" s="9">
        <v>6</v>
      </c>
      <c r="B42" s="12" t="s">
        <v>30</v>
      </c>
      <c r="C42" s="35">
        <v>151.875</v>
      </c>
      <c r="D42" s="25">
        <f t="shared" si="6"/>
        <v>2338.772710264832</v>
      </c>
      <c r="E42" s="22"/>
      <c r="F42" s="22"/>
      <c r="G42" s="22"/>
      <c r="H42" s="22"/>
      <c r="I42" s="29">
        <f t="shared" si="7"/>
        <v>151.875</v>
      </c>
      <c r="J42" s="30">
        <f t="shared" si="8"/>
        <v>2339</v>
      </c>
    </row>
    <row r="43" spans="1:10" ht="25.5">
      <c r="A43" s="9">
        <v>7</v>
      </c>
      <c r="B43" s="12" t="s">
        <v>25</v>
      </c>
      <c r="C43" s="35">
        <v>166</v>
      </c>
      <c r="D43" s="25">
        <f t="shared" si="6"/>
        <v>2556.288196898516</v>
      </c>
      <c r="E43" s="22"/>
      <c r="F43" s="22"/>
      <c r="G43" s="22"/>
      <c r="H43" s="22"/>
      <c r="I43" s="29">
        <f t="shared" si="7"/>
        <v>166</v>
      </c>
      <c r="J43" s="30">
        <f t="shared" si="8"/>
        <v>2556</v>
      </c>
    </row>
    <row r="44" spans="1:10" ht="12.75">
      <c r="A44" s="9">
        <v>8</v>
      </c>
      <c r="B44" s="12" t="s">
        <v>41</v>
      </c>
      <c r="C44" s="35">
        <v>86.75</v>
      </c>
      <c r="D44" s="25">
        <f t="shared" si="6"/>
        <v>1335.8915727767846</v>
      </c>
      <c r="E44" s="22"/>
      <c r="F44" s="22"/>
      <c r="G44" s="22"/>
      <c r="H44" s="22"/>
      <c r="I44" s="29">
        <f t="shared" si="7"/>
        <v>86.75</v>
      </c>
      <c r="J44" s="30">
        <f t="shared" si="8"/>
        <v>1336</v>
      </c>
    </row>
    <row r="45" spans="1:10" ht="12.75">
      <c r="A45" s="9">
        <v>9</v>
      </c>
      <c r="B45" s="12" t="s">
        <v>34</v>
      </c>
      <c r="C45" s="35">
        <v>64.375</v>
      </c>
      <c r="D45" s="25">
        <f t="shared" si="6"/>
        <v>991.331642622542</v>
      </c>
      <c r="E45" s="22"/>
      <c r="F45" s="22"/>
      <c r="G45" s="22"/>
      <c r="H45" s="22"/>
      <c r="I45" s="29">
        <f t="shared" si="7"/>
        <v>64.375</v>
      </c>
      <c r="J45" s="30">
        <f>ROUND(D45,0)+1</f>
        <v>992</v>
      </c>
    </row>
    <row r="46" spans="1:10" ht="12.75">
      <c r="A46" s="9"/>
      <c r="B46" s="12" t="s">
        <v>42</v>
      </c>
      <c r="C46" s="36">
        <f>SUM(C37:C45)</f>
        <v>1803.975</v>
      </c>
      <c r="D46" s="36">
        <f aca="true" t="shared" si="9" ref="D46:J46">SUM(D37:D45)</f>
        <v>27780.000000000007</v>
      </c>
      <c r="E46" s="36">
        <f t="shared" si="9"/>
        <v>0</v>
      </c>
      <c r="F46" s="36">
        <f t="shared" si="9"/>
        <v>0</v>
      </c>
      <c r="G46" s="36">
        <f t="shared" si="9"/>
        <v>0</v>
      </c>
      <c r="H46" s="36">
        <f t="shared" si="9"/>
        <v>0</v>
      </c>
      <c r="I46" s="36">
        <f t="shared" si="9"/>
        <v>1803.975</v>
      </c>
      <c r="J46" s="36">
        <f t="shared" si="9"/>
        <v>27780</v>
      </c>
    </row>
    <row r="47" spans="1:10" ht="12.75">
      <c r="A47" s="9"/>
      <c r="B47" s="12"/>
      <c r="C47" s="22"/>
      <c r="D47" s="22"/>
      <c r="E47" s="22"/>
      <c r="F47" s="22"/>
      <c r="G47" s="22"/>
      <c r="H47" s="22"/>
      <c r="I47" s="22"/>
      <c r="J47" s="37"/>
    </row>
    <row r="48" spans="1:10" ht="12.75">
      <c r="A48" s="9"/>
      <c r="B48" s="12" t="s">
        <v>43</v>
      </c>
      <c r="C48" s="22"/>
      <c r="D48" s="22"/>
      <c r="E48" s="22"/>
      <c r="F48" s="22"/>
      <c r="G48" s="22"/>
      <c r="H48" s="22"/>
      <c r="I48" s="22"/>
      <c r="J48" s="38">
        <f>J32+J46</f>
        <v>926000</v>
      </c>
    </row>
    <row r="51" spans="2:8" ht="12.75">
      <c r="B51" s="2" t="s">
        <v>44</v>
      </c>
      <c r="H51" s="3" t="s">
        <v>45</v>
      </c>
    </row>
    <row r="52" spans="2:8" ht="12.75">
      <c r="B52" s="2" t="s">
        <v>46</v>
      </c>
      <c r="H52" s="3" t="s">
        <v>47</v>
      </c>
    </row>
  </sheetData>
  <sheetProtection selectLockedCells="1" selectUnlockedCells="1"/>
  <printOptions/>
  <pageMargins left="0.79" right="0.79" top="1.05" bottom="1.05" header="0.79" footer="0.79"/>
  <pageSetup orientation="landscape" paperSize="9" scale="68" r:id="rId1"/>
  <headerFooter scaleWithDoc="0" alignWithMargins="0">
    <oddHeader>&amp;C&amp;"Times New Roman,Regular"&amp;12&amp;A</oddHeader>
    <oddFooter>&amp;C&amp;"Times New Roman,Regular"&amp;12Page 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 Balota</cp:lastModifiedBy>
  <cp:lastPrinted>2022-01-25T09:01:01Z</cp:lastPrinted>
  <dcterms:created xsi:type="dcterms:W3CDTF">2021-07-28T06:50:56Z</dcterms:created>
  <dcterms:modified xsi:type="dcterms:W3CDTF">2022-02-09T12:50:56Z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