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plata partial oct" sheetId="1" r:id="rId1"/>
  </sheets>
  <definedNames>
    <definedName name="_xlfn._FV" hidden="1">#NAME?</definedName>
    <definedName name="_xlnm.Print_Area" localSheetId="0">'plata partial oct'!$A$1:$K$148</definedName>
    <definedName name="_xlnm.Print_Titles" localSheetId="0">'plata partial oct'!$10:$11</definedName>
  </definedNames>
  <calcPr fullCalcOnLoad="1"/>
</workbook>
</file>

<file path=xl/sharedStrings.xml><?xml version="1.0" encoding="utf-8"?>
<sst xmlns="http://schemas.openxmlformats.org/spreadsheetml/2006/main" count="341" uniqueCount="222">
  <si>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</si>
  <si>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</si>
  <si>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</si>
  <si>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</si>
  <si>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</si>
  <si>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</si>
  <si>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</si>
  <si>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</si>
  <si>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</si>
  <si>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</si>
  <si>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</si>
  <si>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</si>
  <si>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</si>
  <si>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</si>
  <si>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</si>
  <si>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</si>
  <si>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</si>
  <si>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</si>
  <si>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</si>
  <si>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</si>
  <si>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</si>
  <si>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</si>
  <si>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</si>
  <si>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</si>
  <si>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</si>
  <si>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</si>
  <si>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</si>
  <si>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</si>
  <si>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</si>
  <si>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</si>
  <si>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</si>
  <si>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</si>
  <si>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</si>
  <si>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</si>
  <si>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</si>
  <si>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</si>
  <si>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</si>
  <si>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</si>
  <si>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</si>
  <si>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</si>
  <si>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</si>
  <si>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</si>
  <si>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</si>
  <si>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</si>
  <si>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RO89TREZ2165069XXX026146</t>
  </si>
  <si>
    <t>SC ANADENT RX SRL</t>
  </si>
  <si>
    <t>RO07TREZ2165069XXX024518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</si>
  <si>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</si>
  <si>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</si>
  <si>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</si>
  <si>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</si>
  <si>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</si>
  <si>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</si>
  <si>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DENTAL RAD SRL</t>
  </si>
  <si>
    <t>RO62TREZ2165069XXX036332</t>
  </si>
  <si>
    <t>SC HATDENT SRL</t>
  </si>
  <si>
    <t>RO02TREZ2195069XXX008029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</si>
  <si>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</si>
  <si>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</si>
  <si>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</si>
  <si>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</si>
  <si>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</si>
  <si>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</si>
  <si>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RAUS  X SRL</t>
  </si>
  <si>
    <t>RO57TREZ2165069XXX036228</t>
  </si>
  <si>
    <t>SC SALVOSAN CIOBANCA SRL</t>
  </si>
  <si>
    <t>RO50TREZ5615069XXX000705</t>
  </si>
  <si>
    <t>SC STOMARIX SRL</t>
  </si>
  <si>
    <t>RO45TREZ2165069XXX020148</t>
  </si>
  <si>
    <t>SC VAREXDENT SRL</t>
  </si>
  <si>
    <t>RO72TREZ2165069XXX033630</t>
  </si>
  <si>
    <t>SMILE OFFICE SRL</t>
  </si>
  <si>
    <t>RO38TREZ2165069XXX030459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</si>
  <si>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</si>
  <si>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</si>
  <si>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</si>
  <si>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</si>
  <si>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</si>
  <si>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</si>
  <si>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</si>
  <si>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</si>
  <si>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</si>
  <si>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</si>
  <si>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</si>
  <si>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</si>
  <si>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</si>
  <si>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</si>
  <si>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</si>
  <si>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</si>
  <si>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</si>
  <si>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 xml:space="preserve"> TOTAL</t>
  </si>
  <si>
    <t>Director ,Direcţia Relaţii Contractuale</t>
  </si>
  <si>
    <t>Sef Serviciu</t>
  </si>
  <si>
    <t>Ec. Florina Filipas</t>
  </si>
  <si>
    <t>Ec. Mascasan Anicuta</t>
  </si>
  <si>
    <t>Intocmit, (3ex)</t>
  </si>
  <si>
    <t>SC CLINICA SANTE SRL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</si>
  <si>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</si>
  <si>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</si>
  <si>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</si>
  <si>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</si>
  <si>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</si>
  <si>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</si>
  <si>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</si>
  <si>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CENTRU MEDICAL GARIBALDI SRL</t>
  </si>
  <si>
    <t>RO30TREZ2165069XXX040594</t>
  </si>
  <si>
    <t>PERSA VOICHITA CMF</t>
  </si>
  <si>
    <t>RO78BRDE130SV16045151300</t>
  </si>
  <si>
    <t>SC DR PETRE MURESAN SRL</t>
  </si>
  <si>
    <t>RO48TREZ2165069XXX008939</t>
  </si>
  <si>
    <t>SC HIGEEA MEDICA SRL</t>
  </si>
  <si>
    <t>RO68TREZ2195069XXX002573</t>
  </si>
  <si>
    <t>ANGIOCARE  SRL</t>
  </si>
  <si>
    <t>RO15TREZ2165069XXX039506</t>
  </si>
  <si>
    <t>RECARDIO SRL</t>
  </si>
  <si>
    <t>RO82TREZ2165069XXX017639</t>
  </si>
  <si>
    <t>SPITALUL UNIVERSITAR CF CLUJ</t>
  </si>
  <si>
    <t>SPITALUL CLINIC DE RECUPERARE CLUJNAPOCA</t>
  </si>
  <si>
    <t>SC BIOCLINICA GREEN SRL</t>
  </si>
  <si>
    <t>ONCOPAT DIAGNOSTIC</t>
  </si>
  <si>
    <t>RO74TREZ2165069XXX043391</t>
  </si>
  <si>
    <t>RO71TREZ2165069XXX043348</t>
  </si>
  <si>
    <t>SC INTERMED SERVICE LAB SRL</t>
  </si>
  <si>
    <t>SUMA DE PLATA</t>
  </si>
  <si>
    <t>REST DE PLATA</t>
  </si>
  <si>
    <t>TOTAL</t>
  </si>
  <si>
    <t>SUBTOTAL -PARTIALE</t>
  </si>
  <si>
    <t>CENTRALIZATORUL PLATILOR PENTRU SERVICII PARACLINICE AFERENTE LUNII OCTOMBRIE 2023</t>
  </si>
  <si>
    <t>Cap 6605 04 Paraclinice cval fact 5473/15.11.2023</t>
  </si>
  <si>
    <t>Cap 6605 04 Paraclinice cval fact 852/21.11.2023</t>
  </si>
  <si>
    <t>Cap 6605 04 Paraclinice cval fact 2300166/17.11.2023</t>
  </si>
  <si>
    <t>Cap 660404 Paraclinice cval fact 5109/15.11.2023</t>
  </si>
  <si>
    <t>Cap 6605 04 Paraclinice cval fact 11051/15.11.2023</t>
  </si>
  <si>
    <t>Cap 6605 04 Paraclinice cval fact, 11070/15.11.2023</t>
  </si>
  <si>
    <t>Cap 6605 04 Paraclinice cval fact 11060/15.11.2023</t>
  </si>
  <si>
    <t>Cap 660404 Paraclinice cval fact 5116/20.11.2023</t>
  </si>
  <si>
    <t>Cap 660404 Paraclinice cval fact 5115/20.11.2023</t>
  </si>
  <si>
    <t>Cap 6605 04 Paraclinice cval fact 151/15.11.2023</t>
  </si>
  <si>
    <t>Cap 6605 04 Paraclinice cval fact 5472/15.11.2023</t>
  </si>
  <si>
    <t>Cap 660404 Paraclinice cval fact 30261/15.11.2023</t>
  </si>
  <si>
    <t>Cap 6605 04 Paraclinice cval fact 390/20.11.2023</t>
  </si>
  <si>
    <t>Cap 6605 04 Paraclinice cval fact 796/15.11.2023</t>
  </si>
  <si>
    <t>Cap 6605 04 Paraclinice cval fact 121012/17.11.2023</t>
  </si>
  <si>
    <t>Cap 660404 Paraclinice cval fact 2023272/15.11.2023</t>
  </si>
  <si>
    <t>Cap 6605 04 Paraclinice cval fact 121013/17.11.2023</t>
  </si>
  <si>
    <t>Cap 660404 Paraclinice cval fact  3034/17.11.2023</t>
  </si>
  <si>
    <t>Cap 6605 04 Paraclinice cval fact 2023012/15.11.2023</t>
  </si>
  <si>
    <t>Cap 6605 04 Paraclinice cval fact 849/17.11.2023</t>
  </si>
  <si>
    <t>Cap 660404 Paraclinice cval fact  3033/17.11.2023</t>
  </si>
  <si>
    <t>Cap 6605 04 Paraclinice cval fact 893/17.11.2023</t>
  </si>
  <si>
    <t>Cap 6605 04 Paraclinice cval fact 20232073/16.11.2023</t>
  </si>
  <si>
    <t>Cap 6605 04 Paraclinice cval fact 566/16.11.2023</t>
  </si>
  <si>
    <t>Cap 6605 04 Paraclinice cval fact 1154/17.11.2023</t>
  </si>
  <si>
    <t>Cap 6605 04 Paraclinice cval fact 1348/15.11.2023</t>
  </si>
  <si>
    <t>Cap 660404 Paraclinice cval fact 4/15.11.2023</t>
  </si>
  <si>
    <t>Cap 6605 04 Paraclinice cval fact 699/16.11.2023</t>
  </si>
  <si>
    <t>Cap 6605 04 Paraclinice cval fact 261/16.11.2023</t>
  </si>
  <si>
    <t>Cap 6605 04 Paraclinice cval fact 854/16.11.2023</t>
  </si>
  <si>
    <t>Cap 660404 Paraclinice cval fact 20230127/16.11.2023</t>
  </si>
  <si>
    <t>Cap 6605 04 Paraclinice cval fact 1257/16.11.2023</t>
  </si>
  <si>
    <t>Cap 6605 04 Paraclinice cval fact 407559/15.11.2023</t>
  </si>
  <si>
    <t>Cap 6605 04 Paraclinice cval fact 3204/16.11.2023</t>
  </si>
  <si>
    <t>Cap 6605 04 Paraclinice cval fact 142/16.11.2023</t>
  </si>
  <si>
    <t>Cap 6605 04 Paraclinice cval fact 137/15.11.2023</t>
  </si>
  <si>
    <t>Cap 6605 04 Paraclinice cval fact 2023134/15.11.2023</t>
  </si>
  <si>
    <t>Cap 660404 Paraclinice cval fact  8/16.11.2023</t>
  </si>
  <si>
    <t>Cap 6605 04 Paraclinice cval fact 143/13.11.2023</t>
  </si>
  <si>
    <t>Cap 6605 04 Paraclinice cval fact 136/15.11.2023</t>
  </si>
  <si>
    <t>Cap 6605 04 Paraclinice cval fact 220236/15.11.2023</t>
  </si>
  <si>
    <t>Cap 6605 04 Paraclinice cval fact 127/15.11.2023</t>
  </si>
  <si>
    <t>Cap 6605 04 Paraclinice cval fact 130/15.11.2023</t>
  </si>
  <si>
    <t>Cap 6605 04 Paraclinice cval fact 12211/16.11.2023</t>
  </si>
  <si>
    <t>Cap 6605 04 Paraclinice cval fact 220234/15.11.2023</t>
  </si>
  <si>
    <t>Cap 6605 04 Paraclinice cval fact 2023132/15.11.2023</t>
  </si>
  <si>
    <t>Cap 6605 04 Paraclinice cval fact 3209/17.11.2023</t>
  </si>
  <si>
    <t>Cap 6605 04 Paraclinice cval fact 329/15.11.2023</t>
  </si>
  <si>
    <t>Cap 6605 04 Paraclinice cval fact 1254/15.11.2023</t>
  </si>
  <si>
    <t>Cap 660404 Paraclinice cval fact 19154/15.11.2023</t>
  </si>
  <si>
    <t>Cap 6605 04 Paraclinice cval fact 851/15.11.2023</t>
  </si>
  <si>
    <t>Cap 6605 04 Paraclinice cval fact 57/15.11.2023</t>
  </si>
  <si>
    <t>Cap 660404 Paraclinice cval fact 447/15.11.2023</t>
  </si>
  <si>
    <t>Cap 6605 04 02 Paraclinic cval fact 1145/15.11.2023</t>
  </si>
  <si>
    <t>Cap 6605 04 Paraclinice cval fact  697/16.11.2023</t>
  </si>
  <si>
    <t>Cap 6605 04 Paraclinice cval fact 260/16.11.2023</t>
  </si>
  <si>
    <t>Cap 6605 04 Paraclinice cval fact  852/16.11.2023</t>
  </si>
  <si>
    <t>Cap 6605 04 Paraclinice cval fact 1256/16.11.2023</t>
  </si>
  <si>
    <t>Cap 6605 04 Paraclinice cval fact 10740/15.11.2023</t>
  </si>
  <si>
    <t>Cap 6605 04 Paraclinice cval fact 3202/16.11.2023</t>
  </si>
  <si>
    <t>Cap 6605 04 Paraclinice cval fact 2023133/15.11.2023</t>
  </si>
  <si>
    <t>Cap 660404 Paraclinice cval fact 6006538/16.11.2023</t>
  </si>
  <si>
    <t>Cap 6605 04 Paraclinice cval fact 143/16.11.2023</t>
  </si>
  <si>
    <t>Cap 6605 04 Paraclinice cval fact 2009018/16.11.2023</t>
  </si>
  <si>
    <t>Cap 6605 04 Paraclinice cval fact  220235/15.11.2023</t>
  </si>
  <si>
    <t>Cap 660404 Paraclinice cval fact 3/15.11.2023</t>
  </si>
  <si>
    <t>Cap 6605 04 Paraclinice cval fact  12210/16.11.2023</t>
  </si>
  <si>
    <t>Cap 6605 04 Paraclinice cval fact 251/15.11.2023</t>
  </si>
  <si>
    <t>Cap 6605 04 Paraclinice cval fact  892/17.11.2023</t>
  </si>
  <si>
    <t>Cap 660404 Paraclinice cval fact  3032/17.11.2023</t>
  </si>
  <si>
    <t>Cap 6605 04 Paraclinice cval fact 1296/20.11.2023</t>
  </si>
  <si>
    <t>Cap 6605 04 Paraclinice cval fact 254/15.11.2023</t>
  </si>
  <si>
    <t>Cap 6605 04 Paraclinice cval fact 848/17.11.2023</t>
  </si>
  <si>
    <t>Cap 6605 04 Paraclinice cval fact 46/16.11.2023</t>
  </si>
  <si>
    <t>Cap 6605 04 Paraclinice cval fact 1347/15.11.2023</t>
  </si>
  <si>
    <t>Cap 6605 04 Paraclinice cval fact 110/15.11.2023</t>
  </si>
  <si>
    <t>Cap 6605 04 Paraclinice cval fact 853/16.11.2023</t>
  </si>
  <si>
    <t>Cap 6605 04 Paraclinice cval fact 3203/16.11.2023</t>
  </si>
  <si>
    <t>Cap 6605 04 Paraclinice cval fact 2023135/15.11.2023</t>
  </si>
  <si>
    <t>Cap 6605 04 Paraclinice cval fact 274/17.11.2023</t>
  </si>
  <si>
    <t>Cap 6605 04 Paraclinice cval fact 2509858/17.11.2023</t>
  </si>
  <si>
    <t>Cap 6605 04 Paraclinice cval fact 00129/15.11.2023</t>
  </si>
  <si>
    <t>Cap 6605 04 Paraclinice cval fact 269/21.11.2023</t>
  </si>
  <si>
    <t>Cap 6605 04 Paraclinice cval fact 005470/15.11.2023</t>
  </si>
  <si>
    <t>Cap 6605 04 Paraclinice cval fact,11040/15.11.2023</t>
  </si>
  <si>
    <t>Cap 6605 04 Paraclinice cval fact 10510/15.11.2023</t>
  </si>
  <si>
    <t>Cap 6605 04 Paraclinice cval fact 10509/15.11.2023</t>
  </si>
  <si>
    <t>Cap 6605 04 Paraclinice cval fact2945/20.11.2023</t>
  </si>
  <si>
    <t>Cap 6605 04 Paraclinice cval fact  2947/20.11.2023</t>
  </si>
  <si>
    <t>Cap 6605 04 Paraclinice cval fact 2946/20.11.2023</t>
  </si>
  <si>
    <t>Cap 6605 04 Paraclinice cval fact 281/21.11.2023</t>
  </si>
  <si>
    <t xml:space="preserve">La ordonantarea de plata nr.3120/23.11.2023 a sumei reprezentand servicii de investigatii medicale paraclinice in asistenta medicala de specialitate din ambulatoriu </t>
  </si>
  <si>
    <t>Cap 6605 04 Paraclinice cval fact 5458/21.11.2023</t>
  </si>
  <si>
    <t>de specialitate-  servicii OCTOMBRIE 2023-partial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</si>
</sst>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0000_);_(* \(#,##0.00000\);_(* &quot;-&quot;?????_);_(@_)"/>
    <numFmt numFmtId="179" formatCode="_(* #,##0.0000_);_(* \(#,##0.0000\);_(* &quot;-&quot;??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8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27" fillId="0" borderId="0">
      <alignment/>
      <protection/>
    </xf>
    <xf numFmtId="0" fontId="1" fillId="5" borderId="6" applyNumberFormat="0" applyFont="0" applyAlignment="0" applyProtection="0"/>
    <xf numFmtId="0" fontId="19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21" fillId="0" borderId="0" xfId="42" applyFont="1" applyFill="1" applyAlignment="1">
      <alignment/>
    </xf>
    <xf numFmtId="176" fontId="22" fillId="0" borderId="0" xfId="42" applyNumberFormat="1" applyFont="1" applyAlignment="1">
      <alignment/>
    </xf>
    <xf numFmtId="176" fontId="21" fillId="0" borderId="0" xfId="42" applyNumberFormat="1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center"/>
    </xf>
    <xf numFmtId="43" fontId="22" fillId="0" borderId="9" xfId="42" applyFont="1" applyFill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43" fontId="22" fillId="0" borderId="9" xfId="42" applyFont="1" applyFill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/>
    </xf>
    <xf numFmtId="0" fontId="21" fillId="0" borderId="9" xfId="0" applyFont="1" applyFill="1" applyBorder="1" applyAlignment="1">
      <alignment/>
    </xf>
    <xf numFmtId="43" fontId="21" fillId="0" borderId="9" xfId="42" applyFont="1" applyFill="1" applyBorder="1" applyAlignment="1">
      <alignment/>
    </xf>
    <xf numFmtId="4" fontId="22" fillId="0" borderId="9" xfId="0" applyNumberFormat="1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 horizontal="right" wrapText="1"/>
    </xf>
    <xf numFmtId="43" fontId="22" fillId="0" borderId="9" xfId="42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center"/>
    </xf>
    <xf numFmtId="43" fontId="21" fillId="0" borderId="9" xfId="42" applyFont="1" applyFill="1" applyBorder="1" applyAlignment="1">
      <alignment vertical="center"/>
    </xf>
    <xf numFmtId="2" fontId="21" fillId="0" borderId="9" xfId="0" applyNumberFormat="1" applyFont="1" applyFill="1" applyBorder="1" applyAlignment="1">
      <alignment wrapText="1"/>
    </xf>
    <xf numFmtId="0" fontId="21" fillId="18" borderId="9" xfId="0" applyFont="1" applyFill="1" applyBorder="1" applyAlignment="1">
      <alignment horizontal="center" wrapText="1"/>
    </xf>
    <xf numFmtId="2" fontId="21" fillId="19" borderId="9" xfId="0" applyNumberFormat="1" applyFont="1" applyFill="1" applyBorder="1" applyAlignment="1">
      <alignment wrapText="1"/>
    </xf>
    <xf numFmtId="0" fontId="21" fillId="19" borderId="9" xfId="0" applyFont="1" applyFill="1" applyBorder="1" applyAlignment="1">
      <alignment horizontal="left"/>
    </xf>
    <xf numFmtId="0" fontId="21" fillId="19" borderId="9" xfId="0" applyFont="1" applyFill="1" applyBorder="1" applyAlignment="1">
      <alignment/>
    </xf>
    <xf numFmtId="43" fontId="22" fillId="19" borderId="9" xfId="0" applyNumberFormat="1" applyFont="1" applyFill="1" applyBorder="1" applyAlignment="1">
      <alignment wrapText="1"/>
    </xf>
    <xf numFmtId="43" fontId="22" fillId="19" borderId="9" xfId="42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43" fontId="25" fillId="0" borderId="10" xfId="42" applyFont="1" applyFill="1" applyBorder="1" applyAlignment="1">
      <alignment/>
    </xf>
    <xf numFmtId="43" fontId="25" fillId="0" borderId="10" xfId="42" applyFont="1" applyFill="1" applyBorder="1" applyAlignment="1">
      <alignment/>
    </xf>
    <xf numFmtId="43" fontId="26" fillId="0" borderId="10" xfId="42" applyFont="1" applyFill="1" applyBorder="1" applyAlignment="1">
      <alignment/>
    </xf>
    <xf numFmtId="0" fontId="21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horizontal="left"/>
    </xf>
    <xf numFmtId="43" fontId="23" fillId="0" borderId="9" xfId="42" applyFont="1" applyFill="1" applyBorder="1" applyAlignment="1" applyProtection="1">
      <alignment horizontal="right" wrapText="1"/>
      <protection/>
    </xf>
    <xf numFmtId="43" fontId="22" fillId="0" borderId="9" xfId="42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tabSelected="1" view="pageBreakPreview" zoomScaleSheetLayoutView="100" zoomScalePageLayoutView="0" workbookViewId="0" topLeftCell="D76">
      <selection activeCell="L170" sqref="L170"/>
    </sheetView>
  </sheetViews>
  <sheetFormatPr defaultColWidth="9.140625" defaultRowHeight="12.75" outlineLevelRow="2"/>
  <cols>
    <col min="1" max="1" width="6.28125" style="0" customWidth="1"/>
    <col min="2" max="2" width="32.140625" style="23" customWidth="1"/>
    <col min="3" max="3" width="11.57421875" style="14" bestFit="1" customWidth="1"/>
    <col min="4" max="4" width="35.57421875" style="0" bestFit="1" customWidth="1"/>
    <col min="5" max="5" width="46.28125" style="0" customWidth="1"/>
    <col min="6" max="7" width="16.140625" style="10" bestFit="1" customWidth="1"/>
    <col min="8" max="8" width="16.421875" style="19" customWidth="1"/>
    <col min="9" max="9" width="16.28125" style="0" customWidth="1"/>
    <col min="10" max="10" width="12.7109375" style="0" bestFit="1" customWidth="1"/>
    <col min="11" max="11" width="11.57421875" style="0" customWidth="1"/>
  </cols>
  <sheetData>
    <row r="1" spans="1:9" s="1" customFormat="1" ht="12.75">
      <c r="A1" s="2" t="s">
        <v>0</v>
      </c>
      <c r="B1" s="21"/>
      <c r="C1" s="13"/>
      <c r="F1" s="3"/>
      <c r="G1" s="3"/>
      <c r="H1" s="18"/>
      <c r="I1" s="4"/>
    </row>
    <row r="2" spans="1:9" s="1" customFormat="1" ht="12.75">
      <c r="A2" s="2" t="s">
        <v>1</v>
      </c>
      <c r="B2" s="21"/>
      <c r="C2" s="13"/>
      <c r="F2" s="3"/>
      <c r="G2" s="3"/>
      <c r="H2" s="18"/>
      <c r="I2" s="4"/>
    </row>
    <row r="3" spans="1:9" s="1" customFormat="1" ht="12.75">
      <c r="A3" s="2" t="s">
        <v>2</v>
      </c>
      <c r="B3" s="21"/>
      <c r="C3" s="13"/>
      <c r="F3" s="3"/>
      <c r="G3" s="3"/>
      <c r="H3" s="18"/>
      <c r="I3" s="4"/>
    </row>
    <row r="4" spans="1:9" s="1" customFormat="1" ht="12.75">
      <c r="A4" s="2" t="s">
        <v>3</v>
      </c>
      <c r="B4" s="21"/>
      <c r="C4" s="13"/>
      <c r="F4" s="3"/>
      <c r="G4" s="3"/>
      <c r="H4" s="18"/>
      <c r="I4" s="4"/>
    </row>
    <row r="5" spans="1:9" s="1" customFormat="1" ht="12.75">
      <c r="A5" s="5"/>
      <c r="B5" s="21"/>
      <c r="C5" s="13"/>
      <c r="F5" s="3"/>
      <c r="G5" s="3"/>
      <c r="H5" s="18"/>
      <c r="I5" s="4"/>
    </row>
    <row r="6" spans="1:9" s="1" customFormat="1" ht="12.75">
      <c r="A6" s="2"/>
      <c r="B6" s="74" t="s">
        <v>127</v>
      </c>
      <c r="C6" s="75"/>
      <c r="D6" s="75"/>
      <c r="E6" s="75"/>
      <c r="F6" s="3"/>
      <c r="G6" s="3"/>
      <c r="H6" s="18"/>
      <c r="I6" s="4"/>
    </row>
    <row r="7" spans="2:9" s="1" customFormat="1" ht="12.75">
      <c r="B7" s="22"/>
      <c r="C7" s="13"/>
      <c r="F7" s="3"/>
      <c r="G7" s="3"/>
      <c r="H7" s="18"/>
      <c r="I7" s="4"/>
    </row>
    <row r="8" spans="1:11" s="1" customFormat="1" ht="15.75">
      <c r="A8" s="24" t="s">
        <v>219</v>
      </c>
      <c r="B8" s="25"/>
      <c r="C8" s="26"/>
      <c r="D8" s="27"/>
      <c r="E8" s="27"/>
      <c r="F8" s="28"/>
      <c r="G8" s="28"/>
      <c r="H8" s="29"/>
      <c r="I8" s="30"/>
      <c r="J8" s="27"/>
      <c r="K8" s="27"/>
    </row>
    <row r="9" spans="1:11" s="1" customFormat="1" ht="15.75">
      <c r="A9" s="31" t="s">
        <v>221</v>
      </c>
      <c r="B9" s="32"/>
      <c r="C9" s="26"/>
      <c r="D9" s="27"/>
      <c r="E9" s="27"/>
      <c r="F9" s="28"/>
      <c r="G9" s="28"/>
      <c r="H9" s="29"/>
      <c r="I9" s="30"/>
      <c r="J9" s="27"/>
      <c r="K9" s="27"/>
    </row>
    <row r="10" spans="1:11" s="1" customFormat="1" ht="47.25">
      <c r="A10" s="33" t="s">
        <v>4</v>
      </c>
      <c r="B10" s="33" t="s">
        <v>5</v>
      </c>
      <c r="C10" s="34" t="s">
        <v>6</v>
      </c>
      <c r="D10" s="33" t="s">
        <v>7</v>
      </c>
      <c r="E10" s="35" t="s">
        <v>8</v>
      </c>
      <c r="F10" s="36" t="s">
        <v>9</v>
      </c>
      <c r="G10" s="36" t="s">
        <v>123</v>
      </c>
      <c r="H10" s="37" t="s">
        <v>10</v>
      </c>
      <c r="I10" s="38" t="s">
        <v>124</v>
      </c>
      <c r="J10" s="33" t="s">
        <v>11</v>
      </c>
      <c r="K10" s="33" t="s">
        <v>12</v>
      </c>
    </row>
    <row r="11" spans="1:11" s="1" customFormat="1" ht="15.75" outlineLevel="2">
      <c r="A11" s="33">
        <v>1</v>
      </c>
      <c r="B11" s="33">
        <v>2</v>
      </c>
      <c r="C11" s="34">
        <v>3</v>
      </c>
      <c r="D11" s="33">
        <v>4</v>
      </c>
      <c r="E11" s="35">
        <v>5</v>
      </c>
      <c r="F11" s="39">
        <v>8</v>
      </c>
      <c r="G11" s="39">
        <v>9</v>
      </c>
      <c r="H11" s="40">
        <v>10</v>
      </c>
      <c r="I11" s="41">
        <v>11</v>
      </c>
      <c r="J11" s="33">
        <v>6</v>
      </c>
      <c r="K11" s="33">
        <v>7</v>
      </c>
    </row>
    <row r="12" spans="1:11" s="1" customFormat="1" ht="30.75" outlineLevel="2">
      <c r="A12" s="42">
        <v>1</v>
      </c>
      <c r="B12" s="43" t="s">
        <v>13</v>
      </c>
      <c r="C12" s="44">
        <v>23666661</v>
      </c>
      <c r="D12" s="45" t="s">
        <v>14</v>
      </c>
      <c r="E12" s="43" t="s">
        <v>150</v>
      </c>
      <c r="F12" s="46">
        <v>104847</v>
      </c>
      <c r="G12" s="46">
        <f>ROUND(F12*56.16%,0)</f>
        <v>58882</v>
      </c>
      <c r="H12" s="47"/>
      <c r="I12" s="48">
        <f>F12-G12</f>
        <v>45965</v>
      </c>
      <c r="J12" s="45"/>
      <c r="K12" s="45"/>
    </row>
    <row r="13" spans="1:11" s="1" customFormat="1" ht="15.75" outlineLevel="2">
      <c r="A13" s="42"/>
      <c r="B13" s="43"/>
      <c r="C13" s="44"/>
      <c r="D13" s="45"/>
      <c r="E13" s="49" t="s">
        <v>125</v>
      </c>
      <c r="F13" s="50">
        <f>SUM(F12)</f>
        <v>104847</v>
      </c>
      <c r="G13" s="50">
        <f>SUM(G12)</f>
        <v>58882</v>
      </c>
      <c r="H13" s="47">
        <f>G13</f>
        <v>58882</v>
      </c>
      <c r="I13" s="47">
        <f>F13-H13</f>
        <v>45965</v>
      </c>
      <c r="J13" s="45"/>
      <c r="K13" s="45"/>
    </row>
    <row r="14" spans="1:11" s="1" customFormat="1" ht="30.75" outlineLevel="2">
      <c r="A14" s="42">
        <v>2</v>
      </c>
      <c r="B14" s="43" t="s">
        <v>15</v>
      </c>
      <c r="C14" s="44">
        <v>26599613</v>
      </c>
      <c r="D14" s="45" t="s">
        <v>16</v>
      </c>
      <c r="E14" s="43" t="s">
        <v>162</v>
      </c>
      <c r="F14" s="46">
        <v>202327</v>
      </c>
      <c r="G14" s="46">
        <f>ROUND(F14*56.16%,0)-10451.81</f>
        <v>103175.19</v>
      </c>
      <c r="H14" s="47"/>
      <c r="I14" s="48">
        <f>F14-G14</f>
        <v>99151.81</v>
      </c>
      <c r="J14" s="45"/>
      <c r="K14" s="45"/>
    </row>
    <row r="15" spans="1:11" s="1" customFormat="1" ht="30.75" outlineLevel="2">
      <c r="A15" s="42">
        <v>3</v>
      </c>
      <c r="B15" s="43" t="s">
        <v>15</v>
      </c>
      <c r="C15" s="44">
        <v>26599613</v>
      </c>
      <c r="D15" s="45" t="s">
        <v>16</v>
      </c>
      <c r="E15" s="43" t="s">
        <v>190</v>
      </c>
      <c r="F15" s="46">
        <v>23841.81</v>
      </c>
      <c r="G15" s="46">
        <f>F15</f>
        <v>23841.81</v>
      </c>
      <c r="H15" s="47">
        <f>F15-G15</f>
        <v>0</v>
      </c>
      <c r="I15" s="48">
        <f>F15-G15</f>
        <v>0</v>
      </c>
      <c r="J15" s="45"/>
      <c r="K15" s="45"/>
    </row>
    <row r="16" spans="1:11" s="1" customFormat="1" ht="15.75" outlineLevel="2">
      <c r="A16" s="42"/>
      <c r="B16" s="43"/>
      <c r="C16" s="44"/>
      <c r="D16" s="45"/>
      <c r="E16" s="49" t="s">
        <v>125</v>
      </c>
      <c r="F16" s="50">
        <f>SUM(F14:F15)</f>
        <v>226168.81</v>
      </c>
      <c r="G16" s="50">
        <f>SUM(G14:G15)</f>
        <v>127017</v>
      </c>
      <c r="H16" s="50">
        <f>G16</f>
        <v>127017</v>
      </c>
      <c r="I16" s="47">
        <f>F16-H16</f>
        <v>99151.81</v>
      </c>
      <c r="J16" s="45"/>
      <c r="K16" s="45"/>
    </row>
    <row r="17" spans="1:11" s="1" customFormat="1" ht="30.75" outlineLevel="2">
      <c r="A17" s="42">
        <v>4</v>
      </c>
      <c r="B17" s="43" t="s">
        <v>17</v>
      </c>
      <c r="C17" s="44">
        <v>28832676</v>
      </c>
      <c r="D17" s="45" t="s">
        <v>18</v>
      </c>
      <c r="E17" s="43" t="s">
        <v>198</v>
      </c>
      <c r="F17" s="46">
        <v>58611</v>
      </c>
      <c r="G17" s="46">
        <f>ROUND(F17*56.16%,0)</f>
        <v>32916</v>
      </c>
      <c r="H17" s="47"/>
      <c r="I17" s="48">
        <f>F17-G17</f>
        <v>25695</v>
      </c>
      <c r="J17" s="45"/>
      <c r="K17" s="45"/>
    </row>
    <row r="18" spans="1:11" s="1" customFormat="1" ht="15.75" outlineLevel="2">
      <c r="A18" s="42"/>
      <c r="B18" s="43"/>
      <c r="C18" s="44"/>
      <c r="D18" s="45"/>
      <c r="E18" s="49" t="s">
        <v>125</v>
      </c>
      <c r="F18" s="50">
        <f>SUM(F17)</f>
        <v>58611</v>
      </c>
      <c r="G18" s="50">
        <f>SUM(G17)</f>
        <v>32916</v>
      </c>
      <c r="H18" s="47">
        <f>G18</f>
        <v>32916</v>
      </c>
      <c r="I18" s="47">
        <f>F18-H18</f>
        <v>25695</v>
      </c>
      <c r="J18" s="45"/>
      <c r="K18" s="45"/>
    </row>
    <row r="19" spans="1:11" s="16" customFormat="1" ht="45.75">
      <c r="A19" s="42">
        <v>5</v>
      </c>
      <c r="B19" s="43" t="s">
        <v>22</v>
      </c>
      <c r="C19" s="44">
        <v>4617719</v>
      </c>
      <c r="D19" s="45" t="s">
        <v>21</v>
      </c>
      <c r="E19" s="43" t="s">
        <v>128</v>
      </c>
      <c r="F19" s="46">
        <v>63116</v>
      </c>
      <c r="G19" s="46">
        <f>ROUND(F19*56.16%,0)-18953.14</f>
        <v>16492.86</v>
      </c>
      <c r="H19" s="47"/>
      <c r="I19" s="48">
        <f>F19-G19</f>
        <v>46623.14</v>
      </c>
      <c r="J19" s="45"/>
      <c r="K19" s="45"/>
    </row>
    <row r="20" spans="1:11" s="16" customFormat="1" ht="45.75">
      <c r="A20" s="42">
        <v>6</v>
      </c>
      <c r="B20" s="43" t="s">
        <v>22</v>
      </c>
      <c r="C20" s="44">
        <v>4617719</v>
      </c>
      <c r="D20" s="45" t="s">
        <v>21</v>
      </c>
      <c r="E20" s="43" t="s">
        <v>138</v>
      </c>
      <c r="F20" s="46">
        <v>43232.14</v>
      </c>
      <c r="G20" s="46">
        <f>F20</f>
        <v>43232.14</v>
      </c>
      <c r="H20" s="47">
        <f>F20-G20</f>
        <v>0</v>
      </c>
      <c r="I20" s="48">
        <f>F20-G20</f>
        <v>0</v>
      </c>
      <c r="J20" s="45"/>
      <c r="K20" s="45"/>
    </row>
    <row r="21" spans="1:11" s="16" customFormat="1" ht="15.75">
      <c r="A21" s="42"/>
      <c r="B21" s="43"/>
      <c r="C21" s="44"/>
      <c r="D21" s="45"/>
      <c r="E21" s="49" t="s">
        <v>125</v>
      </c>
      <c r="F21" s="50">
        <f>SUM(F19:F20)</f>
        <v>106348.14</v>
      </c>
      <c r="G21" s="50">
        <f>SUM(G19:G20)</f>
        <v>59725</v>
      </c>
      <c r="H21" s="50">
        <f>G21</f>
        <v>59725</v>
      </c>
      <c r="I21" s="47">
        <f>F21-H21</f>
        <v>46623.14</v>
      </c>
      <c r="J21" s="45"/>
      <c r="K21" s="45"/>
    </row>
    <row r="22" spans="1:11" s="16" customFormat="1" ht="30.75">
      <c r="A22" s="42">
        <v>7</v>
      </c>
      <c r="B22" s="43" t="s">
        <v>23</v>
      </c>
      <c r="C22" s="44">
        <v>4547125</v>
      </c>
      <c r="D22" s="45" t="s">
        <v>21</v>
      </c>
      <c r="E22" s="43" t="s">
        <v>153</v>
      </c>
      <c r="F22" s="46">
        <v>141863</v>
      </c>
      <c r="G22" s="46">
        <f>ROUND(F22*56.16%,0)-5003.2</f>
        <v>74666.8</v>
      </c>
      <c r="H22" s="47"/>
      <c r="I22" s="48">
        <f>F22-G22</f>
        <v>67196.2</v>
      </c>
      <c r="J22" s="45"/>
      <c r="K22" s="45"/>
    </row>
    <row r="23" spans="1:11" s="16" customFormat="1" ht="30.75">
      <c r="A23" s="42">
        <v>8</v>
      </c>
      <c r="B23" s="43" t="s">
        <v>23</v>
      </c>
      <c r="C23" s="44">
        <v>4547125</v>
      </c>
      <c r="D23" s="45" t="s">
        <v>21</v>
      </c>
      <c r="E23" s="43" t="s">
        <v>202</v>
      </c>
      <c r="F23" s="46">
        <v>11412.2</v>
      </c>
      <c r="G23" s="46">
        <f>F23</f>
        <v>11412.2</v>
      </c>
      <c r="H23" s="47">
        <f>F23-G23</f>
        <v>0</v>
      </c>
      <c r="I23" s="48">
        <f>F23-G23</f>
        <v>0</v>
      </c>
      <c r="J23" s="45"/>
      <c r="K23" s="45"/>
    </row>
    <row r="24" spans="1:11" s="16" customFormat="1" ht="15.75">
      <c r="A24" s="42"/>
      <c r="B24" s="43"/>
      <c r="C24" s="44"/>
      <c r="D24" s="45"/>
      <c r="E24" s="49" t="s">
        <v>125</v>
      </c>
      <c r="F24" s="50">
        <f>SUM(F22:F23)</f>
        <v>153275.2</v>
      </c>
      <c r="G24" s="50">
        <f>SUM(G22:G23)</f>
        <v>86079</v>
      </c>
      <c r="H24" s="50">
        <f>G24</f>
        <v>86079</v>
      </c>
      <c r="I24" s="47">
        <f>F24-H24</f>
        <v>67196.20000000001</v>
      </c>
      <c r="J24" s="45"/>
      <c r="K24" s="45"/>
    </row>
    <row r="25" spans="1:11" s="1" customFormat="1" ht="30.75" outlineLevel="2">
      <c r="A25" s="42">
        <v>9</v>
      </c>
      <c r="B25" s="43" t="s">
        <v>24</v>
      </c>
      <c r="C25" s="44">
        <v>2880513</v>
      </c>
      <c r="D25" s="45" t="s">
        <v>25</v>
      </c>
      <c r="E25" s="43" t="s">
        <v>156</v>
      </c>
      <c r="F25" s="46">
        <v>136615</v>
      </c>
      <c r="G25" s="46">
        <f>ROUND(F25*56.16%,0)-24679</f>
        <v>52044</v>
      </c>
      <c r="H25" s="47"/>
      <c r="I25" s="48">
        <f>F25-G25</f>
        <v>84571</v>
      </c>
      <c r="J25" s="45"/>
      <c r="K25" s="45"/>
    </row>
    <row r="26" spans="1:11" s="1" customFormat="1" ht="30.75" outlineLevel="2">
      <c r="A26" s="42">
        <v>10</v>
      </c>
      <c r="B26" s="43" t="s">
        <v>24</v>
      </c>
      <c r="C26" s="44">
        <v>2880513</v>
      </c>
      <c r="D26" s="45" t="s">
        <v>25</v>
      </c>
      <c r="E26" s="43" t="s">
        <v>183</v>
      </c>
      <c r="F26" s="46">
        <v>56293</v>
      </c>
      <c r="G26" s="46">
        <f>F26</f>
        <v>56293</v>
      </c>
      <c r="H26" s="47">
        <f>F26-G26</f>
        <v>0</v>
      </c>
      <c r="I26" s="48">
        <f>F26-G26</f>
        <v>0</v>
      </c>
      <c r="J26" s="45"/>
      <c r="K26" s="45"/>
    </row>
    <row r="27" spans="1:11" s="1" customFormat="1" ht="15.75" outlineLevel="2">
      <c r="A27" s="42"/>
      <c r="B27" s="43"/>
      <c r="C27" s="44"/>
      <c r="D27" s="45"/>
      <c r="E27" s="49" t="s">
        <v>125</v>
      </c>
      <c r="F27" s="50">
        <f>SUM(F25:F26)</f>
        <v>192908</v>
      </c>
      <c r="G27" s="50">
        <f>SUM(G25:G26)</f>
        <v>108337</v>
      </c>
      <c r="H27" s="50">
        <f>G27</f>
        <v>108337</v>
      </c>
      <c r="I27" s="47">
        <f>F27-H27</f>
        <v>84571</v>
      </c>
      <c r="J27" s="45"/>
      <c r="K27" s="45"/>
    </row>
    <row r="28" spans="1:11" s="1" customFormat="1" ht="30.75" outlineLevel="2">
      <c r="A28" s="42">
        <v>12</v>
      </c>
      <c r="B28" s="43" t="s">
        <v>28</v>
      </c>
      <c r="C28" s="44">
        <v>17656582</v>
      </c>
      <c r="D28" s="45" t="s">
        <v>29</v>
      </c>
      <c r="E28" s="43" t="s">
        <v>220</v>
      </c>
      <c r="F28" s="46">
        <v>79490</v>
      </c>
      <c r="G28" s="46">
        <f>ROUND(F28*56.16%,0)</f>
        <v>44642</v>
      </c>
      <c r="H28" s="47"/>
      <c r="I28" s="48">
        <f>F28-G28</f>
        <v>34848</v>
      </c>
      <c r="J28" s="45"/>
      <c r="K28" s="45"/>
    </row>
    <row r="29" spans="1:11" s="1" customFormat="1" ht="15.75" outlineLevel="2">
      <c r="A29" s="42"/>
      <c r="B29" s="43"/>
      <c r="C29" s="44"/>
      <c r="D29" s="45"/>
      <c r="E29" s="49" t="s">
        <v>125</v>
      </c>
      <c r="F29" s="50">
        <f>SUM(F28)</f>
        <v>79490</v>
      </c>
      <c r="G29" s="50">
        <f>SUM(G28)</f>
        <v>44642</v>
      </c>
      <c r="H29" s="47">
        <f>G29</f>
        <v>44642</v>
      </c>
      <c r="I29" s="47">
        <f>F29-H29</f>
        <v>34848</v>
      </c>
      <c r="J29" s="45"/>
      <c r="K29" s="45"/>
    </row>
    <row r="30" spans="1:11" s="1" customFormat="1" ht="30.75" outlineLevel="2">
      <c r="A30" s="42">
        <v>13</v>
      </c>
      <c r="B30" s="43" t="s">
        <v>30</v>
      </c>
      <c r="C30" s="44">
        <v>8422035</v>
      </c>
      <c r="D30" s="45" t="s">
        <v>31</v>
      </c>
      <c r="E30" s="43" t="s">
        <v>149</v>
      </c>
      <c r="F30" s="46">
        <v>97629</v>
      </c>
      <c r="G30" s="46">
        <f>F30</f>
        <v>97629</v>
      </c>
      <c r="H30" s="47">
        <f>F30-G30</f>
        <v>0</v>
      </c>
      <c r="I30" s="48">
        <f>F30-G30</f>
        <v>0</v>
      </c>
      <c r="J30" s="45"/>
      <c r="K30" s="45"/>
    </row>
    <row r="31" spans="1:11" s="1" customFormat="1" ht="30.75" outlineLevel="2">
      <c r="A31" s="42">
        <v>14</v>
      </c>
      <c r="B31" s="43" t="s">
        <v>30</v>
      </c>
      <c r="C31" s="44">
        <v>8422035</v>
      </c>
      <c r="D31" s="45" t="s">
        <v>31</v>
      </c>
      <c r="E31" s="43" t="s">
        <v>196</v>
      </c>
      <c r="F31" s="46">
        <v>142692</v>
      </c>
      <c r="G31" s="46">
        <f>ROUND(F31*56.16%,0)-42801</f>
        <v>37335</v>
      </c>
      <c r="H31" s="47"/>
      <c r="I31" s="48">
        <f>F31-G31</f>
        <v>105357</v>
      </c>
      <c r="J31" s="45"/>
      <c r="K31" s="45"/>
    </row>
    <row r="32" spans="1:11" s="1" customFormat="1" ht="15.75" outlineLevel="2">
      <c r="A32" s="42"/>
      <c r="B32" s="43"/>
      <c r="C32" s="44"/>
      <c r="D32" s="45"/>
      <c r="E32" s="49" t="s">
        <v>125</v>
      </c>
      <c r="F32" s="50">
        <f>SUM(F30:F31)</f>
        <v>240321</v>
      </c>
      <c r="G32" s="50">
        <f>SUM(G30:G31)</f>
        <v>134964</v>
      </c>
      <c r="H32" s="50">
        <f>G32</f>
        <v>134964</v>
      </c>
      <c r="I32" s="47">
        <f>F32-H32</f>
        <v>105357</v>
      </c>
      <c r="J32" s="45"/>
      <c r="K32" s="45"/>
    </row>
    <row r="33" spans="1:11" s="1" customFormat="1" ht="30.75" outlineLevel="2">
      <c r="A33" s="42">
        <v>15</v>
      </c>
      <c r="B33" s="43" t="s">
        <v>32</v>
      </c>
      <c r="C33" s="44">
        <v>39742617</v>
      </c>
      <c r="D33" s="45" t="s">
        <v>33</v>
      </c>
      <c r="E33" s="43" t="s">
        <v>137</v>
      </c>
      <c r="F33" s="46">
        <v>24137.44</v>
      </c>
      <c r="G33" s="46">
        <f>ROUND(F33*56.16%,0)</f>
        <v>13556</v>
      </c>
      <c r="H33" s="47"/>
      <c r="I33" s="48">
        <f>F33-G33</f>
        <v>10581.439999999999</v>
      </c>
      <c r="J33" s="45"/>
      <c r="K33" s="45"/>
    </row>
    <row r="34" spans="1:11" s="1" customFormat="1" ht="15.75" outlineLevel="2">
      <c r="A34" s="42"/>
      <c r="B34" s="43"/>
      <c r="C34" s="44"/>
      <c r="D34" s="45"/>
      <c r="E34" s="49" t="s">
        <v>125</v>
      </c>
      <c r="F34" s="50">
        <f>SUM(F33)</f>
        <v>24137.44</v>
      </c>
      <c r="G34" s="50">
        <f>SUM(G33)</f>
        <v>13556</v>
      </c>
      <c r="H34" s="50">
        <f>G34</f>
        <v>13556</v>
      </c>
      <c r="I34" s="47">
        <f>F34-H34</f>
        <v>10581.439999999999</v>
      </c>
      <c r="J34" s="45"/>
      <c r="K34" s="45"/>
    </row>
    <row r="35" spans="1:11" s="1" customFormat="1" ht="30.75" outlineLevel="2">
      <c r="A35" s="42">
        <v>16</v>
      </c>
      <c r="B35" s="43" t="s">
        <v>34</v>
      </c>
      <c r="C35" s="44">
        <v>33092124</v>
      </c>
      <c r="D35" s="45" t="s">
        <v>35</v>
      </c>
      <c r="E35" s="43" t="s">
        <v>130</v>
      </c>
      <c r="F35" s="46">
        <v>98723</v>
      </c>
      <c r="G35" s="46">
        <f>ROUND(F35*56.16%,0)</f>
        <v>55443</v>
      </c>
      <c r="H35" s="47"/>
      <c r="I35" s="48">
        <f>F35-G35</f>
        <v>43280</v>
      </c>
      <c r="J35" s="45"/>
      <c r="K35" s="45"/>
    </row>
    <row r="36" spans="1:11" s="1" customFormat="1" ht="13.5" customHeight="1" outlineLevel="2">
      <c r="A36" s="42"/>
      <c r="B36" s="43"/>
      <c r="C36" s="44"/>
      <c r="D36" s="45"/>
      <c r="E36" s="49" t="s">
        <v>125</v>
      </c>
      <c r="F36" s="50">
        <f>SUM(F35)</f>
        <v>98723</v>
      </c>
      <c r="G36" s="50">
        <f>SUM(G35)</f>
        <v>55443</v>
      </c>
      <c r="H36" s="50">
        <f>G36</f>
        <v>55443</v>
      </c>
      <c r="I36" s="47">
        <f>F36-H36</f>
        <v>43280</v>
      </c>
      <c r="J36" s="45"/>
      <c r="K36" s="45"/>
    </row>
    <row r="37" spans="1:11" s="1" customFormat="1" ht="30.75" outlineLevel="2">
      <c r="A37" s="42">
        <v>17</v>
      </c>
      <c r="B37" s="43" t="s">
        <v>36</v>
      </c>
      <c r="C37" s="44">
        <v>14571643</v>
      </c>
      <c r="D37" s="45" t="s">
        <v>37</v>
      </c>
      <c r="E37" s="43" t="s">
        <v>160</v>
      </c>
      <c r="F37" s="46">
        <v>12506.43</v>
      </c>
      <c r="G37" s="46">
        <f>ROUND(F37*56.16%,0)</f>
        <v>7024</v>
      </c>
      <c r="H37" s="47"/>
      <c r="I37" s="48">
        <f>F37-G37</f>
        <v>5482.43</v>
      </c>
      <c r="J37" s="45"/>
      <c r="K37" s="45"/>
    </row>
    <row r="38" spans="1:11" s="1" customFormat="1" ht="15.75" outlineLevel="2">
      <c r="A38" s="42"/>
      <c r="B38" s="43"/>
      <c r="C38" s="44"/>
      <c r="D38" s="45"/>
      <c r="E38" s="49" t="s">
        <v>125</v>
      </c>
      <c r="F38" s="50">
        <f>SUM(F37)</f>
        <v>12506.43</v>
      </c>
      <c r="G38" s="50">
        <f>SUM(G37)</f>
        <v>7024</v>
      </c>
      <c r="H38" s="50">
        <f>G38</f>
        <v>7024</v>
      </c>
      <c r="I38" s="47">
        <f>F38-H38</f>
        <v>5482.43</v>
      </c>
      <c r="J38" s="45"/>
      <c r="K38" s="45"/>
    </row>
    <row r="39" spans="1:11" s="1" customFormat="1" ht="30.75" outlineLevel="2">
      <c r="A39" s="42">
        <v>18</v>
      </c>
      <c r="B39" s="43" t="s">
        <v>96</v>
      </c>
      <c r="C39" s="44">
        <v>11963146</v>
      </c>
      <c r="D39" s="45" t="s">
        <v>19</v>
      </c>
      <c r="E39" s="43" t="s">
        <v>201</v>
      </c>
      <c r="F39" s="46">
        <v>108788</v>
      </c>
      <c r="G39" s="46">
        <f>ROUND(F39*56.16%,0)</f>
        <v>61095</v>
      </c>
      <c r="H39" s="47"/>
      <c r="I39" s="48">
        <f>F39-G39</f>
        <v>47693</v>
      </c>
      <c r="J39" s="45"/>
      <c r="K39" s="45"/>
    </row>
    <row r="40" spans="1:11" s="1" customFormat="1" ht="15.75" outlineLevel="2">
      <c r="A40" s="42"/>
      <c r="B40" s="43"/>
      <c r="C40" s="44"/>
      <c r="D40" s="45"/>
      <c r="E40" s="49" t="s">
        <v>125</v>
      </c>
      <c r="F40" s="50">
        <f>SUM(F39)</f>
        <v>108788</v>
      </c>
      <c r="G40" s="50">
        <f>SUM(G39)</f>
        <v>61095</v>
      </c>
      <c r="H40" s="50">
        <f>G40</f>
        <v>61095</v>
      </c>
      <c r="I40" s="47">
        <f>F40-H40</f>
        <v>47693</v>
      </c>
      <c r="J40" s="45"/>
      <c r="K40" s="45"/>
    </row>
    <row r="41" spans="1:11" s="1" customFormat="1" ht="30.75" outlineLevel="2">
      <c r="A41" s="42">
        <v>19</v>
      </c>
      <c r="B41" s="43" t="s">
        <v>38</v>
      </c>
      <c r="C41" s="44">
        <v>9205492</v>
      </c>
      <c r="D41" s="45" t="s">
        <v>39</v>
      </c>
      <c r="E41" s="43" t="s">
        <v>214</v>
      </c>
      <c r="F41" s="46">
        <v>83206</v>
      </c>
      <c r="G41" s="46">
        <f>F41</f>
        <v>83206</v>
      </c>
      <c r="H41" s="47">
        <f>F41-G41</f>
        <v>0</v>
      </c>
      <c r="I41" s="48">
        <f>F41-G41</f>
        <v>0</v>
      </c>
      <c r="J41" s="45"/>
      <c r="K41" s="45"/>
    </row>
    <row r="42" spans="1:11" s="1" customFormat="1" ht="30.75" outlineLevel="2">
      <c r="A42" s="42">
        <v>20</v>
      </c>
      <c r="B42" s="43" t="s">
        <v>38</v>
      </c>
      <c r="C42" s="44">
        <v>9205492</v>
      </c>
      <c r="D42" s="45" t="s">
        <v>39</v>
      </c>
      <c r="E42" s="43" t="s">
        <v>213</v>
      </c>
      <c r="F42" s="46">
        <v>155644</v>
      </c>
      <c r="G42" s="46">
        <f>ROUND(F42*56.16%,0)-36478</f>
        <v>50932</v>
      </c>
      <c r="H42" s="47"/>
      <c r="I42" s="48">
        <f>F42-G42</f>
        <v>104712</v>
      </c>
      <c r="J42" s="45"/>
      <c r="K42" s="45"/>
    </row>
    <row r="43" spans="1:11" s="1" customFormat="1" ht="16.5" customHeight="1" outlineLevel="2">
      <c r="A43" s="42"/>
      <c r="B43" s="43"/>
      <c r="C43" s="44"/>
      <c r="D43" s="45"/>
      <c r="E43" s="49" t="s">
        <v>125</v>
      </c>
      <c r="F43" s="50">
        <f>SUM(F41:F42)</f>
        <v>238850</v>
      </c>
      <c r="G43" s="50">
        <f>SUM(G41:G42)</f>
        <v>134138</v>
      </c>
      <c r="H43" s="50">
        <f>G43</f>
        <v>134138</v>
      </c>
      <c r="I43" s="47">
        <f>F43-H43</f>
        <v>104712</v>
      </c>
      <c r="J43" s="45"/>
      <c r="K43" s="45"/>
    </row>
    <row r="44" spans="1:11" s="1" customFormat="1" ht="30.75" outlineLevel="2">
      <c r="A44" s="42">
        <v>21</v>
      </c>
      <c r="B44" s="43" t="s">
        <v>40</v>
      </c>
      <c r="C44" s="44">
        <v>16285931</v>
      </c>
      <c r="D44" s="45" t="s">
        <v>41</v>
      </c>
      <c r="E44" s="43" t="s">
        <v>142</v>
      </c>
      <c r="F44" s="46">
        <v>92861</v>
      </c>
      <c r="G44" s="46">
        <f>ROUND(F44*56.16%,0)-9445.02</f>
        <v>42705.979999999996</v>
      </c>
      <c r="H44" s="47"/>
      <c r="I44" s="48">
        <f>F44-G44</f>
        <v>50155.020000000004</v>
      </c>
      <c r="J44" s="45"/>
      <c r="K44" s="45"/>
    </row>
    <row r="45" spans="1:11" s="1" customFormat="1" ht="30.75" outlineLevel="2">
      <c r="A45" s="42">
        <v>22</v>
      </c>
      <c r="B45" s="43" t="s">
        <v>40</v>
      </c>
      <c r="C45" s="44">
        <v>16285931</v>
      </c>
      <c r="D45" s="45" t="s">
        <v>41</v>
      </c>
      <c r="E45" s="43" t="s">
        <v>144</v>
      </c>
      <c r="F45" s="46">
        <v>21545.02</v>
      </c>
      <c r="G45" s="46">
        <f>F45</f>
        <v>21545.02</v>
      </c>
      <c r="H45" s="47">
        <f>F45-G45</f>
        <v>0</v>
      </c>
      <c r="I45" s="48">
        <f>F45-G45</f>
        <v>0</v>
      </c>
      <c r="J45" s="45"/>
      <c r="K45" s="45"/>
    </row>
    <row r="46" spans="1:11" s="1" customFormat="1" ht="15.75" outlineLevel="2">
      <c r="A46" s="42"/>
      <c r="B46" s="43"/>
      <c r="C46" s="44"/>
      <c r="D46" s="45"/>
      <c r="E46" s="49" t="s">
        <v>125</v>
      </c>
      <c r="F46" s="50">
        <f>SUM(F44:F45)</f>
        <v>114406.02</v>
      </c>
      <c r="G46" s="50">
        <f>SUM(G44:G45)</f>
        <v>64251</v>
      </c>
      <c r="H46" s="50">
        <f>G46</f>
        <v>64251</v>
      </c>
      <c r="I46" s="47">
        <f>F46-H46</f>
        <v>50155.020000000004</v>
      </c>
      <c r="J46" s="45"/>
      <c r="K46" s="45"/>
    </row>
    <row r="47" spans="1:11" s="1" customFormat="1" ht="30.75" outlineLevel="2">
      <c r="A47" s="42">
        <v>23</v>
      </c>
      <c r="B47" s="43" t="s">
        <v>42</v>
      </c>
      <c r="C47" s="44">
        <v>16082325</v>
      </c>
      <c r="D47" s="45" t="s">
        <v>43</v>
      </c>
      <c r="E47" s="43" t="s">
        <v>171</v>
      </c>
      <c r="F47" s="46">
        <v>112215</v>
      </c>
      <c r="G47" s="46">
        <f>ROUND(F47*56.16%,0)-25502.9</f>
        <v>37517.1</v>
      </c>
      <c r="H47" s="47"/>
      <c r="I47" s="48">
        <f>F47-G47</f>
        <v>74697.9</v>
      </c>
      <c r="J47" s="45"/>
      <c r="K47" s="45"/>
    </row>
    <row r="48" spans="1:11" s="1" customFormat="1" ht="29.25" customHeight="1" outlineLevel="2">
      <c r="A48" s="42">
        <v>24</v>
      </c>
      <c r="B48" s="43" t="s">
        <v>42</v>
      </c>
      <c r="C48" s="44">
        <v>16082325</v>
      </c>
      <c r="D48" s="45" t="s">
        <v>43</v>
      </c>
      <c r="E48" s="43" t="s">
        <v>194</v>
      </c>
      <c r="F48" s="46">
        <v>58171.9</v>
      </c>
      <c r="G48" s="46">
        <f>F48</f>
        <v>58171.9</v>
      </c>
      <c r="H48" s="47">
        <f>F48-G48</f>
        <v>0</v>
      </c>
      <c r="I48" s="48">
        <f>F48-G48</f>
        <v>0</v>
      </c>
      <c r="J48" s="45"/>
      <c r="K48" s="45"/>
    </row>
    <row r="49" spans="1:11" s="1" customFormat="1" ht="15.75" customHeight="1" outlineLevel="2">
      <c r="A49" s="42"/>
      <c r="B49" s="43"/>
      <c r="C49" s="44"/>
      <c r="D49" s="45"/>
      <c r="E49" s="49" t="s">
        <v>125</v>
      </c>
      <c r="F49" s="50">
        <f>SUM(F47:F48)</f>
        <v>170386.9</v>
      </c>
      <c r="G49" s="50">
        <f>SUM(G47:G48)</f>
        <v>95689</v>
      </c>
      <c r="H49" s="50">
        <f>G49</f>
        <v>95689</v>
      </c>
      <c r="I49" s="47">
        <f>F49-H49</f>
        <v>74697.9</v>
      </c>
      <c r="J49" s="45"/>
      <c r="K49" s="45"/>
    </row>
    <row r="50" spans="1:11" s="1" customFormat="1" ht="30.75" outlineLevel="2">
      <c r="A50" s="42">
        <v>25</v>
      </c>
      <c r="B50" s="43" t="s">
        <v>122</v>
      </c>
      <c r="C50" s="44">
        <v>26273640</v>
      </c>
      <c r="D50" s="45" t="s">
        <v>44</v>
      </c>
      <c r="E50" s="43" t="s">
        <v>186</v>
      </c>
      <c r="F50" s="46">
        <v>67352.17</v>
      </c>
      <c r="G50" s="46">
        <f>ROUND(F50*56.16%,0)</f>
        <v>37825</v>
      </c>
      <c r="H50" s="47"/>
      <c r="I50" s="48">
        <f>F50-G50</f>
        <v>29527.17</v>
      </c>
      <c r="J50" s="45"/>
      <c r="K50" s="45"/>
    </row>
    <row r="51" spans="1:11" s="1" customFormat="1" ht="15.75" outlineLevel="2">
      <c r="A51" s="42"/>
      <c r="B51" s="43"/>
      <c r="C51" s="44"/>
      <c r="D51" s="45"/>
      <c r="E51" s="49" t="s">
        <v>125</v>
      </c>
      <c r="F51" s="50">
        <f>SUM(F50)</f>
        <v>67352.17</v>
      </c>
      <c r="G51" s="50">
        <f>SUM(G50)</f>
        <v>37825</v>
      </c>
      <c r="H51" s="50">
        <f>G51</f>
        <v>37825</v>
      </c>
      <c r="I51" s="47">
        <f>F51-H51</f>
        <v>29527.17</v>
      </c>
      <c r="J51" s="45"/>
      <c r="K51" s="45"/>
    </row>
    <row r="52" spans="1:11" s="1" customFormat="1" ht="30.75" outlineLevel="2">
      <c r="A52" s="42">
        <v>27</v>
      </c>
      <c r="B52" s="43" t="s">
        <v>47</v>
      </c>
      <c r="C52" s="44">
        <v>15448720</v>
      </c>
      <c r="D52" s="45" t="s">
        <v>48</v>
      </c>
      <c r="E52" s="43" t="s">
        <v>191</v>
      </c>
      <c r="F52" s="46">
        <v>80481</v>
      </c>
      <c r="G52" s="46">
        <f>ROUND(F52*56.16%,0)</f>
        <v>45198</v>
      </c>
      <c r="H52" s="47"/>
      <c r="I52" s="48">
        <f>F52-G52</f>
        <v>35283</v>
      </c>
      <c r="J52" s="45"/>
      <c r="K52" s="45"/>
    </row>
    <row r="53" spans="1:11" s="1" customFormat="1" ht="15.75" outlineLevel="2">
      <c r="A53" s="42"/>
      <c r="B53" s="43"/>
      <c r="C53" s="44"/>
      <c r="D53" s="45"/>
      <c r="E53" s="49" t="s">
        <v>125</v>
      </c>
      <c r="F53" s="50">
        <f>SUM(F52)</f>
        <v>80481</v>
      </c>
      <c r="G53" s="50">
        <f>SUM(G52)</f>
        <v>45198</v>
      </c>
      <c r="H53" s="50">
        <f>G53</f>
        <v>45198</v>
      </c>
      <c r="I53" s="47">
        <f>F53-H53</f>
        <v>35283</v>
      </c>
      <c r="J53" s="45"/>
      <c r="K53" s="45"/>
    </row>
    <row r="54" spans="1:11" s="1" customFormat="1" ht="30.75" outlineLevel="2">
      <c r="A54" s="42">
        <v>28</v>
      </c>
      <c r="B54" s="43" t="s">
        <v>49</v>
      </c>
      <c r="C54" s="44">
        <v>13863330</v>
      </c>
      <c r="D54" s="45" t="s">
        <v>50</v>
      </c>
      <c r="E54" s="43" t="s">
        <v>199</v>
      </c>
      <c r="F54" s="46">
        <v>55668.08</v>
      </c>
      <c r="G54" s="46">
        <f>ROUND(F54*56.16%,0)</f>
        <v>31263</v>
      </c>
      <c r="H54" s="47"/>
      <c r="I54" s="48">
        <f>F54-G54</f>
        <v>24405.08</v>
      </c>
      <c r="J54" s="45"/>
      <c r="K54" s="45"/>
    </row>
    <row r="55" spans="1:11" s="1" customFormat="1" ht="15.75" outlineLevel="2">
      <c r="A55" s="42"/>
      <c r="B55" s="43"/>
      <c r="C55" s="44"/>
      <c r="D55" s="45"/>
      <c r="E55" s="49" t="s">
        <v>125</v>
      </c>
      <c r="F55" s="50">
        <f>SUM(F54)</f>
        <v>55668.08</v>
      </c>
      <c r="G55" s="50">
        <f>SUM(G54)</f>
        <v>31263</v>
      </c>
      <c r="H55" s="50">
        <f>G55</f>
        <v>31263</v>
      </c>
      <c r="I55" s="47">
        <f>F55-H55</f>
        <v>24405.08</v>
      </c>
      <c r="J55" s="45"/>
      <c r="K55" s="45"/>
    </row>
    <row r="56" spans="1:11" s="1" customFormat="1" ht="30.75" outlineLevel="2">
      <c r="A56" s="42">
        <v>29</v>
      </c>
      <c r="B56" s="43" t="s">
        <v>51</v>
      </c>
      <c r="C56" s="44">
        <v>5919324</v>
      </c>
      <c r="D56" s="45" t="s">
        <v>52</v>
      </c>
      <c r="E56" s="43" t="s">
        <v>215</v>
      </c>
      <c r="F56" s="46">
        <v>193206</v>
      </c>
      <c r="G56" s="46">
        <f>ROUND(F56*56.16%,0)-4165-42355</f>
        <v>61984</v>
      </c>
      <c r="H56" s="47"/>
      <c r="I56" s="48">
        <f>F56-G56</f>
        <v>131222</v>
      </c>
      <c r="J56" s="45"/>
      <c r="K56" s="45"/>
    </row>
    <row r="57" spans="1:11" s="1" customFormat="1" ht="30.75" outlineLevel="2">
      <c r="A57" s="42">
        <v>30</v>
      </c>
      <c r="B57" s="43" t="s">
        <v>51</v>
      </c>
      <c r="C57" s="44">
        <v>5919324</v>
      </c>
      <c r="D57" s="45" t="s">
        <v>52</v>
      </c>
      <c r="E57" s="43" t="s">
        <v>216</v>
      </c>
      <c r="F57" s="46">
        <v>9500</v>
      </c>
      <c r="G57" s="46">
        <f>F57</f>
        <v>9500</v>
      </c>
      <c r="H57" s="47">
        <f>F57-G57</f>
        <v>0</v>
      </c>
      <c r="I57" s="48">
        <f>F57-G57</f>
        <v>0</v>
      </c>
      <c r="J57" s="45"/>
      <c r="K57" s="45"/>
    </row>
    <row r="58" spans="1:11" s="1" customFormat="1" ht="30.75" outlineLevel="2">
      <c r="A58" s="42">
        <v>31</v>
      </c>
      <c r="B58" s="43" t="s">
        <v>51</v>
      </c>
      <c r="C58" s="44">
        <v>5919324</v>
      </c>
      <c r="D58" s="45" t="s">
        <v>52</v>
      </c>
      <c r="E58" s="43" t="s">
        <v>217</v>
      </c>
      <c r="F58" s="46">
        <v>96613</v>
      </c>
      <c r="G58" s="46">
        <f>F58</f>
        <v>96613</v>
      </c>
      <c r="H58" s="47">
        <f>F58-G58</f>
        <v>0</v>
      </c>
      <c r="I58" s="48">
        <f>F58-G58</f>
        <v>0</v>
      </c>
      <c r="J58" s="45"/>
      <c r="K58" s="45"/>
    </row>
    <row r="59" spans="1:11" s="1" customFormat="1" ht="15.75" outlineLevel="2">
      <c r="A59" s="42"/>
      <c r="B59" s="43"/>
      <c r="C59" s="44"/>
      <c r="D59" s="45"/>
      <c r="E59" s="49" t="s">
        <v>125</v>
      </c>
      <c r="F59" s="50">
        <f>SUM(F56:F58)</f>
        <v>299319</v>
      </c>
      <c r="G59" s="50">
        <f>SUM(G56:G58)</f>
        <v>168097</v>
      </c>
      <c r="H59" s="47">
        <f>G59</f>
        <v>168097</v>
      </c>
      <c r="I59" s="47">
        <f>F59-H59</f>
        <v>131222</v>
      </c>
      <c r="J59" s="51"/>
      <c r="K59" s="45"/>
    </row>
    <row r="60" spans="1:11" s="1" customFormat="1" ht="30.75" outlineLevel="2">
      <c r="A60" s="42">
        <v>34</v>
      </c>
      <c r="B60" s="43" t="s">
        <v>57</v>
      </c>
      <c r="C60" s="44">
        <v>16927632</v>
      </c>
      <c r="D60" s="45" t="s">
        <v>58</v>
      </c>
      <c r="E60" s="43" t="s">
        <v>208</v>
      </c>
      <c r="F60" s="46">
        <v>140530</v>
      </c>
      <c r="G60" s="46">
        <f>ROUND(F60*56.16%,0)</f>
        <v>78922</v>
      </c>
      <c r="H60" s="47"/>
      <c r="I60" s="48">
        <f>F60-G60</f>
        <v>61608</v>
      </c>
      <c r="J60" s="45"/>
      <c r="K60" s="45"/>
    </row>
    <row r="61" spans="1:11" s="1" customFormat="1" ht="15.75" outlineLevel="2">
      <c r="A61" s="42"/>
      <c r="B61" s="43"/>
      <c r="C61" s="44"/>
      <c r="D61" s="45"/>
      <c r="E61" s="49" t="s">
        <v>125</v>
      </c>
      <c r="F61" s="50">
        <f>SUM(F60)</f>
        <v>140530</v>
      </c>
      <c r="G61" s="50">
        <f>SUM(G60)</f>
        <v>78922</v>
      </c>
      <c r="H61" s="50">
        <f>G61</f>
        <v>78922</v>
      </c>
      <c r="I61" s="47">
        <f>F61-H61</f>
        <v>61608</v>
      </c>
      <c r="J61" s="45"/>
      <c r="K61" s="45"/>
    </row>
    <row r="62" spans="1:11" s="1" customFormat="1" ht="30.75" outlineLevel="2">
      <c r="A62" s="42">
        <v>35</v>
      </c>
      <c r="B62" s="43" t="s">
        <v>59</v>
      </c>
      <c r="C62" s="44">
        <v>15190728</v>
      </c>
      <c r="D62" s="45" t="s">
        <v>60</v>
      </c>
      <c r="E62" s="43" t="s">
        <v>209</v>
      </c>
      <c r="F62" s="46">
        <v>58527</v>
      </c>
      <c r="G62" s="46">
        <f>ROUND(F62*56.16%,0)</f>
        <v>32869</v>
      </c>
      <c r="H62" s="47"/>
      <c r="I62" s="48">
        <f>F62-G62</f>
        <v>25658</v>
      </c>
      <c r="J62" s="45"/>
      <c r="K62" s="45"/>
    </row>
    <row r="63" spans="1:11" s="1" customFormat="1" ht="15.75" outlineLevel="2">
      <c r="A63" s="42"/>
      <c r="B63" s="43"/>
      <c r="C63" s="44"/>
      <c r="D63" s="45"/>
      <c r="E63" s="49" t="s">
        <v>125</v>
      </c>
      <c r="F63" s="50">
        <f>SUM(F62)</f>
        <v>58527</v>
      </c>
      <c r="G63" s="50">
        <f>SUM(G62)</f>
        <v>32869</v>
      </c>
      <c r="H63" s="50">
        <f>G63</f>
        <v>32869</v>
      </c>
      <c r="I63" s="47">
        <f>F63-H63</f>
        <v>25658</v>
      </c>
      <c r="J63" s="45"/>
      <c r="K63" s="45"/>
    </row>
    <row r="64" spans="1:11" s="16" customFormat="1" ht="30.75">
      <c r="A64" s="42">
        <v>36</v>
      </c>
      <c r="B64" s="43" t="s">
        <v>61</v>
      </c>
      <c r="C64" s="44">
        <v>14266062</v>
      </c>
      <c r="D64" s="45" t="s">
        <v>62</v>
      </c>
      <c r="E64" s="43" t="s">
        <v>203</v>
      </c>
      <c r="F64" s="46">
        <v>3685</v>
      </c>
      <c r="G64" s="46">
        <f>ROUND(F64*56.16%,0)</f>
        <v>2069</v>
      </c>
      <c r="H64" s="47"/>
      <c r="I64" s="48">
        <f>F64-G64</f>
        <v>1616</v>
      </c>
      <c r="J64" s="45"/>
      <c r="K64" s="45"/>
    </row>
    <row r="65" spans="1:11" s="16" customFormat="1" ht="15.75">
      <c r="A65" s="42"/>
      <c r="B65" s="43"/>
      <c r="C65" s="44"/>
      <c r="D65" s="45"/>
      <c r="E65" s="49" t="s">
        <v>125</v>
      </c>
      <c r="F65" s="50">
        <f>SUM(F64)</f>
        <v>3685</v>
      </c>
      <c r="G65" s="50">
        <f>SUM(G64)</f>
        <v>2069</v>
      </c>
      <c r="H65" s="50">
        <f>G65</f>
        <v>2069</v>
      </c>
      <c r="I65" s="47">
        <f>F65-H65</f>
        <v>1616</v>
      </c>
      <c r="J65" s="45"/>
      <c r="K65" s="45"/>
    </row>
    <row r="66" spans="1:11" s="16" customFormat="1" ht="30.75">
      <c r="A66" s="42">
        <v>38</v>
      </c>
      <c r="B66" s="43" t="s">
        <v>65</v>
      </c>
      <c r="C66" s="44">
        <v>672664</v>
      </c>
      <c r="D66" s="45" t="s">
        <v>66</v>
      </c>
      <c r="E66" s="43" t="s">
        <v>155</v>
      </c>
      <c r="F66" s="46">
        <v>24961.21</v>
      </c>
      <c r="G66" s="46">
        <f>F66</f>
        <v>24961.21</v>
      </c>
      <c r="H66" s="47">
        <f>F66-G66</f>
        <v>0</v>
      </c>
      <c r="I66" s="48">
        <f>F66-G66</f>
        <v>0</v>
      </c>
      <c r="J66" s="45"/>
      <c r="K66" s="45"/>
    </row>
    <row r="67" spans="1:11" s="16" customFormat="1" ht="30.75">
      <c r="A67" s="42">
        <v>39</v>
      </c>
      <c r="B67" s="43" t="s">
        <v>65</v>
      </c>
      <c r="C67" s="44">
        <v>672664</v>
      </c>
      <c r="D67" s="45" t="s">
        <v>66</v>
      </c>
      <c r="E67" s="43" t="s">
        <v>182</v>
      </c>
      <c r="F67" s="46">
        <v>39363.16</v>
      </c>
      <c r="G67" s="46">
        <f>ROUND(F67*56.16%,0)-10943.21</f>
        <v>11162.79</v>
      </c>
      <c r="H67" s="47"/>
      <c r="I67" s="48">
        <f>F67-G67</f>
        <v>28200.370000000003</v>
      </c>
      <c r="J67" s="45"/>
      <c r="K67" s="45"/>
    </row>
    <row r="68" spans="1:11" s="16" customFormat="1" ht="15.75">
      <c r="A68" s="42"/>
      <c r="B68" s="43"/>
      <c r="C68" s="44"/>
      <c r="D68" s="45"/>
      <c r="E68" s="49" t="s">
        <v>125</v>
      </c>
      <c r="F68" s="50">
        <f>SUM(F66:F67)</f>
        <v>64324.37</v>
      </c>
      <c r="G68" s="50">
        <f>SUM(G66:G67)</f>
        <v>36124</v>
      </c>
      <c r="H68" s="50">
        <f>G68</f>
        <v>36124</v>
      </c>
      <c r="I68" s="47">
        <f>F68-H68</f>
        <v>28200.370000000003</v>
      </c>
      <c r="J68" s="45"/>
      <c r="K68" s="45"/>
    </row>
    <row r="69" spans="1:11" s="16" customFormat="1" ht="30.75">
      <c r="A69" s="42">
        <v>44</v>
      </c>
      <c r="B69" s="43" t="s">
        <v>73</v>
      </c>
      <c r="C69" s="44">
        <v>14383747</v>
      </c>
      <c r="D69" s="45" t="s">
        <v>74</v>
      </c>
      <c r="E69" s="43" t="s">
        <v>146</v>
      </c>
      <c r="F69" s="46">
        <v>4916.5</v>
      </c>
      <c r="G69" s="46">
        <f>ROUND(F69*56.16%,0)</f>
        <v>2761</v>
      </c>
      <c r="H69" s="47">
        <f>G69</f>
        <v>2761</v>
      </c>
      <c r="I69" s="48">
        <f>F69-H69</f>
        <v>2155.5</v>
      </c>
      <c r="J69" s="45"/>
      <c r="K69" s="45"/>
    </row>
    <row r="70" spans="1:11" s="16" customFormat="1" ht="15.75">
      <c r="A70" s="42"/>
      <c r="B70" s="43"/>
      <c r="C70" s="44"/>
      <c r="D70" s="45"/>
      <c r="E70" s="49" t="s">
        <v>125</v>
      </c>
      <c r="F70" s="50">
        <f>SUM(F69)</f>
        <v>4916.5</v>
      </c>
      <c r="G70" s="50">
        <f>SUM(G69)</f>
        <v>2761</v>
      </c>
      <c r="H70" s="50">
        <f>G70</f>
        <v>2761</v>
      </c>
      <c r="I70" s="47">
        <f>F70-H70</f>
        <v>2155.5</v>
      </c>
      <c r="J70" s="45"/>
      <c r="K70" s="45"/>
    </row>
    <row r="71" spans="1:11" s="16" customFormat="1" ht="30.75">
      <c r="A71" s="42">
        <v>45</v>
      </c>
      <c r="B71" s="43" t="s">
        <v>75</v>
      </c>
      <c r="C71" s="44">
        <v>4485715</v>
      </c>
      <c r="D71" s="45" t="s">
        <v>76</v>
      </c>
      <c r="E71" s="43" t="s">
        <v>133</v>
      </c>
      <c r="F71" s="46">
        <v>125962.3</v>
      </c>
      <c r="G71" s="46">
        <f>F71</f>
        <v>125962.3</v>
      </c>
      <c r="H71" s="47">
        <f>F71-G71</f>
        <v>0</v>
      </c>
      <c r="I71" s="48">
        <f>F71-G71</f>
        <v>0</v>
      </c>
      <c r="J71" s="45"/>
      <c r="K71" s="45"/>
    </row>
    <row r="72" spans="1:11" s="16" customFormat="1" ht="30.75">
      <c r="A72" s="42">
        <v>46</v>
      </c>
      <c r="B72" s="43" t="s">
        <v>75</v>
      </c>
      <c r="C72" s="44">
        <v>4485715</v>
      </c>
      <c r="D72" s="45" t="s">
        <v>76</v>
      </c>
      <c r="E72" s="43" t="s">
        <v>132</v>
      </c>
      <c r="F72" s="46">
        <v>4950.9</v>
      </c>
      <c r="G72" s="46">
        <f>F72</f>
        <v>4950.9</v>
      </c>
      <c r="H72" s="47">
        <f>F72-G72</f>
        <v>0</v>
      </c>
      <c r="I72" s="48">
        <f>F72-G72</f>
        <v>0</v>
      </c>
      <c r="J72" s="45"/>
      <c r="K72" s="45"/>
    </row>
    <row r="73" spans="1:11" s="16" customFormat="1" ht="30.75">
      <c r="A73" s="42">
        <v>47</v>
      </c>
      <c r="B73" s="43" t="s">
        <v>75</v>
      </c>
      <c r="C73" s="44">
        <v>4485715</v>
      </c>
      <c r="D73" s="45" t="s">
        <v>76</v>
      </c>
      <c r="E73" s="43" t="s">
        <v>134</v>
      </c>
      <c r="F73" s="46">
        <v>139776</v>
      </c>
      <c r="G73" s="46">
        <f>ROUND(F73*56.16%,0)-2170.9-55222.3</f>
        <v>21104.800000000003</v>
      </c>
      <c r="H73" s="47"/>
      <c r="I73" s="48">
        <f>F73-G73</f>
        <v>118671.2</v>
      </c>
      <c r="J73" s="45"/>
      <c r="K73" s="45"/>
    </row>
    <row r="74" spans="1:11" s="16" customFormat="1" ht="15.75">
      <c r="A74" s="42"/>
      <c r="B74" s="43"/>
      <c r="C74" s="44"/>
      <c r="D74" s="45"/>
      <c r="E74" s="49" t="s">
        <v>125</v>
      </c>
      <c r="F74" s="50">
        <f>SUM(F71:F73)</f>
        <v>270689.2</v>
      </c>
      <c r="G74" s="50">
        <f>SUM(G71:G73)</f>
        <v>152018</v>
      </c>
      <c r="H74" s="47">
        <f>G74</f>
        <v>152018</v>
      </c>
      <c r="I74" s="47">
        <f>F74-H74</f>
        <v>118671.20000000001</v>
      </c>
      <c r="J74" s="51"/>
      <c r="K74" s="45"/>
    </row>
    <row r="75" spans="1:11" s="16" customFormat="1" ht="45.75">
      <c r="A75" s="42">
        <v>48</v>
      </c>
      <c r="B75" s="43" t="s">
        <v>77</v>
      </c>
      <c r="C75" s="44">
        <v>4426352</v>
      </c>
      <c r="D75" s="45" t="s">
        <v>76</v>
      </c>
      <c r="E75" s="43" t="s">
        <v>159</v>
      </c>
      <c r="F75" s="46">
        <v>63397</v>
      </c>
      <c r="G75" s="46">
        <f>ROUND(F75*56.16%,0)-26082</f>
        <v>9522</v>
      </c>
      <c r="H75" s="47"/>
      <c r="I75" s="48">
        <f>F75-G75</f>
        <v>53875</v>
      </c>
      <c r="J75" s="45"/>
      <c r="K75" s="45"/>
    </row>
    <row r="76" spans="1:11" s="16" customFormat="1" ht="45.75">
      <c r="A76" s="42">
        <v>49</v>
      </c>
      <c r="B76" s="43" t="s">
        <v>77</v>
      </c>
      <c r="C76" s="44">
        <v>4426352</v>
      </c>
      <c r="D76" s="45" t="s">
        <v>76</v>
      </c>
      <c r="E76" s="43" t="s">
        <v>185</v>
      </c>
      <c r="F76" s="46">
        <v>59493</v>
      </c>
      <c r="G76" s="46">
        <f>F76</f>
        <v>59493</v>
      </c>
      <c r="H76" s="47">
        <f>F76-G76</f>
        <v>0</v>
      </c>
      <c r="I76" s="48">
        <f>F76-G76</f>
        <v>0</v>
      </c>
      <c r="J76" s="45"/>
      <c r="K76" s="45"/>
    </row>
    <row r="77" spans="1:11" s="16" customFormat="1" ht="15.75">
      <c r="A77" s="42"/>
      <c r="B77" s="43"/>
      <c r="C77" s="44"/>
      <c r="D77" s="45"/>
      <c r="E77" s="49" t="s">
        <v>125</v>
      </c>
      <c r="F77" s="50">
        <f>SUM(F75:F76)</f>
        <v>122890</v>
      </c>
      <c r="G77" s="50">
        <f>SUM(G75:G76)</f>
        <v>69015</v>
      </c>
      <c r="H77" s="50">
        <f>G77</f>
        <v>69015</v>
      </c>
      <c r="I77" s="47">
        <f>F77-H77</f>
        <v>53875</v>
      </c>
      <c r="J77" s="45"/>
      <c r="K77" s="45"/>
    </row>
    <row r="78" spans="1:11" s="16" customFormat="1" ht="45.75">
      <c r="A78" s="42">
        <v>50</v>
      </c>
      <c r="B78" s="43" t="s">
        <v>78</v>
      </c>
      <c r="C78" s="44">
        <v>4288080</v>
      </c>
      <c r="D78" s="45" t="s">
        <v>21</v>
      </c>
      <c r="E78" s="43" t="s">
        <v>161</v>
      </c>
      <c r="F78" s="46">
        <v>333555</v>
      </c>
      <c r="G78" s="46">
        <f>ROUND(F78*56.16%,0)-6303.6-47571.33</f>
        <v>133449.07</v>
      </c>
      <c r="H78" s="47"/>
      <c r="I78" s="48">
        <f>F78-G78</f>
        <v>200105.93</v>
      </c>
      <c r="J78" s="45"/>
      <c r="K78" s="45"/>
    </row>
    <row r="79" spans="1:11" s="16" customFormat="1" ht="45.75">
      <c r="A79" s="42">
        <v>51</v>
      </c>
      <c r="B79" s="43" t="s">
        <v>78</v>
      </c>
      <c r="C79" s="44">
        <v>4288080</v>
      </c>
      <c r="D79" s="45" t="s">
        <v>21</v>
      </c>
      <c r="E79" s="43" t="s">
        <v>187</v>
      </c>
      <c r="F79" s="46">
        <v>108510.33</v>
      </c>
      <c r="G79" s="46">
        <f>F79</f>
        <v>108510.33</v>
      </c>
      <c r="H79" s="47">
        <f>F79-G79</f>
        <v>0</v>
      </c>
      <c r="I79" s="48">
        <f>F79-G79</f>
        <v>0</v>
      </c>
      <c r="J79" s="45"/>
      <c r="K79" s="45"/>
    </row>
    <row r="80" spans="1:11" s="16" customFormat="1" ht="45.75">
      <c r="A80" s="42">
        <v>52</v>
      </c>
      <c r="B80" s="43" t="s">
        <v>78</v>
      </c>
      <c r="C80" s="44">
        <v>4288080</v>
      </c>
      <c r="D80" s="45" t="s">
        <v>21</v>
      </c>
      <c r="E80" s="43" t="s">
        <v>205</v>
      </c>
      <c r="F80" s="46">
        <v>14379.6</v>
      </c>
      <c r="G80" s="46">
        <f>F80</f>
        <v>14379.6</v>
      </c>
      <c r="H80" s="47">
        <f>F80-G80</f>
        <v>0</v>
      </c>
      <c r="I80" s="48">
        <f>F80-G80</f>
        <v>0</v>
      </c>
      <c r="J80" s="45"/>
      <c r="K80" s="45"/>
    </row>
    <row r="81" spans="1:11" s="16" customFormat="1" ht="15.75">
      <c r="A81" s="42"/>
      <c r="B81" s="43"/>
      <c r="C81" s="44"/>
      <c r="D81" s="45"/>
      <c r="E81" s="49" t="s">
        <v>125</v>
      </c>
      <c r="F81" s="50">
        <f>SUM(F78:F80)</f>
        <v>456444.93</v>
      </c>
      <c r="G81" s="50">
        <f>SUM(G78:G80)</f>
        <v>256339.00000000003</v>
      </c>
      <c r="H81" s="47">
        <f>G81</f>
        <v>256339.00000000003</v>
      </c>
      <c r="I81" s="47">
        <f>F81-H81</f>
        <v>200105.92999999996</v>
      </c>
      <c r="J81" s="51"/>
      <c r="K81" s="45"/>
    </row>
    <row r="82" spans="1:11" s="16" customFormat="1" ht="45.75">
      <c r="A82" s="42">
        <v>53</v>
      </c>
      <c r="B82" s="43" t="s">
        <v>80</v>
      </c>
      <c r="C82" s="44">
        <v>4354540</v>
      </c>
      <c r="D82" s="45" t="s">
        <v>76</v>
      </c>
      <c r="E82" s="43" t="s">
        <v>151</v>
      </c>
      <c r="F82" s="46">
        <v>14933</v>
      </c>
      <c r="G82" s="46">
        <f>ROUND(F82*56.17%,0)</f>
        <v>8388</v>
      </c>
      <c r="H82" s="47"/>
      <c r="I82" s="48">
        <f>F82-G82</f>
        <v>6545</v>
      </c>
      <c r="J82" s="45"/>
      <c r="K82" s="45"/>
    </row>
    <row r="83" spans="1:11" s="16" customFormat="1" ht="15.75">
      <c r="A83" s="42"/>
      <c r="B83" s="43"/>
      <c r="C83" s="44"/>
      <c r="D83" s="45"/>
      <c r="E83" s="49" t="s">
        <v>125</v>
      </c>
      <c r="F83" s="50">
        <f>SUM(F82)</f>
        <v>14933</v>
      </c>
      <c r="G83" s="50">
        <f>SUM(G82)</f>
        <v>8388</v>
      </c>
      <c r="H83" s="50">
        <f>G83</f>
        <v>8388</v>
      </c>
      <c r="I83" s="47">
        <f>F83-H83</f>
        <v>6545</v>
      </c>
      <c r="J83" s="45"/>
      <c r="K83" s="45"/>
    </row>
    <row r="84" spans="1:11" s="16" customFormat="1" ht="45.75">
      <c r="A84" s="42">
        <v>54</v>
      </c>
      <c r="B84" s="43" t="s">
        <v>81</v>
      </c>
      <c r="C84" s="44">
        <v>4288268</v>
      </c>
      <c r="D84" s="45" t="s">
        <v>82</v>
      </c>
      <c r="E84" s="43" t="s">
        <v>140</v>
      </c>
      <c r="F84" s="46">
        <v>9724.35</v>
      </c>
      <c r="G84" s="46">
        <f>ROUND(F84*56.16%,0)</f>
        <v>5461</v>
      </c>
      <c r="H84" s="47"/>
      <c r="I84" s="48">
        <f>F84-G84</f>
        <v>4263.35</v>
      </c>
      <c r="J84" s="45"/>
      <c r="K84" s="45"/>
    </row>
    <row r="85" spans="1:11" s="16" customFormat="1" ht="15.75">
      <c r="A85" s="42"/>
      <c r="B85" s="43"/>
      <c r="C85" s="44"/>
      <c r="D85" s="45"/>
      <c r="E85" s="49" t="s">
        <v>125</v>
      </c>
      <c r="F85" s="50">
        <f>SUM(F84)</f>
        <v>9724.35</v>
      </c>
      <c r="G85" s="50">
        <f>SUM(G84)</f>
        <v>5461</v>
      </c>
      <c r="H85" s="50">
        <f>G85</f>
        <v>5461</v>
      </c>
      <c r="I85" s="47">
        <f>F85-H85</f>
        <v>4263.35</v>
      </c>
      <c r="J85" s="45"/>
      <c r="K85" s="45"/>
    </row>
    <row r="86" spans="1:11" s="16" customFormat="1" ht="31.5" customHeight="1">
      <c r="A86" s="42">
        <v>55</v>
      </c>
      <c r="B86" s="43" t="s">
        <v>83</v>
      </c>
      <c r="C86" s="44">
        <v>4305997</v>
      </c>
      <c r="D86" s="45" t="s">
        <v>84</v>
      </c>
      <c r="E86" s="43" t="s">
        <v>164</v>
      </c>
      <c r="F86" s="46">
        <v>36548</v>
      </c>
      <c r="G86" s="46">
        <f>F86</f>
        <v>36548</v>
      </c>
      <c r="H86" s="47">
        <f>F86-G86</f>
        <v>0</v>
      </c>
      <c r="I86" s="48">
        <f>F86-G86</f>
        <v>0</v>
      </c>
      <c r="J86" s="45"/>
      <c r="K86" s="45"/>
    </row>
    <row r="87" spans="1:11" s="16" customFormat="1" ht="30.75">
      <c r="A87" s="42">
        <v>56</v>
      </c>
      <c r="B87" s="43" t="s">
        <v>83</v>
      </c>
      <c r="C87" s="44">
        <v>4305997</v>
      </c>
      <c r="D87" s="45" t="s">
        <v>84</v>
      </c>
      <c r="E87" s="43" t="s">
        <v>188</v>
      </c>
      <c r="F87" s="46">
        <v>68315.55</v>
      </c>
      <c r="G87" s="46">
        <f>ROUND(F87*56.16%,0)-1549.5-16023</f>
        <v>20793.5</v>
      </c>
      <c r="H87" s="47"/>
      <c r="I87" s="48">
        <f>F87-G87</f>
        <v>47522.05</v>
      </c>
      <c r="J87" s="45"/>
      <c r="K87" s="45"/>
    </row>
    <row r="88" spans="1:11" s="16" customFormat="1" ht="30.75">
      <c r="A88" s="42">
        <v>57</v>
      </c>
      <c r="B88" s="43" t="s">
        <v>83</v>
      </c>
      <c r="C88" s="44">
        <v>4305997</v>
      </c>
      <c r="D88" s="45" t="s">
        <v>84</v>
      </c>
      <c r="E88" s="43" t="s">
        <v>206</v>
      </c>
      <c r="F88" s="46">
        <v>3534.5</v>
      </c>
      <c r="G88" s="46">
        <f>F88</f>
        <v>3534.5</v>
      </c>
      <c r="H88" s="47">
        <f>F88-G88</f>
        <v>0</v>
      </c>
      <c r="I88" s="48">
        <f>F88-G88</f>
        <v>0</v>
      </c>
      <c r="J88" s="45"/>
      <c r="K88" s="45"/>
    </row>
    <row r="89" spans="1:11" s="16" customFormat="1" ht="15.75">
      <c r="A89" s="42"/>
      <c r="B89" s="43"/>
      <c r="C89" s="44"/>
      <c r="D89" s="45"/>
      <c r="E89" s="49" t="s">
        <v>125</v>
      </c>
      <c r="F89" s="50">
        <f>SUM(F86:F88)</f>
        <v>108398.05</v>
      </c>
      <c r="G89" s="50">
        <f>SUM(G86:G88)</f>
        <v>60876</v>
      </c>
      <c r="H89" s="47">
        <f>G89</f>
        <v>60876</v>
      </c>
      <c r="I89" s="47">
        <f>F89-H89</f>
        <v>47522.05</v>
      </c>
      <c r="J89" s="51"/>
      <c r="K89" s="45"/>
    </row>
    <row r="90" spans="1:11" s="16" customFormat="1" ht="30.75">
      <c r="A90" s="42">
        <v>58</v>
      </c>
      <c r="B90" s="43" t="s">
        <v>85</v>
      </c>
      <c r="C90" s="44">
        <v>4546995</v>
      </c>
      <c r="D90" s="45" t="s">
        <v>86</v>
      </c>
      <c r="E90" s="43" t="s">
        <v>200</v>
      </c>
      <c r="F90" s="46">
        <v>43549.16</v>
      </c>
      <c r="G90" s="46">
        <f>ROUND(F90*56.16%,0)-13701.99</f>
        <v>10755.01</v>
      </c>
      <c r="H90" s="47"/>
      <c r="I90" s="48">
        <f>F90-G90</f>
        <v>32794.15</v>
      </c>
      <c r="J90" s="45"/>
      <c r="K90" s="45"/>
    </row>
    <row r="91" spans="1:11" s="16" customFormat="1" ht="30.75">
      <c r="A91" s="42">
        <v>59</v>
      </c>
      <c r="B91" s="43" t="s">
        <v>85</v>
      </c>
      <c r="C91" s="44">
        <v>4546995</v>
      </c>
      <c r="D91" s="45" t="s">
        <v>86</v>
      </c>
      <c r="E91" s="43" t="s">
        <v>147</v>
      </c>
      <c r="F91" s="46">
        <v>31253.99</v>
      </c>
      <c r="G91" s="46">
        <f>F91</f>
        <v>31253.99</v>
      </c>
      <c r="H91" s="47">
        <f>F91-G91</f>
        <v>0</v>
      </c>
      <c r="I91" s="48">
        <f>F91-G91</f>
        <v>0</v>
      </c>
      <c r="J91" s="45"/>
      <c r="K91" s="45"/>
    </row>
    <row r="92" spans="1:11" s="16" customFormat="1" ht="21" customHeight="1">
      <c r="A92" s="42"/>
      <c r="B92" s="43"/>
      <c r="C92" s="44"/>
      <c r="D92" s="45"/>
      <c r="E92" s="49" t="s">
        <v>125</v>
      </c>
      <c r="F92" s="50">
        <f>SUM(F90:F91)</f>
        <v>74803.15000000001</v>
      </c>
      <c r="G92" s="50">
        <f>SUM(G90:G91)</f>
        <v>42009</v>
      </c>
      <c r="H92" s="50">
        <f>G92</f>
        <v>42009</v>
      </c>
      <c r="I92" s="47">
        <f>F92-H92</f>
        <v>32794.15000000001</v>
      </c>
      <c r="J92" s="45"/>
      <c r="K92" s="45"/>
    </row>
    <row r="93" spans="1:11" s="16" customFormat="1" ht="30.75">
      <c r="A93" s="42">
        <v>60</v>
      </c>
      <c r="B93" s="43" t="s">
        <v>87</v>
      </c>
      <c r="C93" s="44">
        <v>4287971</v>
      </c>
      <c r="D93" s="45" t="s">
        <v>82</v>
      </c>
      <c r="E93" s="43" t="s">
        <v>157</v>
      </c>
      <c r="F93" s="46">
        <v>25498</v>
      </c>
      <c r="G93" s="46">
        <f>ROUND(F93*56.16%,0)-318-10547.91</f>
        <v>3454.09</v>
      </c>
      <c r="H93" s="47"/>
      <c r="I93" s="48">
        <f>F93-G93</f>
        <v>22043.91</v>
      </c>
      <c r="J93" s="45"/>
      <c r="K93" s="45"/>
    </row>
    <row r="94" spans="1:11" s="17" customFormat="1" ht="31.5" customHeight="1">
      <c r="A94" s="42">
        <v>61</v>
      </c>
      <c r="B94" s="52" t="s">
        <v>87</v>
      </c>
      <c r="C94" s="53">
        <v>4287971</v>
      </c>
      <c r="D94" s="54" t="s">
        <v>82</v>
      </c>
      <c r="E94" s="52" t="s">
        <v>184</v>
      </c>
      <c r="F94" s="55">
        <v>24059.91</v>
      </c>
      <c r="G94" s="46">
        <f>F94</f>
        <v>24059.91</v>
      </c>
      <c r="H94" s="47">
        <f>F94-G94</f>
        <v>0</v>
      </c>
      <c r="I94" s="48">
        <f>F94-G94</f>
        <v>0</v>
      </c>
      <c r="J94" s="54"/>
      <c r="K94" s="54"/>
    </row>
    <row r="95" spans="1:11" s="16" customFormat="1" ht="30.75">
      <c r="A95" s="42">
        <v>62</v>
      </c>
      <c r="B95" s="43" t="s">
        <v>87</v>
      </c>
      <c r="C95" s="44">
        <v>4287971</v>
      </c>
      <c r="D95" s="45" t="s">
        <v>82</v>
      </c>
      <c r="E95" s="43" t="s">
        <v>204</v>
      </c>
      <c r="F95" s="46">
        <v>725</v>
      </c>
      <c r="G95" s="46">
        <f>F95</f>
        <v>725</v>
      </c>
      <c r="H95" s="47">
        <f>F95-G95</f>
        <v>0</v>
      </c>
      <c r="I95" s="48">
        <f>F95-G95</f>
        <v>0</v>
      </c>
      <c r="J95" s="45"/>
      <c r="K95" s="45"/>
    </row>
    <row r="96" spans="1:11" s="16" customFormat="1" ht="15.75">
      <c r="A96" s="42"/>
      <c r="B96" s="43"/>
      <c r="C96" s="44"/>
      <c r="D96" s="45"/>
      <c r="E96" s="49" t="s">
        <v>125</v>
      </c>
      <c r="F96" s="50">
        <f>SUM(F93:F95)</f>
        <v>50282.91</v>
      </c>
      <c r="G96" s="50">
        <f>SUM(G93:G95)</f>
        <v>28239</v>
      </c>
      <c r="H96" s="47">
        <f>G96</f>
        <v>28239</v>
      </c>
      <c r="I96" s="47">
        <f>F96-H96</f>
        <v>22043.910000000003</v>
      </c>
      <c r="J96" s="51"/>
      <c r="K96" s="45"/>
    </row>
    <row r="97" spans="1:11" s="16" customFormat="1" ht="36" customHeight="1">
      <c r="A97" s="42">
        <v>63</v>
      </c>
      <c r="B97" s="43" t="s">
        <v>88</v>
      </c>
      <c r="C97" s="44">
        <v>4485618</v>
      </c>
      <c r="D97" s="45" t="s">
        <v>89</v>
      </c>
      <c r="E97" s="43" t="s">
        <v>168</v>
      </c>
      <c r="F97" s="46">
        <v>15953.28</v>
      </c>
      <c r="G97" s="46">
        <f>F97</f>
        <v>15953.28</v>
      </c>
      <c r="H97" s="47">
        <f>F97-G97</f>
        <v>0</v>
      </c>
      <c r="I97" s="48">
        <f>F97-G97</f>
        <v>0</v>
      </c>
      <c r="J97" s="45"/>
      <c r="K97" s="45"/>
    </row>
    <row r="98" spans="1:11" s="16" customFormat="1" ht="34.5" customHeight="1">
      <c r="A98" s="42">
        <v>64</v>
      </c>
      <c r="B98" s="43" t="s">
        <v>88</v>
      </c>
      <c r="C98" s="44">
        <v>4485618</v>
      </c>
      <c r="D98" s="45" t="s">
        <v>89</v>
      </c>
      <c r="E98" s="43" t="s">
        <v>192</v>
      </c>
      <c r="F98" s="46">
        <v>59180.43</v>
      </c>
      <c r="G98" s="46">
        <f>ROUND(F98*56.16%,0)-6994.28</f>
        <v>26241.72</v>
      </c>
      <c r="H98" s="47"/>
      <c r="I98" s="48">
        <f>F98-G98</f>
        <v>32938.71</v>
      </c>
      <c r="J98" s="45"/>
      <c r="K98" s="45"/>
    </row>
    <row r="99" spans="1:11" s="16" customFormat="1" ht="16.5" customHeight="1">
      <c r="A99" s="42"/>
      <c r="B99" s="43"/>
      <c r="C99" s="44"/>
      <c r="D99" s="45"/>
      <c r="E99" s="49" t="s">
        <v>125</v>
      </c>
      <c r="F99" s="50">
        <f>SUM(F97:F98)</f>
        <v>75133.71</v>
      </c>
      <c r="G99" s="50">
        <f>SUM(G97:G98)</f>
        <v>42195</v>
      </c>
      <c r="H99" s="50">
        <f>G99</f>
        <v>42195</v>
      </c>
      <c r="I99" s="47">
        <f>F99-H99</f>
        <v>32938.71000000001</v>
      </c>
      <c r="J99" s="45"/>
      <c r="K99" s="45"/>
    </row>
    <row r="100" spans="1:11" s="16" customFormat="1" ht="45.75">
      <c r="A100" s="42">
        <v>65</v>
      </c>
      <c r="B100" s="43" t="s">
        <v>20</v>
      </c>
      <c r="C100" s="44">
        <v>4354523</v>
      </c>
      <c r="D100" s="45" t="s">
        <v>21</v>
      </c>
      <c r="E100" s="43" t="s">
        <v>135</v>
      </c>
      <c r="F100" s="46">
        <v>88810</v>
      </c>
      <c r="G100" s="46">
        <f>ROUND(F100*56.16%,0)-23345.23</f>
        <v>26530.77</v>
      </c>
      <c r="H100" s="47"/>
      <c r="I100" s="48">
        <f>F100-G100</f>
        <v>62279.229999999996</v>
      </c>
      <c r="J100" s="45"/>
      <c r="K100" s="45"/>
    </row>
    <row r="101" spans="1:11" s="16" customFormat="1" ht="45.75">
      <c r="A101" s="42">
        <v>66</v>
      </c>
      <c r="B101" s="43" t="s">
        <v>20</v>
      </c>
      <c r="C101" s="44">
        <v>4354523</v>
      </c>
      <c r="D101" s="45" t="s">
        <v>21</v>
      </c>
      <c r="E101" s="43" t="s">
        <v>136</v>
      </c>
      <c r="F101" s="46">
        <v>53250.23</v>
      </c>
      <c r="G101" s="46">
        <f>F101</f>
        <v>53250.23</v>
      </c>
      <c r="H101" s="47">
        <f>F101-G101</f>
        <v>0</v>
      </c>
      <c r="I101" s="48">
        <f>F101-G101</f>
        <v>0</v>
      </c>
      <c r="J101" s="45"/>
      <c r="K101" s="45"/>
    </row>
    <row r="102" spans="1:11" s="16" customFormat="1" ht="15.75">
      <c r="A102" s="42"/>
      <c r="B102" s="43"/>
      <c r="C102" s="44"/>
      <c r="D102" s="45"/>
      <c r="E102" s="49" t="s">
        <v>125</v>
      </c>
      <c r="F102" s="50">
        <f>SUM(F100:F101)</f>
        <v>142060.23</v>
      </c>
      <c r="G102" s="50">
        <f>SUM(G100:G101)</f>
        <v>79781</v>
      </c>
      <c r="H102" s="50">
        <f>G102</f>
        <v>79781</v>
      </c>
      <c r="I102" s="47">
        <f>F102-H102</f>
        <v>62279.23000000001</v>
      </c>
      <c r="J102" s="45"/>
      <c r="K102" s="45"/>
    </row>
    <row r="103" spans="1:11" s="16" customFormat="1" ht="30.75">
      <c r="A103" s="42">
        <v>67</v>
      </c>
      <c r="B103" s="43" t="s">
        <v>79</v>
      </c>
      <c r="C103" s="44">
        <v>4547117</v>
      </c>
      <c r="D103" s="45" t="s">
        <v>76</v>
      </c>
      <c r="E103" s="43" t="s">
        <v>197</v>
      </c>
      <c r="F103" s="46">
        <v>73987</v>
      </c>
      <c r="G103" s="46">
        <f>F103</f>
        <v>73987</v>
      </c>
      <c r="H103" s="47">
        <f>F103-G103</f>
        <v>0</v>
      </c>
      <c r="I103" s="48">
        <f>F103-G103</f>
        <v>0</v>
      </c>
      <c r="J103" s="45"/>
      <c r="K103" s="45"/>
    </row>
    <row r="104" spans="1:11" s="16" customFormat="1" ht="30.75">
      <c r="A104" s="42">
        <v>68</v>
      </c>
      <c r="B104" s="43" t="s">
        <v>79</v>
      </c>
      <c r="C104" s="44">
        <v>4547117</v>
      </c>
      <c r="D104" s="45" t="s">
        <v>76</v>
      </c>
      <c r="E104" s="43" t="s">
        <v>145</v>
      </c>
      <c r="F104" s="46">
        <v>5444.1</v>
      </c>
      <c r="G104" s="46">
        <f>F104</f>
        <v>5444.1</v>
      </c>
      <c r="H104" s="47">
        <f>F104-G104</f>
        <v>0</v>
      </c>
      <c r="I104" s="48">
        <f>F104-G104</f>
        <v>0</v>
      </c>
      <c r="J104" s="45"/>
      <c r="K104" s="45"/>
    </row>
    <row r="105" spans="1:11" s="16" customFormat="1" ht="30.75">
      <c r="A105" s="42">
        <v>69</v>
      </c>
      <c r="B105" s="43" t="s">
        <v>79</v>
      </c>
      <c r="C105" s="44">
        <v>4547117</v>
      </c>
      <c r="D105" s="45" t="s">
        <v>76</v>
      </c>
      <c r="E105" s="43" t="s">
        <v>148</v>
      </c>
      <c r="F105" s="46">
        <v>99488</v>
      </c>
      <c r="G105" s="46">
        <f>ROUND(F105*56.16%,0)-32436-2387.1</f>
        <v>21048.9</v>
      </c>
      <c r="H105" s="47"/>
      <c r="I105" s="48">
        <f>F105-G105</f>
        <v>78439.1</v>
      </c>
      <c r="J105" s="45"/>
      <c r="K105" s="45"/>
    </row>
    <row r="106" spans="1:11" s="16" customFormat="1" ht="15.75">
      <c r="A106" s="42"/>
      <c r="B106" s="43"/>
      <c r="C106" s="44"/>
      <c r="D106" s="45"/>
      <c r="E106" s="49" t="s">
        <v>125</v>
      </c>
      <c r="F106" s="50">
        <f>SUM(F103:F105)</f>
        <v>178919.1</v>
      </c>
      <c r="G106" s="50">
        <f>SUM(G103:G105)</f>
        <v>100480</v>
      </c>
      <c r="H106" s="47">
        <f>G106</f>
        <v>100480</v>
      </c>
      <c r="I106" s="47">
        <f>F106-H106</f>
        <v>78439.1</v>
      </c>
      <c r="J106" s="51"/>
      <c r="K106" s="45"/>
    </row>
    <row r="107" spans="1:11" s="16" customFormat="1" ht="30.75">
      <c r="A107" s="42">
        <v>70</v>
      </c>
      <c r="B107" s="56" t="s">
        <v>97</v>
      </c>
      <c r="C107" s="44">
        <v>6479639</v>
      </c>
      <c r="D107" s="45" t="s">
        <v>98</v>
      </c>
      <c r="E107" s="43" t="s">
        <v>189</v>
      </c>
      <c r="F107" s="46">
        <v>113978</v>
      </c>
      <c r="G107" s="46">
        <f>ROUND(F107*56.16%,0)</f>
        <v>64010</v>
      </c>
      <c r="H107" s="47"/>
      <c r="I107" s="48">
        <f>F107-G107</f>
        <v>49968</v>
      </c>
      <c r="J107" s="45"/>
      <c r="K107" s="45"/>
    </row>
    <row r="108" spans="1:11" s="16" customFormat="1" ht="15.75">
      <c r="A108" s="42"/>
      <c r="B108" s="56"/>
      <c r="C108" s="44"/>
      <c r="D108" s="45"/>
      <c r="E108" s="49" t="s">
        <v>125</v>
      </c>
      <c r="F108" s="50">
        <f>SUM(F107)</f>
        <v>113978</v>
      </c>
      <c r="G108" s="50">
        <f>SUM(G107)</f>
        <v>64010</v>
      </c>
      <c r="H108" s="50">
        <f>G108</f>
        <v>64010</v>
      </c>
      <c r="I108" s="47">
        <f>F108-H108</f>
        <v>49968</v>
      </c>
      <c r="J108" s="45"/>
      <c r="K108" s="45"/>
    </row>
    <row r="109" spans="1:11" s="16" customFormat="1" ht="30.75">
      <c r="A109" s="42">
        <v>71</v>
      </c>
      <c r="B109" s="56" t="s">
        <v>99</v>
      </c>
      <c r="C109" s="44">
        <v>16247725</v>
      </c>
      <c r="D109" s="45" t="s">
        <v>100</v>
      </c>
      <c r="E109" s="43" t="s">
        <v>154</v>
      </c>
      <c r="F109" s="46">
        <v>23905</v>
      </c>
      <c r="G109" s="46">
        <f>ROUND(F109*56.16%,0)</f>
        <v>13425</v>
      </c>
      <c r="H109" s="47"/>
      <c r="I109" s="48">
        <f>F109-G109</f>
        <v>10480</v>
      </c>
      <c r="J109" s="45"/>
      <c r="K109" s="45"/>
    </row>
    <row r="110" spans="1:11" s="16" customFormat="1" ht="15.75">
      <c r="A110" s="42"/>
      <c r="B110" s="56"/>
      <c r="C110" s="44"/>
      <c r="D110" s="45"/>
      <c r="E110" s="49" t="s">
        <v>125</v>
      </c>
      <c r="F110" s="50">
        <f>SUM(F109)</f>
        <v>23905</v>
      </c>
      <c r="G110" s="50">
        <f>SUM(G109)</f>
        <v>13425</v>
      </c>
      <c r="H110" s="50">
        <f>G110</f>
        <v>13425</v>
      </c>
      <c r="I110" s="47">
        <f>F110-H110</f>
        <v>10480</v>
      </c>
      <c r="J110" s="45"/>
      <c r="K110" s="45"/>
    </row>
    <row r="111" spans="1:11" s="16" customFormat="1" ht="30.75">
      <c r="A111" s="42">
        <v>72</v>
      </c>
      <c r="B111" s="56" t="s">
        <v>101</v>
      </c>
      <c r="C111" s="44">
        <v>29834217</v>
      </c>
      <c r="D111" s="45" t="s">
        <v>102</v>
      </c>
      <c r="E111" s="43" t="s">
        <v>158</v>
      </c>
      <c r="F111" s="46">
        <v>70418</v>
      </c>
      <c r="G111" s="46">
        <f>ROUND(F111*56.16%,0)</f>
        <v>39547</v>
      </c>
      <c r="H111" s="47"/>
      <c r="I111" s="48">
        <f>F111-G111</f>
        <v>30871</v>
      </c>
      <c r="J111" s="45"/>
      <c r="K111" s="45"/>
    </row>
    <row r="112" spans="1:11" s="16" customFormat="1" ht="15.75">
      <c r="A112" s="42"/>
      <c r="B112" s="56"/>
      <c r="C112" s="44"/>
      <c r="D112" s="45"/>
      <c r="E112" s="49" t="s">
        <v>125</v>
      </c>
      <c r="F112" s="50">
        <f>SUM(F111)</f>
        <v>70418</v>
      </c>
      <c r="G112" s="50">
        <f>SUM(G111)</f>
        <v>39547</v>
      </c>
      <c r="H112" s="50">
        <f>G112</f>
        <v>39547</v>
      </c>
      <c r="I112" s="47">
        <f>F112-H112</f>
        <v>30871</v>
      </c>
      <c r="J112" s="45"/>
      <c r="K112" s="45"/>
    </row>
    <row r="113" spans="1:11" s="16" customFormat="1" ht="30.75">
      <c r="A113" s="42">
        <v>74</v>
      </c>
      <c r="B113" s="56" t="s">
        <v>119</v>
      </c>
      <c r="C113" s="44">
        <v>35421037</v>
      </c>
      <c r="D113" s="45" t="s">
        <v>121</v>
      </c>
      <c r="E113" s="43" t="s">
        <v>193</v>
      </c>
      <c r="F113" s="46">
        <v>5020.3</v>
      </c>
      <c r="G113" s="46">
        <f>ROUND(F113*56.16%,0)+244.88</f>
        <v>3063.88</v>
      </c>
      <c r="H113" s="47"/>
      <c r="I113" s="48">
        <f>F113-G113</f>
        <v>1956.42</v>
      </c>
      <c r="J113" s="45"/>
      <c r="K113" s="45"/>
    </row>
    <row r="114" spans="1:11" s="16" customFormat="1" ht="15.75">
      <c r="A114" s="42"/>
      <c r="B114" s="56"/>
      <c r="C114" s="44"/>
      <c r="D114" s="45"/>
      <c r="E114" s="49" t="s">
        <v>125</v>
      </c>
      <c r="F114" s="50">
        <f>SUM(F113)</f>
        <v>5020.3</v>
      </c>
      <c r="G114" s="50">
        <f>SUM(G113)</f>
        <v>3063.88</v>
      </c>
      <c r="H114" s="50">
        <f>G114</f>
        <v>3063.88</v>
      </c>
      <c r="I114" s="47">
        <f>F114-H114</f>
        <v>1956.42</v>
      </c>
      <c r="J114" s="45"/>
      <c r="K114" s="45"/>
    </row>
    <row r="115" spans="1:11" s="20" customFormat="1" ht="15.75">
      <c r="A115" s="57"/>
      <c r="B115" s="58"/>
      <c r="C115" s="59"/>
      <c r="D115" s="60"/>
      <c r="E115" s="61" t="s">
        <v>126</v>
      </c>
      <c r="F115" s="62">
        <f>F114+F112+F110+F108+F106+F102+F99+F96+F92+F89+F85+F83+F81+F77+F74+F70+F68+F65+F61+F59+F55+F53+F51+F49+F46+F43+F40+F38+F36+F34+F32+F29+F27+F24+F21+F18+F16+F13+F63</f>
        <v>4422169.99</v>
      </c>
      <c r="G115" s="62">
        <f>G114+G112+G110+G108+G106+G102+G99+G96+G92+G89+G85+G83+G81+G77+G74+G70+G68+G65+G61+G59+G55+G53+G51+G49+G46+G43+G40+G38+G36+G34+G32+G29+G27+G24+G21+G18+G16+G13+G63</f>
        <v>2483732.88</v>
      </c>
      <c r="H115" s="62">
        <f>H114+H112+H110+H108+H106+H102+H99+H96+H92+H89+H85+H83+H81+H77+H74+H70+H68+H65+H61+H59+H55+H53+H51+H49+H46+H43+H40+H38+H36+H34+H32+H29+H27+H24+H21+H18+H16+H13+H63</f>
        <v>2483732.88</v>
      </c>
      <c r="I115" s="62">
        <f>I114+I112+I110+I108+I106+I102+I99+I96+I92+I89+I85+I83+I81+I77+I74+I70+I68+I65+I61+I59+I55+I53+I51+I49+I46+I43+I40+I38+I36+I34+I32+I29+I27+I24+I21+I18+I16+I13+I63</f>
        <v>1938437.1099999996</v>
      </c>
      <c r="J115" s="60"/>
      <c r="K115" s="60"/>
    </row>
    <row r="116" spans="1:11" s="1" customFormat="1" ht="30.75" outlineLevel="2">
      <c r="A116" s="42">
        <v>11</v>
      </c>
      <c r="B116" s="43" t="s">
        <v>26</v>
      </c>
      <c r="C116" s="44">
        <v>23756152</v>
      </c>
      <c r="D116" s="45" t="s">
        <v>27</v>
      </c>
      <c r="E116" s="43" t="s">
        <v>169</v>
      </c>
      <c r="F116" s="46">
        <v>2102.88</v>
      </c>
      <c r="G116" s="46">
        <f>F116</f>
        <v>2102.88</v>
      </c>
      <c r="H116" s="47">
        <f aca="true" t="shared" si="0" ref="H116:H143">G116</f>
        <v>2102.88</v>
      </c>
      <c r="I116" s="48">
        <f>G116-H116</f>
        <v>0</v>
      </c>
      <c r="J116" s="45"/>
      <c r="K116" s="45"/>
    </row>
    <row r="117" spans="1:11" s="16" customFormat="1" ht="30.75">
      <c r="A117" s="42">
        <v>41</v>
      </c>
      <c r="B117" s="43" t="s">
        <v>67</v>
      </c>
      <c r="C117" s="44">
        <v>17195357</v>
      </c>
      <c r="D117" s="45" t="s">
        <v>68</v>
      </c>
      <c r="E117" s="43" t="s">
        <v>152</v>
      </c>
      <c r="F117" s="46">
        <v>4044</v>
      </c>
      <c r="G117" s="46">
        <f aca="true" t="shared" si="1" ref="G117:G143">F117</f>
        <v>4044</v>
      </c>
      <c r="H117" s="47">
        <f t="shared" si="0"/>
        <v>4044</v>
      </c>
      <c r="I117" s="48">
        <f aca="true" t="shared" si="2" ref="I117:I143">G117-H117</f>
        <v>0</v>
      </c>
      <c r="J117" s="45"/>
      <c r="K117" s="45"/>
    </row>
    <row r="118" spans="1:11" s="16" customFormat="1" ht="30.75">
      <c r="A118" s="42">
        <v>42</v>
      </c>
      <c r="B118" s="43" t="s">
        <v>69</v>
      </c>
      <c r="C118" s="44">
        <v>32072196</v>
      </c>
      <c r="D118" s="45" t="s">
        <v>70</v>
      </c>
      <c r="E118" s="43" t="s">
        <v>170</v>
      </c>
      <c r="F118" s="46">
        <v>4387.74</v>
      </c>
      <c r="G118" s="46">
        <f t="shared" si="1"/>
        <v>4387.74</v>
      </c>
      <c r="H118" s="47">
        <f t="shared" si="0"/>
        <v>4387.74</v>
      </c>
      <c r="I118" s="48">
        <f t="shared" si="2"/>
        <v>0</v>
      </c>
      <c r="J118" s="45"/>
      <c r="K118" s="45"/>
    </row>
    <row r="119" spans="1:11" s="16" customFormat="1" ht="30.75">
      <c r="A119" s="42">
        <v>43</v>
      </c>
      <c r="B119" s="43" t="s">
        <v>71</v>
      </c>
      <c r="C119" s="44">
        <v>21896559</v>
      </c>
      <c r="D119" s="45" t="s">
        <v>72</v>
      </c>
      <c r="E119" s="43" t="s">
        <v>207</v>
      </c>
      <c r="F119" s="46">
        <v>1718.7</v>
      </c>
      <c r="G119" s="46">
        <f t="shared" si="1"/>
        <v>1718.7</v>
      </c>
      <c r="H119" s="47">
        <f t="shared" si="0"/>
        <v>1718.7</v>
      </c>
      <c r="I119" s="48">
        <f t="shared" si="2"/>
        <v>0</v>
      </c>
      <c r="J119" s="45"/>
      <c r="K119" s="45"/>
    </row>
    <row r="120" spans="1:11" s="16" customFormat="1" ht="30.75">
      <c r="A120" s="42">
        <v>37</v>
      </c>
      <c r="B120" s="43" t="s">
        <v>63</v>
      </c>
      <c r="C120" s="44">
        <v>21896567</v>
      </c>
      <c r="D120" s="45" t="s">
        <v>64</v>
      </c>
      <c r="E120" s="43" t="s">
        <v>163</v>
      </c>
      <c r="F120" s="46">
        <v>3801.36</v>
      </c>
      <c r="G120" s="46">
        <f t="shared" si="1"/>
        <v>3801.36</v>
      </c>
      <c r="H120" s="47">
        <f t="shared" si="0"/>
        <v>3801.36</v>
      </c>
      <c r="I120" s="48">
        <f t="shared" si="2"/>
        <v>0</v>
      </c>
      <c r="J120" s="45"/>
      <c r="K120" s="45"/>
    </row>
    <row r="121" spans="1:11" s="1" customFormat="1" ht="30.75" outlineLevel="2">
      <c r="A121" s="42">
        <v>32</v>
      </c>
      <c r="B121" s="43" t="s">
        <v>53</v>
      </c>
      <c r="C121" s="44">
        <v>17402584</v>
      </c>
      <c r="D121" s="45" t="s">
        <v>54</v>
      </c>
      <c r="E121" s="43" t="s">
        <v>166</v>
      </c>
      <c r="F121" s="46">
        <v>3690.78</v>
      </c>
      <c r="G121" s="46">
        <f t="shared" si="1"/>
        <v>3690.78</v>
      </c>
      <c r="H121" s="47">
        <f t="shared" si="0"/>
        <v>3690.78</v>
      </c>
      <c r="I121" s="48">
        <f t="shared" si="2"/>
        <v>0</v>
      </c>
      <c r="J121" s="45"/>
      <c r="K121" s="45"/>
    </row>
    <row r="122" spans="1:11" s="1" customFormat="1" ht="30.75" outlineLevel="2">
      <c r="A122" s="42">
        <v>33</v>
      </c>
      <c r="B122" s="43" t="s">
        <v>55</v>
      </c>
      <c r="C122" s="44">
        <v>31468800</v>
      </c>
      <c r="D122" s="45" t="s">
        <v>56</v>
      </c>
      <c r="E122" s="43" t="s">
        <v>167</v>
      </c>
      <c r="F122" s="46">
        <v>5075.22</v>
      </c>
      <c r="G122" s="46">
        <f t="shared" si="1"/>
        <v>5075.22</v>
      </c>
      <c r="H122" s="47">
        <f t="shared" si="0"/>
        <v>5075.22</v>
      </c>
      <c r="I122" s="48">
        <f t="shared" si="2"/>
        <v>0</v>
      </c>
      <c r="J122" s="45"/>
      <c r="K122" s="45"/>
    </row>
    <row r="123" spans="1:11" s="1" customFormat="1" ht="30.75" outlineLevel="2">
      <c r="A123" s="42">
        <v>26</v>
      </c>
      <c r="B123" s="43" t="s">
        <v>45</v>
      </c>
      <c r="C123" s="44">
        <v>26085922</v>
      </c>
      <c r="D123" s="45" t="s">
        <v>46</v>
      </c>
      <c r="E123" s="43" t="s">
        <v>218</v>
      </c>
      <c r="F123" s="46">
        <v>5681.82</v>
      </c>
      <c r="G123" s="46">
        <f t="shared" si="1"/>
        <v>5681.82</v>
      </c>
      <c r="H123" s="47">
        <f t="shared" si="0"/>
        <v>5681.82</v>
      </c>
      <c r="I123" s="48">
        <f t="shared" si="2"/>
        <v>0</v>
      </c>
      <c r="J123" s="45"/>
      <c r="K123" s="45"/>
    </row>
    <row r="124" spans="1:11" s="16" customFormat="1" ht="30.75">
      <c r="A124" s="42">
        <v>73</v>
      </c>
      <c r="B124" s="56" t="s">
        <v>118</v>
      </c>
      <c r="C124" s="44">
        <v>37699359</v>
      </c>
      <c r="D124" s="45" t="s">
        <v>120</v>
      </c>
      <c r="E124" s="43" t="s">
        <v>165</v>
      </c>
      <c r="F124" s="46">
        <v>4480.88</v>
      </c>
      <c r="G124" s="46">
        <f t="shared" si="1"/>
        <v>4480.88</v>
      </c>
      <c r="H124" s="47">
        <f t="shared" si="0"/>
        <v>4480.88</v>
      </c>
      <c r="I124" s="48">
        <f t="shared" si="2"/>
        <v>0</v>
      </c>
      <c r="J124" s="45"/>
      <c r="K124" s="45"/>
    </row>
    <row r="125" spans="1:11" s="15" customFormat="1" ht="30.75" outlineLevel="2">
      <c r="A125" s="42">
        <v>75</v>
      </c>
      <c r="B125" s="43" t="s">
        <v>104</v>
      </c>
      <c r="C125" s="44">
        <v>39534357</v>
      </c>
      <c r="D125" s="45" t="s">
        <v>105</v>
      </c>
      <c r="E125" s="43" t="s">
        <v>179</v>
      </c>
      <c r="F125" s="46">
        <v>4151.84</v>
      </c>
      <c r="G125" s="46">
        <f t="shared" si="1"/>
        <v>4151.84</v>
      </c>
      <c r="H125" s="47">
        <f t="shared" si="0"/>
        <v>4151.84</v>
      </c>
      <c r="I125" s="48">
        <f t="shared" si="2"/>
        <v>0</v>
      </c>
      <c r="J125" s="45"/>
      <c r="K125" s="45"/>
    </row>
    <row r="126" spans="1:11" s="15" customFormat="1" ht="45.75">
      <c r="A126" s="42">
        <v>76</v>
      </c>
      <c r="B126" s="43" t="s">
        <v>22</v>
      </c>
      <c r="C126" s="44">
        <v>4617719</v>
      </c>
      <c r="D126" s="45" t="s">
        <v>21</v>
      </c>
      <c r="E126" s="43" t="s">
        <v>211</v>
      </c>
      <c r="F126" s="46">
        <v>7043.3</v>
      </c>
      <c r="G126" s="46">
        <f t="shared" si="1"/>
        <v>7043.3</v>
      </c>
      <c r="H126" s="47">
        <f t="shared" si="0"/>
        <v>7043.3</v>
      </c>
      <c r="I126" s="48">
        <f t="shared" si="2"/>
        <v>0</v>
      </c>
      <c r="J126" s="45"/>
      <c r="K126" s="45"/>
    </row>
    <row r="127" spans="1:11" s="15" customFormat="1" ht="30.75" outlineLevel="2">
      <c r="A127" s="42">
        <v>77</v>
      </c>
      <c r="B127" s="43" t="s">
        <v>106</v>
      </c>
      <c r="C127" s="44">
        <v>20127719</v>
      </c>
      <c r="D127" s="45" t="s">
        <v>107</v>
      </c>
      <c r="E127" s="43" t="s">
        <v>175</v>
      </c>
      <c r="F127" s="46">
        <v>1197.48</v>
      </c>
      <c r="G127" s="46">
        <f t="shared" si="1"/>
        <v>1197.48</v>
      </c>
      <c r="H127" s="47">
        <f t="shared" si="0"/>
        <v>1197.48</v>
      </c>
      <c r="I127" s="48">
        <f t="shared" si="2"/>
        <v>0</v>
      </c>
      <c r="J127" s="45"/>
      <c r="K127" s="45"/>
    </row>
    <row r="128" spans="1:11" s="15" customFormat="1" ht="30.75" outlineLevel="2">
      <c r="A128" s="42">
        <v>78</v>
      </c>
      <c r="B128" s="43" t="s">
        <v>49</v>
      </c>
      <c r="C128" s="44">
        <v>13863330</v>
      </c>
      <c r="D128" s="45" t="s">
        <v>50</v>
      </c>
      <c r="E128" s="43" t="s">
        <v>195</v>
      </c>
      <c r="F128" s="46">
        <v>986.16</v>
      </c>
      <c r="G128" s="46">
        <f t="shared" si="1"/>
        <v>986.16</v>
      </c>
      <c r="H128" s="47">
        <f t="shared" si="0"/>
        <v>986.16</v>
      </c>
      <c r="I128" s="48">
        <f t="shared" si="2"/>
        <v>0</v>
      </c>
      <c r="J128" s="45"/>
      <c r="K128" s="45"/>
    </row>
    <row r="129" spans="1:11" s="15" customFormat="1" ht="30.75" outlineLevel="2">
      <c r="A129" s="42">
        <v>79</v>
      </c>
      <c r="B129" s="43" t="s">
        <v>108</v>
      </c>
      <c r="C129" s="44">
        <v>15427051</v>
      </c>
      <c r="D129" s="45" t="s">
        <v>109</v>
      </c>
      <c r="E129" s="43" t="s">
        <v>210</v>
      </c>
      <c r="F129" s="46">
        <v>633.96</v>
      </c>
      <c r="G129" s="46">
        <f t="shared" si="1"/>
        <v>633.96</v>
      </c>
      <c r="H129" s="47">
        <f t="shared" si="0"/>
        <v>633.96</v>
      </c>
      <c r="I129" s="48">
        <f t="shared" si="2"/>
        <v>0</v>
      </c>
      <c r="J129" s="45"/>
      <c r="K129" s="45"/>
    </row>
    <row r="130" spans="1:11" s="15" customFormat="1" ht="30.75" outlineLevel="2">
      <c r="A130" s="42">
        <v>80</v>
      </c>
      <c r="B130" s="43" t="s">
        <v>110</v>
      </c>
      <c r="C130" s="44">
        <v>18158047</v>
      </c>
      <c r="D130" s="45" t="s">
        <v>111</v>
      </c>
      <c r="E130" s="43" t="s">
        <v>141</v>
      </c>
      <c r="F130" s="46">
        <v>986.16</v>
      </c>
      <c r="G130" s="46">
        <f t="shared" si="1"/>
        <v>986.16</v>
      </c>
      <c r="H130" s="47">
        <f t="shared" si="0"/>
        <v>986.16</v>
      </c>
      <c r="I130" s="48">
        <f t="shared" si="2"/>
        <v>0</v>
      </c>
      <c r="J130" s="45"/>
      <c r="K130" s="45"/>
    </row>
    <row r="131" spans="1:11" s="15" customFormat="1" ht="30.75">
      <c r="A131" s="42">
        <v>81</v>
      </c>
      <c r="B131" s="43" t="s">
        <v>75</v>
      </c>
      <c r="C131" s="44">
        <v>4485715</v>
      </c>
      <c r="D131" s="45" t="s">
        <v>76</v>
      </c>
      <c r="E131" s="43" t="s">
        <v>212</v>
      </c>
      <c r="F131" s="46">
        <v>8893.66</v>
      </c>
      <c r="G131" s="46">
        <f t="shared" si="1"/>
        <v>8893.66</v>
      </c>
      <c r="H131" s="47">
        <f t="shared" si="0"/>
        <v>8893.66</v>
      </c>
      <c r="I131" s="48">
        <f t="shared" si="2"/>
        <v>0</v>
      </c>
      <c r="J131" s="45"/>
      <c r="K131" s="45"/>
    </row>
    <row r="132" spans="1:11" s="15" customFormat="1" ht="45.75">
      <c r="A132" s="42">
        <v>82</v>
      </c>
      <c r="B132" s="43" t="s">
        <v>77</v>
      </c>
      <c r="C132" s="44">
        <v>4426352</v>
      </c>
      <c r="D132" s="45" t="s">
        <v>76</v>
      </c>
      <c r="E132" s="43" t="s">
        <v>176</v>
      </c>
      <c r="F132" s="46">
        <v>1334.52</v>
      </c>
      <c r="G132" s="46">
        <f t="shared" si="1"/>
        <v>1334.52</v>
      </c>
      <c r="H132" s="47">
        <f t="shared" si="0"/>
        <v>1334.52</v>
      </c>
      <c r="I132" s="48">
        <f t="shared" si="2"/>
        <v>0</v>
      </c>
      <c r="J132" s="45"/>
      <c r="K132" s="45"/>
    </row>
    <row r="133" spans="1:11" s="15" customFormat="1" ht="45.75">
      <c r="A133" s="42">
        <v>83</v>
      </c>
      <c r="B133" s="43" t="s">
        <v>78</v>
      </c>
      <c r="C133" s="44">
        <v>4288080</v>
      </c>
      <c r="D133" s="45" t="s">
        <v>21</v>
      </c>
      <c r="E133" s="43" t="s">
        <v>174</v>
      </c>
      <c r="F133" s="46">
        <v>17679.36</v>
      </c>
      <c r="G133" s="46">
        <f t="shared" si="1"/>
        <v>17679.36</v>
      </c>
      <c r="H133" s="47">
        <f t="shared" si="0"/>
        <v>17679.36</v>
      </c>
      <c r="I133" s="48">
        <f t="shared" si="2"/>
        <v>0</v>
      </c>
      <c r="J133" s="45"/>
      <c r="K133" s="45"/>
    </row>
    <row r="134" spans="1:11" s="15" customFormat="1" ht="30.75">
      <c r="A134" s="42">
        <v>84</v>
      </c>
      <c r="B134" s="43" t="s">
        <v>83</v>
      </c>
      <c r="C134" s="44">
        <v>4305997</v>
      </c>
      <c r="D134" s="45" t="s">
        <v>84</v>
      </c>
      <c r="E134" s="43" t="s">
        <v>173</v>
      </c>
      <c r="F134" s="46">
        <v>3345.04</v>
      </c>
      <c r="G134" s="46">
        <f t="shared" si="1"/>
        <v>3345.04</v>
      </c>
      <c r="H134" s="47">
        <f t="shared" si="0"/>
        <v>3345.04</v>
      </c>
      <c r="I134" s="48">
        <f t="shared" si="2"/>
        <v>0</v>
      </c>
      <c r="J134" s="45"/>
      <c r="K134" s="45"/>
    </row>
    <row r="135" spans="1:11" s="15" customFormat="1" ht="30.75">
      <c r="A135" s="42">
        <v>85</v>
      </c>
      <c r="B135" s="43" t="s">
        <v>85</v>
      </c>
      <c r="C135" s="44">
        <v>4546995</v>
      </c>
      <c r="D135" s="45" t="s">
        <v>86</v>
      </c>
      <c r="E135" s="43" t="s">
        <v>129</v>
      </c>
      <c r="F135" s="46">
        <v>4691.04</v>
      </c>
      <c r="G135" s="46">
        <f t="shared" si="1"/>
        <v>4691.04</v>
      </c>
      <c r="H135" s="47">
        <f t="shared" si="0"/>
        <v>4691.04</v>
      </c>
      <c r="I135" s="48">
        <f t="shared" si="2"/>
        <v>0</v>
      </c>
      <c r="J135" s="45"/>
      <c r="K135" s="45"/>
    </row>
    <row r="136" spans="1:11" s="15" customFormat="1" ht="30.75">
      <c r="A136" s="42">
        <v>86</v>
      </c>
      <c r="B136" s="43" t="s">
        <v>87</v>
      </c>
      <c r="C136" s="44">
        <v>4287971</v>
      </c>
      <c r="D136" s="45" t="s">
        <v>82</v>
      </c>
      <c r="E136" s="43" t="s">
        <v>178</v>
      </c>
      <c r="F136" s="46">
        <v>1078.4</v>
      </c>
      <c r="G136" s="46">
        <f t="shared" si="1"/>
        <v>1078.4</v>
      </c>
      <c r="H136" s="47">
        <f t="shared" si="0"/>
        <v>1078.4</v>
      </c>
      <c r="I136" s="48">
        <f t="shared" si="2"/>
        <v>0</v>
      </c>
      <c r="J136" s="45"/>
      <c r="K136" s="45"/>
    </row>
    <row r="137" spans="1:11" s="15" customFormat="1" ht="30.75">
      <c r="A137" s="42">
        <v>87</v>
      </c>
      <c r="B137" s="43" t="s">
        <v>88</v>
      </c>
      <c r="C137" s="44">
        <v>4485618</v>
      </c>
      <c r="D137" s="45" t="s">
        <v>89</v>
      </c>
      <c r="E137" s="43" t="s">
        <v>172</v>
      </c>
      <c r="F137" s="46">
        <v>4304.62</v>
      </c>
      <c r="G137" s="46">
        <f t="shared" si="1"/>
        <v>4304.62</v>
      </c>
      <c r="H137" s="47">
        <f t="shared" si="0"/>
        <v>4304.62</v>
      </c>
      <c r="I137" s="48">
        <f t="shared" si="2"/>
        <v>0</v>
      </c>
      <c r="J137" s="45"/>
      <c r="K137" s="45"/>
    </row>
    <row r="138" spans="1:11" s="15" customFormat="1" ht="30.75">
      <c r="A138" s="42">
        <v>90</v>
      </c>
      <c r="B138" s="43" t="s">
        <v>112</v>
      </c>
      <c r="C138" s="44">
        <v>41913883</v>
      </c>
      <c r="D138" s="45" t="s">
        <v>113</v>
      </c>
      <c r="E138" s="43" t="s">
        <v>177</v>
      </c>
      <c r="F138" s="46">
        <v>3910</v>
      </c>
      <c r="G138" s="46">
        <f t="shared" si="1"/>
        <v>3910</v>
      </c>
      <c r="H138" s="47">
        <f t="shared" si="0"/>
        <v>3910</v>
      </c>
      <c r="I138" s="48">
        <f t="shared" si="2"/>
        <v>0</v>
      </c>
      <c r="J138" s="45"/>
      <c r="K138" s="45"/>
    </row>
    <row r="139" spans="1:11" s="15" customFormat="1" ht="45.75">
      <c r="A139" s="42">
        <v>91</v>
      </c>
      <c r="B139" s="43" t="s">
        <v>20</v>
      </c>
      <c r="C139" s="44">
        <v>4354523</v>
      </c>
      <c r="D139" s="45" t="s">
        <v>21</v>
      </c>
      <c r="E139" s="43" t="s">
        <v>131</v>
      </c>
      <c r="F139" s="46">
        <v>493.08</v>
      </c>
      <c r="G139" s="46">
        <f t="shared" si="1"/>
        <v>493.08</v>
      </c>
      <c r="H139" s="47">
        <f t="shared" si="0"/>
        <v>493.08</v>
      </c>
      <c r="I139" s="48">
        <f t="shared" si="2"/>
        <v>0</v>
      </c>
      <c r="J139" s="45"/>
      <c r="K139" s="45"/>
    </row>
    <row r="140" spans="1:11" s="15" customFormat="1" ht="30.75">
      <c r="A140" s="42">
        <v>92</v>
      </c>
      <c r="B140" s="43" t="s">
        <v>114</v>
      </c>
      <c r="C140" s="44">
        <v>17994176</v>
      </c>
      <c r="D140" s="45" t="s">
        <v>115</v>
      </c>
      <c r="E140" s="43" t="s">
        <v>180</v>
      </c>
      <c r="F140" s="46">
        <v>2298.34</v>
      </c>
      <c r="G140" s="46">
        <f t="shared" si="1"/>
        <v>2298.34</v>
      </c>
      <c r="H140" s="47">
        <f t="shared" si="0"/>
        <v>2298.34</v>
      </c>
      <c r="I140" s="48">
        <f t="shared" si="2"/>
        <v>0</v>
      </c>
      <c r="J140" s="45"/>
      <c r="K140" s="45"/>
    </row>
    <row r="141" spans="1:11" s="15" customFormat="1" ht="30.75">
      <c r="A141" s="42">
        <v>93</v>
      </c>
      <c r="B141" s="43" t="s">
        <v>79</v>
      </c>
      <c r="C141" s="44">
        <v>4547117</v>
      </c>
      <c r="D141" s="45" t="s">
        <v>76</v>
      </c>
      <c r="E141" s="43" t="s">
        <v>139</v>
      </c>
      <c r="F141" s="46">
        <v>10581.8</v>
      </c>
      <c r="G141" s="46">
        <f t="shared" si="1"/>
        <v>10581.8</v>
      </c>
      <c r="H141" s="47">
        <f t="shared" si="0"/>
        <v>10581.8</v>
      </c>
      <c r="I141" s="48">
        <f t="shared" si="2"/>
        <v>0</v>
      </c>
      <c r="J141" s="45"/>
      <c r="K141" s="45"/>
    </row>
    <row r="142" spans="1:11" s="15" customFormat="1" ht="35.25" customHeight="1">
      <c r="A142" s="42">
        <v>94</v>
      </c>
      <c r="B142" s="43" t="s">
        <v>116</v>
      </c>
      <c r="C142" s="44">
        <v>4288349</v>
      </c>
      <c r="D142" s="45" t="s">
        <v>21</v>
      </c>
      <c r="E142" s="43" t="s">
        <v>143</v>
      </c>
      <c r="F142" s="46">
        <v>1501.44</v>
      </c>
      <c r="G142" s="46">
        <f t="shared" si="1"/>
        <v>1501.44</v>
      </c>
      <c r="H142" s="47">
        <f t="shared" si="0"/>
        <v>1501.44</v>
      </c>
      <c r="I142" s="48">
        <f t="shared" si="2"/>
        <v>0</v>
      </c>
      <c r="J142" s="45"/>
      <c r="K142" s="45"/>
    </row>
    <row r="143" spans="1:11" s="15" customFormat="1" ht="31.5">
      <c r="A143" s="42">
        <v>95</v>
      </c>
      <c r="B143" s="63" t="s">
        <v>117</v>
      </c>
      <c r="C143" s="64">
        <v>4288063</v>
      </c>
      <c r="D143" s="65" t="s">
        <v>76</v>
      </c>
      <c r="E143" s="63" t="s">
        <v>181</v>
      </c>
      <c r="F143" s="66">
        <v>8762</v>
      </c>
      <c r="G143" s="46">
        <f t="shared" si="1"/>
        <v>8762</v>
      </c>
      <c r="H143" s="47">
        <f t="shared" si="0"/>
        <v>8762</v>
      </c>
      <c r="I143" s="48">
        <f t="shared" si="2"/>
        <v>0</v>
      </c>
      <c r="J143" s="45"/>
      <c r="K143" s="67"/>
    </row>
    <row r="144" spans="1:11" s="15" customFormat="1" ht="15.75">
      <c r="A144" s="42"/>
      <c r="B144" s="63"/>
      <c r="C144" s="64"/>
      <c r="D144" s="65"/>
      <c r="E144" s="65"/>
      <c r="F144" s="68">
        <f>SUM(F116:F143)</f>
        <v>118855.57999999999</v>
      </c>
      <c r="G144" s="68">
        <f>SUM(G116:G143)</f>
        <v>118855.57999999999</v>
      </c>
      <c r="H144" s="68">
        <f>SUM(H116:H143)</f>
        <v>118855.57999999999</v>
      </c>
      <c r="I144" s="68">
        <f>SUM(I116:I143)</f>
        <v>0</v>
      </c>
      <c r="J144" s="45"/>
      <c r="K144" s="67"/>
    </row>
    <row r="145" spans="1:11" s="6" customFormat="1" ht="19.5" customHeight="1">
      <c r="A145" s="69"/>
      <c r="B145" s="70"/>
      <c r="C145" s="71"/>
      <c r="D145" s="69"/>
      <c r="E145" s="72" t="s">
        <v>90</v>
      </c>
      <c r="F145" s="73">
        <f>F144+F115</f>
        <v>4541025.57</v>
      </c>
      <c r="G145" s="73">
        <f>G144+G115</f>
        <v>2602588.46</v>
      </c>
      <c r="H145" s="73">
        <f>H144+H115</f>
        <v>2602588.46</v>
      </c>
      <c r="I145" s="73">
        <f>I144+I115</f>
        <v>1938437.1099999996</v>
      </c>
      <c r="J145" s="69"/>
      <c r="K145" s="69"/>
    </row>
    <row r="147" spans="2:5" ht="25.5">
      <c r="B147" s="7" t="s">
        <v>91</v>
      </c>
      <c r="D147" s="8" t="s">
        <v>92</v>
      </c>
      <c r="E147" s="9" t="s">
        <v>95</v>
      </c>
    </row>
    <row r="148" spans="2:5" ht="12.75">
      <c r="B148" s="11" t="s">
        <v>93</v>
      </c>
      <c r="D148" s="12" t="s">
        <v>94</v>
      </c>
      <c r="E148" s="9" t="s">
        <v>103</v>
      </c>
    </row>
    <row r="149" spans="6:7" ht="12.75">
      <c r="F149" s="10">
        <f>4844407.26</f>
        <v>4844407.26</v>
      </c>
      <c r="G149" s="10">
        <f>2602588.46-G145</f>
        <v>0</v>
      </c>
    </row>
    <row r="150" ht="12.75">
      <c r="F150" s="10">
        <v>61554.28</v>
      </c>
    </row>
    <row r="151" ht="12.75">
      <c r="F151" s="10">
        <f>83872.2</f>
        <v>83872.2</v>
      </c>
    </row>
    <row r="152" ht="12.75">
      <c r="F152" s="10">
        <v>34983.38</v>
      </c>
    </row>
    <row r="153" ht="12.75">
      <c r="F153" s="10">
        <v>2180264.52</v>
      </c>
    </row>
    <row r="154" ht="12.75">
      <c r="F154" s="10">
        <f>F149-F150-F151-F152-F153</f>
        <v>2483732.8799999994</v>
      </c>
    </row>
    <row r="155" ht="12.75">
      <c r="F155" s="10">
        <f>F154*100/F115</f>
        <v>56.165477257015155</v>
      </c>
    </row>
  </sheetData>
  <sheetProtection/>
  <mergeCells count="1">
    <mergeCell ref="B6:E6"/>
  </mergeCells>
  <printOptions/>
  <pageMargins left="0.24" right="0.28" top="0.43" bottom="0.35" header="0.28" footer="0.2"/>
  <pageSetup fitToHeight="0" fitToWidth="1" horizontalDpi="600" verticalDpi="600" orientation="landscape" paperSize="9" scale="65" r:id="rId1"/>
  <headerFooter>
    <oddFooter>&amp;CPage &amp;P</oddFooter>
  </headerFooter>
  <rowBreaks count="5" manualBreakCount="5">
    <brk id="34" max="10" man="1"/>
    <brk id="65" max="10" man="1"/>
    <brk id="91" max="10" man="1"/>
    <brk id="120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Vlad Cosma</cp:lastModifiedBy>
  <cp:lastPrinted>2023-11-23T08:31:52Z</cp:lastPrinted>
  <dcterms:created xsi:type="dcterms:W3CDTF">2022-02-18T06:41:25Z</dcterms:created>
  <dcterms:modified xsi:type="dcterms:W3CDTF">2023-11-24T06:16:02Z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