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23256" windowHeight="11112" tabRatio="653" activeTab="0"/>
  </bookViews>
  <sheets>
    <sheet name="Date_Furnizor" sheetId="1" r:id="rId1"/>
    <sheet name="Resurse Umane" sheetId="2" r:id="rId2"/>
    <sheet name="Resurse Tehnice" sheetId="3" r:id="rId3"/>
    <sheet name="Logistica" sheetId="4" r:id="rId4"/>
    <sheet name="Disponibilitate" sheetId="5" r:id="rId5"/>
    <sheet name="Anexa 49A" sheetId="6" r:id="rId6"/>
    <sheet name="Anexa 49B" sheetId="7" r:id="rId7"/>
    <sheet name="Anexa 45" sheetId="8" r:id="rId8"/>
    <sheet name="Autoevaluare furnizor" sheetId="9" r:id="rId9"/>
  </sheets>
  <externalReferences>
    <externalReference r:id="rId12"/>
    <externalReference r:id="rId13"/>
    <externalReference r:id="rId14"/>
    <externalReference r:id="rId15"/>
    <externalReference r:id="rId16"/>
  </externalReferences>
  <definedNames>
    <definedName name="_xlfn.IFERROR" hidden="1">#NAME?</definedName>
    <definedName name="_xlfn_IFERROR">NA()</definedName>
    <definedName name="Asistent" localSheetId="2">#REF!</definedName>
    <definedName name="Asistent">#REF!</definedName>
    <definedName name="Biochimist_medical" localSheetId="2">#REF!</definedName>
    <definedName name="Biochimist_medical">#REF!</definedName>
    <definedName name="Biolog_medical" localSheetId="2">#REF!</definedName>
    <definedName name="Biolog_medical">#REF!</definedName>
    <definedName name="Cat_pers">'[1]Sheet1'!$A$1:$A$9</definedName>
    <definedName name="Cat_pers_rad" localSheetId="5">#REF!</definedName>
    <definedName name="Cat_pers_rad" localSheetId="6">#REF!</definedName>
    <definedName name="Cat_pers_rad" localSheetId="8">#REF!</definedName>
    <definedName name="Cat_pers_rad" localSheetId="2">#REF!</definedName>
    <definedName name="Cat_pers_rad">#REF!</definedName>
    <definedName name="Chimist_medical" localSheetId="2">#REF!</definedName>
    <definedName name="Chimist_medical">#REF!</definedName>
    <definedName name="Compart">'[1]Sheet1'!$G$1:$G$5</definedName>
    <definedName name="Hematologie">'[1]Sheet2'!$M$10:$M$11</definedName>
    <definedName name="Medic" localSheetId="2">#REF!</definedName>
    <definedName name="Medic">#REF!</definedName>
    <definedName name="_xlnm.Print_Area" localSheetId="7">'Anexa 45'!$A$1:$L$44</definedName>
    <definedName name="_xlnm.Print_Area" localSheetId="5">'Anexa 49A'!$A$1:$X$51</definedName>
    <definedName name="_xlnm.Print_Area" localSheetId="6">'Anexa 49B'!$A$1:$S$45</definedName>
    <definedName name="_xlnm.Print_Area" localSheetId="8">'Autoevaluare furnizor'!$A$1:$H$16</definedName>
    <definedName name="_xlnm.Print_Area" localSheetId="0">'Date_Furnizor'!$A$1:$D$52</definedName>
    <definedName name="_xlnm.Print_Area" localSheetId="4">'Disponibilitate'!$A$1:$D$17</definedName>
    <definedName name="_xlnm.Print_Area" localSheetId="3">'Logistica'!$A$1:$F$18</definedName>
    <definedName name="_xlnm.Print_Area" localSheetId="2">'Resurse Tehnice'!$A$2:$O$56</definedName>
    <definedName name="_xlnm.Print_Area" localSheetId="1">'Resurse Umane'!$A$2:$J$19</definedName>
    <definedName name="_xlnm.Print_Titles" localSheetId="5">'Anexa 49A'!$1:$11</definedName>
    <definedName name="_xlnm.Print_Titles" localSheetId="6">'Anexa 49B'!$1:$6</definedName>
    <definedName name="_xlnm.Print_Titles" localSheetId="2">'Resurse Tehnice'!$2:$8</definedName>
    <definedName name="Program_F" localSheetId="5">#REF!</definedName>
    <definedName name="Program_F" localSheetId="6">#REF!</definedName>
    <definedName name="Program_F" localSheetId="8">#REF!</definedName>
    <definedName name="Program_F" localSheetId="2">#REF!</definedName>
    <definedName name="Program_F">#REF!</definedName>
    <definedName name="Program_P" localSheetId="5">#REF!</definedName>
    <definedName name="Program_P" localSheetId="6">#REF!</definedName>
    <definedName name="Program_P" localSheetId="8">#REF!</definedName>
    <definedName name="Program_P" localSheetId="2">#REF!</definedName>
    <definedName name="Program_P">#REF!</definedName>
    <definedName name="Tip">'[1]Sheet1'!$H$1:$H$6</definedName>
  </definedNames>
  <calcPr fullCalcOnLoad="1"/>
</workbook>
</file>

<file path=xl/comments1.xml><?xml version="1.0" encoding="utf-8"?>
<comments xmlns="http://schemas.openxmlformats.org/spreadsheetml/2006/main">
  <authors>
    <author>WSCT2013</author>
  </authors>
  <commentList>
    <comment ref="B24" authorId="0">
      <text>
        <r>
          <rPr>
            <b/>
            <sz val="9"/>
            <rFont val="Tahoma"/>
            <family val="2"/>
          </rPr>
          <t>WSCT2013:</t>
        </r>
        <r>
          <rPr>
            <sz val="9"/>
            <rFont val="Tahoma"/>
            <family val="2"/>
          </rPr>
          <t xml:space="preserve">
E-mail reprezentant legal</t>
        </r>
      </text>
    </comment>
    <comment ref="C24" authorId="0">
      <text>
        <r>
          <rPr>
            <b/>
            <sz val="9"/>
            <rFont val="Tahoma"/>
            <family val="2"/>
          </rPr>
          <t>WSCT2013:</t>
        </r>
        <r>
          <rPr>
            <sz val="9"/>
            <rFont val="Tahoma"/>
            <family val="2"/>
          </rPr>
          <t xml:space="preserve">
E-mail reprezentant legal</t>
        </r>
      </text>
    </comment>
  </commentList>
</comments>
</file>

<file path=xl/comments3.xml><?xml version="1.0" encoding="utf-8"?>
<comments xmlns="http://schemas.openxmlformats.org/spreadsheetml/2006/main">
  <authors>
    <author>Mar</author>
    <author>CJASS Constanta</author>
    <author>GM</author>
  </authors>
  <commentList>
    <comment ref="D7" authorId="0">
      <text>
        <r>
          <rPr>
            <b/>
            <sz val="9"/>
            <rFont val="Tahoma"/>
            <family val="2"/>
          </rPr>
          <t>Mar:</t>
        </r>
        <r>
          <rPr>
            <sz val="9"/>
            <rFont val="Tahoma"/>
            <family val="2"/>
          </rPr>
          <t xml:space="preserve">
Selectati daca detineti tipul de aparat si caracteristicile aferente
</t>
        </r>
      </text>
    </comment>
    <comment ref="M7" authorId="1">
      <text>
        <r>
          <rPr>
            <sz val="8"/>
            <rFont val="Tahoma"/>
            <family val="2"/>
          </rPr>
          <t>MG: buletinul de verificare periodică emis de ANMDMR, pentru aparatura din dotare
Nr. Si Data valabilitate</t>
        </r>
      </text>
    </comment>
    <comment ref="I8" authorId="2">
      <text>
        <r>
          <rPr>
            <b/>
            <sz val="8"/>
            <rFont val="Tahoma"/>
            <family val="2"/>
          </rPr>
          <t>GM:</t>
        </r>
        <r>
          <rPr>
            <sz val="8"/>
            <rFont val="Tahoma"/>
            <family val="2"/>
          </rPr>
          <t xml:space="preserve">
Contract vanzare-cumparare, comodat, etc</t>
        </r>
      </text>
    </comment>
    <comment ref="J8" authorId="2">
      <text>
        <r>
          <rPr>
            <b/>
            <sz val="8"/>
            <rFont val="Tahoma"/>
            <family val="2"/>
          </rPr>
          <t>GM:</t>
        </r>
        <r>
          <rPr>
            <sz val="8"/>
            <rFont val="Tahoma"/>
            <family val="2"/>
          </rPr>
          <t xml:space="preserve">
Numarul si data facturii, nr./data contract comodat, etc</t>
        </r>
      </text>
    </comment>
  </commentList>
</comments>
</file>

<file path=xl/comments5.xml><?xml version="1.0" encoding="utf-8"?>
<comments xmlns="http://schemas.openxmlformats.org/spreadsheetml/2006/main">
  <authors>
    <author>Admin-Hp</author>
  </authors>
  <commentList>
    <comment ref="B9" authorId="0">
      <text>
        <r>
          <rPr>
            <b/>
            <sz val="9"/>
            <rFont val="Tahoma"/>
            <family val="2"/>
          </rPr>
          <t>In corelatie cu programul declarat in anexa 45</t>
        </r>
        <r>
          <rPr>
            <sz val="9"/>
            <rFont val="Tahoma"/>
            <family val="2"/>
          </rPr>
          <t xml:space="preserve">
</t>
        </r>
      </text>
    </comment>
  </commentList>
</comments>
</file>

<file path=xl/comments6.xml><?xml version="1.0" encoding="utf-8"?>
<comments xmlns="http://schemas.openxmlformats.org/spreadsheetml/2006/main">
  <authors>
    <author>Mar</author>
    <author>Author</author>
  </authors>
  <commentList>
    <comment ref="H5" authorId="0">
      <text>
        <r>
          <rPr>
            <b/>
            <sz val="9"/>
            <rFont val="Tahoma"/>
            <family val="2"/>
          </rPr>
          <t>MG  se selecteaza cand faceti click in celula</t>
        </r>
        <r>
          <rPr>
            <sz val="9"/>
            <rFont val="Tahoma"/>
            <family val="2"/>
          </rPr>
          <t xml:space="preserve">
</t>
        </r>
      </text>
    </comment>
    <comment ref="K9" authorId="0">
      <text>
        <r>
          <rPr>
            <b/>
            <sz val="9"/>
            <rFont val="Tahoma"/>
            <family val="2"/>
          </rPr>
          <t>MG se selecteaza cand faceti click in celula</t>
        </r>
        <r>
          <rPr>
            <sz val="9"/>
            <rFont val="Tahoma"/>
            <family val="2"/>
          </rPr>
          <t xml:space="preserve">
</t>
        </r>
      </text>
    </comment>
    <comment ref="T9" authorId="1">
      <text>
        <r>
          <rPr>
            <sz val="9"/>
            <rFont val="Tahoma"/>
            <family val="2"/>
          </rPr>
          <t xml:space="preserve">MG ziua saptamanii se selecteaza cand faceti click in celula
</t>
        </r>
      </text>
    </comment>
  </commentList>
</comments>
</file>

<file path=xl/comments7.xml><?xml version="1.0" encoding="utf-8"?>
<comments xmlns="http://schemas.openxmlformats.org/spreadsheetml/2006/main">
  <authors>
    <author>Author</author>
  </authors>
  <commentList>
    <comment ref="O6" authorId="0">
      <text>
        <r>
          <rPr>
            <b/>
            <sz val="9"/>
            <rFont val="Tahoma"/>
            <family val="2"/>
          </rPr>
          <t>MG ziua saptamanii se selecteaza cand faceti click in celula</t>
        </r>
        <r>
          <rPr>
            <sz val="9"/>
            <rFont val="Tahoma"/>
            <family val="2"/>
          </rPr>
          <t xml:space="preserve">
</t>
        </r>
      </text>
    </comment>
  </commentList>
</comments>
</file>

<file path=xl/sharedStrings.xml><?xml version="1.0" encoding="utf-8"?>
<sst xmlns="http://schemas.openxmlformats.org/spreadsheetml/2006/main" count="816" uniqueCount="276">
  <si>
    <t>Contract</t>
  </si>
  <si>
    <t>Reprezentant legal</t>
  </si>
  <si>
    <t>Telefon</t>
  </si>
  <si>
    <t>Email</t>
  </si>
  <si>
    <t>Decizie Evaluare</t>
  </si>
  <si>
    <t>Dovada asig.de raspundere civila</t>
  </si>
  <si>
    <t>Nr.</t>
  </si>
  <si>
    <t>Data expirarii</t>
  </si>
  <si>
    <t>Nume si prenume</t>
  </si>
  <si>
    <t>CNP</t>
  </si>
  <si>
    <t>Cod parafa</t>
  </si>
  <si>
    <t xml:space="preserve">    Data întocmirii: </t>
  </si>
  <si>
    <t>Furnizor de servicii medicale paraclinice:</t>
  </si>
  <si>
    <t>Punct de lucru</t>
  </si>
  <si>
    <t>Contract CAS</t>
  </si>
  <si>
    <t>Nr.crt</t>
  </si>
  <si>
    <t>Specialitate</t>
  </si>
  <si>
    <t>Nr.ore/zi</t>
  </si>
  <si>
    <t>Nu</t>
  </si>
  <si>
    <t>MM001029004</t>
  </si>
  <si>
    <t>Specialist</t>
  </si>
  <si>
    <t>001 L</t>
  </si>
  <si>
    <t>Total puncte</t>
  </si>
  <si>
    <t>Puncte</t>
  </si>
  <si>
    <t>x</t>
  </si>
  <si>
    <t>exista=0</t>
  </si>
  <si>
    <t>Aparat</t>
  </si>
  <si>
    <t>dim proc</t>
  </si>
  <si>
    <t>vechi</t>
  </si>
  <si>
    <t>Vechime ani</t>
  </si>
  <si>
    <t>Declaratie conformitate CE</t>
  </si>
  <si>
    <t>An fabricatie</t>
  </si>
  <si>
    <t>Data</t>
  </si>
  <si>
    <t>Cui</t>
  </si>
  <si>
    <t>Reprezentant legal,</t>
  </si>
  <si>
    <t>Luni</t>
  </si>
  <si>
    <t>Miercuri</t>
  </si>
  <si>
    <t>Joi</t>
  </si>
  <si>
    <t>Vineri</t>
  </si>
  <si>
    <t>Primar</t>
  </si>
  <si>
    <t>Resurse umane</t>
  </si>
  <si>
    <t>Puncte / norma lucru</t>
  </si>
  <si>
    <t xml:space="preserve">Puncte </t>
  </si>
  <si>
    <t>med</t>
  </si>
  <si>
    <t>norma_BUN</t>
  </si>
  <si>
    <t>Adresa / telefon /email</t>
  </si>
  <si>
    <t>Program de lucru in contract cu casa de asigurari de sanatate**)</t>
  </si>
  <si>
    <t>Marti</t>
  </si>
  <si>
    <t>Sambata</t>
  </si>
  <si>
    <t>Duminica</t>
  </si>
  <si>
    <t>**) pentru medicii de familie se completează distinct programul la cabinet şi programul la domiciliu.</t>
  </si>
  <si>
    <t>Reprezentant legal:</t>
  </si>
  <si>
    <t>că programul de lucru în contract cu Casa de Asigurări de Sănătate  Constanta se desfăşoară astfel:</t>
  </si>
  <si>
    <t>Sarbatori legale</t>
  </si>
  <si>
    <t>Locatia unde se desfasoara activitatea</t>
  </si>
  <si>
    <t>Sediul social/lucrativ</t>
  </si>
  <si>
    <t xml:space="preserve">*) se va completa în funcţie de nr. de puncte de lucru ale furnizorului, în situaţia în care furnizorul are mai multe puncte de lucru pentru care </t>
  </si>
  <si>
    <t>solicită încheierea contractului cu casa de asigurări de sănătate, acestea se menţionează distinct cu programul de lucru aferent</t>
  </si>
  <si>
    <t xml:space="preserve">Cod Identificare Fiscală </t>
  </si>
  <si>
    <t>Judet</t>
  </si>
  <si>
    <t>Localitate</t>
  </si>
  <si>
    <t>Strada</t>
  </si>
  <si>
    <t>Nr</t>
  </si>
  <si>
    <t>Bl</t>
  </si>
  <si>
    <t>Ap</t>
  </si>
  <si>
    <t>Date contact societate</t>
  </si>
  <si>
    <t>Mobil</t>
  </si>
  <si>
    <t>Fix</t>
  </si>
  <si>
    <t>Fax</t>
  </si>
  <si>
    <t>Adresa web</t>
  </si>
  <si>
    <t>Date Bancare</t>
  </si>
  <si>
    <t>Banca</t>
  </si>
  <si>
    <t>Sucursala</t>
  </si>
  <si>
    <t>Cont</t>
  </si>
  <si>
    <t>Nume</t>
  </si>
  <si>
    <t>Prenume</t>
  </si>
  <si>
    <t>Date contact punct de lucru</t>
  </si>
  <si>
    <t>Adresa sediul social / adresa fiscala</t>
  </si>
  <si>
    <t>Adresa sediul lucrativ/punct de lucru</t>
  </si>
  <si>
    <t>Furnizor:</t>
  </si>
  <si>
    <t>Exemplul 1</t>
  </si>
  <si>
    <t>Exemplul 2</t>
  </si>
  <si>
    <t>668855</t>
  </si>
  <si>
    <t>101010</t>
  </si>
  <si>
    <t>Exemplu 3</t>
  </si>
  <si>
    <t>Constanta</t>
  </si>
  <si>
    <t>1A</t>
  </si>
  <si>
    <t>0241/XXXXXX</t>
  </si>
  <si>
    <t>societate@email.ro</t>
  </si>
  <si>
    <t>www.domeniu.ro</t>
  </si>
  <si>
    <t>ROXXTREZ2315069XXX000000</t>
  </si>
  <si>
    <t>0700000000000</t>
  </si>
  <si>
    <t>email@repllegal.ro</t>
  </si>
  <si>
    <t>Trezorerie</t>
  </si>
  <si>
    <t>email@pct_lucru_daca_are.ro</t>
  </si>
  <si>
    <t>adresa web pct_lucru daca are</t>
  </si>
  <si>
    <t>15.10.2020</t>
  </si>
  <si>
    <t>21.12.2020</t>
  </si>
  <si>
    <t xml:space="preserve">1 </t>
  </si>
  <si>
    <t>nume strada sediu social</t>
  </si>
  <si>
    <t>nume strada punct de lucru</t>
  </si>
  <si>
    <t>07.30-17.00</t>
  </si>
  <si>
    <t xml:space="preserve">în calitate de reprezentant legal, cunoscând că falsul în declaraţii se pedepseşte conform legii, declar pe propria răspundere </t>
  </si>
  <si>
    <t>07daca are</t>
  </si>
  <si>
    <t xml:space="preserve">Subsemnatul(a), </t>
  </si>
  <si>
    <t>Nume Repl legal</t>
  </si>
  <si>
    <t>Prenume repl</t>
  </si>
  <si>
    <t xml:space="preserve">punct de lucru  </t>
  </si>
  <si>
    <t xml:space="preserve">Denumire furnizor </t>
  </si>
  <si>
    <t>Sediul social/Adresa fiscală</t>
  </si>
  <si>
    <t>Anexa 45</t>
  </si>
  <si>
    <t>exista</t>
  </si>
  <si>
    <t>Total nr.personal</t>
  </si>
  <si>
    <t>Total puncte:</t>
  </si>
  <si>
    <t xml:space="preserve">  B.I./C.I. seria …………... nr......................., </t>
  </si>
  <si>
    <t xml:space="preserve">I. CRITERIU DE EVALUARE </t>
  </si>
  <si>
    <t>operaţional - instalat şi cu aparate conectate pentru transmitere de date</t>
  </si>
  <si>
    <t>chestionar de satisfactie a pacientilor(cu obligatia actualizarii semestriale a rezultatelor si afisarea pe site-ul furnizorului)</t>
  </si>
  <si>
    <t>2 pct / punct de lucru</t>
  </si>
  <si>
    <r>
      <rPr>
        <b/>
        <sz val="10"/>
        <color indexed="8"/>
        <rFont val="Arial Narrow"/>
        <family val="2"/>
      </rPr>
      <t>website</t>
    </r>
    <r>
      <rPr>
        <sz val="10"/>
        <color indexed="8"/>
        <rFont val="Arial Narrow"/>
        <family val="2"/>
      </rPr>
      <t xml:space="preserve"> - care să conţină minimum următoarele informaţii: datele de contact – adresa, telefon, fax, mail, pentru laboratoarele/punctele de lucru din structura, orarul de funcţionare, certificări/acreditări</t>
    </r>
  </si>
  <si>
    <t>Total puncte logistica:</t>
  </si>
  <si>
    <r>
      <t xml:space="preserve">Punctajul este intocmit pe baza documentelor depuse de furnizor la dosarul de contract si pentru care </t>
    </r>
    <r>
      <rPr>
        <b/>
        <sz val="9"/>
        <rFont val="Arial Narrow"/>
        <family val="2"/>
      </rPr>
      <t>reprezentantul legal isi asuma responsabilitatea privind realitatea documentelor si exactitatea datelor</t>
    </r>
  </si>
  <si>
    <t>Puncte logistica</t>
  </si>
  <si>
    <t>Da / Nu</t>
  </si>
  <si>
    <t>Logistica</t>
  </si>
  <si>
    <t>pana la</t>
  </si>
  <si>
    <t>de la</t>
  </si>
  <si>
    <t xml:space="preserve">Registrul unic al cabinetelor medicale </t>
  </si>
  <si>
    <t>Nr:</t>
  </si>
  <si>
    <t>Răspundem de legalitatea, realitatea şi exactitatea datelor sus menţionate</t>
  </si>
  <si>
    <t>semnătură electronică extinsă/calificată</t>
  </si>
  <si>
    <t>Data întocmirii</t>
  </si>
  <si>
    <t>CRITERIUL: DISPONIBILITATE</t>
  </si>
  <si>
    <t xml:space="preserve">Raspundem de corectitudinea si exactitatea datelor </t>
  </si>
  <si>
    <t>Adeverinta de inscriere/Certificat acreditare ANMCS</t>
  </si>
  <si>
    <t>din data</t>
  </si>
  <si>
    <t>Distributia rezultatelor investigatiilor la medicul care a recomandat investigatia</t>
  </si>
  <si>
    <t>retea de transmisie imagini interne(RIS)</t>
  </si>
  <si>
    <t>transmisie de imagini in perimetrul limitrof si la distanta(PACS)</t>
  </si>
  <si>
    <t>a)*</t>
  </si>
  <si>
    <t>b)</t>
  </si>
  <si>
    <t>c1</t>
  </si>
  <si>
    <t>c2*</t>
  </si>
  <si>
    <r>
      <rPr>
        <b/>
        <sz val="10"/>
        <color indexed="8"/>
        <rFont val="Arial Narrow"/>
        <family val="2"/>
      </rPr>
      <t xml:space="preserve">software </t>
    </r>
    <r>
      <rPr>
        <sz val="10"/>
        <color indexed="8"/>
        <rFont val="Arial Narrow"/>
        <family val="2"/>
      </rPr>
      <t xml:space="preserve">dedicat activităţii de laborator - care să conţină înregistrarea şi evidenţa biletelor de  trimitere  (serie  şi  număr  bilet,  CNP-ul/codul unic de asigurare al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
</t>
    </r>
  </si>
  <si>
    <t>* Punctajul pentru litera a* si c2* se acorda o singura data pentru laboratorul/punctul de lucru pentru care opteaza furnizorul</t>
  </si>
  <si>
    <t>Programul de activitate al furnizorului</t>
  </si>
  <si>
    <t xml:space="preserve">Punct de lucru: </t>
  </si>
  <si>
    <t>Program minim 6 ore sau mai mic de 12 ore</t>
  </si>
  <si>
    <t>Tip</t>
  </si>
  <si>
    <t>Categorie/
Tip aparat</t>
  </si>
  <si>
    <t>Denumire tip aparat/
dispozitiv</t>
  </si>
  <si>
    <t>Numar şi serie</t>
  </si>
  <si>
    <t>Document care dovedeste detinerea legala a aparatului</t>
  </si>
  <si>
    <t>Tipul documentului</t>
  </si>
  <si>
    <t>Numarul si data documentului</t>
  </si>
  <si>
    <t>Valabil pana la data</t>
  </si>
  <si>
    <t>Radiologie conventionala</t>
  </si>
  <si>
    <t>In vederea acordarii punctajului pentru fiecare dispozitiv medical detinut, se va prezenta anexa la contractul de achizitie,anexa care descrie si confirma configuratia tehnica a respectivului dispozitiv.</t>
  </si>
  <si>
    <t>Răspundem de corectitudinea şi exactitatea datelor</t>
  </si>
  <si>
    <t>Garantie/ Contract Service/
Întretinere periodică</t>
  </si>
  <si>
    <t>Caracteristici</t>
  </si>
  <si>
    <t>Accesorii pentru prelucrarea,transmisia si stocarea imaginilor</t>
  </si>
  <si>
    <t xml:space="preserve">Cameră obscură umedă manuală                     </t>
  </si>
  <si>
    <t xml:space="preserve">Developator automat umed                     </t>
  </si>
  <si>
    <t xml:space="preserve">Developator umed day light                     </t>
  </si>
  <si>
    <t xml:space="preserve">Cititor de plăci fosforice (CR)               </t>
  </si>
  <si>
    <t>Developare automata uscata</t>
  </si>
  <si>
    <t xml:space="preserve">Arhivă filme radiografice                     </t>
  </si>
  <si>
    <t xml:space="preserve">Arhiva CD                     </t>
  </si>
  <si>
    <t xml:space="preserve">Arhivă de mare capacitate (PACS)                     </t>
  </si>
  <si>
    <t xml:space="preserve">Digitizer pentru medii transparente (filme)                     </t>
  </si>
  <si>
    <t>ACCESORII</t>
  </si>
  <si>
    <t>Pct_selectat</t>
  </si>
  <si>
    <t>Detinere aparat Da/Nu</t>
  </si>
  <si>
    <t>dim %</t>
  </si>
  <si>
    <t xml:space="preserve">Punctaj aparat </t>
  </si>
  <si>
    <t>Autorizatie CNCAN</t>
  </si>
  <si>
    <t>SC FURNIZOR MEDICINA DENTARA SRL</t>
  </si>
  <si>
    <t>ST0XXX</t>
  </si>
  <si>
    <t>Grad Profesional</t>
  </si>
  <si>
    <t>Fara Grad</t>
  </si>
  <si>
    <t>med_stoma</t>
  </si>
  <si>
    <t>121221</t>
  </si>
  <si>
    <t>Alt document</t>
  </si>
  <si>
    <t>074</t>
  </si>
  <si>
    <t>10</t>
  </si>
  <si>
    <t>Medic Dentist/Medic Stomatolog</t>
  </si>
  <si>
    <t>radiografie retroalveolară</t>
  </si>
  <si>
    <t xml:space="preserve">Tip achizitie - parţial digitalizat (plăci fosforice)             </t>
  </si>
  <si>
    <t xml:space="preserve">Tip achizitie - direct digital        </t>
  </si>
  <si>
    <t>opţiuni</t>
  </si>
  <si>
    <t>stepping periferic</t>
  </si>
  <si>
    <t>cuantificarea stenozelor</t>
  </si>
  <si>
    <t>optimizarea densitatii</t>
  </si>
  <si>
    <t>trendelenburg</t>
  </si>
  <si>
    <t>afisare colimatori fara radiatie</t>
  </si>
  <si>
    <t>stand vertical</t>
  </si>
  <si>
    <t xml:space="preserve">2 Bucky                                       </t>
  </si>
  <si>
    <t xml:space="preserve">radiografie paronamică </t>
  </si>
  <si>
    <t>Tomografia dentară CBCT</t>
  </si>
  <si>
    <t>CBCT</t>
  </si>
  <si>
    <t>Aparatura din dotare - Radiologie conventionala</t>
  </si>
  <si>
    <t>Aviz de utilizare/Buletin de verificare periodica ANMDM</t>
  </si>
  <si>
    <t>Pct_cu_proc</t>
  </si>
  <si>
    <t xml:space="preserve">Osteodensitometrie DEXA </t>
  </si>
  <si>
    <t xml:space="preserve">Punctaj </t>
  </si>
  <si>
    <t>Nr.aparate</t>
  </si>
  <si>
    <t xml:space="preserve">Pentru accesorii, antene si aplicatiile software, se puncteaza daca in documentatia de detinere si de punere in functiune exista dovada documentata a echipamentelor </t>
  </si>
  <si>
    <t>01.06.2023</t>
  </si>
  <si>
    <t>A</t>
  </si>
  <si>
    <t>DECLARAŢIE DE PROGRAM</t>
  </si>
  <si>
    <r>
      <t>Punct de lucru/</t>
    </r>
    <r>
      <rPr>
        <b/>
        <sz val="9.5"/>
        <rFont val="Arial Narrow"/>
        <family val="2"/>
      </rPr>
      <t>punct secundar de lucru</t>
    </r>
    <r>
      <rPr>
        <sz val="9.5"/>
        <rFont val="Arial Narrow"/>
        <family val="2"/>
      </rPr>
      <t>*)</t>
    </r>
  </si>
  <si>
    <t>Semnificaţia coloanei A din tabelul de mai jos este următoarea:</t>
  </si>
  <si>
    <t xml:space="preserve">    A - Sărbători legale.</t>
  </si>
  <si>
    <t>A. STRUCTURA DE PERSONAL</t>
  </si>
  <si>
    <t>ANEXA 49 A</t>
  </si>
  <si>
    <t xml:space="preserve">  CARE URMEAZĂ SĂ FIE ÎNREGISTRATĂ ÎN CONTRACT  ŞI SĂ FUNCŢIONEZE SUB INCIDENŢA ACESTUIA</t>
  </si>
  <si>
    <t>NUME ŞI PRENUME</t>
  </si>
  <si>
    <t xml:space="preserve">Cod parafa (după caz) </t>
  </si>
  <si>
    <t>Certificat/Autorizaţie de liberă practică eliberat de Organizaţia profesională/ Autoritatea competentă, după caz  *</t>
  </si>
  <si>
    <t>Specialitatea**</t>
  </si>
  <si>
    <t xml:space="preserve">Atestat de studii complementare </t>
  </si>
  <si>
    <t>Grad profesional</t>
  </si>
  <si>
    <t>Asigurare de răspundere civilă</t>
  </si>
  <si>
    <t>Documentul care atestă forma de angajare la furnizor</t>
  </si>
  <si>
    <t xml:space="preserve">Program de lucru/zi (interval orar: </t>
  </si>
  <si>
    <t>Total ore/săptămâna</t>
  </si>
  <si>
    <t xml:space="preserve"> Număr</t>
  </si>
  <si>
    <t>Data eliberării</t>
  </si>
  <si>
    <t>Data Expirării****</t>
  </si>
  <si>
    <t xml:space="preserve">Denumirea studiilor </t>
  </si>
  <si>
    <t>Din DATA</t>
  </si>
  <si>
    <t>Valoare</t>
  </si>
  <si>
    <t>Data expirării</t>
  </si>
  <si>
    <t>Tip contract (CIM/PFA/PFI,etc.)</t>
  </si>
  <si>
    <t>Număr contract</t>
  </si>
  <si>
    <t>Din Data</t>
  </si>
  <si>
    <t>Ziua</t>
  </si>
  <si>
    <t>ora de început</t>
  </si>
  <si>
    <t>ora de final)***</t>
  </si>
  <si>
    <t xml:space="preserve">EXEMPLU </t>
  </si>
  <si>
    <t>1234567891012</t>
  </si>
  <si>
    <t>07.30</t>
  </si>
  <si>
    <t>13.30</t>
  </si>
  <si>
    <t>* se completează pentru toate categoriile de personal care intră sub incidenţa contractului  (medici, biologi medicali/biologi, chimişti medicali/chimişti, biochimişti medicali/biochimişti, fizicieni, bioingineri, cercetători ştiinţifici în anatomie-patologică, absolvenţi colegiu imagistică medicală, fizioterapeuţi, psihologi, etc)</t>
  </si>
  <si>
    <t>** se completează în situaţia în care un medic are mai multe specialităţi confirmate prin ordin al ministrului</t>
  </si>
  <si>
    <t>***programul de lucru se detaliază pe fiecare zi a săptămânii, acolo unde este cazul se evidenţiază şi sărbătorile legale</t>
  </si>
  <si>
    <t>**** se completează cu data expirării avizului anual</t>
  </si>
  <si>
    <t>Tabelul centralizator se completează pentru fiecare sediu (sediu lucrativ/punct de lucru/punct secundar de lucru) în parte.</t>
  </si>
  <si>
    <t>Programul de lucru al personalului de specialitate care îşi desfășoară activitatea la furnizor  trebuie să fie in concordanță cu programul  de lucru declarat pentru sediu lucrativ/punct de lucru/punct secundar de lucru.</t>
  </si>
  <si>
    <t>Reprezentantul legal al furnizorului,</t>
  </si>
  <si>
    <t>....................................................</t>
  </si>
  <si>
    <t>ANEXA 49   B</t>
  </si>
  <si>
    <t>B. STRUCTURA DE PERSONAL</t>
  </si>
  <si>
    <t xml:space="preserve"> PERSONAL MEDICO-SANITAR (ASISTENTA/SORĂ MEDICALĂ/MOAŞĂ) - 
CARE URMEAZĂ SĂ FIE ÎNREGISTRAT  ÎN CONTRACT  ŞI SĂ FUNCŢIONEZE SUB INCIDENŢA ACESTUIA</t>
  </si>
  <si>
    <t xml:space="preserve">Nr.
crt.
</t>
  </si>
  <si>
    <t>NUME ŞI 
PRENUME</t>
  </si>
  <si>
    <t>Certificat
 eliberat de organizaţia profesională</t>
  </si>
  <si>
    <t>Specialitatea</t>
  </si>
  <si>
    <r>
      <t>Program de</t>
    </r>
    <r>
      <rPr>
        <b/>
        <sz val="9.5"/>
        <rFont val="Arial Narrow"/>
        <family val="2"/>
      </rPr>
      <t xml:space="preserve"> lucru/zi </t>
    </r>
    <r>
      <rPr>
        <sz val="9.5"/>
        <rFont val="Arial Narrow"/>
        <family val="2"/>
      </rPr>
      <t>(interval orar: 
ora de început-ora de final)*</t>
    </r>
  </si>
  <si>
    <t xml:space="preserve">Total ore/
săptămâna
</t>
  </si>
  <si>
    <t xml:space="preserve">Data 
eliberării </t>
  </si>
  <si>
    <t>Data 
Expirării</t>
  </si>
  <si>
    <t xml:space="preserve">Data 
expirării </t>
  </si>
  <si>
    <t>Tip contract
(CIM/PFA/PFI,etc.)</t>
  </si>
  <si>
    <t xml:space="preserve">Număr 
contract </t>
  </si>
  <si>
    <t xml:space="preserve">Din
 DATA </t>
  </si>
  <si>
    <t>Exemplu</t>
  </si>
  <si>
    <t>Medic dentist</t>
  </si>
  <si>
    <t>Resurse Umane</t>
  </si>
  <si>
    <t>Resurse Tehnice</t>
  </si>
  <si>
    <t>Criteriul I</t>
  </si>
  <si>
    <t>Disponibilitate</t>
  </si>
  <si>
    <t>Criteriul II</t>
  </si>
  <si>
    <t>Punctajul este calculat pe baza datelor introduse de catre furnizorul de servicii medicale paraclinice, pentru care reprezentantul legal</t>
  </si>
  <si>
    <t xml:space="preserve"> detine documente justificative si isi asuma responsabilitatea privind corectitudinea si realitatea acestora</t>
  </si>
</sst>
</file>

<file path=xl/styles.xml><?xml version="1.0" encoding="utf-8"?>
<styleSheet xmlns="http://schemas.openxmlformats.org/spreadsheetml/2006/main">
  <numFmts count="4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yyyy"/>
    <numFmt numFmtId="181" formatCode="dd/mm/yyyy"/>
    <numFmt numFmtId="182" formatCode="0;[Red]0"/>
    <numFmt numFmtId="183" formatCode="dd/mm/yyyy;@"/>
    <numFmt numFmtId="184" formatCode="dd\.mm\.yyyy;@"/>
    <numFmt numFmtId="185" formatCode="0.0"/>
    <numFmt numFmtId="186" formatCode="dd/mm/yy"/>
    <numFmt numFmtId="187" formatCode="d\ mmmm\ yyyy;@"/>
    <numFmt numFmtId="188" formatCode="[$-418]d\ mmmm\ yyyy"/>
    <numFmt numFmtId="189" formatCode="[$-418]d\ mmmm\ yyyy;@"/>
    <numFmt numFmtId="190" formatCode="h:mm;@"/>
    <numFmt numFmtId="191" formatCode="d/m/yyyy;@"/>
    <numFmt numFmtId="192" formatCode="#,##0.0"/>
    <numFmt numFmtId="193" formatCode="0.00_ ;[Red]\-0.00\ "/>
    <numFmt numFmtId="194" formatCode="mmm/yyyy"/>
    <numFmt numFmtId="195" formatCode="&quot;Yes&quot;;&quot;Yes&quot;;&quot;No&quot;"/>
    <numFmt numFmtId="196" formatCode="&quot;True&quot;;&quot;True&quot;;&quot;False&quot;"/>
    <numFmt numFmtId="197" formatCode="&quot;On&quot;;&quot;On&quot;;&quot;Off&quot;"/>
    <numFmt numFmtId="198" formatCode="[$€-2]\ #,##0.00_);[Red]\([$€-2]\ #,##0.00\)"/>
    <numFmt numFmtId="199" formatCode="#0.0\ &quot;Ore/Săpt.&quot;;[Red]\-\ #0.0\ &quot;Ore/Săpt.&quot;;&quot;Obligatoriu&quot;;&quot;Doar cifre&quot;"/>
    <numFmt numFmtId="200" formatCode="#0.0\ &quot;Ore/Săpt.&quot;;"/>
    <numFmt numFmtId="201" formatCode="[$-409]dd\ mmmm\,\ yyyy"/>
  </numFmts>
  <fonts count="70">
    <font>
      <sz val="10"/>
      <name val="Arial"/>
      <family val="2"/>
    </font>
    <font>
      <sz val="10"/>
      <name val="Arial Narrow"/>
      <family val="2"/>
    </font>
    <font>
      <u val="single"/>
      <sz val="10"/>
      <color indexed="12"/>
      <name val="Arial"/>
      <family val="2"/>
    </font>
    <font>
      <b/>
      <sz val="10"/>
      <name val="Arial Narrow"/>
      <family val="2"/>
    </font>
    <font>
      <sz val="9"/>
      <name val="Arial Narrow"/>
      <family val="2"/>
    </font>
    <font>
      <b/>
      <sz val="8"/>
      <name val="Tahoma"/>
      <family val="2"/>
    </font>
    <font>
      <sz val="8"/>
      <name val="Tahoma"/>
      <family val="2"/>
    </font>
    <font>
      <sz val="9"/>
      <name val="Tahoma"/>
      <family val="2"/>
    </font>
    <font>
      <b/>
      <sz val="9"/>
      <name val="Tahoma"/>
      <family val="2"/>
    </font>
    <font>
      <b/>
      <sz val="9"/>
      <name val="Arial Narrow"/>
      <family val="2"/>
    </font>
    <font>
      <sz val="10"/>
      <color indexed="8"/>
      <name val="Arial Narrow"/>
      <family val="2"/>
    </font>
    <font>
      <b/>
      <sz val="10"/>
      <color indexed="8"/>
      <name val="Arial Narrow"/>
      <family val="2"/>
    </font>
    <font>
      <b/>
      <sz val="11"/>
      <name val="Arial Narrow"/>
      <family val="2"/>
    </font>
    <font>
      <u val="single"/>
      <sz val="10"/>
      <color indexed="12"/>
      <name val="Arial Narrow"/>
      <family val="2"/>
    </font>
    <font>
      <sz val="8"/>
      <name val="Arial"/>
      <family val="2"/>
    </font>
    <font>
      <sz val="9.5"/>
      <name val="Arial Narrow"/>
      <family val="2"/>
    </font>
    <font>
      <b/>
      <sz val="9.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Narrow"/>
      <family val="2"/>
    </font>
    <font>
      <sz val="10"/>
      <color indexed="12"/>
      <name val="Arial Narrow"/>
      <family val="2"/>
    </font>
    <font>
      <b/>
      <sz val="10"/>
      <color indexed="10"/>
      <name val="Arial Narrow"/>
      <family val="2"/>
    </font>
    <font>
      <b/>
      <sz val="10"/>
      <color indexed="18"/>
      <name val="Arial Narrow"/>
      <family val="2"/>
    </font>
    <font>
      <sz val="9.5"/>
      <color indexed="8"/>
      <name val="Arial Narrow"/>
      <family val="2"/>
    </font>
    <font>
      <b/>
      <sz val="9.5"/>
      <color indexed="8"/>
      <name val="Arial Narrow"/>
      <family val="2"/>
    </font>
    <font>
      <sz val="9.5"/>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Narrow"/>
      <family val="2"/>
    </font>
    <font>
      <sz val="10"/>
      <color rgb="FF0000FF"/>
      <name val="Arial Narrow"/>
      <family val="2"/>
    </font>
    <font>
      <sz val="10"/>
      <color theme="1"/>
      <name val="Arial Narrow"/>
      <family val="2"/>
    </font>
    <font>
      <b/>
      <sz val="10"/>
      <color rgb="FFFF0000"/>
      <name val="Arial Narrow"/>
      <family val="2"/>
    </font>
    <font>
      <b/>
      <sz val="10"/>
      <color theme="3" tint="-0.24997000396251678"/>
      <name val="Arial Narrow"/>
      <family val="2"/>
    </font>
    <font>
      <sz val="9.5"/>
      <color theme="1"/>
      <name val="Arial Narrow"/>
      <family val="2"/>
    </font>
    <font>
      <b/>
      <sz val="9.5"/>
      <color theme="1"/>
      <name val="Arial Narrow"/>
      <family val="2"/>
    </font>
    <font>
      <sz val="9.5"/>
      <color rgb="FF000000"/>
      <name val="Arial Narrow"/>
      <family val="2"/>
    </font>
    <font>
      <sz val="9.5"/>
      <color rgb="FFFF0000"/>
      <name val="Arial Narrow"/>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1"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40">
    <xf numFmtId="0" fontId="0" fillId="0" borderId="0" xfId="0" applyAlignment="1">
      <alignment/>
    </xf>
    <xf numFmtId="0" fontId="1" fillId="0" borderId="0" xfId="0" applyFont="1" applyAlignment="1" applyProtection="1">
      <alignment horizontal="center"/>
      <protection locked="0"/>
    </xf>
    <xf numFmtId="0" fontId="1" fillId="0" borderId="0" xfId="59" applyFont="1">
      <alignment/>
      <protection/>
    </xf>
    <xf numFmtId="0" fontId="1" fillId="0" borderId="0" xfId="59" applyFont="1" applyAlignment="1">
      <alignment horizontal="center"/>
      <protection/>
    </xf>
    <xf numFmtId="0" fontId="1" fillId="0" borderId="0" xfId="64" applyFont="1">
      <alignment/>
      <protection/>
    </xf>
    <xf numFmtId="0" fontId="1" fillId="0" borderId="0" xfId="64" applyFont="1" applyAlignment="1">
      <alignment horizontal="center"/>
      <protection/>
    </xf>
    <xf numFmtId="0" fontId="60" fillId="0" borderId="0" xfId="59" applyFont="1" applyAlignment="1">
      <alignment horizontal="center"/>
      <protection/>
    </xf>
    <xf numFmtId="0" fontId="1" fillId="0" borderId="0" xfId="59" applyFont="1" applyBorder="1" applyAlignment="1">
      <alignment horizontal="center"/>
      <protection/>
    </xf>
    <xf numFmtId="0" fontId="1" fillId="0" borderId="0" xfId="59" applyFont="1" applyAlignment="1">
      <alignment horizontal="center" vertical="center"/>
      <protection/>
    </xf>
    <xf numFmtId="0" fontId="3" fillId="0" borderId="0" xfId="59" applyFont="1" applyAlignment="1" applyProtection="1">
      <alignment horizontal="center"/>
      <protection locked="0"/>
    </xf>
    <xf numFmtId="0" fontId="1" fillId="0" borderId="0" xfId="59" applyFont="1" applyProtection="1">
      <alignment/>
      <protection locked="0"/>
    </xf>
    <xf numFmtId="0" fontId="1" fillId="0" borderId="0" xfId="59" applyFont="1" applyAlignment="1" applyProtection="1">
      <alignment horizontal="center"/>
      <protection locked="0"/>
    </xf>
    <xf numFmtId="0" fontId="1" fillId="0" borderId="0" xfId="59" applyFont="1" applyAlignment="1" applyProtection="1">
      <alignment horizontal="center"/>
      <protection hidden="1"/>
    </xf>
    <xf numFmtId="0" fontId="1" fillId="0" borderId="0" xfId="59" applyFont="1" applyFill="1" applyProtection="1">
      <alignment/>
      <protection locked="0"/>
    </xf>
    <xf numFmtId="0" fontId="1" fillId="0" borderId="0" xfId="59" applyFont="1" applyFill="1" applyBorder="1" applyAlignment="1" applyProtection="1">
      <alignment horizontal="center" vertical="center" wrapText="1"/>
      <protection locked="0"/>
    </xf>
    <xf numFmtId="0" fontId="1" fillId="0" borderId="0" xfId="59" applyNumberFormat="1" applyFont="1" applyAlignment="1" applyProtection="1">
      <alignment horizontal="center"/>
      <protection hidden="1"/>
    </xf>
    <xf numFmtId="193" fontId="61" fillId="0" borderId="0" xfId="59" applyNumberFormat="1" applyFont="1" applyFill="1" applyAlignment="1" applyProtection="1">
      <alignment horizontal="center"/>
      <protection locked="0"/>
    </xf>
    <xf numFmtId="14" fontId="61" fillId="0" borderId="0" xfId="59" applyNumberFormat="1" applyFont="1" applyFill="1" applyAlignment="1" applyProtection="1">
      <alignment horizontal="center"/>
      <protection locked="0"/>
    </xf>
    <xf numFmtId="0" fontId="61" fillId="0" borderId="0" xfId="59" applyFont="1" applyFill="1" applyAlignment="1" applyProtection="1">
      <alignment horizontal="center"/>
      <protection locked="0"/>
    </xf>
    <xf numFmtId="2" fontId="1" fillId="0" borderId="0" xfId="59" applyNumberFormat="1" applyFont="1" applyFill="1" applyAlignment="1" applyProtection="1">
      <alignment vertical="center"/>
      <protection locked="0"/>
    </xf>
    <xf numFmtId="0" fontId="1" fillId="0" borderId="0" xfId="59" applyFont="1" applyFill="1" applyAlignment="1" applyProtection="1">
      <alignment vertical="center"/>
      <protection locked="0"/>
    </xf>
    <xf numFmtId="0" fontId="1" fillId="0" borderId="0" xfId="59" applyFont="1" applyFill="1" applyAlignment="1" applyProtection="1">
      <alignment horizontal="center" vertical="center"/>
      <protection locked="0"/>
    </xf>
    <xf numFmtId="1" fontId="1" fillId="0" borderId="0" xfId="59" applyNumberFormat="1" applyFont="1" applyBorder="1" applyAlignment="1">
      <alignment horizontal="center" vertical="center"/>
      <protection/>
    </xf>
    <xf numFmtId="1" fontId="1" fillId="0" borderId="0" xfId="59" applyNumberFormat="1" applyFont="1" applyAlignment="1">
      <alignment horizontal="center" vertical="center"/>
      <protection/>
    </xf>
    <xf numFmtId="0" fontId="60" fillId="0" borderId="0" xfId="59" applyFont="1" applyAlignment="1">
      <alignment horizontal="center" vertical="center"/>
      <protection/>
    </xf>
    <xf numFmtId="0" fontId="1" fillId="0" borderId="0" xfId="59" applyFont="1" applyFill="1" applyAlignment="1">
      <alignment horizontal="center" vertical="center"/>
      <protection/>
    </xf>
    <xf numFmtId="0" fontId="60" fillId="0" borderId="0" xfId="59" applyFont="1" applyFill="1" applyAlignment="1">
      <alignment horizontal="center" vertical="center"/>
      <protection/>
    </xf>
    <xf numFmtId="0" fontId="1" fillId="0" borderId="0" xfId="0" applyFont="1" applyBorder="1" applyAlignment="1" applyProtection="1">
      <alignment horizontal="center" vertical="center" wrapText="1"/>
      <protection locked="0"/>
    </xf>
    <xf numFmtId="2" fontId="61" fillId="0" borderId="0" xfId="59" applyNumberFormat="1" applyFont="1" applyFill="1" applyAlignment="1" applyProtection="1">
      <alignment horizontal="center"/>
      <protection/>
    </xf>
    <xf numFmtId="1" fontId="61" fillId="0" borderId="0" xfId="59" applyNumberFormat="1" applyFont="1" applyBorder="1" applyAlignment="1" applyProtection="1">
      <alignment horizontal="center"/>
      <protection hidden="1"/>
    </xf>
    <xf numFmtId="49" fontId="61" fillId="0" borderId="0" xfId="59" applyNumberFormat="1" applyFont="1" applyBorder="1" applyAlignment="1" applyProtection="1">
      <alignment horizontal="center"/>
      <protection locked="0"/>
    </xf>
    <xf numFmtId="1" fontId="61" fillId="0" borderId="0" xfId="59" applyNumberFormat="1" applyFont="1" applyBorder="1" applyAlignment="1" applyProtection="1">
      <alignment horizontal="center"/>
      <protection locked="0"/>
    </xf>
    <xf numFmtId="49" fontId="1" fillId="0" borderId="0" xfId="59" applyNumberFormat="1" applyFont="1" applyBorder="1" applyAlignment="1" applyProtection="1">
      <alignment horizontal="center"/>
      <protection locked="0"/>
    </xf>
    <xf numFmtId="1" fontId="1" fillId="0" borderId="0" xfId="59" applyNumberFormat="1" applyFont="1" applyBorder="1" applyAlignment="1" applyProtection="1">
      <alignment horizontal="center"/>
      <protection locked="0"/>
    </xf>
    <xf numFmtId="185" fontId="61" fillId="0" borderId="0" xfId="59" applyNumberFormat="1" applyFont="1" applyFill="1" applyBorder="1" applyAlignment="1" applyProtection="1">
      <alignment horizontal="center"/>
      <protection locked="0"/>
    </xf>
    <xf numFmtId="1" fontId="61" fillId="0" borderId="0" xfId="59" applyNumberFormat="1" applyFont="1" applyFill="1" applyBorder="1" applyAlignment="1" applyProtection="1">
      <alignment horizontal="center"/>
      <protection locked="0"/>
    </xf>
    <xf numFmtId="2" fontId="61" fillId="0" borderId="0" xfId="59" applyNumberFormat="1" applyFont="1" applyFill="1" applyBorder="1" applyAlignment="1" applyProtection="1">
      <alignment horizontal="center"/>
      <protection locked="0"/>
    </xf>
    <xf numFmtId="185" fontId="1" fillId="0" borderId="0" xfId="59" applyNumberFormat="1" applyFont="1" applyFill="1" applyBorder="1" applyAlignment="1" applyProtection="1">
      <alignment horizontal="center"/>
      <protection locked="0"/>
    </xf>
    <xf numFmtId="1" fontId="1" fillId="0" borderId="0" xfId="59" applyNumberFormat="1" applyFont="1" applyFill="1" applyBorder="1" applyAlignment="1" applyProtection="1">
      <alignment horizontal="center"/>
      <protection locked="0"/>
    </xf>
    <xf numFmtId="2" fontId="1" fillId="0" borderId="0" xfId="59" applyNumberFormat="1" applyFont="1" applyFill="1" applyBorder="1" applyAlignment="1" applyProtection="1">
      <alignment horizontal="center"/>
      <protection locked="0"/>
    </xf>
    <xf numFmtId="0" fontId="1" fillId="0" borderId="0" xfId="59" applyFont="1" applyFill="1" applyAlignment="1" applyProtection="1">
      <alignment horizontal="center"/>
      <protection locked="0"/>
    </xf>
    <xf numFmtId="0" fontId="1" fillId="0" borderId="0" xfId="0" applyFont="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Border="1" applyAlignment="1">
      <alignmen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Alignment="1">
      <alignment vertical="center"/>
    </xf>
    <xf numFmtId="0" fontId="1" fillId="0" borderId="0" xfId="0" applyFont="1" applyAlignment="1" applyProtection="1">
      <alignment horizontal="center" vertical="center"/>
      <protection hidden="1"/>
    </xf>
    <xf numFmtId="0" fontId="1" fillId="0" borderId="0" xfId="0" applyFont="1" applyAlignment="1">
      <alignment horizontal="center" vertical="center"/>
    </xf>
    <xf numFmtId="0" fontId="1" fillId="0" borderId="0" xfId="0" applyFont="1" applyAlignment="1">
      <alignment/>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1" fillId="0" borderId="0" xfId="0" applyNumberFormat="1" applyFont="1" applyAlignment="1">
      <alignment vertical="center"/>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xf>
    <xf numFmtId="0" fontId="3" fillId="0" borderId="0" xfId="0" applyFont="1" applyAlignment="1">
      <alignment horizontal="right"/>
    </xf>
    <xf numFmtId="0" fontId="3" fillId="0" borderId="0" xfId="0" applyFont="1" applyBorder="1" applyAlignment="1">
      <alignment horizontal="right"/>
    </xf>
    <xf numFmtId="49" fontId="61" fillId="0" borderId="0" xfId="59" applyNumberFormat="1"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59" applyFont="1" applyAlignment="1" applyProtection="1">
      <alignment horizontal="left"/>
      <protection hidden="1"/>
    </xf>
    <xf numFmtId="14" fontId="3" fillId="0" borderId="0" xfId="59" applyNumberFormat="1" applyFont="1" applyAlignment="1" applyProtection="1">
      <alignment horizontal="center"/>
      <protection/>
    </xf>
    <xf numFmtId="14" fontId="1" fillId="0" borderId="0" xfId="0" applyNumberFormat="1" applyFont="1" applyAlignment="1" applyProtection="1">
      <alignment vertical="center"/>
      <protection hidden="1"/>
    </xf>
    <xf numFmtId="0" fontId="0" fillId="0" borderId="0" xfId="0" applyAlignment="1">
      <alignment horizontal="center"/>
    </xf>
    <xf numFmtId="0" fontId="1" fillId="0" borderId="0" xfId="59" applyFont="1" applyAlignment="1" applyProtection="1">
      <alignment horizontal="left" vertical="center"/>
      <protection hidden="1"/>
    </xf>
    <xf numFmtId="0" fontId="61" fillId="0" borderId="0" xfId="59" applyNumberFormat="1" applyFont="1" applyBorder="1" applyAlignment="1" applyProtection="1">
      <alignment horizontal="left"/>
      <protection hidden="1"/>
    </xf>
    <xf numFmtId="1" fontId="61" fillId="0" borderId="10" xfId="59" applyNumberFormat="1" applyFont="1" applyBorder="1" applyAlignment="1" applyProtection="1">
      <alignment horizontal="center"/>
      <protection hidden="1" locked="0"/>
    </xf>
    <xf numFmtId="1" fontId="61" fillId="0" borderId="10" xfId="59" applyNumberFormat="1" applyFont="1" applyFill="1" applyBorder="1" applyAlignment="1" applyProtection="1">
      <alignment horizontal="center"/>
      <protection hidden="1" locked="0"/>
    </xf>
    <xf numFmtId="0" fontId="3" fillId="0" borderId="10"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1" fontId="1" fillId="0" borderId="10" xfId="0" applyNumberFormat="1" applyFont="1" applyBorder="1" applyAlignment="1" applyProtection="1">
      <alignment horizontal="left" vertical="center"/>
      <protection locked="0"/>
    </xf>
    <xf numFmtId="14" fontId="1" fillId="0" borderId="10" xfId="0" applyNumberFormat="1"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2" fontId="61" fillId="0" borderId="10" xfId="59" applyNumberFormat="1" applyFont="1" applyBorder="1" applyAlignment="1" applyProtection="1">
      <alignment horizontal="center"/>
      <protection hidden="1"/>
    </xf>
    <xf numFmtId="1" fontId="61" fillId="0" borderId="0" xfId="59" applyNumberFormat="1" applyFont="1" applyFill="1" applyAlignment="1" applyProtection="1">
      <alignment horizontal="center"/>
      <protection/>
    </xf>
    <xf numFmtId="0" fontId="61" fillId="0" borderId="0" xfId="59" applyNumberFormat="1" applyFont="1" applyBorder="1" applyAlignment="1" applyProtection="1">
      <alignment horizontal="center"/>
      <protection hidden="1" locked="0"/>
    </xf>
    <xf numFmtId="0" fontId="61" fillId="0" borderId="0" xfId="59" applyFont="1" applyFill="1" applyBorder="1" applyAlignment="1" applyProtection="1">
      <alignment horizontal="center"/>
      <protection hidden="1" locked="0"/>
    </xf>
    <xf numFmtId="1" fontId="61" fillId="0" borderId="0" xfId="59" applyNumberFormat="1" applyFont="1" applyFill="1" applyBorder="1" applyAlignment="1" applyProtection="1">
      <alignment horizontal="center"/>
      <protection hidden="1" locked="0"/>
    </xf>
    <xf numFmtId="1" fontId="61" fillId="0" borderId="0" xfId="59" applyNumberFormat="1" applyFont="1" applyBorder="1" applyAlignment="1" applyProtection="1">
      <alignment horizontal="center"/>
      <protection hidden="1" locked="0"/>
    </xf>
    <xf numFmtId="49" fontId="61" fillId="0" borderId="0" xfId="59" applyNumberFormat="1" applyFont="1" applyFill="1" applyBorder="1" applyAlignment="1" applyProtection="1">
      <alignment horizontal="center" vertical="center"/>
      <protection hidden="1" locked="0"/>
    </xf>
    <xf numFmtId="192" fontId="61" fillId="0" borderId="0" xfId="59" applyNumberFormat="1" applyFont="1" applyFill="1" applyBorder="1" applyAlignment="1" applyProtection="1">
      <alignment horizontal="center"/>
      <protection hidden="1" locked="0"/>
    </xf>
    <xf numFmtId="2" fontId="61" fillId="0" borderId="0" xfId="59" applyNumberFormat="1" applyFont="1" applyBorder="1" applyAlignment="1" applyProtection="1">
      <alignment horizontal="center"/>
      <protection hidden="1"/>
    </xf>
    <xf numFmtId="2" fontId="60" fillId="0" borderId="0" xfId="59" applyNumberFormat="1" applyFont="1" applyFill="1" applyBorder="1" applyAlignment="1" applyProtection="1">
      <alignment horizontal="center"/>
      <protection hidden="1"/>
    </xf>
    <xf numFmtId="1" fontId="60" fillId="0" borderId="0" xfId="59" applyNumberFormat="1" applyFont="1" applyBorder="1" applyAlignment="1" applyProtection="1">
      <alignment horizontal="center"/>
      <protection hidden="1"/>
    </xf>
    <xf numFmtId="49" fontId="60" fillId="0" borderId="0" xfId="59" applyNumberFormat="1" applyFont="1" applyBorder="1" applyAlignment="1" applyProtection="1">
      <alignment horizontal="center"/>
      <protection locked="0"/>
    </xf>
    <xf numFmtId="185" fontId="60" fillId="0" borderId="0" xfId="59" applyNumberFormat="1" applyFont="1" applyFill="1" applyBorder="1" applyAlignment="1" applyProtection="1">
      <alignment horizontal="center"/>
      <protection locked="0"/>
    </xf>
    <xf numFmtId="1" fontId="61" fillId="0" borderId="10" xfId="59" applyNumberFormat="1" applyFont="1" applyBorder="1" applyAlignment="1" applyProtection="1">
      <alignment horizontal="center"/>
      <protection hidden="1"/>
    </xf>
    <xf numFmtId="0" fontId="1" fillId="0" borderId="0" xfId="0" applyFont="1" applyAlignment="1">
      <alignment horizontal="left"/>
    </xf>
    <xf numFmtId="0" fontId="1" fillId="0" borderId="0" xfId="0" applyFont="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1" fillId="0" borderId="11" xfId="64" applyFont="1" applyBorder="1" applyAlignment="1">
      <alignment horizontal="center" vertical="center"/>
      <protection/>
    </xf>
    <xf numFmtId="0" fontId="1" fillId="0" borderId="11" xfId="64" applyFont="1" applyFill="1" applyBorder="1" applyAlignment="1">
      <alignment horizontal="center" vertical="center" wrapText="1"/>
      <protection/>
    </xf>
    <xf numFmtId="0" fontId="1" fillId="0" borderId="0" xfId="59" applyFont="1" applyBorder="1" applyAlignment="1" applyProtection="1">
      <alignment vertical="center" wrapText="1"/>
      <protection hidden="1"/>
    </xf>
    <xf numFmtId="0" fontId="1" fillId="0" borderId="0" xfId="59" applyNumberFormat="1" applyFont="1" applyBorder="1" applyAlignment="1" applyProtection="1">
      <alignment horizontal="left"/>
      <protection hidden="1"/>
    </xf>
    <xf numFmtId="0" fontId="4" fillId="32" borderId="0" xfId="0" applyFont="1" applyFill="1" applyAlignment="1">
      <alignment/>
    </xf>
    <xf numFmtId="0" fontId="1" fillId="0" borderId="12"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protection hidden="1"/>
    </xf>
    <xf numFmtId="0" fontId="10" fillId="0" borderId="10" xfId="0" applyFont="1" applyFill="1" applyBorder="1" applyAlignment="1" applyProtection="1">
      <alignment horizontal="center" vertical="justify" wrapText="1"/>
      <protection hidden="1"/>
    </xf>
    <xf numFmtId="0" fontId="10" fillId="0" borderId="10" xfId="0" applyFont="1" applyBorder="1" applyAlignment="1" applyProtection="1">
      <alignment horizontal="center" vertical="center" wrapText="1"/>
      <protection hidden="1"/>
    </xf>
    <xf numFmtId="49" fontId="3" fillId="0" borderId="13" xfId="0" applyNumberFormat="1" applyFont="1" applyBorder="1" applyAlignment="1" applyProtection="1">
      <alignment horizontal="center" vertical="center"/>
      <protection hidden="1"/>
    </xf>
    <xf numFmtId="0" fontId="10" fillId="0" borderId="10" xfId="0" applyFont="1" applyFill="1" applyBorder="1" applyAlignment="1" applyProtection="1">
      <alignment horizontal="center" vertical="center" wrapText="1"/>
      <protection hidden="1"/>
    </xf>
    <xf numFmtId="49" fontId="3" fillId="32" borderId="14"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59" applyFont="1" applyBorder="1" applyAlignment="1" applyProtection="1">
      <alignment horizontal="center" vertical="center" wrapText="1"/>
      <protection hidden="1"/>
    </xf>
    <xf numFmtId="49" fontId="1" fillId="0" borderId="0" xfId="59" applyNumberFormat="1" applyFont="1" applyBorder="1" applyAlignment="1" applyProtection="1">
      <alignment horizontal="left"/>
      <protection hidden="1"/>
    </xf>
    <xf numFmtId="0" fontId="1" fillId="0" borderId="10" xfId="0" applyFont="1" applyBorder="1" applyAlignment="1" applyProtection="1">
      <alignment horizontal="center" vertical="center"/>
      <protection hidden="1" locked="0"/>
    </xf>
    <xf numFmtId="0" fontId="1" fillId="0" borderId="10" xfId="0" applyFont="1" applyFill="1" applyBorder="1" applyAlignment="1" applyProtection="1">
      <alignment horizontal="left" vertical="center" wrapText="1"/>
      <protection/>
    </xf>
    <xf numFmtId="49" fontId="13" fillId="0" borderId="10" xfId="54" applyNumberFormat="1" applyFont="1" applyBorder="1" applyAlignment="1" applyProtection="1">
      <alignment horizontal="left" vertical="center"/>
      <protection locked="0"/>
    </xf>
    <xf numFmtId="49" fontId="1" fillId="0" borderId="15" xfId="0" applyNumberFormat="1" applyFont="1" applyFill="1" applyBorder="1" applyAlignment="1" applyProtection="1">
      <alignment horizontal="left" vertical="center" wrapText="1"/>
      <protection locked="0"/>
    </xf>
    <xf numFmtId="0" fontId="1" fillId="0" borderId="15" xfId="0" applyNumberFormat="1" applyFont="1" applyFill="1" applyBorder="1" applyAlignment="1" applyProtection="1">
      <alignment horizontal="left" vertical="center" wrapText="1"/>
      <protection locked="0"/>
    </xf>
    <xf numFmtId="0" fontId="62" fillId="0" borderId="0" xfId="0" applyFont="1" applyAlignment="1">
      <alignment/>
    </xf>
    <xf numFmtId="0" fontId="1" fillId="0" borderId="0" xfId="59" applyFont="1" applyAlignment="1" applyProtection="1">
      <alignment horizontal="center" vertical="center"/>
      <protection hidden="1"/>
    </xf>
    <xf numFmtId="0" fontId="1" fillId="0" borderId="0" xfId="59" applyFont="1" applyAlignment="1" applyProtection="1">
      <alignment horizontal="right" vertical="center"/>
      <protection hidden="1"/>
    </xf>
    <xf numFmtId="0" fontId="3" fillId="0" borderId="0" xfId="59" applyFont="1" applyAlignment="1" applyProtection="1">
      <alignment horizontal="left" vertical="center"/>
      <protection hidden="1"/>
    </xf>
    <xf numFmtId="0" fontId="1" fillId="0" borderId="0" xfId="59" applyFont="1" applyFill="1" applyBorder="1" applyAlignment="1" applyProtection="1">
      <alignment horizontal="center" vertical="center"/>
      <protection hidden="1"/>
    </xf>
    <xf numFmtId="0" fontId="1" fillId="0" borderId="0" xfId="60" applyFont="1">
      <alignment/>
      <protection/>
    </xf>
    <xf numFmtId="0" fontId="3" fillId="0" borderId="0" xfId="64" applyFont="1">
      <alignment/>
      <protection/>
    </xf>
    <xf numFmtId="0" fontId="3" fillId="0" borderId="0" xfId="60" applyFont="1">
      <alignment/>
      <protection/>
    </xf>
    <xf numFmtId="189" fontId="1" fillId="0" borderId="0" xfId="60" applyNumberFormat="1" applyFont="1" applyAlignment="1">
      <alignment horizontal="center"/>
      <protection/>
    </xf>
    <xf numFmtId="0" fontId="1" fillId="0" borderId="0" xfId="60" applyFont="1" applyBorder="1">
      <alignment/>
      <protection/>
    </xf>
    <xf numFmtId="0" fontId="3" fillId="0" borderId="0" xfId="60" applyFont="1" applyBorder="1" applyAlignment="1">
      <alignment vertical="top"/>
      <protection/>
    </xf>
    <xf numFmtId="0" fontId="1" fillId="0" borderId="10" xfId="60" applyFont="1" applyBorder="1" applyAlignment="1">
      <alignment horizontal="center" vertical="center" wrapText="1"/>
      <protection/>
    </xf>
    <xf numFmtId="0" fontId="1" fillId="0" borderId="0" xfId="60" applyFont="1" applyAlignment="1">
      <alignment horizontal="left"/>
      <protection/>
    </xf>
    <xf numFmtId="0" fontId="1" fillId="0" borderId="0" xfId="64" applyFont="1" applyAlignment="1">
      <alignment/>
      <protection/>
    </xf>
    <xf numFmtId="0" fontId="14" fillId="0" borderId="0" xfId="59" applyFont="1" applyBorder="1">
      <alignment/>
      <protection/>
    </xf>
    <xf numFmtId="0" fontId="1" fillId="0" borderId="10" xfId="0" applyNumberFormat="1" applyFont="1" applyBorder="1" applyAlignment="1" applyProtection="1">
      <alignment horizontal="left" vertical="center"/>
      <protection locked="0"/>
    </xf>
    <xf numFmtId="0" fontId="1" fillId="0" borderId="0" xfId="60" applyFont="1" applyBorder="1" applyAlignment="1">
      <alignment vertical="center"/>
      <protection/>
    </xf>
    <xf numFmtId="0" fontId="1" fillId="0" borderId="0" xfId="60" applyFont="1" applyAlignment="1">
      <alignment vertical="center"/>
      <protection/>
    </xf>
    <xf numFmtId="0" fontId="1" fillId="0" borderId="0" xfId="60" applyFont="1" applyAlignment="1">
      <alignment horizontal="center" vertical="center"/>
      <protection/>
    </xf>
    <xf numFmtId="0" fontId="1" fillId="0" borderId="0" xfId="60" applyFont="1" applyBorder="1" applyAlignment="1">
      <alignment horizontal="center" vertical="center" wrapText="1"/>
      <protection/>
    </xf>
    <xf numFmtId="0" fontId="4" fillId="0" borderId="0" xfId="64" applyFont="1" applyBorder="1" applyAlignment="1" applyProtection="1">
      <alignment horizontal="center" vertical="center" wrapText="1"/>
      <protection locked="0"/>
    </xf>
    <xf numFmtId="0" fontId="3" fillId="0" borderId="0" xfId="60" applyFont="1" applyBorder="1" applyAlignment="1">
      <alignment horizontal="center" vertical="top"/>
      <protection/>
    </xf>
    <xf numFmtId="2" fontId="3" fillId="0" borderId="0" xfId="59" applyNumberFormat="1" applyFont="1" applyFill="1" applyBorder="1" applyAlignment="1" applyProtection="1">
      <alignment horizontal="center" vertical="center"/>
      <protection/>
    </xf>
    <xf numFmtId="0" fontId="1" fillId="0" borderId="0" xfId="60" applyFont="1" applyAlignment="1" applyProtection="1">
      <alignment horizontal="center"/>
      <protection hidden="1"/>
    </xf>
    <xf numFmtId="0" fontId="1" fillId="0" borderId="0" xfId="64" applyFont="1" applyProtection="1">
      <alignment/>
      <protection hidden="1"/>
    </xf>
    <xf numFmtId="0" fontId="3" fillId="0" borderId="0" xfId="64" applyFont="1" applyAlignment="1" applyProtection="1">
      <alignment horizontal="center"/>
      <protection hidden="1"/>
    </xf>
    <xf numFmtId="0" fontId="15" fillId="0" borderId="0" xfId="59" applyFont="1" applyBorder="1">
      <alignment/>
      <protection/>
    </xf>
    <xf numFmtId="0" fontId="15" fillId="0" borderId="0" xfId="59" applyFont="1">
      <alignment/>
      <protection/>
    </xf>
    <xf numFmtId="0" fontId="15" fillId="0" borderId="0" xfId="59" applyFont="1" applyAlignment="1">
      <alignment horizontal="center"/>
      <protection/>
    </xf>
    <xf numFmtId="0" fontId="15" fillId="0" borderId="0" xfId="59" applyFont="1" applyFill="1" applyBorder="1" applyAlignment="1">
      <alignment horizontal="center" vertical="center"/>
      <protection/>
    </xf>
    <xf numFmtId="0" fontId="15" fillId="0" borderId="10" xfId="59" applyFont="1" applyBorder="1" applyAlignment="1">
      <alignment horizontal="center" vertical="center" wrapText="1"/>
      <protection/>
    </xf>
    <xf numFmtId="0" fontId="15" fillId="0" borderId="0" xfId="59" applyFont="1" applyFill="1">
      <alignment/>
      <protection/>
    </xf>
    <xf numFmtId="0" fontId="15" fillId="0" borderId="0" xfId="59" applyFont="1" applyAlignment="1">
      <alignment horizontal="center" vertical="center"/>
      <protection/>
    </xf>
    <xf numFmtId="0" fontId="15" fillId="0" borderId="0" xfId="64" applyFont="1" applyAlignment="1">
      <alignment horizontal="center"/>
      <protection/>
    </xf>
    <xf numFmtId="0" fontId="15" fillId="0" borderId="0" xfId="59" applyFont="1" applyAlignment="1">
      <alignment vertical="center"/>
      <protection/>
    </xf>
    <xf numFmtId="0" fontId="16" fillId="0" borderId="0" xfId="64" applyFont="1" applyAlignment="1">
      <alignment horizontal="center"/>
      <protection/>
    </xf>
    <xf numFmtId="0" fontId="15" fillId="0" borderId="0" xfId="59" applyFont="1" applyBorder="1" applyAlignment="1">
      <alignment horizontal="center" vertical="center" wrapText="1"/>
      <protection/>
    </xf>
    <xf numFmtId="0" fontId="15" fillId="0" borderId="0" xfId="59" applyNumberFormat="1" applyFont="1" applyProtection="1">
      <alignment/>
      <protection hidden="1"/>
    </xf>
    <xf numFmtId="0" fontId="15" fillId="0" borderId="0" xfId="59" applyFont="1" applyProtection="1">
      <alignment/>
      <protection hidden="1"/>
    </xf>
    <xf numFmtId="0" fontId="15" fillId="0" borderId="0" xfId="59" applyFont="1" applyAlignment="1">
      <alignment horizontal="right"/>
      <protection/>
    </xf>
    <xf numFmtId="0" fontId="16" fillId="0" borderId="0" xfId="59" applyFont="1" applyProtection="1">
      <alignment/>
      <protection hidden="1"/>
    </xf>
    <xf numFmtId="0" fontId="16" fillId="0" borderId="0" xfId="59" applyFont="1">
      <alignment/>
      <protection/>
    </xf>
    <xf numFmtId="0" fontId="15" fillId="0" borderId="10" xfId="64" applyFont="1" applyBorder="1" applyAlignment="1">
      <alignment horizontal="center" vertical="center" wrapText="1"/>
      <protection/>
    </xf>
    <xf numFmtId="0" fontId="15" fillId="0" borderId="10" xfId="59" applyFont="1" applyFill="1" applyBorder="1" applyAlignment="1">
      <alignment vertical="center" wrapText="1"/>
      <protection/>
    </xf>
    <xf numFmtId="0" fontId="15" fillId="0" borderId="0" xfId="59" applyFont="1" applyFill="1" applyBorder="1">
      <alignment/>
      <protection/>
    </xf>
    <xf numFmtId="0" fontId="15" fillId="0" borderId="0" xfId="59" applyFont="1" applyFill="1" applyBorder="1" applyAlignment="1">
      <alignment vertical="center"/>
      <protection/>
    </xf>
    <xf numFmtId="0" fontId="15" fillId="0" borderId="10" xfId="59" applyFont="1" applyFill="1" applyBorder="1" applyAlignment="1" applyProtection="1">
      <alignment horizontal="center" vertical="center"/>
      <protection locked="0"/>
    </xf>
    <xf numFmtId="1" fontId="15" fillId="0" borderId="10" xfId="59" applyNumberFormat="1" applyFont="1" applyFill="1" applyBorder="1" applyAlignment="1" applyProtection="1">
      <alignment horizontal="center" vertical="center"/>
      <protection locked="0"/>
    </xf>
    <xf numFmtId="0" fontId="15" fillId="0" borderId="10" xfId="59" applyFont="1" applyFill="1" applyBorder="1" applyAlignment="1">
      <alignment horizontal="center" vertical="center" wrapText="1"/>
      <protection/>
    </xf>
    <xf numFmtId="0" fontId="15" fillId="0" borderId="0" xfId="59" applyFont="1" applyBorder="1" applyAlignment="1">
      <alignment vertical="center"/>
      <protection/>
    </xf>
    <xf numFmtId="0" fontId="15" fillId="0" borderId="0" xfId="64" applyFont="1" applyAlignment="1">
      <alignment horizontal="center" vertical="center"/>
      <protection/>
    </xf>
    <xf numFmtId="0" fontId="15" fillId="0" borderId="0" xfId="59" applyFont="1" applyBorder="1" applyAlignment="1">
      <alignment horizontal="left" wrapText="1"/>
      <protection/>
    </xf>
    <xf numFmtId="49" fontId="15" fillId="0" borderId="0" xfId="59" applyNumberFormat="1"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15" fillId="0" borderId="0" xfId="59" applyNumberFormat="1" applyFont="1" applyAlignment="1" applyProtection="1">
      <alignment horizontal="center" vertical="center"/>
      <protection hidden="1"/>
    </xf>
    <xf numFmtId="0" fontId="15" fillId="0" borderId="0" xfId="59" applyFont="1" applyFill="1" applyBorder="1" applyAlignment="1">
      <alignment vertical="center" wrapText="1"/>
      <protection/>
    </xf>
    <xf numFmtId="0" fontId="15" fillId="0" borderId="0" xfId="64" applyFont="1" applyAlignment="1">
      <alignment horizontal="right"/>
      <protection/>
    </xf>
    <xf numFmtId="0" fontId="15" fillId="0" borderId="0" xfId="59" applyFont="1" applyBorder="1" applyAlignment="1">
      <alignment wrapText="1"/>
      <protection/>
    </xf>
    <xf numFmtId="0" fontId="15" fillId="0" borderId="10" xfId="64" applyFont="1" applyBorder="1" applyAlignment="1" applyProtection="1">
      <alignment horizontal="center" vertical="center" wrapText="1"/>
      <protection locked="0"/>
    </xf>
    <xf numFmtId="0" fontId="15" fillId="6" borderId="10" xfId="59" applyFont="1" applyFill="1" applyBorder="1">
      <alignment/>
      <protection/>
    </xf>
    <xf numFmtId="1" fontId="1" fillId="0" borderId="10" xfId="59" applyNumberFormat="1" applyFont="1" applyFill="1" applyBorder="1" applyAlignment="1" applyProtection="1">
      <alignment horizontal="center" vertical="center" wrapText="1"/>
      <protection hidden="1"/>
    </xf>
    <xf numFmtId="0" fontId="1" fillId="0" borderId="0" xfId="64" applyFont="1" applyBorder="1" applyAlignment="1">
      <alignment vertical="center" wrapText="1"/>
      <protection/>
    </xf>
    <xf numFmtId="1" fontId="60" fillId="0" borderId="0" xfId="59" applyNumberFormat="1" applyFont="1" applyAlignment="1">
      <alignment horizontal="center" vertical="center"/>
      <protection/>
    </xf>
    <xf numFmtId="0" fontId="63" fillId="0" borderId="0" xfId="59" applyFont="1" applyAlignment="1">
      <alignment horizontal="center"/>
      <protection/>
    </xf>
    <xf numFmtId="0" fontId="16" fillId="0" borderId="0" xfId="64" applyFont="1" applyAlignment="1">
      <alignment horizontal="center" vertical="center"/>
      <protection/>
    </xf>
    <xf numFmtId="191" fontId="15" fillId="0" borderId="10" xfId="59" applyNumberFormat="1" applyFont="1" applyFill="1" applyBorder="1" applyAlignment="1" applyProtection="1">
      <alignment horizontal="center" vertical="center"/>
      <protection locked="0"/>
    </xf>
    <xf numFmtId="0" fontId="15" fillId="0" borderId="10" xfId="59" applyFont="1" applyBorder="1" applyAlignment="1" applyProtection="1">
      <alignment horizontal="center" vertical="center" wrapText="1"/>
      <protection locked="0"/>
    </xf>
    <xf numFmtId="191" fontId="15" fillId="0" borderId="10" xfId="59" applyNumberFormat="1" applyFont="1" applyBorder="1" applyAlignment="1" applyProtection="1">
      <alignment horizontal="center" vertical="center"/>
      <protection locked="0"/>
    </xf>
    <xf numFmtId="0" fontId="16" fillId="0" borderId="0" xfId="59" applyFont="1" applyAlignment="1">
      <alignment horizontal="center" vertical="center"/>
      <protection/>
    </xf>
    <xf numFmtId="0" fontId="1" fillId="0" borderId="0" xfId="64" applyFont="1" applyAlignment="1">
      <alignment horizontal="center" vertical="center"/>
      <protection/>
    </xf>
    <xf numFmtId="0" fontId="15" fillId="0" borderId="0" xfId="64" applyFont="1" applyAlignment="1">
      <alignment horizontal="left" vertical="center"/>
      <protection/>
    </xf>
    <xf numFmtId="0" fontId="15" fillId="0" borderId="0" xfId="59" applyFont="1" applyAlignment="1">
      <alignment horizontal="left" vertical="center"/>
      <protection/>
    </xf>
    <xf numFmtId="0" fontId="15" fillId="0" borderId="10" xfId="59" applyFont="1" applyBorder="1" applyAlignment="1" applyProtection="1">
      <alignment horizontal="left" vertical="center" wrapText="1"/>
      <protection locked="0"/>
    </xf>
    <xf numFmtId="0" fontId="1" fillId="0" borderId="0" xfId="64" applyFont="1" applyBorder="1" applyAlignment="1">
      <alignment wrapText="1"/>
      <protection/>
    </xf>
    <xf numFmtId="0" fontId="15" fillId="0" borderId="0" xfId="59" applyFont="1" applyFill="1" applyAlignment="1">
      <alignment horizontal="left" vertical="center"/>
      <protection/>
    </xf>
    <xf numFmtId="0" fontId="15" fillId="0" borderId="0" xfId="59" applyFont="1" applyFill="1" applyAlignment="1">
      <alignment horizontal="center" vertical="center"/>
      <protection/>
    </xf>
    <xf numFmtId="0" fontId="1" fillId="0" borderId="0" xfId="59" applyFont="1" applyFill="1" applyAlignment="1">
      <alignment horizontal="center"/>
      <protection/>
    </xf>
    <xf numFmtId="0" fontId="1" fillId="0" borderId="0" xfId="59" applyFont="1" applyFill="1">
      <alignment/>
      <protection/>
    </xf>
    <xf numFmtId="0" fontId="15" fillId="0" borderId="0" xfId="59" applyFont="1" applyFill="1" applyAlignment="1">
      <alignment vertical="center"/>
      <protection/>
    </xf>
    <xf numFmtId="189" fontId="15" fillId="0" borderId="0" xfId="59" applyNumberFormat="1" applyFont="1" applyFill="1" applyAlignment="1">
      <alignment horizontal="center" vertical="center"/>
      <protection/>
    </xf>
    <xf numFmtId="0" fontId="15" fillId="0" borderId="0" xfId="59" applyNumberFormat="1" applyFont="1" applyFill="1" applyAlignment="1" applyProtection="1">
      <alignment horizontal="center" vertical="center"/>
      <protection hidden="1"/>
    </xf>
    <xf numFmtId="0" fontId="15" fillId="0" borderId="0" xfId="59" applyFont="1" applyFill="1" applyAlignment="1">
      <alignment horizontal="center"/>
      <protection/>
    </xf>
    <xf numFmtId="0" fontId="15" fillId="0" borderId="0" xfId="64" applyFont="1" applyFill="1" applyAlignment="1">
      <alignment vertical="center"/>
      <protection/>
    </xf>
    <xf numFmtId="1" fontId="1" fillId="0" borderId="0" xfId="59" applyNumberFormat="1" applyFont="1" applyFill="1" applyBorder="1" applyAlignment="1" applyProtection="1">
      <alignment horizontal="center" vertical="center" wrapText="1"/>
      <protection hidden="1"/>
    </xf>
    <xf numFmtId="2" fontId="16" fillId="0" borderId="0" xfId="59" applyNumberFormat="1" applyFont="1" applyFill="1" applyBorder="1" applyAlignment="1">
      <alignment horizontal="center" vertical="center"/>
      <protection/>
    </xf>
    <xf numFmtId="1" fontId="1" fillId="0" borderId="0" xfId="59" applyNumberFormat="1" applyFont="1" applyFill="1" applyBorder="1" applyAlignment="1">
      <alignment horizontal="center" vertical="center"/>
      <protection/>
    </xf>
    <xf numFmtId="2" fontId="3" fillId="0" borderId="0" xfId="59" applyNumberFormat="1" applyFont="1" applyFill="1" applyBorder="1" applyAlignment="1">
      <alignment horizontal="center" vertical="center"/>
      <protection/>
    </xf>
    <xf numFmtId="2" fontId="63" fillId="0" borderId="0" xfId="59" applyNumberFormat="1" applyFont="1" applyFill="1" applyBorder="1" applyAlignment="1">
      <alignment horizontal="center" vertical="center"/>
      <protection/>
    </xf>
    <xf numFmtId="2" fontId="64" fillId="0" borderId="0" xfId="59" applyNumberFormat="1" applyFont="1" applyFill="1" applyBorder="1" applyAlignment="1">
      <alignment horizontal="center" vertical="center"/>
      <protection/>
    </xf>
    <xf numFmtId="2" fontId="3" fillId="0" borderId="0" xfId="59" applyNumberFormat="1" applyFont="1" applyFill="1" applyBorder="1" applyAlignment="1" applyProtection="1">
      <alignment horizontal="center" vertical="center" wrapText="1"/>
      <protection hidden="1"/>
    </xf>
    <xf numFmtId="1" fontId="3" fillId="0" borderId="0" xfId="59" applyNumberFormat="1" applyFont="1" applyFill="1" applyAlignment="1">
      <alignment horizontal="center"/>
      <protection/>
    </xf>
    <xf numFmtId="4" fontId="3" fillId="0" borderId="0" xfId="59" applyNumberFormat="1" applyFont="1" applyFill="1" applyBorder="1" applyAlignment="1" applyProtection="1">
      <alignment horizontal="center" vertical="center" wrapText="1"/>
      <protection hidden="1"/>
    </xf>
    <xf numFmtId="0" fontId="15" fillId="0" borderId="16" xfId="59" applyFont="1" applyFill="1" applyBorder="1" applyAlignment="1">
      <alignment vertical="center" textRotation="90"/>
      <protection/>
    </xf>
    <xf numFmtId="0" fontId="61" fillId="0" borderId="10" xfId="59" applyNumberFormat="1" applyFont="1" applyBorder="1" applyAlignment="1" applyProtection="1">
      <alignment horizontal="center"/>
      <protection hidden="1"/>
    </xf>
    <xf numFmtId="0" fontId="61" fillId="0" borderId="10" xfId="59" applyNumberFormat="1" applyFont="1" applyFill="1" applyBorder="1" applyAlignment="1" applyProtection="1">
      <alignment horizontal="center" vertical="center"/>
      <protection locked="0"/>
    </xf>
    <xf numFmtId="1" fontId="61" fillId="0" borderId="10" xfId="59" applyNumberFormat="1" applyFont="1" applyBorder="1" applyAlignment="1" applyProtection="1">
      <alignment horizontal="center"/>
      <protection locked="0"/>
    </xf>
    <xf numFmtId="49" fontId="61" fillId="0" borderId="10" xfId="59" applyNumberFormat="1" applyFont="1" applyFill="1" applyBorder="1" applyAlignment="1" applyProtection="1">
      <alignment horizontal="center" vertical="center"/>
      <protection locked="0"/>
    </xf>
    <xf numFmtId="192" fontId="61" fillId="0" borderId="10" xfId="59" applyNumberFormat="1" applyFont="1" applyBorder="1" applyAlignment="1" applyProtection="1">
      <alignment horizontal="center"/>
      <protection locked="0"/>
    </xf>
    <xf numFmtId="1" fontId="61" fillId="0" borderId="10" xfId="59" applyNumberFormat="1" applyFont="1" applyFill="1" applyBorder="1" applyAlignment="1" applyProtection="1">
      <alignment horizontal="center"/>
      <protection locked="0"/>
    </xf>
    <xf numFmtId="192" fontId="61" fillId="0" borderId="10" xfId="59" applyNumberFormat="1" applyFont="1" applyFill="1" applyBorder="1" applyAlignment="1" applyProtection="1">
      <alignment horizontal="center"/>
      <protection locked="0"/>
    </xf>
    <xf numFmtId="0" fontId="61" fillId="0" borderId="10" xfId="59" applyFont="1" applyFill="1" applyBorder="1" applyAlignment="1" applyProtection="1">
      <alignment horizontal="center"/>
      <protection locked="0"/>
    </xf>
    <xf numFmtId="0" fontId="61" fillId="0" borderId="10" xfId="59" applyFont="1" applyFill="1" applyBorder="1" applyAlignment="1" applyProtection="1">
      <alignment horizontal="center" vertical="center"/>
      <protection locked="0"/>
    </xf>
    <xf numFmtId="185" fontId="61" fillId="0" borderId="10" xfId="59" applyNumberFormat="1" applyFont="1" applyFill="1" applyBorder="1" applyAlignment="1" applyProtection="1">
      <alignment horizontal="center"/>
      <protection locked="0"/>
    </xf>
    <xf numFmtId="49" fontId="61" fillId="0" borderId="10" xfId="59" applyNumberFormat="1" applyFont="1" applyFill="1" applyBorder="1" applyAlignment="1" applyProtection="1">
      <alignment horizontal="center"/>
      <protection locked="0"/>
    </xf>
    <xf numFmtId="0" fontId="15" fillId="0" borderId="17" xfId="63" applyFont="1" applyFill="1" applyBorder="1" applyAlignment="1" applyProtection="1">
      <alignment vertical="center" wrapText="1"/>
      <protection/>
    </xf>
    <xf numFmtId="0" fontId="15" fillId="0" borderId="10" xfId="59" applyFont="1" applyFill="1" applyBorder="1" applyAlignment="1" applyProtection="1">
      <alignment horizontal="left" vertical="center" wrapText="1"/>
      <protection locked="0"/>
    </xf>
    <xf numFmtId="0" fontId="15" fillId="0" borderId="10" xfId="59" applyFont="1" applyFill="1" applyBorder="1" applyAlignment="1" applyProtection="1">
      <alignment horizontal="center" vertical="center" wrapText="1"/>
      <protection locked="0"/>
    </xf>
    <xf numFmtId="2" fontId="1" fillId="0" borderId="0" xfId="59" applyNumberFormat="1" applyFont="1" applyFill="1" applyBorder="1" applyAlignment="1">
      <alignment horizontal="center" vertical="center"/>
      <protection/>
    </xf>
    <xf numFmtId="2" fontId="16" fillId="6" borderId="10" xfId="59" applyNumberFormat="1" applyFont="1" applyFill="1" applyBorder="1" applyAlignment="1" applyProtection="1">
      <alignment horizontal="center" vertical="center"/>
      <protection hidden="1"/>
    </xf>
    <xf numFmtId="1" fontId="64" fillId="0" borderId="0" xfId="59" applyNumberFormat="1" applyFont="1" applyFill="1" applyAlignment="1">
      <alignment horizontal="center" vertical="center"/>
      <protection/>
    </xf>
    <xf numFmtId="2" fontId="60" fillId="0" borderId="0" xfId="59" applyNumberFormat="1" applyFont="1" applyFill="1" applyAlignment="1">
      <alignment horizontal="center" vertical="center"/>
      <protection/>
    </xf>
    <xf numFmtId="0" fontId="15" fillId="0" borderId="0" xfId="59" applyNumberFormat="1" applyFont="1" applyAlignment="1" applyProtection="1">
      <alignment vertical="center"/>
      <protection hidden="1"/>
    </xf>
    <xf numFmtId="189" fontId="16" fillId="0" borderId="0" xfId="59" applyNumberFormat="1" applyFont="1" applyFill="1" applyAlignment="1" applyProtection="1">
      <alignment horizontal="center" vertical="center"/>
      <protection locked="0"/>
    </xf>
    <xf numFmtId="1" fontId="60" fillId="0" borderId="0" xfId="59" applyNumberFormat="1" applyFont="1" applyFill="1" applyAlignment="1">
      <alignment horizontal="center" vertical="center"/>
      <protection/>
    </xf>
    <xf numFmtId="0" fontId="15" fillId="0" borderId="18" xfId="59" applyFont="1" applyFill="1" applyBorder="1" applyAlignment="1">
      <alignment vertical="center" textRotation="90"/>
      <protection/>
    </xf>
    <xf numFmtId="0" fontId="15" fillId="0" borderId="10" xfId="59" applyFont="1" applyFill="1" applyBorder="1" applyAlignment="1" applyProtection="1">
      <alignment vertical="center" wrapText="1"/>
      <protection locked="0"/>
    </xf>
    <xf numFmtId="0" fontId="15" fillId="6" borderId="10" xfId="59" applyFont="1" applyFill="1" applyBorder="1" applyAlignment="1">
      <alignment horizontal="center" vertical="center" textRotation="90"/>
      <protection/>
    </xf>
    <xf numFmtId="1" fontId="1" fillId="0" borderId="0" xfId="59" applyNumberFormat="1" applyFont="1" applyFill="1" applyAlignment="1">
      <alignment horizontal="center" vertical="center"/>
      <protection/>
    </xf>
    <xf numFmtId="0" fontId="15" fillId="0" borderId="10" xfId="59" applyFont="1" applyBorder="1" applyAlignment="1" applyProtection="1">
      <alignment horizontal="center" vertical="center"/>
      <protection locked="0"/>
    </xf>
    <xf numFmtId="0" fontId="15" fillId="0" borderId="10" xfId="59" applyFont="1" applyBorder="1" applyAlignment="1" applyProtection="1">
      <alignment horizontal="left" vertical="center"/>
      <protection locked="0"/>
    </xf>
    <xf numFmtId="2" fontId="3" fillId="6" borderId="10" xfId="59" applyNumberFormat="1" applyFont="1" applyFill="1" applyBorder="1" applyAlignment="1" applyProtection="1">
      <alignment horizontal="center" vertical="center" wrapText="1"/>
      <protection hidden="1"/>
    </xf>
    <xf numFmtId="0" fontId="15" fillId="6" borderId="0" xfId="59" applyFont="1" applyFill="1" applyBorder="1">
      <alignment/>
      <protection/>
    </xf>
    <xf numFmtId="0" fontId="15" fillId="6" borderId="0" xfId="59" applyFont="1" applyFill="1" applyBorder="1" applyAlignment="1">
      <alignment wrapText="1"/>
      <protection/>
    </xf>
    <xf numFmtId="0" fontId="16" fillId="6" borderId="0" xfId="59" applyFont="1" applyFill="1" applyBorder="1" applyAlignment="1" applyProtection="1">
      <alignment horizontal="center" vertical="center"/>
      <protection hidden="1"/>
    </xf>
    <xf numFmtId="0" fontId="15" fillId="6" borderId="0" xfId="59" applyFont="1" applyFill="1" applyBorder="1" applyAlignment="1">
      <alignment horizontal="center" vertical="center"/>
      <protection/>
    </xf>
    <xf numFmtId="4" fontId="3" fillId="6" borderId="0" xfId="59" applyNumberFormat="1"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wrapText="1"/>
      <protection hidden="1"/>
    </xf>
    <xf numFmtId="14" fontId="3" fillId="0" borderId="0" xfId="59" applyNumberFormat="1" applyFont="1" applyAlignment="1" applyProtection="1">
      <alignment horizontal="center"/>
      <protection locked="0"/>
    </xf>
    <xf numFmtId="0" fontId="1" fillId="0" borderId="10" xfId="60" applyFont="1" applyBorder="1" applyAlignment="1" applyProtection="1">
      <alignment horizontal="center" vertical="center"/>
      <protection locked="0"/>
    </xf>
    <xf numFmtId="2" fontId="3" fillId="0" borderId="10" xfId="59" applyNumberFormat="1" applyFont="1" applyFill="1" applyBorder="1" applyAlignment="1" applyProtection="1">
      <alignment horizontal="center" vertical="center"/>
      <protection hidden="1"/>
    </xf>
    <xf numFmtId="0" fontId="15" fillId="0" borderId="0" xfId="0" applyFont="1" applyAlignment="1">
      <alignment vertical="center"/>
    </xf>
    <xf numFmtId="0" fontId="15" fillId="0" borderId="0" xfId="0" applyFont="1" applyAlignment="1" applyProtection="1">
      <alignment horizontal="center"/>
      <protection hidden="1"/>
    </xf>
    <xf numFmtId="0" fontId="15" fillId="0" borderId="0" xfId="0" applyFont="1" applyAlignment="1">
      <alignment/>
    </xf>
    <xf numFmtId="0" fontId="15" fillId="0" borderId="0" xfId="0" applyFont="1" applyAlignment="1">
      <alignment horizontal="left" vertical="center" indent="12"/>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pplyProtection="1">
      <alignment horizontal="left" vertical="center"/>
      <protection hidden="1"/>
    </xf>
    <xf numFmtId="0" fontId="15" fillId="0" borderId="0" xfId="0" applyNumberFormat="1" applyFont="1" applyAlignment="1" applyProtection="1">
      <alignment horizontal="left" vertical="center"/>
      <protection hidden="1"/>
    </xf>
    <xf numFmtId="0" fontId="16" fillId="0" borderId="0" xfId="0" applyFont="1" applyAlignment="1">
      <alignment horizontal="center"/>
    </xf>
    <xf numFmtId="0" fontId="16" fillId="0" borderId="0" xfId="0" applyFont="1" applyAlignment="1">
      <alignment horizontal="center" vertical="center"/>
    </xf>
    <xf numFmtId="0" fontId="15" fillId="0" borderId="0" xfId="0" applyFont="1" applyAlignment="1" applyProtection="1" quotePrefix="1">
      <alignment horizontal="center" vertical="center"/>
      <protection/>
    </xf>
    <xf numFmtId="180" fontId="15" fillId="0" borderId="0" xfId="0" applyNumberFormat="1" applyFont="1" applyAlignment="1" applyProtection="1">
      <alignment horizontal="left"/>
      <protection hidden="1"/>
    </xf>
    <xf numFmtId="0" fontId="15" fillId="0" borderId="0" xfId="0" applyFont="1" applyAlignment="1" applyProtection="1">
      <alignment/>
      <protection/>
    </xf>
    <xf numFmtId="0" fontId="15" fillId="32" borderId="0" xfId="0" applyFont="1" applyFill="1" applyAlignment="1" applyProtection="1">
      <alignment/>
      <protection locked="0"/>
    </xf>
    <xf numFmtId="0" fontId="15" fillId="0" borderId="0" xfId="0" applyFont="1" applyAlignment="1" applyProtection="1">
      <alignment vertical="center"/>
      <protection/>
    </xf>
    <xf numFmtId="14" fontId="15" fillId="0" borderId="0" xfId="0" applyNumberFormat="1" applyFont="1" applyAlignment="1" applyProtection="1">
      <alignment horizontal="center"/>
      <protection hidden="1"/>
    </xf>
    <xf numFmtId="0" fontId="15" fillId="0" borderId="0" xfId="0" applyFont="1" applyAlignment="1" applyProtection="1">
      <alignment/>
      <protection hidden="1"/>
    </xf>
    <xf numFmtId="0" fontId="16" fillId="0" borderId="0" xfId="0" applyFont="1" applyAlignment="1" applyProtection="1">
      <alignment/>
      <protection/>
    </xf>
    <xf numFmtId="0" fontId="16" fillId="0" borderId="0" xfId="0" applyFont="1" applyAlignment="1" applyProtection="1">
      <alignment vertical="center"/>
      <protection/>
    </xf>
    <xf numFmtId="0" fontId="65" fillId="0" borderId="0" xfId="0" applyFont="1" applyAlignment="1" applyProtection="1">
      <alignment horizontal="center"/>
      <protection locked="0"/>
    </xf>
    <xf numFmtId="0" fontId="65" fillId="0" borderId="0" xfId="0" applyFont="1" applyAlignment="1" applyProtection="1">
      <alignment/>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right" vertical="center"/>
      <protection locked="0"/>
    </xf>
    <xf numFmtId="49" fontId="67" fillId="0" borderId="18" xfId="0" applyNumberFormat="1" applyFont="1" applyBorder="1" applyAlignment="1" applyProtection="1">
      <alignment horizontal="center" vertical="center" wrapText="1"/>
      <protection locked="0"/>
    </xf>
    <xf numFmtId="0" fontId="67" fillId="0" borderId="18" xfId="0" applyFont="1" applyBorder="1" applyAlignment="1" applyProtection="1">
      <alignment horizontal="center" vertical="center" wrapText="1"/>
      <protection locked="0"/>
    </xf>
    <xf numFmtId="0" fontId="65" fillId="0" borderId="0" xfId="0" applyFont="1" applyAlignment="1" applyProtection="1">
      <alignment horizontal="center" wrapText="1"/>
      <protection locked="0"/>
    </xf>
    <xf numFmtId="49" fontId="67" fillId="0" borderId="10" xfId="0" applyNumberFormat="1" applyFont="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65" fillId="0" borderId="0" xfId="0" applyFont="1" applyAlignment="1" applyProtection="1">
      <alignment horizontal="left"/>
      <protection locked="0"/>
    </xf>
    <xf numFmtId="0" fontId="68" fillId="0" borderId="0" xfId="0" applyFont="1" applyAlignment="1" applyProtection="1">
      <alignment horizontal="left"/>
      <protection locked="0"/>
    </xf>
    <xf numFmtId="0" fontId="66" fillId="0" borderId="0" xfId="0" applyFont="1" applyAlignment="1" applyProtection="1">
      <alignment/>
      <protection locked="0"/>
    </xf>
    <xf numFmtId="0" fontId="66" fillId="0" borderId="0"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protection locked="0"/>
    </xf>
    <xf numFmtId="0" fontId="15" fillId="0" borderId="19" xfId="0" applyFont="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67" fillId="0" borderId="10" xfId="0" applyNumberFormat="1" applyFont="1" applyBorder="1" applyAlignment="1" applyProtection="1">
      <alignment horizontal="center" vertical="center" wrapText="1"/>
      <protection locked="0"/>
    </xf>
    <xf numFmtId="0" fontId="65" fillId="0" borderId="0" xfId="0" applyFont="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 fillId="0" borderId="0" xfId="59" applyNumberFormat="1" applyFont="1" applyFill="1" applyBorder="1" applyAlignment="1" applyProtection="1">
      <alignment horizontal="center" vertical="center" wrapText="1"/>
      <protection locked="0"/>
    </xf>
    <xf numFmtId="1" fontId="1" fillId="0" borderId="0" xfId="59" applyNumberFormat="1"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191" fontId="67" fillId="0" borderId="0" xfId="0" applyNumberFormat="1" applyFont="1" applyBorder="1" applyAlignment="1" applyProtection="1">
      <alignment horizontal="center" vertical="center" wrapText="1"/>
      <protection locked="0"/>
    </xf>
    <xf numFmtId="1" fontId="15" fillId="0" borderId="0" xfId="59" applyNumberFormat="1" applyFont="1" applyBorder="1" applyAlignment="1" applyProtection="1">
      <alignment horizontal="center" vertical="center" wrapText="1"/>
      <protection locked="0"/>
    </xf>
    <xf numFmtId="14" fontId="67" fillId="0" borderId="0" xfId="0" applyNumberFormat="1" applyFont="1" applyBorder="1" applyAlignment="1" applyProtection="1">
      <alignment horizontal="center" vertical="center" wrapText="1"/>
      <protection locked="0"/>
    </xf>
    <xf numFmtId="49" fontId="67" fillId="0" borderId="0" xfId="0" applyNumberFormat="1" applyFont="1" applyBorder="1" applyAlignment="1" applyProtection="1">
      <alignment horizontal="center" vertical="center" wrapText="1"/>
      <protection locked="0"/>
    </xf>
    <xf numFmtId="0" fontId="67" fillId="0" borderId="0" xfId="0" applyNumberFormat="1" applyFont="1" applyBorder="1" applyAlignment="1" applyProtection="1">
      <alignment horizontal="center" vertical="center" wrapText="1"/>
      <protection locked="0"/>
    </xf>
    <xf numFmtId="0" fontId="65" fillId="0" borderId="0" xfId="0" applyFont="1" applyAlignment="1" applyProtection="1">
      <alignment horizontal="left" wrapText="1"/>
      <protection locked="0"/>
    </xf>
    <xf numFmtId="0" fontId="65" fillId="0" borderId="0" xfId="0" applyFont="1" applyAlignment="1" applyProtection="1">
      <alignment wrapText="1"/>
      <protection locked="0"/>
    </xf>
    <xf numFmtId="0" fontId="65" fillId="0" borderId="0" xfId="0" applyFont="1" applyAlignment="1" applyProtection="1">
      <alignment/>
      <protection locked="0"/>
    </xf>
    <xf numFmtId="0" fontId="3" fillId="0" borderId="0" xfId="0" applyFont="1" applyBorder="1" applyAlignment="1" applyProtection="1">
      <alignment horizontal="center"/>
      <protection locked="0"/>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pplyProtection="1">
      <alignment horizontal="left" vertical="center" wrapText="1"/>
      <protection/>
    </xf>
    <xf numFmtId="0" fontId="3"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0" fontId="1" fillId="0" borderId="18" xfId="0" applyFont="1" applyFill="1" applyBorder="1" applyAlignment="1" applyProtection="1">
      <alignment horizontal="left" vertical="center" wrapText="1"/>
      <protection/>
    </xf>
    <xf numFmtId="0" fontId="3" fillId="0" borderId="0" xfId="0" applyFont="1" applyBorder="1" applyAlignment="1">
      <alignment horizontal="center"/>
    </xf>
    <xf numFmtId="0" fontId="1" fillId="0" borderId="19" xfId="59" applyFont="1" applyBorder="1" applyAlignment="1" applyProtection="1">
      <alignment horizontal="center" vertical="center" wrapText="1"/>
      <protection locked="0"/>
    </xf>
    <xf numFmtId="0" fontId="1" fillId="0" borderId="18" xfId="59" applyFont="1" applyBorder="1" applyAlignment="1" applyProtection="1">
      <alignment horizontal="center" vertical="center" wrapText="1"/>
      <protection locked="0"/>
    </xf>
    <xf numFmtId="0" fontId="1" fillId="0" borderId="19" xfId="59" applyFont="1" applyBorder="1" applyAlignment="1" applyProtection="1">
      <alignment horizontal="center" vertical="center"/>
      <protection locked="0"/>
    </xf>
    <xf numFmtId="0" fontId="1" fillId="0" borderId="18" xfId="59" applyFont="1" applyBorder="1" applyAlignment="1" applyProtection="1">
      <alignment horizontal="center" vertical="center"/>
      <protection locked="0"/>
    </xf>
    <xf numFmtId="0" fontId="16" fillId="6" borderId="20" xfId="59" applyFont="1" applyFill="1" applyBorder="1" applyAlignment="1">
      <alignment horizontal="right" vertical="top" wrapText="1"/>
      <protection/>
    </xf>
    <xf numFmtId="0" fontId="16" fillId="6" borderId="21" xfId="59" applyFont="1" applyFill="1" applyBorder="1" applyAlignment="1">
      <alignment horizontal="right" vertical="top" wrapText="1"/>
      <protection/>
    </xf>
    <xf numFmtId="0" fontId="16" fillId="6" borderId="17" xfId="59" applyFont="1" applyFill="1" applyBorder="1" applyAlignment="1">
      <alignment horizontal="right" vertical="top" wrapText="1"/>
      <protection/>
    </xf>
    <xf numFmtId="0" fontId="15" fillId="0" borderId="10" xfId="59" applyFont="1" applyFill="1" applyBorder="1" applyAlignment="1">
      <alignment horizontal="center" vertical="center" textRotation="90"/>
      <protection/>
    </xf>
    <xf numFmtId="0" fontId="15" fillId="0" borderId="10" xfId="59" applyFont="1" applyFill="1" applyBorder="1" applyAlignment="1">
      <alignment horizontal="center" vertical="center" wrapText="1"/>
      <protection/>
    </xf>
    <xf numFmtId="49" fontId="16" fillId="6" borderId="22" xfId="59" applyNumberFormat="1" applyFont="1" applyFill="1" applyBorder="1" applyAlignment="1" applyProtection="1">
      <alignment horizontal="right" vertical="center" wrapText="1"/>
      <protection hidden="1"/>
    </xf>
    <xf numFmtId="0" fontId="15" fillId="0" borderId="23" xfId="59" applyFont="1" applyFill="1" applyBorder="1" applyAlignment="1">
      <alignment horizontal="center" vertical="center" textRotation="90"/>
      <protection/>
    </xf>
    <xf numFmtId="0" fontId="15" fillId="0" borderId="24" xfId="59" applyFont="1" applyFill="1" applyBorder="1" applyAlignment="1">
      <alignment horizontal="center" vertical="center" textRotation="90"/>
      <protection/>
    </xf>
    <xf numFmtId="0" fontId="15" fillId="0" borderId="25" xfId="59" applyFont="1" applyFill="1" applyBorder="1" applyAlignment="1">
      <alignment horizontal="center" vertical="center" textRotation="90"/>
      <protection/>
    </xf>
    <xf numFmtId="0" fontId="15" fillId="0" borderId="23" xfId="59" applyFont="1" applyFill="1" applyBorder="1" applyAlignment="1">
      <alignment horizontal="center" vertical="center" wrapText="1"/>
      <protection/>
    </xf>
    <xf numFmtId="0" fontId="15" fillId="0" borderId="24" xfId="59" applyFont="1" applyFill="1" applyBorder="1" applyAlignment="1">
      <alignment horizontal="center" vertical="center" wrapText="1"/>
      <protection/>
    </xf>
    <xf numFmtId="0" fontId="15" fillId="0" borderId="26" xfId="59" applyFont="1" applyFill="1" applyBorder="1" applyAlignment="1">
      <alignment horizontal="center" vertical="center"/>
      <protection/>
    </xf>
    <xf numFmtId="0" fontId="15" fillId="0" borderId="27" xfId="59" applyFont="1" applyFill="1" applyBorder="1" applyAlignment="1">
      <alignment horizontal="center" vertical="center"/>
      <protection/>
    </xf>
    <xf numFmtId="0" fontId="16" fillId="6" borderId="28" xfId="59" applyFont="1" applyFill="1" applyBorder="1" applyAlignment="1">
      <alignment horizontal="right" vertical="top" wrapText="1"/>
      <protection/>
    </xf>
    <xf numFmtId="0" fontId="15" fillId="0" borderId="10" xfId="59" applyFont="1" applyBorder="1" applyAlignment="1">
      <alignment horizontal="center" vertical="center" wrapText="1"/>
      <protection/>
    </xf>
    <xf numFmtId="0" fontId="15" fillId="0" borderId="10" xfId="59" applyFont="1" applyBorder="1" applyAlignment="1" applyProtection="1">
      <alignment horizontal="center" vertical="center" wrapText="1"/>
      <protection hidden="1"/>
    </xf>
    <xf numFmtId="0" fontId="15" fillId="0" borderId="10" xfId="64" applyFont="1" applyBorder="1" applyAlignment="1">
      <alignment horizontal="center" vertical="center" wrapText="1"/>
      <protection/>
    </xf>
    <xf numFmtId="0" fontId="15" fillId="0" borderId="10" xfId="59" applyFont="1" applyBorder="1" applyAlignment="1">
      <alignment horizontal="center" vertical="center"/>
      <protection/>
    </xf>
    <xf numFmtId="0" fontId="15" fillId="0" borderId="19" xfId="59" applyFont="1" applyBorder="1" applyAlignment="1">
      <alignment horizontal="center" vertical="center" wrapText="1"/>
      <protection/>
    </xf>
    <xf numFmtId="0" fontId="15" fillId="0" borderId="18" xfId="59" applyFont="1" applyBorder="1" applyAlignment="1">
      <alignment horizontal="center" vertical="center" wrapText="1"/>
      <protection/>
    </xf>
    <xf numFmtId="0" fontId="1" fillId="0" borderId="11" xfId="64" applyFont="1" applyBorder="1" applyAlignment="1" applyProtection="1">
      <alignment horizontal="center" vertical="center"/>
      <protection hidden="1"/>
    </xf>
    <xf numFmtId="0" fontId="4" fillId="0" borderId="29" xfId="0" applyFont="1" applyBorder="1" applyAlignment="1">
      <alignment horizontal="center" vertical="center" wrapText="1"/>
    </xf>
    <xf numFmtId="0" fontId="12" fillId="0" borderId="30" xfId="0" applyFont="1" applyBorder="1" applyAlignment="1">
      <alignment horizontal="center"/>
    </xf>
    <xf numFmtId="0" fontId="1" fillId="0" borderId="10" xfId="0" applyFont="1" applyFill="1" applyBorder="1" applyAlignment="1" applyProtection="1">
      <alignment horizontal="center" vertical="center" wrapText="1"/>
      <protection hidden="1"/>
    </xf>
    <xf numFmtId="0" fontId="3" fillId="32" borderId="13" xfId="0" applyFont="1" applyFill="1" applyBorder="1" applyAlignment="1" applyProtection="1">
      <alignment horizontal="center" vertical="center"/>
      <protection hidden="1"/>
    </xf>
    <xf numFmtId="0" fontId="1" fillId="0" borderId="31" xfId="0" applyFont="1" applyFill="1" applyBorder="1" applyAlignment="1" applyProtection="1">
      <alignment horizontal="left" vertical="center" wrapText="1"/>
      <protection hidden="1"/>
    </xf>
    <xf numFmtId="0" fontId="1" fillId="0" borderId="32" xfId="0" applyFont="1" applyFill="1" applyBorder="1" applyAlignment="1" applyProtection="1">
      <alignment horizontal="left" vertical="center" wrapText="1"/>
      <protection hidden="1"/>
    </xf>
    <xf numFmtId="0" fontId="1" fillId="0" borderId="0" xfId="64" applyFont="1" applyAlignment="1">
      <alignment horizontal="center"/>
      <protection/>
    </xf>
    <xf numFmtId="0" fontId="67" fillId="0" borderId="10" xfId="0" applyFont="1" applyBorder="1" applyAlignment="1" applyProtection="1">
      <alignment horizontal="center" vertical="center" wrapText="1"/>
      <protection locked="0"/>
    </xf>
    <xf numFmtId="191" fontId="67" fillId="0" borderId="10" xfId="0" applyNumberFormat="1" applyFont="1" applyBorder="1" applyAlignment="1" applyProtection="1">
      <alignment horizontal="center" vertical="center" wrapText="1"/>
      <protection locked="0"/>
    </xf>
    <xf numFmtId="49" fontId="15" fillId="0" borderId="10" xfId="59" applyNumberFormat="1" applyFont="1" applyBorder="1" applyAlignment="1" applyProtection="1">
      <alignment horizontal="center" vertical="center" wrapText="1"/>
      <protection locked="0"/>
    </xf>
    <xf numFmtId="49" fontId="67" fillId="0" borderId="10" xfId="0" applyNumberFormat="1" applyFont="1" applyBorder="1" applyAlignment="1" applyProtection="1">
      <alignment horizontal="center" vertical="center" wrapText="1"/>
      <protection locked="0"/>
    </xf>
    <xf numFmtId="14" fontId="67" fillId="0" borderId="10" xfId="0" applyNumberFormat="1" applyFont="1" applyBorder="1" applyAlignment="1" applyProtection="1">
      <alignment horizontal="center" vertical="center" wrapText="1"/>
      <protection locked="0"/>
    </xf>
    <xf numFmtId="1" fontId="65" fillId="0" borderId="10" xfId="0" applyNumberFormat="1" applyFont="1" applyBorder="1" applyAlignment="1" applyProtection="1">
      <alignment horizontal="center" vertical="center" wrapText="1"/>
      <protection locked="0"/>
    </xf>
    <xf numFmtId="191" fontId="67" fillId="0" borderId="18" xfId="0" applyNumberFormat="1" applyFont="1" applyBorder="1" applyAlignment="1" applyProtection="1">
      <alignment horizontal="center" vertical="center" wrapText="1"/>
      <protection locked="0"/>
    </xf>
    <xf numFmtId="0" fontId="67" fillId="0" borderId="18" xfId="0" applyFont="1" applyBorder="1" applyAlignment="1" applyProtection="1">
      <alignment horizontal="center" vertical="center" wrapText="1"/>
      <protection locked="0"/>
    </xf>
    <xf numFmtId="49" fontId="67" fillId="0" borderId="18" xfId="0" applyNumberFormat="1" applyFont="1" applyBorder="1" applyAlignment="1" applyProtection="1">
      <alignment horizontal="center" vertical="center" wrapText="1"/>
      <protection locked="0"/>
    </xf>
    <xf numFmtId="49" fontId="15" fillId="0" borderId="18" xfId="59" applyNumberFormat="1" applyFont="1" applyBorder="1" applyAlignment="1" applyProtection="1">
      <alignment horizontal="center" vertical="center" wrapText="1"/>
      <protection locked="0"/>
    </xf>
    <xf numFmtId="0" fontId="65" fillId="0" borderId="10" xfId="0" applyFont="1" applyBorder="1" applyAlignment="1" applyProtection="1">
      <alignment horizontal="center" vertical="center" wrapText="1"/>
      <protection locked="0"/>
    </xf>
    <xf numFmtId="0" fontId="65" fillId="0" borderId="33" xfId="0" applyFont="1" applyBorder="1" applyAlignment="1" applyProtection="1">
      <alignment horizontal="center" vertical="center" wrapText="1"/>
      <protection locked="0"/>
    </xf>
    <xf numFmtId="0" fontId="65" fillId="2" borderId="10" xfId="0" applyFont="1" applyFill="1" applyBorder="1" applyAlignment="1" applyProtection="1">
      <alignment horizontal="center" vertical="center" wrapText="1"/>
      <protection locked="0"/>
    </xf>
    <xf numFmtId="0" fontId="65" fillId="2" borderId="33" xfId="0" applyFont="1" applyFill="1" applyBorder="1" applyAlignment="1" applyProtection="1">
      <alignment horizontal="center" vertical="center" wrapText="1"/>
      <protection locked="0"/>
    </xf>
    <xf numFmtId="0" fontId="67" fillId="0" borderId="33" xfId="0" applyFont="1" applyBorder="1" applyAlignment="1" applyProtection="1">
      <alignment horizontal="center" vertical="center" wrapText="1"/>
      <protection locked="0"/>
    </xf>
    <xf numFmtId="1" fontId="65" fillId="0" borderId="18" xfId="0" applyNumberFormat="1" applyFont="1" applyBorder="1" applyAlignment="1" applyProtection="1">
      <alignment horizontal="center" vertical="center" wrapText="1"/>
      <protection locked="0"/>
    </xf>
    <xf numFmtId="0" fontId="67" fillId="0" borderId="34" xfId="0" applyFont="1" applyBorder="1" applyAlignment="1" applyProtection="1">
      <alignment horizontal="center" vertical="center" textRotation="90" wrapText="1"/>
      <protection locked="0"/>
    </xf>
    <xf numFmtId="0" fontId="67" fillId="0" borderId="35" xfId="0" applyFont="1" applyBorder="1" applyAlignment="1" applyProtection="1">
      <alignment horizontal="center" vertical="center" textRotation="90" wrapText="1"/>
      <protection locked="0"/>
    </xf>
    <xf numFmtId="0" fontId="67" fillId="0" borderId="36" xfId="0" applyFont="1" applyBorder="1" applyAlignment="1" applyProtection="1">
      <alignment horizontal="center" vertical="center" textRotation="90" wrapText="1"/>
      <protection locked="0"/>
    </xf>
    <xf numFmtId="0" fontId="67" fillId="2" borderId="10" xfId="0" applyFont="1" applyFill="1" applyBorder="1" applyAlignment="1" applyProtection="1">
      <alignment horizontal="center" vertical="center" wrapText="1"/>
      <protection locked="0"/>
    </xf>
    <xf numFmtId="0" fontId="67" fillId="2" borderId="33" xfId="0" applyFont="1" applyFill="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7" fillId="0" borderId="11"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textRotation="90" wrapText="1"/>
      <protection locked="0"/>
    </xf>
    <xf numFmtId="0" fontId="67" fillId="0" borderId="16" xfId="0" applyFont="1" applyBorder="1" applyAlignment="1" applyProtection="1">
      <alignment horizontal="center" vertical="center" textRotation="90" wrapText="1"/>
      <protection locked="0"/>
    </xf>
    <xf numFmtId="0" fontId="67" fillId="0" borderId="38" xfId="0" applyFont="1" applyBorder="1" applyAlignment="1" applyProtection="1">
      <alignment horizontal="center" vertical="center" textRotation="90" wrapText="1"/>
      <protection locked="0"/>
    </xf>
    <xf numFmtId="0" fontId="67" fillId="0" borderId="12" xfId="0" applyFont="1" applyBorder="1" applyAlignment="1" applyProtection="1">
      <alignment horizontal="center" vertical="center" wrapText="1"/>
      <protection locked="0"/>
    </xf>
    <xf numFmtId="0" fontId="67" fillId="0" borderId="13" xfId="0" applyFont="1" applyBorder="1" applyAlignment="1" applyProtection="1">
      <alignment horizontal="center" vertical="center" wrapText="1"/>
      <protection locked="0"/>
    </xf>
    <xf numFmtId="0" fontId="67" fillId="0" borderId="14" xfId="0" applyFont="1" applyBorder="1" applyAlignment="1" applyProtection="1">
      <alignment horizontal="center" vertical="center" wrapText="1"/>
      <protection locked="0"/>
    </xf>
    <xf numFmtId="0" fontId="65" fillId="2" borderId="11" xfId="0" applyFont="1" applyFill="1" applyBorder="1" applyAlignment="1" applyProtection="1">
      <alignment horizontal="center" vertical="center"/>
      <protection locked="0"/>
    </xf>
    <xf numFmtId="0" fontId="65" fillId="2" borderId="10" xfId="0" applyFont="1" applyFill="1" applyBorder="1" applyAlignment="1" applyProtection="1">
      <alignment horizontal="center" vertical="center"/>
      <protection locked="0"/>
    </xf>
    <xf numFmtId="0" fontId="65" fillId="2" borderId="33" xfId="0" applyFont="1" applyFill="1" applyBorder="1" applyAlignment="1" applyProtection="1">
      <alignment horizontal="center" vertical="center"/>
      <protection locked="0"/>
    </xf>
    <xf numFmtId="0" fontId="67" fillId="0" borderId="19" xfId="0" applyNumberFormat="1" applyFont="1" applyBorder="1" applyAlignment="1" applyProtection="1">
      <alignment horizontal="center" vertical="center" wrapText="1"/>
      <protection locked="0"/>
    </xf>
    <xf numFmtId="0" fontId="67" fillId="0" borderId="16" xfId="0" applyNumberFormat="1" applyFont="1" applyBorder="1" applyAlignment="1" applyProtection="1">
      <alignment horizontal="center" vertical="center" wrapText="1"/>
      <protection locked="0"/>
    </xf>
    <xf numFmtId="0" fontId="67" fillId="0" borderId="18" xfId="0" applyNumberFormat="1"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67" fillId="0" borderId="19"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wrapText="1"/>
      <protection locked="0"/>
    </xf>
    <xf numFmtId="191" fontId="67" fillId="0" borderId="19" xfId="0" applyNumberFormat="1" applyFont="1" applyBorder="1" applyAlignment="1" applyProtection="1">
      <alignment horizontal="center" vertical="center" wrapText="1"/>
      <protection locked="0"/>
    </xf>
    <xf numFmtId="191" fontId="67" fillId="0" borderId="16" xfId="0" applyNumberFormat="1" applyFont="1" applyBorder="1" applyAlignment="1" applyProtection="1">
      <alignment horizontal="center" vertical="center" wrapText="1"/>
      <protection locked="0"/>
    </xf>
    <xf numFmtId="14" fontId="67" fillId="0" borderId="19" xfId="0" applyNumberFormat="1" applyFont="1" applyBorder="1" applyAlignment="1" applyProtection="1">
      <alignment horizontal="center" vertical="center" wrapText="1"/>
      <protection locked="0"/>
    </xf>
    <xf numFmtId="14" fontId="67" fillId="0" borderId="16" xfId="0" applyNumberFormat="1" applyFont="1" applyBorder="1" applyAlignment="1" applyProtection="1">
      <alignment horizontal="center" vertical="center" wrapText="1"/>
      <protection locked="0"/>
    </xf>
    <xf numFmtId="14" fontId="67" fillId="0" borderId="18" xfId="0" applyNumberFormat="1" applyFont="1" applyBorder="1" applyAlignment="1" applyProtection="1">
      <alignment horizontal="center" vertical="center" wrapText="1"/>
      <protection locked="0"/>
    </xf>
    <xf numFmtId="49" fontId="67" fillId="0" borderId="19" xfId="0" applyNumberFormat="1" applyFont="1" applyBorder="1" applyAlignment="1" applyProtection="1">
      <alignment horizontal="center" vertical="center" wrapText="1"/>
      <protection locked="0"/>
    </xf>
    <xf numFmtId="49" fontId="67" fillId="0" borderId="16" xfId="0" applyNumberFormat="1" applyFont="1" applyBorder="1" applyAlignment="1" applyProtection="1">
      <alignment horizontal="center" vertical="center" wrapText="1"/>
      <protection locked="0"/>
    </xf>
    <xf numFmtId="0" fontId="1" fillId="0" borderId="19" xfId="59" applyNumberFormat="1" applyFont="1" applyFill="1" applyBorder="1" applyAlignment="1" applyProtection="1">
      <alignment horizontal="center" vertical="center" wrapText="1"/>
      <protection locked="0"/>
    </xf>
    <xf numFmtId="0" fontId="1" fillId="0" borderId="16" xfId="59" applyNumberFormat="1" applyFont="1" applyFill="1" applyBorder="1" applyAlignment="1" applyProtection="1">
      <alignment horizontal="center" vertical="center" wrapText="1"/>
      <protection locked="0"/>
    </xf>
    <xf numFmtId="0" fontId="1" fillId="0" borderId="18" xfId="59" applyNumberFormat="1" applyFont="1" applyFill="1" applyBorder="1" applyAlignment="1" applyProtection="1">
      <alignment horizontal="center" vertical="center" wrapText="1"/>
      <protection locked="0"/>
    </xf>
    <xf numFmtId="1" fontId="1" fillId="0" borderId="19" xfId="59" applyNumberFormat="1" applyFont="1" applyBorder="1" applyAlignment="1" applyProtection="1">
      <alignment horizontal="center" vertical="center" wrapText="1"/>
      <protection locked="0"/>
    </xf>
    <xf numFmtId="1" fontId="1" fillId="0" borderId="16" xfId="59" applyNumberFormat="1" applyFont="1" applyBorder="1" applyAlignment="1" applyProtection="1">
      <alignment horizontal="center" vertical="center" wrapText="1"/>
      <protection locked="0"/>
    </xf>
    <xf numFmtId="1" fontId="1" fillId="0" borderId="18" xfId="59" applyNumberFormat="1" applyFont="1" applyBorder="1" applyAlignment="1" applyProtection="1">
      <alignment horizontal="center" vertical="center" wrapText="1"/>
      <protection locked="0"/>
    </xf>
    <xf numFmtId="1" fontId="15" fillId="0" borderId="19" xfId="59" applyNumberFormat="1" applyFont="1" applyBorder="1" applyAlignment="1" applyProtection="1">
      <alignment horizontal="center" vertical="center" wrapText="1"/>
      <protection locked="0"/>
    </xf>
    <xf numFmtId="1" fontId="15" fillId="0" borderId="16" xfId="59" applyNumberFormat="1" applyFont="1" applyBorder="1" applyAlignment="1" applyProtection="1">
      <alignment horizontal="center" vertical="center" wrapText="1"/>
      <protection locked="0"/>
    </xf>
    <xf numFmtId="1" fontId="15" fillId="0" borderId="18" xfId="59" applyNumberFormat="1" applyFont="1" applyBorder="1" applyAlignment="1" applyProtection="1">
      <alignment horizontal="center" vertical="center" wrapText="1"/>
      <protection locked="0"/>
    </xf>
    <xf numFmtId="0" fontId="15" fillId="0" borderId="19" xfId="0" applyFont="1" applyBorder="1" applyAlignment="1" applyProtection="1">
      <alignment horizontal="center" vertical="center" textRotation="90" wrapText="1"/>
      <protection locked="0"/>
    </xf>
    <xf numFmtId="0" fontId="15" fillId="0" borderId="18" xfId="0" applyFont="1" applyBorder="1" applyAlignment="1" applyProtection="1">
      <alignment horizontal="center" vertical="center" textRotation="90" wrapText="1"/>
      <protection locked="0"/>
    </xf>
    <xf numFmtId="0" fontId="15" fillId="0" borderId="19" xfId="0" applyFont="1" applyBorder="1" applyAlignment="1" applyProtection="1">
      <alignment horizontal="center" textRotation="90"/>
      <protection locked="0"/>
    </xf>
    <xf numFmtId="0" fontId="15" fillId="0" borderId="18" xfId="0" applyFont="1" applyBorder="1" applyAlignment="1" applyProtection="1">
      <alignment horizontal="center" textRotation="90"/>
      <protection locked="0"/>
    </xf>
    <xf numFmtId="0" fontId="66" fillId="0" borderId="0" xfId="0" applyFont="1" applyAlignment="1" applyProtection="1">
      <alignment horizontal="center" vertical="center"/>
      <protection locked="0"/>
    </xf>
    <xf numFmtId="0" fontId="66" fillId="0" borderId="0"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protection locked="0"/>
    </xf>
    <xf numFmtId="0" fontId="15" fillId="0" borderId="10" xfId="0" applyFont="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23" xfId="0" applyFont="1" applyBorder="1" applyAlignment="1" applyProtection="1">
      <alignment vertical="center" wrapText="1"/>
      <protection hidden="1"/>
    </xf>
    <xf numFmtId="0" fontId="15" fillId="0" borderId="24" xfId="0" applyFont="1" applyBorder="1" applyAlignment="1" applyProtection="1">
      <alignment vertical="center" wrapText="1"/>
      <protection hidden="1"/>
    </xf>
    <xf numFmtId="0" fontId="15" fillId="0" borderId="25" xfId="0" applyFont="1" applyBorder="1" applyAlignment="1" applyProtection="1">
      <alignment vertical="center" wrapText="1"/>
      <protection hidden="1"/>
    </xf>
    <xf numFmtId="0" fontId="15" fillId="0" borderId="23" xfId="0" applyNumberFormat="1" applyFont="1" applyBorder="1" applyAlignment="1" applyProtection="1">
      <alignment vertical="center" wrapText="1"/>
      <protection locked="0"/>
    </xf>
    <xf numFmtId="0" fontId="15" fillId="0" borderId="24" xfId="0" applyNumberFormat="1" applyFont="1" applyBorder="1" applyAlignment="1" applyProtection="1">
      <alignment vertical="center" wrapText="1"/>
      <protection locked="0"/>
    </xf>
    <xf numFmtId="0" fontId="15" fillId="0" borderId="25" xfId="0" applyNumberFormat="1" applyFont="1" applyBorder="1" applyAlignment="1" applyProtection="1">
      <alignment vertical="center" wrapText="1"/>
      <protection locked="0"/>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23" xfId="0" applyNumberFormat="1" applyFont="1" applyBorder="1" applyAlignment="1" applyProtection="1">
      <alignment horizontal="center" vertical="center" wrapText="1"/>
      <protection locked="0"/>
    </xf>
    <xf numFmtId="0" fontId="15" fillId="0" borderId="24" xfId="0" applyNumberFormat="1" applyFont="1" applyBorder="1" applyAlignment="1" applyProtection="1">
      <alignment horizontal="center" vertical="center" wrapText="1"/>
      <protection locked="0"/>
    </xf>
    <xf numFmtId="0" fontId="15" fillId="0" borderId="25" xfId="0" applyNumberFormat="1"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0" fontId="15" fillId="0" borderId="25" xfId="0" applyFont="1" applyBorder="1" applyAlignment="1" applyProtection="1">
      <alignment horizontal="center" vertical="center" wrapText="1"/>
      <protection hidden="1"/>
    </xf>
    <xf numFmtId="0" fontId="1" fillId="0" borderId="0" xfId="59" applyFont="1" applyBorder="1" applyAlignment="1" applyProtection="1">
      <alignment horizontal="center" vertical="center" wrapText="1"/>
      <protection hidden="1"/>
    </xf>
    <xf numFmtId="0" fontId="1" fillId="0" borderId="0" xfId="0" applyFont="1" applyAlignment="1" applyProtection="1">
      <alignment/>
      <protection hidden="1"/>
    </xf>
    <xf numFmtId="0" fontId="3" fillId="0" borderId="0" xfId="0" applyFont="1" applyAlignment="1">
      <alignment horizontal="center" vertical="center"/>
    </xf>
    <xf numFmtId="0" fontId="3" fillId="0" borderId="0" xfId="59" applyFont="1" applyAlignment="1" applyProtection="1">
      <alignment horizontal="left"/>
      <protection hidden="1"/>
    </xf>
    <xf numFmtId="14" fontId="3" fillId="0" borderId="0" xfId="0" applyNumberFormat="1" applyFont="1" applyAlignment="1" applyProtection="1">
      <alignment horizontal="center" vertical="center"/>
      <protection locked="0"/>
    </xf>
    <xf numFmtId="0" fontId="1" fillId="0" borderId="0" xfId="59" applyFont="1" applyFill="1" applyBorder="1" applyAlignment="1" applyProtection="1">
      <alignment horizontal="center"/>
      <protection hidden="1"/>
    </xf>
    <xf numFmtId="0" fontId="60" fillId="0" borderId="10"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2" fontId="1" fillId="0" borderId="10" xfId="0" applyNumberFormat="1" applyFont="1" applyBorder="1" applyAlignment="1" applyProtection="1">
      <alignment horizontal="center"/>
      <protection hidden="1"/>
    </xf>
    <xf numFmtId="0" fontId="1" fillId="0" borderId="10" xfId="0" applyFont="1" applyBorder="1" applyAlignment="1" applyProtection="1">
      <alignment horizontal="center"/>
      <protection hidden="1"/>
    </xf>
    <xf numFmtId="2" fontId="3" fillId="0" borderId="10" xfId="0" applyNumberFormat="1" applyFont="1" applyBorder="1" applyAlignment="1" applyProtection="1">
      <alignment horizontal="center"/>
      <protection hidden="1"/>
    </xf>
    <xf numFmtId="0" fontId="4" fillId="0" borderId="0" xfId="0" applyFont="1" applyAlignment="1">
      <alignment/>
    </xf>
    <xf numFmtId="14" fontId="15" fillId="0" borderId="0" xfId="59" applyNumberFormat="1" applyFont="1" applyAlignment="1" applyProtection="1">
      <alignment horizontal="center" vertical="center"/>
      <protection hidden="1"/>
    </xf>
    <xf numFmtId="0" fontId="1" fillId="0" borderId="0" xfId="0" applyFont="1" applyAlignment="1" applyProtection="1">
      <alignment/>
      <protection locked="0"/>
    </xf>
    <xf numFmtId="14" fontId="3" fillId="0" borderId="0" xfId="0" applyNumberFormat="1" applyFont="1" applyAlignment="1" applyProtection="1">
      <alignment horizont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rmal 7" xfId="62"/>
    <cellStyle name="Normal_Sheet1" xfId="63"/>
    <cellStyle name="Normal_Sheet1 2" xfId="64"/>
    <cellStyle name="Note" xfId="65"/>
    <cellStyle name="Output" xfId="66"/>
    <cellStyle name="Percent" xfId="67"/>
    <cellStyle name="Title" xfId="68"/>
    <cellStyle name="Total" xfId="69"/>
    <cellStyle name="Warning Text" xfId="70"/>
  </cellStyles>
  <dxfs count="3">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e\Contractare2018\Laborator\Dosar_Furnizor_labora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diologie_Dentara\Dosar_Furnizor_Rad_Denta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r\Desktop\Contractare%202023\2023\Gata\Radiologie-Imagistica%20Medicala\Dosar_Radiologi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SIERE%20EXCEL%20CONTRACT\Radiologie_Dentara\Dosar_Furnizor_Rad_Dentar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ar\Desktop\Contractare%202023\Gata\Radiologie-Imagistica%20Medicala\Dosar_Radiolog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_Contact"/>
      <sheetName val="Personal"/>
      <sheetName val="Renar_ISO15189"/>
      <sheetName val="Control_extern"/>
      <sheetName val="Aparate_laborator"/>
      <sheetName val="Aparate_Citologie_Histo"/>
      <sheetName val="Punct extern recoltare"/>
      <sheetName val="Oferta_nr_servicii_lab"/>
      <sheetName val="Oferta_histopatologie"/>
      <sheetName val="Sheet1"/>
      <sheetName val="Sheet2"/>
    </sheetNames>
    <sheetDataSet>
      <sheetData sheetId="9">
        <row r="1">
          <cell r="A1" t="str">
            <v>Medic</v>
          </cell>
          <cell r="G1" t="str">
            <v>Hematologie</v>
          </cell>
          <cell r="H1" t="str">
            <v>Laborator</v>
          </cell>
        </row>
        <row r="2">
          <cell r="A2" t="str">
            <v>Biolog_medical</v>
          </cell>
          <cell r="G2" t="str">
            <v>Biochimie</v>
          </cell>
          <cell r="H2" t="str">
            <v>Anatomopatologie</v>
          </cell>
        </row>
        <row r="3">
          <cell r="A3" t="str">
            <v>Biochimist_medical</v>
          </cell>
          <cell r="G3" t="str">
            <v>Imunologie</v>
          </cell>
          <cell r="H3" t="str">
            <v>Hematologie</v>
          </cell>
        </row>
        <row r="4">
          <cell r="A4" t="str">
            <v>Chimist_medical</v>
          </cell>
          <cell r="G4" t="str">
            <v>Microbiologie</v>
          </cell>
          <cell r="H4" t="str">
            <v>Biochimie</v>
          </cell>
        </row>
        <row r="5">
          <cell r="A5" t="str">
            <v>Asistent</v>
          </cell>
          <cell r="G5" t="str">
            <v>Histo-Citologie</v>
          </cell>
          <cell r="H5" t="str">
            <v>Imunologie</v>
          </cell>
        </row>
        <row r="6">
          <cell r="A6" t="str">
            <v>Farmacist</v>
          </cell>
          <cell r="H6" t="str">
            <v>Microbiologie</v>
          </cell>
        </row>
        <row r="7">
          <cell r="A7" t="str">
            <v>Biolog</v>
          </cell>
        </row>
        <row r="8">
          <cell r="A8" t="str">
            <v>Biochimist</v>
          </cell>
        </row>
        <row r="9">
          <cell r="A9" t="str">
            <v>Chimist</v>
          </cell>
        </row>
      </sheetData>
      <sheetData sheetId="10">
        <row r="10">
          <cell r="M10" t="str">
            <v>analizor până la 18 parametri inclusiv</v>
          </cell>
        </row>
        <row r="11">
          <cell r="M11" t="str">
            <v>analizor cu mai mult de 18 parametri 5 DIF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_Furnizor"/>
      <sheetName val="Personal"/>
      <sheetName val="Resurse tehnice"/>
      <sheetName val="Oferta_servicii"/>
      <sheetName val="Disponibilit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_Furnizor"/>
      <sheetName val="Resurse Umane"/>
      <sheetName val="Radiologie"/>
      <sheetName val="CT si Nucleara"/>
      <sheetName val="RMN"/>
      <sheetName val="Ecografie"/>
      <sheetName val="Logistica"/>
      <sheetName val="Disponibilitate"/>
      <sheetName val="Anexa 49A"/>
      <sheetName val="Anexa 49B"/>
      <sheetName val="Anexa 45"/>
      <sheetName val="Autoevaluare furnizo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e_Furnizor"/>
      <sheetName val="Personal"/>
      <sheetName val="Resurse tehnic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e_Furnizor"/>
      <sheetName val="Resurse Umane"/>
      <sheetName val="Radiologie"/>
      <sheetName val="CT si Nucleara"/>
      <sheetName val="RMN"/>
      <sheetName val="Ecografie"/>
      <sheetName val="Logistica"/>
      <sheetName val="Disponibilitate"/>
      <sheetName val="Anexa 49A"/>
      <sheetName val="Anexa 49B"/>
      <sheetName val="Anexa 45"/>
      <sheetName val="Autoevaluare furniz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cietate@email.ro" TargetMode="External" /><Relationship Id="rId2" Type="http://schemas.openxmlformats.org/officeDocument/2006/relationships/hyperlink" Target="http://www.domeniu.ro/" TargetMode="External" /><Relationship Id="rId3" Type="http://schemas.openxmlformats.org/officeDocument/2006/relationships/hyperlink" Target="mailto:email@repllegal.ro" TargetMode="External" /><Relationship Id="rId4" Type="http://schemas.openxmlformats.org/officeDocument/2006/relationships/hyperlink" Target="mailto:email@pct_lucru_daca_are.ro"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P62"/>
  <sheetViews>
    <sheetView tabSelected="1" zoomScalePageLayoutView="0" workbookViewId="0" topLeftCell="A1">
      <selection activeCell="C13" sqref="C13"/>
    </sheetView>
  </sheetViews>
  <sheetFormatPr defaultColWidth="9.00390625" defaultRowHeight="12.75"/>
  <cols>
    <col min="1" max="1" width="20.7109375" style="41" customWidth="1"/>
    <col min="2" max="2" width="9.421875" style="41" customWidth="1"/>
    <col min="3" max="3" width="39.57421875" style="41" customWidth="1"/>
    <col min="4" max="4" width="5.421875" style="41" customWidth="1"/>
    <col min="5" max="40" width="9.00390625" style="41" customWidth="1"/>
    <col min="41" max="41" width="44.7109375" style="41" hidden="1" customWidth="1"/>
    <col min="42" max="42" width="9.00390625" style="41" hidden="1" customWidth="1"/>
    <col min="43" max="16384" width="9.00390625" style="41" customWidth="1"/>
  </cols>
  <sheetData>
    <row r="1" ht="12.75"/>
    <row r="2" spans="1:3" ht="12.75">
      <c r="A2" s="57" t="s">
        <v>79</v>
      </c>
      <c r="B2" s="294" t="s">
        <v>177</v>
      </c>
      <c r="C2" s="294"/>
    </row>
    <row r="3" spans="1:3" ht="7.5" customHeight="1">
      <c r="A3" s="56"/>
      <c r="B3" s="303"/>
      <c r="C3" s="303"/>
    </row>
    <row r="4" spans="1:42" s="47" customFormat="1" ht="15" customHeight="1">
      <c r="A4" s="298" t="s">
        <v>0</v>
      </c>
      <c r="B4" s="298"/>
      <c r="C4" s="68" t="s">
        <v>178</v>
      </c>
      <c r="AP4" s="62">
        <f ca="1">TODAY()+25</f>
        <v>45107</v>
      </c>
    </row>
    <row r="5" spans="1:3" s="47" customFormat="1" ht="15" customHeight="1">
      <c r="A5" s="295" t="s">
        <v>58</v>
      </c>
      <c r="B5" s="295"/>
      <c r="C5" s="69">
        <v>11111111</v>
      </c>
    </row>
    <row r="6" spans="1:41" s="47" customFormat="1" ht="15" customHeight="1">
      <c r="A6" s="299" t="s">
        <v>77</v>
      </c>
      <c r="B6" s="51" t="s">
        <v>59</v>
      </c>
      <c r="C6" s="70" t="s">
        <v>85</v>
      </c>
      <c r="AO6" s="47" t="str">
        <f>CONCATENATE("Loc.",PROPER(C7)," ","Str.",PROPER(C8)," ","Nr.",C9)</f>
        <v>Loc.Constanta Str.Nume Strada Sediu Social Nr.1A</v>
      </c>
    </row>
    <row r="7" spans="1:3" s="47" customFormat="1" ht="15" customHeight="1">
      <c r="A7" s="299"/>
      <c r="B7" s="51" t="s">
        <v>60</v>
      </c>
      <c r="C7" s="70" t="s">
        <v>85</v>
      </c>
    </row>
    <row r="8" spans="1:41" s="47" customFormat="1" ht="15" customHeight="1">
      <c r="A8" s="299"/>
      <c r="B8" s="51" t="s">
        <v>61</v>
      </c>
      <c r="C8" s="70" t="s">
        <v>99</v>
      </c>
      <c r="AO8" s="47" t="str">
        <f>CONCATENATE("Tel:",C13," ","Fax",C14," ","E-mail"," ",C15)</f>
        <v>Tel:0241/XXXXXX Fax0241/XXXXXX E-mail societate@email.ro</v>
      </c>
    </row>
    <row r="9" spans="1:3" s="47" customFormat="1" ht="15" customHeight="1">
      <c r="A9" s="299"/>
      <c r="B9" s="51" t="s">
        <v>62</v>
      </c>
      <c r="C9" s="70" t="s">
        <v>86</v>
      </c>
    </row>
    <row r="10" spans="1:3" s="47" customFormat="1" ht="15" customHeight="1">
      <c r="A10" s="299"/>
      <c r="B10" s="51" t="s">
        <v>63</v>
      </c>
      <c r="C10" s="70"/>
    </row>
    <row r="11" spans="1:3" s="47" customFormat="1" ht="15" customHeight="1">
      <c r="A11" s="299"/>
      <c r="B11" s="51" t="s">
        <v>64</v>
      </c>
      <c r="C11" s="70"/>
    </row>
    <row r="12" spans="1:3" s="47" customFormat="1" ht="15" customHeight="1">
      <c r="A12" s="299" t="s">
        <v>65</v>
      </c>
      <c r="B12" s="51" t="s">
        <v>66</v>
      </c>
      <c r="C12" s="70" t="s">
        <v>184</v>
      </c>
    </row>
    <row r="13" spans="1:3" s="47" customFormat="1" ht="15" customHeight="1">
      <c r="A13" s="299"/>
      <c r="B13" s="51" t="s">
        <v>67</v>
      </c>
      <c r="C13" s="70" t="s">
        <v>87</v>
      </c>
    </row>
    <row r="14" spans="1:3" s="47" customFormat="1" ht="15" customHeight="1">
      <c r="A14" s="299"/>
      <c r="B14" s="51" t="s">
        <v>68</v>
      </c>
      <c r="C14" s="70" t="s">
        <v>87</v>
      </c>
    </row>
    <row r="15" spans="1:3" s="47" customFormat="1" ht="15" customHeight="1">
      <c r="A15" s="299"/>
      <c r="B15" s="52" t="s">
        <v>3</v>
      </c>
      <c r="C15" s="112" t="s">
        <v>88</v>
      </c>
    </row>
    <row r="16" spans="1:3" s="47" customFormat="1" ht="15" customHeight="1">
      <c r="A16" s="299"/>
      <c r="B16" s="52" t="s">
        <v>69</v>
      </c>
      <c r="C16" s="112" t="s">
        <v>89</v>
      </c>
    </row>
    <row r="17" spans="1:3" s="47" customFormat="1" ht="15" customHeight="1">
      <c r="A17" s="299" t="s">
        <v>70</v>
      </c>
      <c r="B17" s="51" t="s">
        <v>71</v>
      </c>
      <c r="C17" s="70" t="s">
        <v>93</v>
      </c>
    </row>
    <row r="18" spans="1:3" s="47" customFormat="1" ht="15" customHeight="1">
      <c r="A18" s="299"/>
      <c r="B18" s="51" t="s">
        <v>72</v>
      </c>
      <c r="C18" s="70" t="s">
        <v>85</v>
      </c>
    </row>
    <row r="19" spans="1:3" s="47" customFormat="1" ht="15" customHeight="1">
      <c r="A19" s="299"/>
      <c r="B19" s="51" t="s">
        <v>73</v>
      </c>
      <c r="C19" s="70" t="s">
        <v>90</v>
      </c>
    </row>
    <row r="20" spans="1:41" s="47" customFormat="1" ht="15" customHeight="1">
      <c r="A20" s="299" t="s">
        <v>1</v>
      </c>
      <c r="B20" s="51" t="s">
        <v>74</v>
      </c>
      <c r="C20" s="70" t="s">
        <v>105</v>
      </c>
      <c r="AO20" s="47" t="str">
        <f>CONCATENATE(PROPER(C20)," ",PROPER(C21))</f>
        <v>Nume Repl Legal Prenume Repl</v>
      </c>
    </row>
    <row r="21" spans="1:3" s="47" customFormat="1" ht="15" customHeight="1">
      <c r="A21" s="299"/>
      <c r="B21" s="51" t="s">
        <v>75</v>
      </c>
      <c r="C21" s="70" t="s">
        <v>106</v>
      </c>
    </row>
    <row r="22" spans="1:3" s="47" customFormat="1" ht="15" customHeight="1">
      <c r="A22" s="299"/>
      <c r="B22" s="51" t="s">
        <v>9</v>
      </c>
      <c r="C22" s="71">
        <v>12101010101010</v>
      </c>
    </row>
    <row r="23" spans="1:3" s="47" customFormat="1" ht="15" customHeight="1">
      <c r="A23" s="299"/>
      <c r="B23" s="51" t="s">
        <v>2</v>
      </c>
      <c r="C23" s="70" t="s">
        <v>91</v>
      </c>
    </row>
    <row r="24" spans="1:3" s="47" customFormat="1" ht="15" customHeight="1">
      <c r="A24" s="299"/>
      <c r="B24" s="51" t="s">
        <v>3</v>
      </c>
      <c r="C24" s="112" t="s">
        <v>92</v>
      </c>
    </row>
    <row r="25" spans="1:3" s="47" customFormat="1" ht="4.5" customHeight="1">
      <c r="A25" s="296"/>
      <c r="B25" s="296"/>
      <c r="C25" s="296"/>
    </row>
    <row r="26" spans="1:3" s="47" customFormat="1" ht="15" customHeight="1">
      <c r="A26" s="297" t="s">
        <v>78</v>
      </c>
      <c r="B26" s="74" t="s">
        <v>59</v>
      </c>
      <c r="C26" s="70" t="s">
        <v>85</v>
      </c>
    </row>
    <row r="27" spans="1:41" s="47" customFormat="1" ht="15" customHeight="1">
      <c r="A27" s="297"/>
      <c r="B27" s="74" t="s">
        <v>60</v>
      </c>
      <c r="C27" s="70" t="s">
        <v>85</v>
      </c>
      <c r="AO27" s="53" t="str">
        <f>CONCATENATE("Loc.",PROPER(C27)," ","Str.",C28," ","Nr.",C29)</f>
        <v>Loc.Constanta Str.nume strada punct de lucru Nr.1 </v>
      </c>
    </row>
    <row r="28" spans="1:3" s="47" customFormat="1" ht="15" customHeight="1">
      <c r="A28" s="297"/>
      <c r="B28" s="74" t="s">
        <v>61</v>
      </c>
      <c r="C28" s="70" t="s">
        <v>100</v>
      </c>
    </row>
    <row r="29" spans="1:3" s="47" customFormat="1" ht="15" customHeight="1">
      <c r="A29" s="297"/>
      <c r="B29" s="74" t="s">
        <v>62</v>
      </c>
      <c r="C29" s="70" t="s">
        <v>98</v>
      </c>
    </row>
    <row r="30" spans="1:3" s="47" customFormat="1" ht="15" customHeight="1">
      <c r="A30" s="297"/>
      <c r="B30" s="74" t="s">
        <v>63</v>
      </c>
      <c r="C30" s="70"/>
    </row>
    <row r="31" spans="1:3" s="47" customFormat="1" ht="15" customHeight="1">
      <c r="A31" s="297"/>
      <c r="B31" s="74" t="s">
        <v>64</v>
      </c>
      <c r="C31" s="70" t="s">
        <v>185</v>
      </c>
    </row>
    <row r="32" spans="1:3" s="47" customFormat="1" ht="15" customHeight="1">
      <c r="A32" s="297" t="s">
        <v>76</v>
      </c>
      <c r="B32" s="74" t="s">
        <v>66</v>
      </c>
      <c r="C32" s="70" t="s">
        <v>103</v>
      </c>
    </row>
    <row r="33" spans="1:41" s="47" customFormat="1" ht="15" customHeight="1">
      <c r="A33" s="297"/>
      <c r="B33" s="74" t="s">
        <v>67</v>
      </c>
      <c r="C33" s="70" t="s">
        <v>87</v>
      </c>
      <c r="AO33" s="47" t="str">
        <f>CONCATENATE("Tel:",C33," ","Fax",C34," ","E-mail"," ",C35)</f>
        <v>Tel:0241/XXXXXX Fax0241/XXXXXX E-mail email@pct_lucru_daca_are.ro</v>
      </c>
    </row>
    <row r="34" spans="1:3" s="47" customFormat="1" ht="15" customHeight="1">
      <c r="A34" s="297"/>
      <c r="B34" s="74" t="s">
        <v>68</v>
      </c>
      <c r="C34" s="70" t="s">
        <v>87</v>
      </c>
    </row>
    <row r="35" spans="1:3" s="47" customFormat="1" ht="13.5">
      <c r="A35" s="297"/>
      <c r="B35" s="73" t="s">
        <v>3</v>
      </c>
      <c r="C35" s="112" t="s">
        <v>94</v>
      </c>
    </row>
    <row r="36" spans="1:3" s="47" customFormat="1" ht="13.5">
      <c r="A36" s="297"/>
      <c r="B36" s="73" t="s">
        <v>69</v>
      </c>
      <c r="C36" s="70" t="s">
        <v>95</v>
      </c>
    </row>
    <row r="37" spans="1:3" s="47" customFormat="1" ht="15" customHeight="1">
      <c r="A37" s="297" t="s">
        <v>4</v>
      </c>
      <c r="B37" s="73" t="s">
        <v>62</v>
      </c>
      <c r="C37" s="113" t="s">
        <v>21</v>
      </c>
    </row>
    <row r="38" spans="1:3" s="47" customFormat="1" ht="15" customHeight="1">
      <c r="A38" s="297"/>
      <c r="B38" s="73" t="s">
        <v>126</v>
      </c>
      <c r="C38" s="72" t="s">
        <v>96</v>
      </c>
    </row>
    <row r="39" spans="1:3" s="47" customFormat="1" ht="13.5">
      <c r="A39" s="297"/>
      <c r="B39" s="73" t="s">
        <v>125</v>
      </c>
      <c r="C39" s="72">
        <v>44211</v>
      </c>
    </row>
    <row r="40" spans="1:3" s="47" customFormat="1" ht="15" customHeight="1">
      <c r="A40" s="300" t="s">
        <v>5</v>
      </c>
      <c r="B40" s="73" t="s">
        <v>62</v>
      </c>
      <c r="C40" s="114" t="s">
        <v>19</v>
      </c>
    </row>
    <row r="41" spans="1:3" s="47" customFormat="1" ht="15" customHeight="1">
      <c r="A41" s="300"/>
      <c r="B41" s="73" t="s">
        <v>126</v>
      </c>
      <c r="C41" s="72" t="s">
        <v>97</v>
      </c>
    </row>
    <row r="42" spans="1:3" s="47" customFormat="1" ht="13.5">
      <c r="A42" s="300"/>
      <c r="B42" s="73" t="s">
        <v>125</v>
      </c>
      <c r="C42" s="72">
        <v>44211</v>
      </c>
    </row>
    <row r="43" spans="1:3" s="47" customFormat="1" ht="18" customHeight="1">
      <c r="A43" s="301" t="s">
        <v>134</v>
      </c>
      <c r="B43" s="73" t="s">
        <v>62</v>
      </c>
      <c r="C43" s="130"/>
    </row>
    <row r="44" spans="1:3" s="47" customFormat="1" ht="21" customHeight="1">
      <c r="A44" s="302"/>
      <c r="B44" s="73" t="s">
        <v>135</v>
      </c>
      <c r="C44" s="72">
        <v>44941</v>
      </c>
    </row>
    <row r="45" spans="1:3" s="47" customFormat="1" ht="14.25" customHeight="1">
      <c r="A45" s="300" t="s">
        <v>176</v>
      </c>
      <c r="B45" s="73" t="s">
        <v>62</v>
      </c>
      <c r="C45" s="130"/>
    </row>
    <row r="46" spans="1:3" s="47" customFormat="1" ht="24" customHeight="1">
      <c r="A46" s="300"/>
      <c r="B46" s="73" t="s">
        <v>7</v>
      </c>
      <c r="C46" s="72"/>
    </row>
    <row r="47" spans="1:3" s="47" customFormat="1" ht="27">
      <c r="A47" s="111" t="s">
        <v>127</v>
      </c>
      <c r="B47" s="73" t="s">
        <v>128</v>
      </c>
      <c r="C47" s="70"/>
    </row>
    <row r="48" spans="1:3" s="47" customFormat="1" ht="23.25" customHeight="1">
      <c r="A48" s="54"/>
      <c r="B48" s="54"/>
      <c r="C48" s="55"/>
    </row>
    <row r="49" spans="1:2" ht="13.5">
      <c r="A49" s="49" t="s">
        <v>11</v>
      </c>
      <c r="B49" s="115" t="s">
        <v>129</v>
      </c>
    </row>
    <row r="50" spans="1:3" ht="13.5">
      <c r="A50" s="439" t="s">
        <v>208</v>
      </c>
      <c r="B50" s="44"/>
      <c r="C50" s="49" t="s">
        <v>34</v>
      </c>
    </row>
    <row r="51" spans="1:3" ht="13.5">
      <c r="A51" s="42"/>
      <c r="B51" s="44"/>
      <c r="C51" s="48" t="str">
        <f>AO20</f>
        <v>Nume Repl Legal Prenume Repl</v>
      </c>
    </row>
    <row r="52" spans="1:3" ht="13.5">
      <c r="A52" s="42"/>
      <c r="B52" s="44"/>
      <c r="C52" s="49" t="s">
        <v>130</v>
      </c>
    </row>
    <row r="53" spans="1:2" ht="13.5">
      <c r="A53" s="42"/>
      <c r="B53" s="44"/>
    </row>
    <row r="54" spans="1:3" ht="13.5">
      <c r="A54" s="42"/>
      <c r="B54" s="44"/>
      <c r="C54" s="43"/>
    </row>
    <row r="55" spans="1:3" ht="13.5">
      <c r="A55" s="42"/>
      <c r="B55" s="44"/>
      <c r="C55" s="43"/>
    </row>
    <row r="56" spans="1:3" ht="13.5">
      <c r="A56" s="50"/>
      <c r="B56" s="45"/>
      <c r="C56" s="43"/>
    </row>
    <row r="57" spans="1:3" ht="13.5">
      <c r="A57" s="50"/>
      <c r="B57" s="45"/>
      <c r="C57" s="43"/>
    </row>
    <row r="58" spans="1:3" ht="13.5">
      <c r="A58" s="50"/>
      <c r="B58" s="45"/>
      <c r="C58" s="43"/>
    </row>
    <row r="59" spans="1:3" ht="13.5">
      <c r="A59" s="50"/>
      <c r="B59" s="46"/>
      <c r="C59" s="43"/>
    </row>
    <row r="60" spans="1:3" ht="13.5">
      <c r="A60" s="50"/>
      <c r="B60" s="46"/>
      <c r="C60" s="43"/>
    </row>
    <row r="61" spans="1:3" ht="13.5">
      <c r="A61" s="50"/>
      <c r="C61" s="43"/>
    </row>
    <row r="62" ht="13.5">
      <c r="C62" s="43"/>
    </row>
  </sheetData>
  <sheetProtection password="FD18" sheet="1" objects="1" scenarios="1" formatCells="0"/>
  <mergeCells count="15">
    <mergeCell ref="A45:A46"/>
    <mergeCell ref="A37:A39"/>
    <mergeCell ref="A40:A42"/>
    <mergeCell ref="A43:A44"/>
    <mergeCell ref="B3:C3"/>
    <mergeCell ref="B2:C2"/>
    <mergeCell ref="A5:B5"/>
    <mergeCell ref="A25:C25"/>
    <mergeCell ref="A26:A31"/>
    <mergeCell ref="A32:A36"/>
    <mergeCell ref="A4:B4"/>
    <mergeCell ref="A6:A11"/>
    <mergeCell ref="A12:A16"/>
    <mergeCell ref="A17:A19"/>
    <mergeCell ref="A20:A24"/>
  </mergeCells>
  <conditionalFormatting sqref="C39 C47 C43:C44">
    <cfRule type="cellIs" priority="4" dxfId="0" operator="lessThanOrEqual" stopIfTrue="1">
      <formula>$AP$4</formula>
    </cfRule>
  </conditionalFormatting>
  <conditionalFormatting sqref="C42">
    <cfRule type="cellIs" priority="3" dxfId="0" operator="lessThanOrEqual" stopIfTrue="1">
      <formula>$AP$4</formula>
    </cfRule>
  </conditionalFormatting>
  <conditionalFormatting sqref="C45:C46">
    <cfRule type="cellIs" priority="1" dxfId="0" operator="lessThanOrEqual" stopIfTrue="1">
      <formula>$AP$4</formula>
    </cfRule>
  </conditionalFormatting>
  <hyperlinks>
    <hyperlink ref="C15" r:id="rId1" display="societate@email.ro"/>
    <hyperlink ref="C16" r:id="rId2" display="www.domeniu.ro"/>
    <hyperlink ref="C24" r:id="rId3" display="email@repllegal.ro"/>
    <hyperlink ref="C35" r:id="rId4" display="email@pct_lucru_daca_are.ro"/>
  </hyperlinks>
  <printOptions horizontalCentered="1"/>
  <pageMargins left="0.1968503937007874" right="0.1968503937007874" top="0.5905511811023623" bottom="0.1968503937007874" header="0.31496062992125984" footer="0.31496062992125984"/>
  <pageSetup horizontalDpi="600" verticalDpi="600" orientation="portrait" paperSize="9" scale="95" r:id="rId7"/>
  <colBreaks count="1" manualBreakCount="1">
    <brk id="5" max="65535" man="1"/>
  </colBreaks>
  <legacyDrawing r:id="rId6"/>
</worksheet>
</file>

<file path=xl/worksheets/sheet2.xml><?xml version="1.0" encoding="utf-8"?>
<worksheet xmlns="http://schemas.openxmlformats.org/spreadsheetml/2006/main" xmlns:r="http://schemas.openxmlformats.org/officeDocument/2006/relationships">
  <sheetPr>
    <tabColor rgb="FF8C3FC5"/>
  </sheetPr>
  <dimension ref="A2:CG29"/>
  <sheetViews>
    <sheetView zoomScalePageLayoutView="0" workbookViewId="0" topLeftCell="A2">
      <selection activeCell="D22" sqref="D22"/>
    </sheetView>
  </sheetViews>
  <sheetFormatPr defaultColWidth="9.140625" defaultRowHeight="12.75"/>
  <cols>
    <col min="1" max="1" width="4.421875" style="10" bestFit="1" customWidth="1"/>
    <col min="2" max="2" width="6.57421875" style="11" bestFit="1" customWidth="1"/>
    <col min="3" max="3" width="23.421875" style="11" customWidth="1"/>
    <col min="4" max="4" width="15.140625" style="11" bestFit="1" customWidth="1"/>
    <col min="5" max="5" width="25.8515625" style="11" customWidth="1"/>
    <col min="6" max="6" width="17.00390625" style="11" bestFit="1" customWidth="1"/>
    <col min="7" max="7" width="8.8515625" style="11" customWidth="1"/>
    <col min="8" max="8" width="7.28125" style="11" customWidth="1"/>
    <col min="9" max="9" width="8.8515625" style="11" customWidth="1"/>
    <col min="10" max="10" width="8.28125" style="11" customWidth="1"/>
    <col min="11" max="75" width="6.7109375" style="13" customWidth="1"/>
    <col min="76" max="80" width="10.00390625" style="13" customWidth="1"/>
    <col min="81" max="82" width="10.00390625" style="13" hidden="1" customWidth="1"/>
    <col min="83" max="84" width="10.00390625" style="10" hidden="1" customWidth="1"/>
    <col min="85" max="114" width="10.00390625" style="10" customWidth="1"/>
    <col min="115" max="16384" width="8.8515625" style="10" customWidth="1"/>
  </cols>
  <sheetData>
    <row r="1" ht="9.75" customHeight="1"/>
    <row r="2" spans="3:4" ht="27">
      <c r="C2" s="27" t="s">
        <v>12</v>
      </c>
      <c r="D2" s="64" t="str">
        <f>PROPER(Date_Furnizor!B2)</f>
        <v>Sc Furnizor Medicina Dentara Srl</v>
      </c>
    </row>
    <row r="3" spans="3:10" ht="13.5">
      <c r="C3" s="1" t="s">
        <v>13</v>
      </c>
      <c r="D3" s="60" t="str">
        <f>PROPER(Date_Furnizor!AO27)</f>
        <v>Loc.Constanta Str.Nume Strada Punct De Lucru Nr.1 </v>
      </c>
      <c r="J3" s="129"/>
    </row>
    <row r="4" spans="3:6" ht="13.5">
      <c r="C4" s="59" t="s">
        <v>33</v>
      </c>
      <c r="D4" s="60">
        <f>Date_Furnizor!C5</f>
        <v>11111111</v>
      </c>
      <c r="F4" s="12"/>
    </row>
    <row r="5" spans="1:10" s="13" customFormat="1" ht="13.5">
      <c r="A5" s="10"/>
      <c r="B5" s="11"/>
      <c r="C5" s="14"/>
      <c r="D5" s="15"/>
      <c r="E5" s="9" t="s">
        <v>40</v>
      </c>
      <c r="F5" s="11"/>
      <c r="G5" s="11"/>
      <c r="H5" s="11"/>
      <c r="I5" s="61" t="s">
        <v>208</v>
      </c>
      <c r="J5" s="11"/>
    </row>
    <row r="6" spans="1:80" s="20" customFormat="1" ht="30" customHeight="1">
      <c r="A6" s="306" t="s">
        <v>15</v>
      </c>
      <c r="B6" s="304" t="s">
        <v>0</v>
      </c>
      <c r="C6" s="304" t="s">
        <v>8</v>
      </c>
      <c r="D6" s="304" t="s">
        <v>9</v>
      </c>
      <c r="E6" s="304" t="s">
        <v>16</v>
      </c>
      <c r="F6" s="304" t="s">
        <v>179</v>
      </c>
      <c r="G6" s="304" t="s">
        <v>10</v>
      </c>
      <c r="H6" s="306" t="s">
        <v>17</v>
      </c>
      <c r="I6" s="304" t="s">
        <v>41</v>
      </c>
      <c r="J6" s="304" t="s">
        <v>42</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row>
    <row r="7" spans="1:84" s="20" customFormat="1" ht="20.25" customHeight="1">
      <c r="A7" s="307"/>
      <c r="B7" s="305"/>
      <c r="C7" s="305"/>
      <c r="D7" s="305"/>
      <c r="E7" s="305"/>
      <c r="F7" s="305"/>
      <c r="G7" s="305"/>
      <c r="H7" s="307"/>
      <c r="I7" s="305"/>
      <c r="J7" s="305"/>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21" t="s">
        <v>43</v>
      </c>
      <c r="CD7" s="21" t="s">
        <v>181</v>
      </c>
      <c r="CE7" s="20" t="s">
        <v>44</v>
      </c>
      <c r="CF7" s="21" t="s">
        <v>111</v>
      </c>
    </row>
    <row r="8" spans="1:84" s="18" customFormat="1" ht="13.5">
      <c r="A8" s="66">
        <v>1</v>
      </c>
      <c r="B8" s="208" t="str">
        <f>UPPER(Date_Furnizor!$C$4)</f>
        <v>ST0XXX</v>
      </c>
      <c r="C8" s="209" t="s">
        <v>80</v>
      </c>
      <c r="D8" s="210">
        <v>17182431131255</v>
      </c>
      <c r="E8" s="210" t="s">
        <v>186</v>
      </c>
      <c r="F8" s="210" t="s">
        <v>180</v>
      </c>
      <c r="G8" s="211" t="s">
        <v>182</v>
      </c>
      <c r="H8" s="212">
        <v>2</v>
      </c>
      <c r="I8" s="88">
        <f>IF(CF8&gt;0,0,IF(CF8=0,CE8))</f>
        <v>13</v>
      </c>
      <c r="J8" s="75">
        <f>IF(H8&gt;=6,I8,(H8*I8)/6)</f>
        <v>4.333333333333333</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7"/>
      <c r="BY8" s="17"/>
      <c r="BZ8" s="17"/>
      <c r="CA8" s="17"/>
      <c r="CB8" s="17"/>
      <c r="CC8" s="28">
        <f>IF(AND(E8="Medic Dentist/Medic Stomatolog",F8="Primar"),20,IF(AND(E8="Medic Dentist/Medic Stomatolog",F8="Specialist"),15,IF(AND(E8="Medic Dentist/Medic Stomatolog",F8="Fara Grad"),13,)))</f>
        <v>13</v>
      </c>
      <c r="CD8" s="28">
        <f>IF(AND(E8="Medic Stomatolog",F8="Primar"),20,IF(AND(E8="Medic Stomatolog",F8="Specialist"),15,IF(AND(E8="Medic Stomatolog",F8="Fara Grad"),13,)))</f>
        <v>0</v>
      </c>
      <c r="CE8" s="28">
        <f>SUM(CC8:CD8)</f>
        <v>13</v>
      </c>
      <c r="CF8" s="76">
        <f>COUNTBLANK(C8:H8)</f>
        <v>0</v>
      </c>
    </row>
    <row r="9" spans="1:85" s="18" customFormat="1" ht="13.5">
      <c r="A9" s="67">
        <v>2</v>
      </c>
      <c r="B9" s="208" t="str">
        <f>UPPER(Date_Furnizor!$C$4)</f>
        <v>ST0XXX</v>
      </c>
      <c r="C9" s="209" t="s">
        <v>81</v>
      </c>
      <c r="D9" s="213">
        <v>17182431131255</v>
      </c>
      <c r="E9" s="210" t="s">
        <v>186</v>
      </c>
      <c r="F9" s="210" t="s">
        <v>20</v>
      </c>
      <c r="G9" s="211" t="s">
        <v>82</v>
      </c>
      <c r="H9" s="214">
        <v>3</v>
      </c>
      <c r="I9" s="88">
        <f>IF(CF9&gt;0,0,IF(CF9=0,CE9))</f>
        <v>15</v>
      </c>
      <c r="J9" s="75">
        <f>IF(H9&gt;=6,I9,(H9*I9)/6)</f>
        <v>7.5</v>
      </c>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CC9" s="28">
        <f>IF(AND(E9="Medic Dentist/Medic Stomatolog",F9="Primar"),20,IF(AND(E9="Medic Dentist/Medic Stomatolog",F9="Specialist"),15,IF(AND(E9="Medic Dentist/Medic Stomatolog",F9="Fara Grad"),13,)))</f>
        <v>15</v>
      </c>
      <c r="CD9" s="28">
        <f>IF(AND(E9="Medic Stomatolog",F9="Primar"),20,IF(AND(E9="Medic Stomatolog",F9="Specialist"),15,IF(AND(E9="Medic Stomatolog",F9="Fara Grad"),13,)))</f>
        <v>0</v>
      </c>
      <c r="CE9" s="28">
        <f>SUM(CC9:CD9)</f>
        <v>15</v>
      </c>
      <c r="CF9" s="76">
        <f>COUNTBLANK(C9:H9)</f>
        <v>0</v>
      </c>
      <c r="CG9" s="17"/>
    </row>
    <row r="10" spans="1:84" s="18" customFormat="1" ht="13.5">
      <c r="A10" s="67">
        <v>3</v>
      </c>
      <c r="B10" s="208" t="str">
        <f>UPPER(Date_Furnizor!$C$4)</f>
        <v>ST0XXX</v>
      </c>
      <c r="C10" s="215" t="s">
        <v>84</v>
      </c>
      <c r="D10" s="213">
        <v>17182431131255</v>
      </c>
      <c r="E10" s="210" t="s">
        <v>186</v>
      </c>
      <c r="F10" s="210" t="s">
        <v>39</v>
      </c>
      <c r="G10" s="211" t="s">
        <v>83</v>
      </c>
      <c r="H10" s="214">
        <v>2</v>
      </c>
      <c r="I10" s="88">
        <f>IF(CF10&gt;0,0,IF(CF10=0,CE10))</f>
        <v>20</v>
      </c>
      <c r="J10" s="75">
        <f>IF(H10&gt;=6,I10,(H10*I10)/6)</f>
        <v>6.666666666666667</v>
      </c>
      <c r="CC10" s="28">
        <f>IF(AND(E10="Medic Dentist/Medic Stomatolog",F10="Primar"),20,IF(AND(E10="Medic Dentist/Medic Stomatolog",F10="Specialist"),15,IF(AND(E10="Medic Dentist/Medic Stomatolog",F10="Fara Grad"),13,)))</f>
        <v>20</v>
      </c>
      <c r="CD10" s="28">
        <f>IF(AND(E10="Medic Stomatolog",F10="Primar"),20,IF(AND(E10="Medic Stomatolog",F10="Specialist"),15,IF(AND(E10="Medic Stomatolog",F10="Fara Grad"),13,)))</f>
        <v>0</v>
      </c>
      <c r="CE10" s="28">
        <f>SUM(CC10:CD10)</f>
        <v>20</v>
      </c>
      <c r="CF10" s="76">
        <f>COUNTBLANK(C10:H10)</f>
        <v>0</v>
      </c>
    </row>
    <row r="11" spans="1:84" s="18" customFormat="1" ht="13.5">
      <c r="A11" s="66">
        <v>4</v>
      </c>
      <c r="B11" s="208" t="str">
        <f>UPPER(Date_Furnizor!$C$4)</f>
        <v>ST0XXX</v>
      </c>
      <c r="C11" s="216"/>
      <c r="D11" s="213"/>
      <c r="E11" s="210"/>
      <c r="F11" s="210"/>
      <c r="G11" s="211"/>
      <c r="H11" s="217"/>
      <c r="I11" s="88">
        <f>IF(CF11&gt;0,0,IF(CF11=0,CE11))</f>
        <v>0</v>
      </c>
      <c r="J11" s="75">
        <f>IF(H11&gt;=6,I11,(H11*I11)/6)</f>
        <v>0</v>
      </c>
      <c r="CC11" s="28">
        <f>IF(AND(E11="Medic Dentist/Medic Stomatolog",F11="Primar"),20,IF(AND(E11="Medic Dentist/Medic Stomatolog",F11="Specialist"),15,IF(AND(E11="Medic Dentist/Medic Stomatolog",F11="Fara Grad"),13,)))</f>
        <v>0</v>
      </c>
      <c r="CD11" s="28">
        <f>IF(AND(E11="Medic Stomatolog",F11="Primar"),20,IF(AND(E11="Medic Stomatolog",F11="Specialist"),15,IF(AND(E11="Medic Stomatolog",F11="Fara Grad"),13,)))</f>
        <v>0</v>
      </c>
      <c r="CE11" s="28">
        <f>SUM(CC11:CD11)</f>
        <v>0</v>
      </c>
      <c r="CF11" s="76">
        <f>COUNTBLANK(C11:H11)</f>
        <v>6</v>
      </c>
    </row>
    <row r="12" spans="1:84" s="18" customFormat="1" ht="13.5">
      <c r="A12" s="67">
        <v>5</v>
      </c>
      <c r="B12" s="208" t="str">
        <f>UPPER(Date_Furnizor!$C$4)</f>
        <v>ST0XXX</v>
      </c>
      <c r="C12" s="216"/>
      <c r="D12" s="213"/>
      <c r="E12" s="210"/>
      <c r="F12" s="210"/>
      <c r="G12" s="218"/>
      <c r="H12" s="217"/>
      <c r="I12" s="88">
        <f>IF(CF12&gt;0,0,IF(CF12=0,CE12))</f>
        <v>0</v>
      </c>
      <c r="J12" s="75">
        <f>IF(H12&gt;=6,I12,(H12*I12)/6)</f>
        <v>0</v>
      </c>
      <c r="CC12" s="28">
        <f>IF(AND(E12="Medic Dentist/Medic Stomatolog",F12="Primar"),20,IF(AND(E12="Medic Dentist/Medic Stomatolog",F12="Specialist"),15,IF(AND(E12="Medic Dentist/Medic Stomatolog",F12="Fara Grad"),13,)))</f>
        <v>0</v>
      </c>
      <c r="CD12" s="28">
        <f>IF(AND(E12="Medic Stomatolog",F12="Primar"),20,IF(AND(E12="Medic Stomatolog",F12="Specialist"),15,IF(AND(E12="Medic Stomatolog",F12="Fara Grad"),13,)))</f>
        <v>0</v>
      </c>
      <c r="CE12" s="28">
        <f>SUM(CC12:CD12)</f>
        <v>0</v>
      </c>
      <c r="CF12" s="76">
        <f>COUNTBLANK(C12:H12)</f>
        <v>6</v>
      </c>
    </row>
    <row r="13" spans="1:84" s="18" customFormat="1" ht="12.75" customHeight="1">
      <c r="A13" s="29"/>
      <c r="B13" s="77"/>
      <c r="C13" s="78"/>
      <c r="D13" s="79"/>
      <c r="E13" s="80"/>
      <c r="F13" s="80"/>
      <c r="G13" s="81"/>
      <c r="H13" s="82"/>
      <c r="I13" s="29"/>
      <c r="J13" s="83"/>
      <c r="CC13" s="28"/>
      <c r="CD13" s="28"/>
      <c r="CE13" s="28"/>
      <c r="CF13" s="76"/>
    </row>
    <row r="14" spans="1:84" ht="12.75" customHeight="1">
      <c r="A14" s="29"/>
      <c r="B14" s="30"/>
      <c r="C14" s="86" t="s">
        <v>112</v>
      </c>
      <c r="D14" s="85">
        <f>COUNT(D8:D12)</f>
        <v>3</v>
      </c>
      <c r="E14" s="29"/>
      <c r="F14" s="29"/>
      <c r="G14" s="30"/>
      <c r="H14" s="87" t="s">
        <v>113</v>
      </c>
      <c r="I14" s="35"/>
      <c r="J14" s="84">
        <f>SUM(J8:J12)</f>
        <v>18.5</v>
      </c>
      <c r="CC14" s="28"/>
      <c r="CD14" s="28"/>
      <c r="CE14" s="28"/>
      <c r="CF14" s="76"/>
    </row>
    <row r="15" spans="1:84" ht="12.75" customHeight="1">
      <c r="A15" s="29"/>
      <c r="B15" s="30"/>
      <c r="C15" s="30"/>
      <c r="D15" s="31"/>
      <c r="E15" s="29"/>
      <c r="F15" s="29"/>
      <c r="G15" s="30"/>
      <c r="H15" s="34"/>
      <c r="I15" s="35"/>
      <c r="J15" s="36"/>
      <c r="CC15" s="28"/>
      <c r="CD15" s="28"/>
      <c r="CE15" s="28"/>
      <c r="CF15" s="76"/>
    </row>
    <row r="16" spans="1:84" ht="12.75" customHeight="1">
      <c r="A16" s="29"/>
      <c r="B16" s="30"/>
      <c r="C16" s="58" t="s">
        <v>129</v>
      </c>
      <c r="D16" s="31"/>
      <c r="E16" s="29"/>
      <c r="F16" s="29"/>
      <c r="G16" s="30"/>
      <c r="H16" s="34"/>
      <c r="I16" s="35"/>
      <c r="J16" s="36"/>
      <c r="CC16" s="28"/>
      <c r="CD16" s="28"/>
      <c r="CE16" s="28"/>
      <c r="CF16" s="76"/>
    </row>
    <row r="17" spans="1:84" ht="12.75" customHeight="1">
      <c r="A17" s="29"/>
      <c r="B17" s="30"/>
      <c r="C17" s="58" t="s">
        <v>34</v>
      </c>
      <c r="D17" s="31"/>
      <c r="E17" s="29"/>
      <c r="F17" s="29"/>
      <c r="G17" s="30"/>
      <c r="H17" s="34"/>
      <c r="I17" s="35"/>
      <c r="J17" s="36"/>
      <c r="CC17" s="28"/>
      <c r="CD17" s="28"/>
      <c r="CE17" s="28"/>
      <c r="CF17" s="76"/>
    </row>
    <row r="18" spans="1:84" ht="12.75" customHeight="1">
      <c r="A18" s="29"/>
      <c r="B18" s="30"/>
      <c r="C18" s="65" t="str">
        <f>PROPER(Date_Furnizor!AO20)</f>
        <v>Nume Repl Legal Prenume Repl</v>
      </c>
      <c r="D18" s="31"/>
      <c r="E18" s="29"/>
      <c r="F18" s="29"/>
      <c r="G18" s="30"/>
      <c r="H18" s="34"/>
      <c r="I18" s="35"/>
      <c r="J18" s="36"/>
      <c r="CC18" s="28"/>
      <c r="CD18" s="28"/>
      <c r="CE18" s="28"/>
      <c r="CF18" s="76"/>
    </row>
    <row r="19" spans="1:84" ht="12.75" customHeight="1">
      <c r="A19" s="29"/>
      <c r="B19" s="30"/>
      <c r="C19" s="30" t="s">
        <v>130</v>
      </c>
      <c r="D19" s="31"/>
      <c r="E19" s="29"/>
      <c r="F19" s="29"/>
      <c r="G19" s="30"/>
      <c r="H19" s="34"/>
      <c r="I19" s="35"/>
      <c r="J19" s="36"/>
      <c r="CC19" s="28"/>
      <c r="CD19" s="28"/>
      <c r="CE19" s="28"/>
      <c r="CF19" s="76"/>
    </row>
    <row r="20" spans="1:84" ht="12.75" customHeight="1">
      <c r="A20" s="29"/>
      <c r="B20" s="30"/>
      <c r="C20" s="30"/>
      <c r="D20" s="31"/>
      <c r="E20" s="29"/>
      <c r="F20" s="29"/>
      <c r="G20" s="30"/>
      <c r="H20" s="34"/>
      <c r="I20" s="35"/>
      <c r="J20" s="36"/>
      <c r="CC20" s="28"/>
      <c r="CD20" s="28"/>
      <c r="CE20" s="28"/>
      <c r="CF20" s="76"/>
    </row>
    <row r="21" spans="1:84" ht="12.75" customHeight="1">
      <c r="A21" s="29"/>
      <c r="B21" s="30"/>
      <c r="C21" s="30"/>
      <c r="D21" s="31"/>
      <c r="E21" s="29"/>
      <c r="F21" s="29"/>
      <c r="G21" s="30"/>
      <c r="H21" s="34"/>
      <c r="I21" s="35"/>
      <c r="J21" s="36"/>
      <c r="CC21" s="28"/>
      <c r="CD21" s="28"/>
      <c r="CE21" s="28"/>
      <c r="CF21" s="76"/>
    </row>
    <row r="22" spans="1:84" ht="12.75" customHeight="1">
      <c r="A22" s="29"/>
      <c r="B22" s="30"/>
      <c r="C22" s="30"/>
      <c r="D22" s="31"/>
      <c r="E22" s="29"/>
      <c r="F22" s="29"/>
      <c r="G22" s="30"/>
      <c r="H22" s="34"/>
      <c r="I22" s="35"/>
      <c r="J22" s="36"/>
      <c r="CC22" s="28"/>
      <c r="CD22" s="28"/>
      <c r="CE22" s="28"/>
      <c r="CF22" s="76"/>
    </row>
    <row r="23" spans="1:84" ht="12.75" customHeight="1">
      <c r="A23" s="29"/>
      <c r="B23" s="30"/>
      <c r="C23" s="30"/>
      <c r="D23" s="31"/>
      <c r="E23" s="29"/>
      <c r="F23" s="29"/>
      <c r="G23" s="30"/>
      <c r="H23" s="34"/>
      <c r="I23" s="35"/>
      <c r="J23" s="36"/>
      <c r="CC23" s="28"/>
      <c r="CD23" s="28"/>
      <c r="CE23" s="28"/>
      <c r="CF23" s="76"/>
    </row>
    <row r="24" spans="1:84" ht="12.75" customHeight="1">
      <c r="A24" s="29"/>
      <c r="B24" s="30"/>
      <c r="C24" s="30"/>
      <c r="D24" s="31"/>
      <c r="E24" s="29"/>
      <c r="F24" s="29"/>
      <c r="G24" s="30"/>
      <c r="H24" s="34"/>
      <c r="I24" s="35"/>
      <c r="J24" s="36"/>
      <c r="CC24" s="28"/>
      <c r="CD24" s="28"/>
      <c r="CE24" s="28"/>
      <c r="CF24" s="76"/>
    </row>
    <row r="25" spans="1:10" ht="12.75" customHeight="1">
      <c r="A25" s="29"/>
      <c r="B25" s="30"/>
      <c r="C25" s="30"/>
      <c r="D25" s="31"/>
      <c r="E25" s="29"/>
      <c r="F25" s="29"/>
      <c r="G25" s="30"/>
      <c r="H25" s="34"/>
      <c r="I25" s="35"/>
      <c r="J25" s="36"/>
    </row>
    <row r="26" spans="1:10" ht="12.75" customHeight="1">
      <c r="A26" s="29"/>
      <c r="B26" s="30"/>
      <c r="C26" s="30"/>
      <c r="D26" s="31"/>
      <c r="E26" s="29"/>
      <c r="F26" s="29"/>
      <c r="G26" s="30"/>
      <c r="H26" s="34"/>
      <c r="I26" s="35"/>
      <c r="J26" s="36"/>
    </row>
    <row r="27" spans="1:10" ht="12.75" customHeight="1">
      <c r="A27" s="29"/>
      <c r="B27" s="30"/>
      <c r="C27" s="30"/>
      <c r="D27" s="31"/>
      <c r="E27" s="29"/>
      <c r="F27" s="29"/>
      <c r="G27" s="30"/>
      <c r="H27" s="34"/>
      <c r="I27" s="35"/>
      <c r="J27" s="36"/>
    </row>
    <row r="28" spans="1:10" ht="12.75" customHeight="1">
      <c r="A28" s="29"/>
      <c r="B28" s="32"/>
      <c r="C28" s="32"/>
      <c r="D28" s="33"/>
      <c r="E28" s="29"/>
      <c r="F28" s="29"/>
      <c r="G28" s="32"/>
      <c r="H28" s="37"/>
      <c r="I28" s="38"/>
      <c r="J28" s="39"/>
    </row>
    <row r="29" spans="8:10" ht="12.75" customHeight="1">
      <c r="H29" s="40"/>
      <c r="I29" s="40"/>
      <c r="J29" s="40"/>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sheetProtection password="FD18" sheet="1" objects="1" scenarios="1" autoFilter="0"/>
  <mergeCells count="10">
    <mergeCell ref="G6:G7"/>
    <mergeCell ref="H6:H7"/>
    <mergeCell ref="I6:I7"/>
    <mergeCell ref="J6:J7"/>
    <mergeCell ref="A6:A7"/>
    <mergeCell ref="B6:B7"/>
    <mergeCell ref="C6:C7"/>
    <mergeCell ref="D6:D7"/>
    <mergeCell ref="E6:E7"/>
    <mergeCell ref="F6:F7"/>
  </mergeCells>
  <dataValidations count="5">
    <dataValidation type="decimal" allowBlank="1" showInputMessage="1" showErrorMessage="1" sqref="H8:H13">
      <formula1>1</formula1>
      <formula2>8</formula2>
    </dataValidation>
    <dataValidation type="list" allowBlank="1" showInputMessage="1" showErrorMessage="1" sqref="F8:F12">
      <formula1>"Specialist,Primar,Fara Grad"</formula1>
    </dataValidation>
    <dataValidation type="list" allowBlank="1" showInputMessage="1" showErrorMessage="1" sqref="E8:E12">
      <formula1>"Medic Dentist/Medic Stomatolog"</formula1>
    </dataValidation>
    <dataValidation type="list" allowBlank="1" showInputMessage="1" showErrorMessage="1" sqref="E13:E28">
      <formula1>"Medicina de laborator,Biolog_medical,Chimist_medical,Biochimist_medical,Biolog,Chimist,Biochimist,Asistent laborator"</formula1>
    </dataValidation>
    <dataValidation type="list" allowBlank="1" showInputMessage="1" showErrorMessage="1" sqref="F13:F28">
      <formula1>"Specialist,Primar,""   """</formula1>
    </dataValidation>
  </dataValidations>
  <printOptions horizontalCentered="1"/>
  <pageMargins left="0.1968503937007874" right="0.1968503937007874" top="0.5905511811023623" bottom="0.1968503937007874" header="0.31496062992125984" footer="0.31496062992125984"/>
  <pageSetup horizontalDpi="600" verticalDpi="600" orientation="landscape" paperSize="9" r:id="rId1"/>
  <ignoredErrors>
    <ignoredError sqref="G9:G10" numberStoredAsText="1"/>
  </ignoredErrors>
</worksheet>
</file>

<file path=xl/worksheets/sheet3.xml><?xml version="1.0" encoding="utf-8"?>
<worksheet xmlns="http://schemas.openxmlformats.org/spreadsheetml/2006/main" xmlns:r="http://schemas.openxmlformats.org/officeDocument/2006/relationships">
  <sheetPr>
    <tabColor rgb="FF00B0F0"/>
  </sheetPr>
  <dimension ref="A1:BX75"/>
  <sheetViews>
    <sheetView zoomScalePageLayoutView="0" workbookViewId="0" topLeftCell="A1">
      <selection activeCell="P4" sqref="P4"/>
    </sheetView>
  </sheetViews>
  <sheetFormatPr defaultColWidth="9.140625" defaultRowHeight="12.75"/>
  <cols>
    <col min="1" max="1" width="3.28125" style="142" customWidth="1"/>
    <col min="2" max="2" width="14.57421875" style="142" customWidth="1"/>
    <col min="3" max="3" width="28.7109375" style="142" customWidth="1"/>
    <col min="4" max="4" width="6.57421875" style="142" customWidth="1"/>
    <col min="5" max="5" width="15.28125" style="186" customWidth="1"/>
    <col min="6" max="6" width="8.140625" style="147" customWidth="1"/>
    <col min="7" max="7" width="6.8515625" style="147" customWidth="1"/>
    <col min="8" max="8" width="9.421875" style="8" customWidth="1"/>
    <col min="9" max="9" width="13.00390625" style="147" customWidth="1"/>
    <col min="10" max="10" width="12.28125" style="147" customWidth="1"/>
    <col min="11" max="11" width="6.57421875" style="147" customWidth="1"/>
    <col min="12" max="12" width="10.00390625" style="147" customWidth="1"/>
    <col min="13" max="13" width="6.421875" style="147" customWidth="1"/>
    <col min="14" max="14" width="10.421875" style="147" customWidth="1"/>
    <col min="15" max="15" width="10.140625" style="147" customWidth="1"/>
    <col min="16" max="63" width="9.140625" style="147" customWidth="1"/>
    <col min="64" max="64" width="9.140625" style="142" customWidth="1"/>
    <col min="65" max="65" width="9.140625" style="3" hidden="1" customWidth="1"/>
    <col min="66" max="66" width="8.57421875" style="2" hidden="1" customWidth="1"/>
    <col min="67" max="67" width="10.57421875" style="2" hidden="1" customWidth="1"/>
    <col min="68" max="68" width="9.28125" style="3" hidden="1" customWidth="1"/>
    <col min="69" max="69" width="7.140625" style="3" hidden="1" customWidth="1"/>
    <col min="70" max="70" width="10.140625" style="3" hidden="1" customWidth="1"/>
    <col min="71" max="71" width="6.7109375" style="3" hidden="1" customWidth="1"/>
    <col min="72" max="72" width="8.28125" style="3" hidden="1" customWidth="1"/>
    <col min="73" max="73" width="10.57421875" style="2" hidden="1" customWidth="1"/>
    <col min="74" max="76" width="9.140625" style="142" hidden="1" customWidth="1"/>
    <col min="77" max="16384" width="9.140625" style="142" customWidth="1"/>
  </cols>
  <sheetData>
    <row r="1" spans="1:14" ht="4.5" customHeight="1">
      <c r="A1" s="150"/>
      <c r="B1" s="148"/>
      <c r="C1" s="148"/>
      <c r="D1" s="148"/>
      <c r="E1" s="185"/>
      <c r="F1" s="165"/>
      <c r="G1" s="165"/>
      <c r="I1" s="165"/>
      <c r="J1" s="165"/>
      <c r="K1" s="165"/>
      <c r="L1" s="165"/>
      <c r="M1" s="165"/>
      <c r="N1" s="165"/>
    </row>
    <row r="2" spans="1:14" ht="51">
      <c r="A2" s="143"/>
      <c r="B2" s="151" t="s">
        <v>12</v>
      </c>
      <c r="C2" s="226" t="str">
        <f>PROPER(Date_Furnizor!B2)</f>
        <v>Sc Furnizor Medicina Dentara Srl</v>
      </c>
      <c r="D2" s="152"/>
      <c r="H2" s="193" t="s">
        <v>158</v>
      </c>
      <c r="J2" s="165"/>
      <c r="K2" s="165"/>
      <c r="L2" s="165"/>
      <c r="N2" s="165"/>
    </row>
    <row r="3" spans="1:63" ht="12.75" customHeight="1">
      <c r="A3" s="143"/>
      <c r="B3" s="143" t="s">
        <v>13</v>
      </c>
      <c r="C3" s="153" t="str">
        <f>PROPER(Date_Furnizor!AO27)</f>
        <v>Loc.Constanta Str.Nume Strada Punct De Lucru Nr.1 </v>
      </c>
      <c r="D3" s="153"/>
      <c r="F3" s="183"/>
      <c r="G3" s="179"/>
      <c r="I3" s="190" t="s">
        <v>1</v>
      </c>
      <c r="K3" s="41" t="s">
        <v>130</v>
      </c>
      <c r="O3" s="197" t="s">
        <v>131</v>
      </c>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row>
    <row r="4" spans="1:65" ht="12.75">
      <c r="A4" s="143"/>
      <c r="B4" s="143" t="s">
        <v>14</v>
      </c>
      <c r="C4" s="155" t="str">
        <f>Date_Furnizor!C4</f>
        <v>ST0XXX</v>
      </c>
      <c r="D4" s="155"/>
      <c r="G4" s="165"/>
      <c r="H4" s="142"/>
      <c r="I4" s="195" t="str">
        <f>PROPER(Date_Furnizor!AO20)</f>
        <v>Nume Repl Legal Prenume Repl</v>
      </c>
      <c r="N4" s="142"/>
      <c r="O4" s="227" t="s">
        <v>208</v>
      </c>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M4" s="7"/>
    </row>
    <row r="5" spans="1:65" ht="4.5" customHeight="1">
      <c r="A5" s="143"/>
      <c r="B5" s="154"/>
      <c r="C5" s="155"/>
      <c r="D5" s="155"/>
      <c r="G5" s="165"/>
      <c r="H5" s="195"/>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M5" s="7"/>
    </row>
    <row r="6" spans="1:65" ht="12.75">
      <c r="A6" s="156"/>
      <c r="B6" s="156"/>
      <c r="C6" s="156"/>
      <c r="D6" s="156"/>
      <c r="E6" s="183" t="s">
        <v>201</v>
      </c>
      <c r="H6" s="184"/>
      <c r="BM6" s="7"/>
    </row>
    <row r="7" spans="1:73" s="151" customFormat="1" ht="25.5" customHeight="1">
      <c r="A7" s="322" t="s">
        <v>148</v>
      </c>
      <c r="B7" s="322" t="s">
        <v>149</v>
      </c>
      <c r="C7" s="324" t="s">
        <v>160</v>
      </c>
      <c r="D7" s="312" t="s">
        <v>173</v>
      </c>
      <c r="E7" s="326" t="s">
        <v>150</v>
      </c>
      <c r="F7" s="322" t="s">
        <v>151</v>
      </c>
      <c r="G7" s="322" t="s">
        <v>31</v>
      </c>
      <c r="H7" s="323" t="s">
        <v>30</v>
      </c>
      <c r="I7" s="324" t="s">
        <v>152</v>
      </c>
      <c r="J7" s="322"/>
      <c r="K7" s="324" t="s">
        <v>159</v>
      </c>
      <c r="L7" s="325"/>
      <c r="M7" s="324" t="s">
        <v>202</v>
      </c>
      <c r="N7" s="324"/>
      <c r="O7" s="326" t="s">
        <v>23</v>
      </c>
      <c r="BM7" s="176"/>
      <c r="BN7" s="2"/>
      <c r="BO7" s="2"/>
      <c r="BP7" s="3"/>
      <c r="BQ7" s="3"/>
      <c r="BR7" s="3"/>
      <c r="BS7" s="3"/>
      <c r="BT7" s="3"/>
      <c r="BU7" s="2"/>
    </row>
    <row r="8" spans="1:73" s="151" customFormat="1" ht="27" customHeight="1" thickBot="1">
      <c r="A8" s="322"/>
      <c r="B8" s="326"/>
      <c r="C8" s="324"/>
      <c r="D8" s="312"/>
      <c r="E8" s="327"/>
      <c r="F8" s="322"/>
      <c r="G8" s="322"/>
      <c r="H8" s="323"/>
      <c r="I8" s="157" t="s">
        <v>153</v>
      </c>
      <c r="J8" s="157" t="s">
        <v>154</v>
      </c>
      <c r="K8" s="157" t="s">
        <v>6</v>
      </c>
      <c r="L8" s="145" t="s">
        <v>155</v>
      </c>
      <c r="M8" s="157" t="s">
        <v>6</v>
      </c>
      <c r="N8" s="157" t="s">
        <v>155</v>
      </c>
      <c r="O8" s="327"/>
      <c r="BM8" s="188" t="s">
        <v>29</v>
      </c>
      <c r="BN8" s="3" t="s">
        <v>28</v>
      </c>
      <c r="BO8" s="3" t="s">
        <v>27</v>
      </c>
      <c r="BP8" s="3" t="s">
        <v>26</v>
      </c>
      <c r="BQ8" s="6" t="s">
        <v>25</v>
      </c>
      <c r="BR8" s="6" t="s">
        <v>172</v>
      </c>
      <c r="BS8" s="178" t="s">
        <v>174</v>
      </c>
      <c r="BT8" s="6" t="s">
        <v>203</v>
      </c>
      <c r="BU8" s="2"/>
    </row>
    <row r="9" spans="1:76" s="159" customFormat="1" ht="13.5" customHeight="1">
      <c r="A9" s="314" t="s">
        <v>156</v>
      </c>
      <c r="B9" s="317" t="s">
        <v>187</v>
      </c>
      <c r="C9" s="219"/>
      <c r="D9" s="173" t="s">
        <v>18</v>
      </c>
      <c r="E9" s="220"/>
      <c r="F9" s="221"/>
      <c r="G9" s="162"/>
      <c r="H9" s="221"/>
      <c r="I9" s="161"/>
      <c r="J9" s="221"/>
      <c r="K9" s="221"/>
      <c r="L9" s="180"/>
      <c r="M9" s="221"/>
      <c r="N9" s="180"/>
      <c r="O9" s="175">
        <f>IF(AND(D9="Da",BQ9=0),BP9,0)</f>
        <v>0</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M9" s="22">
        <f>IF(G9&gt;0,$BW$9-G9,0)</f>
        <v>0</v>
      </c>
      <c r="BN9" s="23">
        <f>BM9-9</f>
        <v>-9</v>
      </c>
      <c r="BO9" s="8">
        <f>IF(BM9&gt;9,BN9*15,0)</f>
        <v>0</v>
      </c>
      <c r="BP9" s="8">
        <v>5</v>
      </c>
      <c r="BQ9" s="24">
        <f>COUNTBLANK(E9:L9)</f>
        <v>8</v>
      </c>
      <c r="BR9" s="177">
        <f aca="true" t="shared" si="0" ref="BR9:BR18">O9</f>
        <v>0</v>
      </c>
      <c r="BS9" s="24"/>
      <c r="BT9" s="24"/>
      <c r="BU9" s="8"/>
      <c r="BW9" s="159">
        <f ca="1">YEAR(TODAY())</f>
        <v>2023</v>
      </c>
      <c r="BX9" s="159">
        <f ca="1">YEAR(TODAY())-15</f>
        <v>2008</v>
      </c>
    </row>
    <row r="10" spans="1:73" s="160" customFormat="1" ht="24.75">
      <c r="A10" s="315"/>
      <c r="B10" s="318"/>
      <c r="C10" s="219" t="s">
        <v>188</v>
      </c>
      <c r="D10" s="173" t="s">
        <v>18</v>
      </c>
      <c r="E10" s="221" t="s">
        <v>24</v>
      </c>
      <c r="F10" s="221" t="s">
        <v>24</v>
      </c>
      <c r="G10" s="221" t="s">
        <v>24</v>
      </c>
      <c r="H10" s="221" t="s">
        <v>24</v>
      </c>
      <c r="I10" s="221" t="s">
        <v>24</v>
      </c>
      <c r="J10" s="221" t="s">
        <v>24</v>
      </c>
      <c r="K10" s="221" t="s">
        <v>24</v>
      </c>
      <c r="L10" s="221" t="s">
        <v>24</v>
      </c>
      <c r="M10" s="221" t="s">
        <v>24</v>
      </c>
      <c r="N10" s="221" t="s">
        <v>24</v>
      </c>
      <c r="O10" s="175">
        <f>IF(AND($D$9="Da",D10="Da",O9&gt;0),BP10,0)</f>
        <v>0</v>
      </c>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M10" s="22"/>
      <c r="BN10" s="23"/>
      <c r="BO10" s="8"/>
      <c r="BP10" s="8">
        <v>15</v>
      </c>
      <c r="BQ10" s="24">
        <f aca="true" t="shared" si="1" ref="BQ10:BQ18">COUNTBLANK(E10:L10)</f>
        <v>0</v>
      </c>
      <c r="BR10" s="177">
        <f t="shared" si="0"/>
        <v>0</v>
      </c>
      <c r="BS10" s="24"/>
      <c r="BT10" s="24"/>
      <c r="BU10" s="8"/>
    </row>
    <row r="11" spans="1:73" s="160" customFormat="1" ht="12" customHeight="1">
      <c r="A11" s="315"/>
      <c r="B11" s="318"/>
      <c r="C11" s="219" t="s">
        <v>189</v>
      </c>
      <c r="D11" s="173" t="s">
        <v>18</v>
      </c>
      <c r="E11" s="221" t="s">
        <v>24</v>
      </c>
      <c r="F11" s="221" t="s">
        <v>24</v>
      </c>
      <c r="G11" s="221" t="s">
        <v>24</v>
      </c>
      <c r="H11" s="221" t="s">
        <v>24</v>
      </c>
      <c r="I11" s="221" t="s">
        <v>24</v>
      </c>
      <c r="J11" s="221" t="s">
        <v>24</v>
      </c>
      <c r="K11" s="221" t="s">
        <v>24</v>
      </c>
      <c r="L11" s="221" t="s">
        <v>24</v>
      </c>
      <c r="M11" s="221" t="s">
        <v>24</v>
      </c>
      <c r="N11" s="221" t="s">
        <v>24</v>
      </c>
      <c r="O11" s="175">
        <f aca="true" t="shared" si="2" ref="O11:O18">IF(AND($D$9="Da",D11="Da",O10&gt;0),BP11,0)</f>
        <v>0</v>
      </c>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M11" s="22"/>
      <c r="BN11" s="23"/>
      <c r="BO11" s="8"/>
      <c r="BP11" s="8">
        <v>30</v>
      </c>
      <c r="BQ11" s="24">
        <f t="shared" si="1"/>
        <v>0</v>
      </c>
      <c r="BR11" s="177">
        <f t="shared" si="0"/>
        <v>0</v>
      </c>
      <c r="BS11" s="24"/>
      <c r="BT11" s="24"/>
      <c r="BU11" s="8"/>
    </row>
    <row r="12" spans="1:73" s="160" customFormat="1" ht="12" customHeight="1">
      <c r="A12" s="315"/>
      <c r="B12" s="319" t="s">
        <v>190</v>
      </c>
      <c r="C12" s="219" t="s">
        <v>191</v>
      </c>
      <c r="D12" s="173" t="s">
        <v>18</v>
      </c>
      <c r="E12" s="221" t="s">
        <v>24</v>
      </c>
      <c r="F12" s="221" t="s">
        <v>24</v>
      </c>
      <c r="G12" s="221" t="s">
        <v>24</v>
      </c>
      <c r="H12" s="221" t="s">
        <v>24</v>
      </c>
      <c r="I12" s="221" t="s">
        <v>24</v>
      </c>
      <c r="J12" s="221" t="s">
        <v>24</v>
      </c>
      <c r="K12" s="221" t="s">
        <v>24</v>
      </c>
      <c r="L12" s="221" t="s">
        <v>24</v>
      </c>
      <c r="M12" s="221" t="s">
        <v>24</v>
      </c>
      <c r="N12" s="221" t="s">
        <v>24</v>
      </c>
      <c r="O12" s="175">
        <f t="shared" si="2"/>
        <v>0</v>
      </c>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M12" s="22"/>
      <c r="BN12" s="23"/>
      <c r="BO12" s="8"/>
      <c r="BP12" s="8">
        <v>5</v>
      </c>
      <c r="BQ12" s="24">
        <f t="shared" si="1"/>
        <v>0</v>
      </c>
      <c r="BR12" s="177">
        <f t="shared" si="0"/>
        <v>0</v>
      </c>
      <c r="BS12" s="24"/>
      <c r="BT12" s="24"/>
      <c r="BU12" s="8"/>
    </row>
    <row r="13" spans="1:73" s="160" customFormat="1" ht="12" customHeight="1">
      <c r="A13" s="315"/>
      <c r="B13" s="319"/>
      <c r="C13" s="219" t="s">
        <v>192</v>
      </c>
      <c r="D13" s="173" t="s">
        <v>18</v>
      </c>
      <c r="E13" s="221" t="s">
        <v>24</v>
      </c>
      <c r="F13" s="221" t="s">
        <v>24</v>
      </c>
      <c r="G13" s="221" t="s">
        <v>24</v>
      </c>
      <c r="H13" s="221" t="s">
        <v>24</v>
      </c>
      <c r="I13" s="221" t="s">
        <v>24</v>
      </c>
      <c r="J13" s="221" t="s">
        <v>24</v>
      </c>
      <c r="K13" s="221" t="s">
        <v>24</v>
      </c>
      <c r="L13" s="221" t="s">
        <v>24</v>
      </c>
      <c r="M13" s="221" t="s">
        <v>24</v>
      </c>
      <c r="N13" s="221" t="s">
        <v>24</v>
      </c>
      <c r="O13" s="175">
        <f t="shared" si="2"/>
        <v>0</v>
      </c>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M13" s="22"/>
      <c r="BN13" s="23"/>
      <c r="BO13" s="8"/>
      <c r="BP13" s="8">
        <v>5</v>
      </c>
      <c r="BQ13" s="24">
        <f t="shared" si="1"/>
        <v>0</v>
      </c>
      <c r="BR13" s="177">
        <f t="shared" si="0"/>
        <v>0</v>
      </c>
      <c r="BS13" s="24"/>
      <c r="BT13" s="24"/>
      <c r="BU13" s="8"/>
    </row>
    <row r="14" spans="1:73" s="160" customFormat="1" ht="12" customHeight="1">
      <c r="A14" s="315"/>
      <c r="B14" s="319"/>
      <c r="C14" s="219" t="s">
        <v>193</v>
      </c>
      <c r="D14" s="173" t="s">
        <v>18</v>
      </c>
      <c r="E14" s="221" t="s">
        <v>24</v>
      </c>
      <c r="F14" s="221" t="s">
        <v>24</v>
      </c>
      <c r="G14" s="221" t="s">
        <v>24</v>
      </c>
      <c r="H14" s="221" t="s">
        <v>24</v>
      </c>
      <c r="I14" s="221" t="s">
        <v>24</v>
      </c>
      <c r="J14" s="221" t="s">
        <v>24</v>
      </c>
      <c r="K14" s="221" t="s">
        <v>24</v>
      </c>
      <c r="L14" s="221" t="s">
        <v>24</v>
      </c>
      <c r="M14" s="221" t="s">
        <v>24</v>
      </c>
      <c r="N14" s="221" t="s">
        <v>24</v>
      </c>
      <c r="O14" s="175">
        <f t="shared" si="2"/>
        <v>0</v>
      </c>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M14" s="22"/>
      <c r="BN14" s="23"/>
      <c r="BO14" s="8"/>
      <c r="BP14" s="8">
        <v>5</v>
      </c>
      <c r="BQ14" s="24">
        <f t="shared" si="1"/>
        <v>0</v>
      </c>
      <c r="BR14" s="177">
        <f t="shared" si="0"/>
        <v>0</v>
      </c>
      <c r="BS14" s="24"/>
      <c r="BT14" s="24"/>
      <c r="BU14" s="8"/>
    </row>
    <row r="15" spans="1:73" s="160" customFormat="1" ht="12" customHeight="1">
      <c r="A15" s="315"/>
      <c r="B15" s="319"/>
      <c r="C15" s="219" t="s">
        <v>194</v>
      </c>
      <c r="D15" s="173" t="s">
        <v>18</v>
      </c>
      <c r="E15" s="221" t="s">
        <v>24</v>
      </c>
      <c r="F15" s="221" t="s">
        <v>24</v>
      </c>
      <c r="G15" s="221" t="s">
        <v>24</v>
      </c>
      <c r="H15" s="221" t="s">
        <v>24</v>
      </c>
      <c r="I15" s="221" t="s">
        <v>24</v>
      </c>
      <c r="J15" s="221" t="s">
        <v>24</v>
      </c>
      <c r="K15" s="221" t="s">
        <v>24</v>
      </c>
      <c r="L15" s="221" t="s">
        <v>24</v>
      </c>
      <c r="M15" s="221" t="s">
        <v>24</v>
      </c>
      <c r="N15" s="221" t="s">
        <v>24</v>
      </c>
      <c r="O15" s="175">
        <f t="shared" si="2"/>
        <v>0</v>
      </c>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M15" s="22"/>
      <c r="BN15" s="23"/>
      <c r="BO15" s="8"/>
      <c r="BP15" s="25">
        <v>3</v>
      </c>
      <c r="BQ15" s="24">
        <f t="shared" si="1"/>
        <v>0</v>
      </c>
      <c r="BR15" s="177">
        <f t="shared" si="0"/>
        <v>0</v>
      </c>
      <c r="BS15" s="24"/>
      <c r="BT15" s="24"/>
      <c r="BU15" s="8"/>
    </row>
    <row r="16" spans="1:73" s="160" customFormat="1" ht="12" customHeight="1">
      <c r="A16" s="315"/>
      <c r="B16" s="319"/>
      <c r="C16" s="219" t="s">
        <v>195</v>
      </c>
      <c r="D16" s="173" t="s">
        <v>18</v>
      </c>
      <c r="E16" s="221" t="s">
        <v>24</v>
      </c>
      <c r="F16" s="221" t="s">
        <v>24</v>
      </c>
      <c r="G16" s="221" t="s">
        <v>24</v>
      </c>
      <c r="H16" s="221" t="s">
        <v>24</v>
      </c>
      <c r="I16" s="221" t="s">
        <v>24</v>
      </c>
      <c r="J16" s="221" t="s">
        <v>24</v>
      </c>
      <c r="K16" s="221" t="s">
        <v>24</v>
      </c>
      <c r="L16" s="221" t="s">
        <v>24</v>
      </c>
      <c r="M16" s="221" t="s">
        <v>24</v>
      </c>
      <c r="N16" s="221" t="s">
        <v>24</v>
      </c>
      <c r="O16" s="175">
        <f t="shared" si="2"/>
        <v>0</v>
      </c>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M16" s="22"/>
      <c r="BN16" s="23"/>
      <c r="BO16" s="8"/>
      <c r="BP16" s="8">
        <v>3</v>
      </c>
      <c r="BQ16" s="24">
        <f t="shared" si="1"/>
        <v>0</v>
      </c>
      <c r="BR16" s="177">
        <f t="shared" si="0"/>
        <v>0</v>
      </c>
      <c r="BS16" s="24"/>
      <c r="BT16" s="24"/>
      <c r="BU16" s="8"/>
    </row>
    <row r="17" spans="1:73" s="160" customFormat="1" ht="12" customHeight="1">
      <c r="A17" s="315"/>
      <c r="B17" s="319"/>
      <c r="C17" s="219" t="s">
        <v>196</v>
      </c>
      <c r="D17" s="173" t="s">
        <v>18</v>
      </c>
      <c r="E17" s="221" t="s">
        <v>24</v>
      </c>
      <c r="F17" s="221" t="s">
        <v>24</v>
      </c>
      <c r="G17" s="221" t="s">
        <v>24</v>
      </c>
      <c r="H17" s="221" t="s">
        <v>24</v>
      </c>
      <c r="I17" s="221" t="s">
        <v>24</v>
      </c>
      <c r="J17" s="221" t="s">
        <v>24</v>
      </c>
      <c r="K17" s="221" t="s">
        <v>24</v>
      </c>
      <c r="L17" s="221" t="s">
        <v>24</v>
      </c>
      <c r="M17" s="221" t="s">
        <v>24</v>
      </c>
      <c r="N17" s="221" t="s">
        <v>24</v>
      </c>
      <c r="O17" s="175">
        <f t="shared" si="2"/>
        <v>0</v>
      </c>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M17" s="22"/>
      <c r="BN17" s="23"/>
      <c r="BO17" s="8"/>
      <c r="BP17" s="8">
        <v>3</v>
      </c>
      <c r="BQ17" s="24">
        <f t="shared" si="1"/>
        <v>0</v>
      </c>
      <c r="BR17" s="177">
        <f t="shared" si="0"/>
        <v>0</v>
      </c>
      <c r="BS17" s="24"/>
      <c r="BT17" s="24"/>
      <c r="BU17" s="8"/>
    </row>
    <row r="18" spans="1:73" s="160" customFormat="1" ht="12" customHeight="1" thickBot="1">
      <c r="A18" s="316"/>
      <c r="B18" s="320"/>
      <c r="C18" s="219" t="s">
        <v>197</v>
      </c>
      <c r="D18" s="173" t="s">
        <v>18</v>
      </c>
      <c r="E18" s="221" t="s">
        <v>24</v>
      </c>
      <c r="F18" s="221" t="s">
        <v>24</v>
      </c>
      <c r="G18" s="221" t="s">
        <v>24</v>
      </c>
      <c r="H18" s="221" t="s">
        <v>24</v>
      </c>
      <c r="I18" s="221" t="s">
        <v>24</v>
      </c>
      <c r="J18" s="221" t="s">
        <v>24</v>
      </c>
      <c r="K18" s="221" t="s">
        <v>24</v>
      </c>
      <c r="L18" s="221" t="s">
        <v>24</v>
      </c>
      <c r="M18" s="221" t="s">
        <v>24</v>
      </c>
      <c r="N18" s="221" t="s">
        <v>24</v>
      </c>
      <c r="O18" s="175">
        <f t="shared" si="2"/>
        <v>0</v>
      </c>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M18" s="22"/>
      <c r="BN18" s="23"/>
      <c r="BO18" s="8"/>
      <c r="BP18" s="8">
        <v>1</v>
      </c>
      <c r="BQ18" s="24">
        <f t="shared" si="1"/>
        <v>0</v>
      </c>
      <c r="BR18" s="177">
        <f t="shared" si="0"/>
        <v>0</v>
      </c>
      <c r="BS18" s="24"/>
      <c r="BT18" s="24"/>
      <c r="BU18" s="8"/>
    </row>
    <row r="19" spans="1:73" s="160" customFormat="1" ht="12" customHeight="1" thickBot="1">
      <c r="A19" s="207"/>
      <c r="B19" s="308" t="s">
        <v>175</v>
      </c>
      <c r="C19" s="309"/>
      <c r="D19" s="309"/>
      <c r="E19" s="309"/>
      <c r="F19" s="309"/>
      <c r="G19" s="309"/>
      <c r="H19" s="309"/>
      <c r="I19" s="309"/>
      <c r="J19" s="309"/>
      <c r="K19" s="309"/>
      <c r="L19" s="309"/>
      <c r="M19" s="309"/>
      <c r="N19" s="310"/>
      <c r="O19" s="223">
        <f>BT19</f>
        <v>0</v>
      </c>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M19" s="200">
        <f>BM9</f>
        <v>0</v>
      </c>
      <c r="BN19" s="200">
        <f>BN9</f>
        <v>-9</v>
      </c>
      <c r="BO19" s="200">
        <f>BO9</f>
        <v>0</v>
      </c>
      <c r="BP19" s="200"/>
      <c r="BQ19" s="26"/>
      <c r="BR19" s="201">
        <f>SUM(BR9:BR18)</f>
        <v>0</v>
      </c>
      <c r="BS19" s="202">
        <f>(BO19*BR19)/100</f>
        <v>0</v>
      </c>
      <c r="BT19" s="203">
        <f>IF(BS19&lt;15,(BR19-BS19),0)</f>
        <v>0</v>
      </c>
      <c r="BU19" s="222">
        <f>IF(BM19&gt;15,0,BT19)</f>
        <v>0</v>
      </c>
    </row>
    <row r="20" spans="1:76" s="159" customFormat="1" ht="13.5" customHeight="1">
      <c r="A20" s="314" t="s">
        <v>156</v>
      </c>
      <c r="B20" s="317" t="s">
        <v>198</v>
      </c>
      <c r="C20" s="219"/>
      <c r="D20" s="173" t="s">
        <v>18</v>
      </c>
      <c r="E20" s="220"/>
      <c r="F20" s="221"/>
      <c r="G20" s="162"/>
      <c r="H20" s="221"/>
      <c r="I20" s="161"/>
      <c r="J20" s="221"/>
      <c r="K20" s="221"/>
      <c r="L20" s="180"/>
      <c r="M20" s="221"/>
      <c r="N20" s="180"/>
      <c r="O20" s="175">
        <f>IF(AND(D20="Da",BQ20=0),BP20,0)</f>
        <v>0</v>
      </c>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M20" s="22">
        <f>IF(G20&gt;0,$BW$9-G20,0)</f>
        <v>0</v>
      </c>
      <c r="BN20" s="23">
        <f>BM20-9</f>
        <v>-9</v>
      </c>
      <c r="BO20" s="8">
        <f>IF(BM20&gt;9,BN20*15,0)</f>
        <v>0</v>
      </c>
      <c r="BP20" s="8">
        <v>10</v>
      </c>
      <c r="BQ20" s="24">
        <f>COUNTBLANK(E20:L20)</f>
        <v>8</v>
      </c>
      <c r="BR20" s="177">
        <f aca="true" t="shared" si="3" ref="BR20:BR29">O20</f>
        <v>0</v>
      </c>
      <c r="BS20" s="24"/>
      <c r="BT20" s="24"/>
      <c r="BU20" s="8"/>
      <c r="BW20" s="159">
        <f ca="1">YEAR(TODAY())</f>
        <v>2023</v>
      </c>
      <c r="BX20" s="159">
        <f ca="1">YEAR(TODAY())-15</f>
        <v>2008</v>
      </c>
    </row>
    <row r="21" spans="1:73" s="160" customFormat="1" ht="24.75">
      <c r="A21" s="315"/>
      <c r="B21" s="318"/>
      <c r="C21" s="219" t="s">
        <v>188</v>
      </c>
      <c r="D21" s="173" t="s">
        <v>18</v>
      </c>
      <c r="E21" s="221" t="s">
        <v>24</v>
      </c>
      <c r="F21" s="221" t="s">
        <v>24</v>
      </c>
      <c r="G21" s="221" t="s">
        <v>24</v>
      </c>
      <c r="H21" s="221" t="s">
        <v>24</v>
      </c>
      <c r="I21" s="221" t="s">
        <v>24</v>
      </c>
      <c r="J21" s="221" t="s">
        <v>24</v>
      </c>
      <c r="K21" s="221" t="s">
        <v>24</v>
      </c>
      <c r="L21" s="221" t="s">
        <v>24</v>
      </c>
      <c r="M21" s="221" t="s">
        <v>24</v>
      </c>
      <c r="N21" s="221" t="s">
        <v>24</v>
      </c>
      <c r="O21" s="175">
        <f>IF(AND($D$20="Da",D21="Da",O20&gt;0),BP21,0)</f>
        <v>0</v>
      </c>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M21" s="22"/>
      <c r="BN21" s="23"/>
      <c r="BO21" s="8"/>
      <c r="BP21" s="8">
        <v>15</v>
      </c>
      <c r="BQ21" s="24">
        <f aca="true" t="shared" si="4" ref="BQ21:BQ29">COUNTBLANK(E21:H21)</f>
        <v>0</v>
      </c>
      <c r="BR21" s="177">
        <f t="shared" si="3"/>
        <v>0</v>
      </c>
      <c r="BS21" s="24"/>
      <c r="BT21" s="24"/>
      <c r="BU21" s="8"/>
    </row>
    <row r="22" spans="1:73" s="160" customFormat="1" ht="12" customHeight="1">
      <c r="A22" s="315"/>
      <c r="B22" s="318"/>
      <c r="C22" s="219" t="s">
        <v>189</v>
      </c>
      <c r="D22" s="173" t="s">
        <v>18</v>
      </c>
      <c r="E22" s="221" t="s">
        <v>24</v>
      </c>
      <c r="F22" s="221" t="s">
        <v>24</v>
      </c>
      <c r="G22" s="221" t="s">
        <v>24</v>
      </c>
      <c r="H22" s="221" t="s">
        <v>24</v>
      </c>
      <c r="I22" s="221" t="s">
        <v>24</v>
      </c>
      <c r="J22" s="221" t="s">
        <v>24</v>
      </c>
      <c r="K22" s="221" t="s">
        <v>24</v>
      </c>
      <c r="L22" s="221" t="s">
        <v>24</v>
      </c>
      <c r="M22" s="221" t="s">
        <v>24</v>
      </c>
      <c r="N22" s="221" t="s">
        <v>24</v>
      </c>
      <c r="O22" s="175">
        <f aca="true" t="shared" si="5" ref="O22:O29">IF(AND($D$20="Da",D22="Da",O21&gt;0),BP22,0)</f>
        <v>0</v>
      </c>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M22" s="22"/>
      <c r="BN22" s="23"/>
      <c r="BO22" s="8"/>
      <c r="BP22" s="8">
        <v>30</v>
      </c>
      <c r="BQ22" s="24">
        <f t="shared" si="4"/>
        <v>0</v>
      </c>
      <c r="BR22" s="177">
        <f t="shared" si="3"/>
        <v>0</v>
      </c>
      <c r="BS22" s="24"/>
      <c r="BT22" s="24"/>
      <c r="BU22" s="8"/>
    </row>
    <row r="23" spans="1:73" s="160" customFormat="1" ht="12" customHeight="1">
      <c r="A23" s="315"/>
      <c r="B23" s="319" t="s">
        <v>190</v>
      </c>
      <c r="C23" s="219" t="s">
        <v>191</v>
      </c>
      <c r="D23" s="173" t="s">
        <v>18</v>
      </c>
      <c r="E23" s="221" t="s">
        <v>24</v>
      </c>
      <c r="F23" s="221" t="s">
        <v>24</v>
      </c>
      <c r="G23" s="221" t="s">
        <v>24</v>
      </c>
      <c r="H23" s="221" t="s">
        <v>24</v>
      </c>
      <c r="I23" s="221" t="s">
        <v>24</v>
      </c>
      <c r="J23" s="221" t="s">
        <v>24</v>
      </c>
      <c r="K23" s="221" t="s">
        <v>24</v>
      </c>
      <c r="L23" s="221" t="s">
        <v>24</v>
      </c>
      <c r="M23" s="221" t="s">
        <v>24</v>
      </c>
      <c r="N23" s="221" t="s">
        <v>24</v>
      </c>
      <c r="O23" s="175">
        <f t="shared" si="5"/>
        <v>0</v>
      </c>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M23" s="22"/>
      <c r="BN23" s="23"/>
      <c r="BO23" s="8"/>
      <c r="BP23" s="8">
        <v>5</v>
      </c>
      <c r="BQ23" s="24">
        <f t="shared" si="4"/>
        <v>0</v>
      </c>
      <c r="BR23" s="177">
        <f t="shared" si="3"/>
        <v>0</v>
      </c>
      <c r="BS23" s="24"/>
      <c r="BT23" s="24"/>
      <c r="BU23" s="8"/>
    </row>
    <row r="24" spans="1:73" s="160" customFormat="1" ht="12" customHeight="1">
      <c r="A24" s="315"/>
      <c r="B24" s="319"/>
      <c r="C24" s="219" t="s">
        <v>192</v>
      </c>
      <c r="D24" s="173" t="s">
        <v>18</v>
      </c>
      <c r="E24" s="221" t="s">
        <v>24</v>
      </c>
      <c r="F24" s="221" t="s">
        <v>24</v>
      </c>
      <c r="G24" s="221" t="s">
        <v>24</v>
      </c>
      <c r="H24" s="221" t="s">
        <v>24</v>
      </c>
      <c r="I24" s="221" t="s">
        <v>24</v>
      </c>
      <c r="J24" s="221" t="s">
        <v>24</v>
      </c>
      <c r="K24" s="221" t="s">
        <v>24</v>
      </c>
      <c r="L24" s="221" t="s">
        <v>24</v>
      </c>
      <c r="M24" s="221" t="s">
        <v>24</v>
      </c>
      <c r="N24" s="221" t="s">
        <v>24</v>
      </c>
      <c r="O24" s="175">
        <f t="shared" si="5"/>
        <v>0</v>
      </c>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M24" s="22"/>
      <c r="BN24" s="23"/>
      <c r="BO24" s="8"/>
      <c r="BP24" s="8">
        <v>5</v>
      </c>
      <c r="BQ24" s="24">
        <f t="shared" si="4"/>
        <v>0</v>
      </c>
      <c r="BR24" s="177">
        <f t="shared" si="3"/>
        <v>0</v>
      </c>
      <c r="BS24" s="24"/>
      <c r="BT24" s="24"/>
      <c r="BU24" s="8"/>
    </row>
    <row r="25" spans="1:73" s="160" customFormat="1" ht="12" customHeight="1">
      <c r="A25" s="315"/>
      <c r="B25" s="319"/>
      <c r="C25" s="219" t="s">
        <v>193</v>
      </c>
      <c r="D25" s="173" t="s">
        <v>18</v>
      </c>
      <c r="E25" s="221" t="s">
        <v>24</v>
      </c>
      <c r="F25" s="221" t="s">
        <v>24</v>
      </c>
      <c r="G25" s="221" t="s">
        <v>24</v>
      </c>
      <c r="H25" s="221" t="s">
        <v>24</v>
      </c>
      <c r="I25" s="221" t="s">
        <v>24</v>
      </c>
      <c r="J25" s="221" t="s">
        <v>24</v>
      </c>
      <c r="K25" s="221" t="s">
        <v>24</v>
      </c>
      <c r="L25" s="221" t="s">
        <v>24</v>
      </c>
      <c r="M25" s="221" t="s">
        <v>24</v>
      </c>
      <c r="N25" s="221" t="s">
        <v>24</v>
      </c>
      <c r="O25" s="175">
        <f t="shared" si="5"/>
        <v>0</v>
      </c>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M25" s="22"/>
      <c r="BN25" s="23"/>
      <c r="BO25" s="8"/>
      <c r="BP25" s="8">
        <v>5</v>
      </c>
      <c r="BQ25" s="24">
        <f t="shared" si="4"/>
        <v>0</v>
      </c>
      <c r="BR25" s="177">
        <f t="shared" si="3"/>
        <v>0</v>
      </c>
      <c r="BS25" s="24"/>
      <c r="BT25" s="24"/>
      <c r="BU25" s="8"/>
    </row>
    <row r="26" spans="1:73" s="160" customFormat="1" ht="12" customHeight="1">
      <c r="A26" s="315"/>
      <c r="B26" s="319"/>
      <c r="C26" s="219" t="s">
        <v>194</v>
      </c>
      <c r="D26" s="173" t="s">
        <v>18</v>
      </c>
      <c r="E26" s="221" t="s">
        <v>24</v>
      </c>
      <c r="F26" s="221" t="s">
        <v>24</v>
      </c>
      <c r="G26" s="221" t="s">
        <v>24</v>
      </c>
      <c r="H26" s="221" t="s">
        <v>24</v>
      </c>
      <c r="I26" s="221" t="s">
        <v>24</v>
      </c>
      <c r="J26" s="221" t="s">
        <v>24</v>
      </c>
      <c r="K26" s="221" t="s">
        <v>24</v>
      </c>
      <c r="L26" s="221" t="s">
        <v>24</v>
      </c>
      <c r="M26" s="221" t="s">
        <v>24</v>
      </c>
      <c r="N26" s="221" t="s">
        <v>24</v>
      </c>
      <c r="O26" s="175">
        <f t="shared" si="5"/>
        <v>0</v>
      </c>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M26" s="22"/>
      <c r="BN26" s="23"/>
      <c r="BO26" s="8"/>
      <c r="BP26" s="25">
        <v>3</v>
      </c>
      <c r="BQ26" s="24">
        <f t="shared" si="4"/>
        <v>0</v>
      </c>
      <c r="BR26" s="177">
        <f t="shared" si="3"/>
        <v>0</v>
      </c>
      <c r="BS26" s="24"/>
      <c r="BT26" s="24"/>
      <c r="BU26" s="8"/>
    </row>
    <row r="27" spans="1:73" s="160" customFormat="1" ht="12" customHeight="1">
      <c r="A27" s="315"/>
      <c r="B27" s="319"/>
      <c r="C27" s="219" t="s">
        <v>195</v>
      </c>
      <c r="D27" s="173" t="s">
        <v>18</v>
      </c>
      <c r="E27" s="221" t="s">
        <v>24</v>
      </c>
      <c r="F27" s="221" t="s">
        <v>24</v>
      </c>
      <c r="G27" s="221" t="s">
        <v>24</v>
      </c>
      <c r="H27" s="221" t="s">
        <v>24</v>
      </c>
      <c r="I27" s="221" t="s">
        <v>24</v>
      </c>
      <c r="J27" s="221" t="s">
        <v>24</v>
      </c>
      <c r="K27" s="221" t="s">
        <v>24</v>
      </c>
      <c r="L27" s="221" t="s">
        <v>24</v>
      </c>
      <c r="M27" s="221" t="s">
        <v>24</v>
      </c>
      <c r="N27" s="221" t="s">
        <v>24</v>
      </c>
      <c r="O27" s="175">
        <f t="shared" si="5"/>
        <v>0</v>
      </c>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M27" s="22"/>
      <c r="BN27" s="23"/>
      <c r="BO27" s="8"/>
      <c r="BP27" s="8">
        <v>3</v>
      </c>
      <c r="BQ27" s="24">
        <f t="shared" si="4"/>
        <v>0</v>
      </c>
      <c r="BR27" s="177">
        <f t="shared" si="3"/>
        <v>0</v>
      </c>
      <c r="BS27" s="24"/>
      <c r="BT27" s="24"/>
      <c r="BU27" s="8"/>
    </row>
    <row r="28" spans="1:73" s="160" customFormat="1" ht="12" customHeight="1">
      <c r="A28" s="315"/>
      <c r="B28" s="319"/>
      <c r="C28" s="219" t="s">
        <v>196</v>
      </c>
      <c r="D28" s="173" t="s">
        <v>18</v>
      </c>
      <c r="E28" s="221" t="s">
        <v>24</v>
      </c>
      <c r="F28" s="221" t="s">
        <v>24</v>
      </c>
      <c r="G28" s="221" t="s">
        <v>24</v>
      </c>
      <c r="H28" s="221" t="s">
        <v>24</v>
      </c>
      <c r="I28" s="221" t="s">
        <v>24</v>
      </c>
      <c r="J28" s="221" t="s">
        <v>24</v>
      </c>
      <c r="K28" s="221" t="s">
        <v>24</v>
      </c>
      <c r="L28" s="221" t="s">
        <v>24</v>
      </c>
      <c r="M28" s="221" t="s">
        <v>24</v>
      </c>
      <c r="N28" s="221" t="s">
        <v>24</v>
      </c>
      <c r="O28" s="175">
        <f t="shared" si="5"/>
        <v>0</v>
      </c>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M28" s="22"/>
      <c r="BN28" s="23"/>
      <c r="BO28" s="8"/>
      <c r="BP28" s="8">
        <v>3</v>
      </c>
      <c r="BQ28" s="24">
        <f t="shared" si="4"/>
        <v>0</v>
      </c>
      <c r="BR28" s="177">
        <f t="shared" si="3"/>
        <v>0</v>
      </c>
      <c r="BS28" s="24"/>
      <c r="BT28" s="24"/>
      <c r="BU28" s="8"/>
    </row>
    <row r="29" spans="1:73" s="160" customFormat="1" ht="12" customHeight="1" thickBot="1">
      <c r="A29" s="316"/>
      <c r="B29" s="320"/>
      <c r="C29" s="219" t="s">
        <v>197</v>
      </c>
      <c r="D29" s="173" t="s">
        <v>18</v>
      </c>
      <c r="E29" s="221" t="s">
        <v>24</v>
      </c>
      <c r="F29" s="221" t="s">
        <v>24</v>
      </c>
      <c r="G29" s="221" t="s">
        <v>24</v>
      </c>
      <c r="H29" s="221" t="s">
        <v>24</v>
      </c>
      <c r="I29" s="221" t="s">
        <v>24</v>
      </c>
      <c r="J29" s="221" t="s">
        <v>24</v>
      </c>
      <c r="K29" s="221" t="s">
        <v>24</v>
      </c>
      <c r="L29" s="221" t="s">
        <v>24</v>
      </c>
      <c r="M29" s="221" t="s">
        <v>24</v>
      </c>
      <c r="N29" s="221" t="s">
        <v>24</v>
      </c>
      <c r="O29" s="175">
        <f t="shared" si="5"/>
        <v>0</v>
      </c>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M29" s="22"/>
      <c r="BN29" s="23"/>
      <c r="BO29" s="8"/>
      <c r="BP29" s="8">
        <v>1</v>
      </c>
      <c r="BQ29" s="24">
        <f t="shared" si="4"/>
        <v>0</v>
      </c>
      <c r="BR29" s="177">
        <f t="shared" si="3"/>
        <v>0</v>
      </c>
      <c r="BS29" s="24"/>
      <c r="BT29" s="24"/>
      <c r="BU29" s="8"/>
    </row>
    <row r="30" spans="1:73" s="160" customFormat="1" ht="12" customHeight="1" thickBot="1">
      <c r="A30" s="207"/>
      <c r="B30" s="308" t="s">
        <v>175</v>
      </c>
      <c r="C30" s="309"/>
      <c r="D30" s="309"/>
      <c r="E30" s="309"/>
      <c r="F30" s="309"/>
      <c r="G30" s="309"/>
      <c r="H30" s="309"/>
      <c r="I30" s="309"/>
      <c r="J30" s="309"/>
      <c r="K30" s="309"/>
      <c r="L30" s="309"/>
      <c r="M30" s="309"/>
      <c r="N30" s="310"/>
      <c r="O30" s="223">
        <f>BT30</f>
        <v>0</v>
      </c>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M30" s="200">
        <f>BM20</f>
        <v>0</v>
      </c>
      <c r="BN30" s="200">
        <f>BN20</f>
        <v>-9</v>
      </c>
      <c r="BO30" s="200">
        <f>BO20</f>
        <v>0</v>
      </c>
      <c r="BP30" s="200"/>
      <c r="BQ30" s="26"/>
      <c r="BR30" s="201">
        <f>SUM(BR20:BR29)</f>
        <v>0</v>
      </c>
      <c r="BS30" s="202">
        <f>(BO30*BR30)/100</f>
        <v>0</v>
      </c>
      <c r="BT30" s="203">
        <f>IF(BS30&lt;15,(BR30-BS30),0)</f>
        <v>0</v>
      </c>
      <c r="BU30" s="222">
        <f>IF(BM30&gt;15,0,BT30)</f>
        <v>0</v>
      </c>
    </row>
    <row r="31" spans="1:73" s="160" customFormat="1" ht="13.5" customHeight="1">
      <c r="A31" s="314" t="s">
        <v>199</v>
      </c>
      <c r="B31" s="317" t="s">
        <v>200</v>
      </c>
      <c r="C31" s="219"/>
      <c r="D31" s="173" t="s">
        <v>18</v>
      </c>
      <c r="E31" s="220"/>
      <c r="F31" s="221"/>
      <c r="G31" s="162"/>
      <c r="H31" s="221"/>
      <c r="I31" s="161"/>
      <c r="J31" s="221"/>
      <c r="K31" s="221"/>
      <c r="L31" s="180"/>
      <c r="M31" s="221"/>
      <c r="N31" s="180"/>
      <c r="O31" s="175">
        <f>IF(AND(D31="Da",BQ31=0),BP31,0)</f>
        <v>0</v>
      </c>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M31" s="22">
        <f>IF(G31&gt;0,$BW$9-G31,0)</f>
        <v>0</v>
      </c>
      <c r="BN31" s="23">
        <f>BM31-9</f>
        <v>-9</v>
      </c>
      <c r="BO31" s="8">
        <f>IF(BM31&gt;9,BN31*15,0)</f>
        <v>0</v>
      </c>
      <c r="BP31" s="25">
        <v>15</v>
      </c>
      <c r="BQ31" s="24">
        <f>COUNTBLANK(E31:L31)</f>
        <v>8</v>
      </c>
      <c r="BR31" s="177">
        <f aca="true" t="shared" si="6" ref="BR31:BR40">O31</f>
        <v>0</v>
      </c>
      <c r="BS31" s="24"/>
      <c r="BT31" s="24"/>
      <c r="BU31" s="222">
        <f>IF(BM31&gt;15,0,BT31)</f>
        <v>0</v>
      </c>
    </row>
    <row r="32" spans="1:73" s="160" customFormat="1" ht="24.75">
      <c r="A32" s="315"/>
      <c r="B32" s="318"/>
      <c r="C32" s="219" t="s">
        <v>188</v>
      </c>
      <c r="D32" s="173" t="s">
        <v>18</v>
      </c>
      <c r="E32" s="221" t="s">
        <v>24</v>
      </c>
      <c r="F32" s="221" t="s">
        <v>24</v>
      </c>
      <c r="G32" s="221" t="s">
        <v>24</v>
      </c>
      <c r="H32" s="221" t="s">
        <v>24</v>
      </c>
      <c r="I32" s="221" t="s">
        <v>24</v>
      </c>
      <c r="J32" s="221" t="s">
        <v>24</v>
      </c>
      <c r="K32" s="221" t="s">
        <v>24</v>
      </c>
      <c r="L32" s="221" t="s">
        <v>24</v>
      </c>
      <c r="M32" s="221" t="s">
        <v>24</v>
      </c>
      <c r="N32" s="221" t="s">
        <v>24</v>
      </c>
      <c r="O32" s="175">
        <f>IF(AND($D$31="Da",D32="Da",O31&gt;0),BP32,0)</f>
        <v>0</v>
      </c>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M32" s="22"/>
      <c r="BN32" s="23"/>
      <c r="BO32" s="8"/>
      <c r="BP32" s="8">
        <v>15</v>
      </c>
      <c r="BQ32" s="24">
        <f aca="true" t="shared" si="7" ref="BQ32:BQ40">COUNTBLANK(E32:H32)</f>
        <v>0</v>
      </c>
      <c r="BR32" s="177">
        <f t="shared" si="6"/>
        <v>0</v>
      </c>
      <c r="BS32" s="24"/>
      <c r="BT32" s="24"/>
      <c r="BU32" s="200"/>
    </row>
    <row r="33" spans="1:73" s="160" customFormat="1" ht="12" customHeight="1">
      <c r="A33" s="315"/>
      <c r="B33" s="318"/>
      <c r="C33" s="219" t="s">
        <v>189</v>
      </c>
      <c r="D33" s="173" t="s">
        <v>18</v>
      </c>
      <c r="E33" s="221" t="s">
        <v>24</v>
      </c>
      <c r="F33" s="221" t="s">
        <v>24</v>
      </c>
      <c r="G33" s="221" t="s">
        <v>24</v>
      </c>
      <c r="H33" s="221" t="s">
        <v>24</v>
      </c>
      <c r="I33" s="221" t="s">
        <v>24</v>
      </c>
      <c r="J33" s="221" t="s">
        <v>24</v>
      </c>
      <c r="K33" s="221" t="s">
        <v>24</v>
      </c>
      <c r="L33" s="221" t="s">
        <v>24</v>
      </c>
      <c r="M33" s="221" t="s">
        <v>24</v>
      </c>
      <c r="N33" s="221" t="s">
        <v>24</v>
      </c>
      <c r="O33" s="175">
        <f aca="true" t="shared" si="8" ref="O33:O40">IF(AND($D$31="Da",D33="Da",O32&gt;0),BP33,0)</f>
        <v>0</v>
      </c>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M33" s="22"/>
      <c r="BN33" s="23"/>
      <c r="BO33" s="8"/>
      <c r="BP33" s="8">
        <v>30</v>
      </c>
      <c r="BQ33" s="24">
        <f t="shared" si="7"/>
        <v>0</v>
      </c>
      <c r="BR33" s="177">
        <f t="shared" si="6"/>
        <v>0</v>
      </c>
      <c r="BS33" s="24"/>
      <c r="BT33" s="24"/>
      <c r="BU33" s="200"/>
    </row>
    <row r="34" spans="1:73" s="160" customFormat="1" ht="12" customHeight="1">
      <c r="A34" s="315"/>
      <c r="B34" s="319" t="s">
        <v>190</v>
      </c>
      <c r="C34" s="219" t="s">
        <v>191</v>
      </c>
      <c r="D34" s="173" t="s">
        <v>18</v>
      </c>
      <c r="E34" s="221" t="s">
        <v>24</v>
      </c>
      <c r="F34" s="221" t="s">
        <v>24</v>
      </c>
      <c r="G34" s="221" t="s">
        <v>24</v>
      </c>
      <c r="H34" s="221" t="s">
        <v>24</v>
      </c>
      <c r="I34" s="221" t="s">
        <v>24</v>
      </c>
      <c r="J34" s="221" t="s">
        <v>24</v>
      </c>
      <c r="K34" s="221" t="s">
        <v>24</v>
      </c>
      <c r="L34" s="221" t="s">
        <v>24</v>
      </c>
      <c r="M34" s="221" t="s">
        <v>24</v>
      </c>
      <c r="N34" s="221" t="s">
        <v>24</v>
      </c>
      <c r="O34" s="175">
        <f t="shared" si="8"/>
        <v>0</v>
      </c>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M34" s="22"/>
      <c r="BN34" s="23"/>
      <c r="BO34" s="8"/>
      <c r="BP34" s="25">
        <v>5</v>
      </c>
      <c r="BQ34" s="24">
        <f t="shared" si="7"/>
        <v>0</v>
      </c>
      <c r="BR34" s="177">
        <f t="shared" si="6"/>
        <v>0</v>
      </c>
      <c r="BS34" s="24"/>
      <c r="BT34" s="24"/>
      <c r="BU34" s="200"/>
    </row>
    <row r="35" spans="1:73" s="160" customFormat="1" ht="12" customHeight="1">
      <c r="A35" s="315"/>
      <c r="B35" s="319"/>
      <c r="C35" s="219" t="s">
        <v>192</v>
      </c>
      <c r="D35" s="173" t="s">
        <v>18</v>
      </c>
      <c r="E35" s="221" t="s">
        <v>24</v>
      </c>
      <c r="F35" s="221" t="s">
        <v>24</v>
      </c>
      <c r="G35" s="221" t="s">
        <v>24</v>
      </c>
      <c r="H35" s="221" t="s">
        <v>24</v>
      </c>
      <c r="I35" s="221" t="s">
        <v>24</v>
      </c>
      <c r="J35" s="221" t="s">
        <v>24</v>
      </c>
      <c r="K35" s="221" t="s">
        <v>24</v>
      </c>
      <c r="L35" s="221" t="s">
        <v>24</v>
      </c>
      <c r="M35" s="221" t="s">
        <v>24</v>
      </c>
      <c r="N35" s="221" t="s">
        <v>24</v>
      </c>
      <c r="O35" s="175">
        <f t="shared" si="8"/>
        <v>0</v>
      </c>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M35" s="22"/>
      <c r="BN35" s="23"/>
      <c r="BO35" s="8"/>
      <c r="BP35" s="8">
        <v>5</v>
      </c>
      <c r="BQ35" s="24">
        <f t="shared" si="7"/>
        <v>0</v>
      </c>
      <c r="BR35" s="177">
        <f t="shared" si="6"/>
        <v>0</v>
      </c>
      <c r="BS35" s="24"/>
      <c r="BT35" s="24"/>
      <c r="BU35" s="200"/>
    </row>
    <row r="36" spans="1:73" s="160" customFormat="1" ht="12" customHeight="1">
      <c r="A36" s="315"/>
      <c r="B36" s="319"/>
      <c r="C36" s="219" t="s">
        <v>193</v>
      </c>
      <c r="D36" s="173" t="s">
        <v>18</v>
      </c>
      <c r="E36" s="221" t="s">
        <v>24</v>
      </c>
      <c r="F36" s="221" t="s">
        <v>24</v>
      </c>
      <c r="G36" s="221" t="s">
        <v>24</v>
      </c>
      <c r="H36" s="221" t="s">
        <v>24</v>
      </c>
      <c r="I36" s="221" t="s">
        <v>24</v>
      </c>
      <c r="J36" s="221" t="s">
        <v>24</v>
      </c>
      <c r="K36" s="221" t="s">
        <v>24</v>
      </c>
      <c r="L36" s="221" t="s">
        <v>24</v>
      </c>
      <c r="M36" s="221" t="s">
        <v>24</v>
      </c>
      <c r="N36" s="221" t="s">
        <v>24</v>
      </c>
      <c r="O36" s="175">
        <f t="shared" si="8"/>
        <v>0</v>
      </c>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M36" s="22"/>
      <c r="BN36" s="23"/>
      <c r="BO36" s="8"/>
      <c r="BP36" s="8">
        <v>5</v>
      </c>
      <c r="BQ36" s="24">
        <f t="shared" si="7"/>
        <v>0</v>
      </c>
      <c r="BR36" s="177">
        <f t="shared" si="6"/>
        <v>0</v>
      </c>
      <c r="BS36" s="24"/>
      <c r="BT36" s="24"/>
      <c r="BU36" s="200"/>
    </row>
    <row r="37" spans="1:73" s="160" customFormat="1" ht="12" customHeight="1">
      <c r="A37" s="315"/>
      <c r="B37" s="319"/>
      <c r="C37" s="219" t="s">
        <v>194</v>
      </c>
      <c r="D37" s="173" t="s">
        <v>18</v>
      </c>
      <c r="E37" s="221" t="s">
        <v>24</v>
      </c>
      <c r="F37" s="221" t="s">
        <v>24</v>
      </c>
      <c r="G37" s="221" t="s">
        <v>24</v>
      </c>
      <c r="H37" s="221" t="s">
        <v>24</v>
      </c>
      <c r="I37" s="221" t="s">
        <v>24</v>
      </c>
      <c r="J37" s="221" t="s">
        <v>24</v>
      </c>
      <c r="K37" s="221" t="s">
        <v>24</v>
      </c>
      <c r="L37" s="221" t="s">
        <v>24</v>
      </c>
      <c r="M37" s="221" t="s">
        <v>24</v>
      </c>
      <c r="N37" s="221" t="s">
        <v>24</v>
      </c>
      <c r="O37" s="175">
        <f t="shared" si="8"/>
        <v>0</v>
      </c>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M37" s="22"/>
      <c r="BN37" s="23"/>
      <c r="BO37" s="8"/>
      <c r="BP37" s="8">
        <v>3</v>
      </c>
      <c r="BQ37" s="24">
        <f t="shared" si="7"/>
        <v>0</v>
      </c>
      <c r="BR37" s="177">
        <f t="shared" si="6"/>
        <v>0</v>
      </c>
      <c r="BS37" s="24"/>
      <c r="BT37" s="24"/>
      <c r="BU37" s="200"/>
    </row>
    <row r="38" spans="1:73" s="160" customFormat="1" ht="12" customHeight="1">
      <c r="A38" s="315"/>
      <c r="B38" s="319"/>
      <c r="C38" s="219" t="s">
        <v>195</v>
      </c>
      <c r="D38" s="173" t="s">
        <v>18</v>
      </c>
      <c r="E38" s="221" t="s">
        <v>24</v>
      </c>
      <c r="F38" s="221" t="s">
        <v>24</v>
      </c>
      <c r="G38" s="221" t="s">
        <v>24</v>
      </c>
      <c r="H38" s="221" t="s">
        <v>24</v>
      </c>
      <c r="I38" s="221" t="s">
        <v>24</v>
      </c>
      <c r="J38" s="221" t="s">
        <v>24</v>
      </c>
      <c r="K38" s="221" t="s">
        <v>24</v>
      </c>
      <c r="L38" s="221" t="s">
        <v>24</v>
      </c>
      <c r="M38" s="221" t="s">
        <v>24</v>
      </c>
      <c r="N38" s="221" t="s">
        <v>24</v>
      </c>
      <c r="O38" s="175">
        <f t="shared" si="8"/>
        <v>0</v>
      </c>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M38" s="22"/>
      <c r="BN38" s="23"/>
      <c r="BO38" s="8"/>
      <c r="BP38" s="8">
        <v>3</v>
      </c>
      <c r="BQ38" s="24">
        <f t="shared" si="7"/>
        <v>0</v>
      </c>
      <c r="BR38" s="177">
        <f t="shared" si="6"/>
        <v>0</v>
      </c>
      <c r="BS38" s="24"/>
      <c r="BT38" s="24"/>
      <c r="BU38" s="200"/>
    </row>
    <row r="39" spans="1:73" s="160" customFormat="1" ht="12" customHeight="1">
      <c r="A39" s="315"/>
      <c r="B39" s="319"/>
      <c r="C39" s="219" t="s">
        <v>196</v>
      </c>
      <c r="D39" s="173" t="s">
        <v>18</v>
      </c>
      <c r="E39" s="221" t="s">
        <v>24</v>
      </c>
      <c r="F39" s="221" t="s">
        <v>24</v>
      </c>
      <c r="G39" s="221" t="s">
        <v>24</v>
      </c>
      <c r="H39" s="221" t="s">
        <v>24</v>
      </c>
      <c r="I39" s="221" t="s">
        <v>24</v>
      </c>
      <c r="J39" s="221" t="s">
        <v>24</v>
      </c>
      <c r="K39" s="221" t="s">
        <v>24</v>
      </c>
      <c r="L39" s="221" t="s">
        <v>24</v>
      </c>
      <c r="M39" s="221" t="s">
        <v>24</v>
      </c>
      <c r="N39" s="221" t="s">
        <v>24</v>
      </c>
      <c r="O39" s="175">
        <f t="shared" si="8"/>
        <v>0</v>
      </c>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M39" s="22"/>
      <c r="BN39" s="23"/>
      <c r="BO39" s="8"/>
      <c r="BP39" s="25">
        <v>3</v>
      </c>
      <c r="BQ39" s="24">
        <f t="shared" si="7"/>
        <v>0</v>
      </c>
      <c r="BR39" s="177">
        <f t="shared" si="6"/>
        <v>0</v>
      </c>
      <c r="BS39" s="24"/>
      <c r="BT39" s="24"/>
      <c r="BU39" s="200"/>
    </row>
    <row r="40" spans="1:73" s="160" customFormat="1" ht="12" customHeight="1" thickBot="1">
      <c r="A40" s="316"/>
      <c r="B40" s="320"/>
      <c r="C40" s="219" t="s">
        <v>197</v>
      </c>
      <c r="D40" s="173" t="s">
        <v>18</v>
      </c>
      <c r="E40" s="221" t="s">
        <v>24</v>
      </c>
      <c r="F40" s="221" t="s">
        <v>24</v>
      </c>
      <c r="G40" s="221" t="s">
        <v>24</v>
      </c>
      <c r="H40" s="221" t="s">
        <v>24</v>
      </c>
      <c r="I40" s="221" t="s">
        <v>24</v>
      </c>
      <c r="J40" s="221" t="s">
        <v>24</v>
      </c>
      <c r="K40" s="221" t="s">
        <v>24</v>
      </c>
      <c r="L40" s="221" t="s">
        <v>24</v>
      </c>
      <c r="M40" s="221" t="s">
        <v>24</v>
      </c>
      <c r="N40" s="221" t="s">
        <v>24</v>
      </c>
      <c r="O40" s="175">
        <f t="shared" si="8"/>
        <v>0</v>
      </c>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M40" s="22"/>
      <c r="BN40" s="23"/>
      <c r="BO40" s="8"/>
      <c r="BP40" s="25">
        <v>1</v>
      </c>
      <c r="BQ40" s="24">
        <f t="shared" si="7"/>
        <v>0</v>
      </c>
      <c r="BR40" s="177">
        <f t="shared" si="6"/>
        <v>0</v>
      </c>
      <c r="BS40" s="24"/>
      <c r="BT40" s="24"/>
      <c r="BU40" s="200"/>
    </row>
    <row r="41" spans="1:73" s="160" customFormat="1" ht="12" customHeight="1">
      <c r="A41" s="207"/>
      <c r="B41" s="321" t="s">
        <v>175</v>
      </c>
      <c r="C41" s="309"/>
      <c r="D41" s="309"/>
      <c r="E41" s="309"/>
      <c r="F41" s="309"/>
      <c r="G41" s="309"/>
      <c r="H41" s="309"/>
      <c r="I41" s="309"/>
      <c r="J41" s="309"/>
      <c r="K41" s="309"/>
      <c r="L41" s="309"/>
      <c r="M41" s="309"/>
      <c r="N41" s="310"/>
      <c r="O41" s="223">
        <f>BT41</f>
        <v>0</v>
      </c>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M41" s="200">
        <f>BM31</f>
        <v>0</v>
      </c>
      <c r="BN41" s="200">
        <f>BN31</f>
        <v>-9</v>
      </c>
      <c r="BO41" s="200">
        <f>BO31</f>
        <v>0</v>
      </c>
      <c r="BP41" s="25"/>
      <c r="BQ41" s="26"/>
      <c r="BR41" s="224">
        <f>SUM(BR31:BR40)</f>
        <v>0</v>
      </c>
      <c r="BS41" s="202">
        <f>(BO41*BR41)/100</f>
        <v>0</v>
      </c>
      <c r="BT41" s="203">
        <f>IF(BS41&lt;15,(BR41-BS41),0)</f>
        <v>0</v>
      </c>
      <c r="BU41" s="222">
        <f>IF(BM41&gt;15,0,BT41)</f>
        <v>0</v>
      </c>
    </row>
    <row r="42" spans="1:73" s="160" customFormat="1" ht="27" customHeight="1" hidden="1">
      <c r="A42" s="229"/>
      <c r="B42" s="163" t="s">
        <v>204</v>
      </c>
      <c r="C42" s="230"/>
      <c r="D42" s="173" t="s">
        <v>18</v>
      </c>
      <c r="E42" s="220"/>
      <c r="F42" s="221"/>
      <c r="G42" s="162"/>
      <c r="H42" s="221" t="s">
        <v>18</v>
      </c>
      <c r="I42" s="161" t="s">
        <v>183</v>
      </c>
      <c r="J42" s="221"/>
      <c r="K42" s="221"/>
      <c r="L42" s="221"/>
      <c r="M42" s="221"/>
      <c r="N42" s="221"/>
      <c r="O42" s="175">
        <f>IF(AND(D42="Da",BQ42=0),BP42,0)</f>
        <v>0</v>
      </c>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M42" s="22">
        <f>IF(G42&gt;0,$BW$9-G42,0)</f>
        <v>0</v>
      </c>
      <c r="BN42" s="23">
        <f>BM42-9</f>
        <v>-9</v>
      </c>
      <c r="BO42" s="8">
        <f>IF(BM42&gt;9,BN42*15,0)</f>
        <v>0</v>
      </c>
      <c r="BP42" s="3">
        <v>15</v>
      </c>
      <c r="BQ42" s="24">
        <f>COUNTBLANK(E42:L42)</f>
        <v>6</v>
      </c>
      <c r="BR42" s="177">
        <f>O42</f>
        <v>0</v>
      </c>
      <c r="BS42" s="24"/>
      <c r="BT42" s="24"/>
      <c r="BU42" s="222">
        <f>IF(BM42&gt;15,0,BT42)</f>
        <v>0</v>
      </c>
    </row>
    <row r="43" spans="1:73" s="160" customFormat="1" ht="13.5" hidden="1">
      <c r="A43" s="231"/>
      <c r="B43" s="308" t="s">
        <v>175</v>
      </c>
      <c r="C43" s="309"/>
      <c r="D43" s="309"/>
      <c r="E43" s="309"/>
      <c r="F43" s="309"/>
      <c r="G43" s="309"/>
      <c r="H43" s="309"/>
      <c r="I43" s="309"/>
      <c r="J43" s="309"/>
      <c r="K43" s="309"/>
      <c r="L43" s="309"/>
      <c r="M43" s="309"/>
      <c r="N43" s="310"/>
      <c r="O43" s="223">
        <f>BT43</f>
        <v>0</v>
      </c>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M43" s="200"/>
      <c r="BN43" s="232"/>
      <c r="BO43" s="25"/>
      <c r="BP43" s="191"/>
      <c r="BQ43" s="26"/>
      <c r="BR43" s="228">
        <f>BR42</f>
        <v>0</v>
      </c>
      <c r="BS43" s="202">
        <f>(BO43*BR43)/100</f>
        <v>0</v>
      </c>
      <c r="BT43" s="225">
        <f>IF(BS43&lt;15,(BR43-BS43),0)</f>
        <v>0</v>
      </c>
      <c r="BU43" s="222">
        <f>IF(BM43&gt;15,0,BT43)</f>
        <v>0</v>
      </c>
    </row>
    <row r="44" spans="1:73" s="160" customFormat="1" ht="13.5">
      <c r="A44" s="311" t="s">
        <v>171</v>
      </c>
      <c r="B44" s="312" t="s">
        <v>161</v>
      </c>
      <c r="C44" s="158" t="s">
        <v>162</v>
      </c>
      <c r="D44" s="173" t="s">
        <v>18</v>
      </c>
      <c r="E44" s="163" t="s">
        <v>24</v>
      </c>
      <c r="F44" s="163" t="s">
        <v>24</v>
      </c>
      <c r="G44" s="163" t="s">
        <v>24</v>
      </c>
      <c r="H44" s="163" t="s">
        <v>24</v>
      </c>
      <c r="I44" s="163" t="s">
        <v>24</v>
      </c>
      <c r="J44" s="163" t="s">
        <v>24</v>
      </c>
      <c r="K44" s="163" t="s">
        <v>24</v>
      </c>
      <c r="L44" s="163" t="s">
        <v>24</v>
      </c>
      <c r="M44" s="163" t="s">
        <v>24</v>
      </c>
      <c r="N44" s="163" t="s">
        <v>24</v>
      </c>
      <c r="O44" s="175">
        <f aca="true" t="shared" si="9" ref="O44:O52">IF(D44="Da",BP44,0)</f>
        <v>0</v>
      </c>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M44" s="22"/>
      <c r="BN44" s="23">
        <f>BM44-9</f>
        <v>-9</v>
      </c>
      <c r="BO44" s="8">
        <f>IF(BM44&gt;9,BN44*15,0)</f>
        <v>0</v>
      </c>
      <c r="BP44" s="3">
        <v>1</v>
      </c>
      <c r="BQ44" s="24">
        <v>0</v>
      </c>
      <c r="BR44" s="177">
        <f aca="true" t="shared" si="10" ref="BR44:BR52">O44</f>
        <v>0</v>
      </c>
      <c r="BS44" s="24"/>
      <c r="BT44" s="24"/>
      <c r="BU44" s="200"/>
    </row>
    <row r="45" spans="1:73" s="160" customFormat="1" ht="12" customHeight="1">
      <c r="A45" s="311"/>
      <c r="B45" s="312"/>
      <c r="C45" s="158" t="s">
        <v>163</v>
      </c>
      <c r="D45" s="173" t="s">
        <v>18</v>
      </c>
      <c r="E45" s="220"/>
      <c r="F45" s="221"/>
      <c r="G45" s="162"/>
      <c r="H45" s="233"/>
      <c r="I45" s="221"/>
      <c r="J45" s="221"/>
      <c r="K45" s="221"/>
      <c r="L45" s="221"/>
      <c r="M45" s="221"/>
      <c r="N45" s="221"/>
      <c r="O45" s="175">
        <f t="shared" si="9"/>
        <v>0</v>
      </c>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M45" s="22">
        <f>IF(G45&gt;0,$BW$9-G45,0)</f>
        <v>0</v>
      </c>
      <c r="BN45" s="23">
        <f aca="true" t="shared" si="11" ref="BN45:BN52">BM45-9</f>
        <v>-9</v>
      </c>
      <c r="BO45" s="8">
        <f aca="true" t="shared" si="12" ref="BO45:BO52">IF(BM45&gt;9,BN45*15,0)</f>
        <v>0</v>
      </c>
      <c r="BP45" s="3">
        <v>3</v>
      </c>
      <c r="BQ45" s="24">
        <v>0</v>
      </c>
      <c r="BR45" s="177">
        <f t="shared" si="10"/>
        <v>0</v>
      </c>
      <c r="BS45" s="24"/>
      <c r="BT45" s="24"/>
      <c r="BU45" s="222">
        <f aca="true" t="shared" si="13" ref="BU45:BU54">IF(BM45&gt;15,0,BT45)</f>
        <v>0</v>
      </c>
    </row>
    <row r="46" spans="1:73" s="164" customFormat="1" ht="12" customHeight="1">
      <c r="A46" s="311"/>
      <c r="B46" s="312"/>
      <c r="C46" s="158" t="s">
        <v>164</v>
      </c>
      <c r="D46" s="173" t="s">
        <v>18</v>
      </c>
      <c r="E46" s="187"/>
      <c r="F46" s="181"/>
      <c r="G46" s="162"/>
      <c r="H46" s="233"/>
      <c r="I46" s="181"/>
      <c r="J46" s="181"/>
      <c r="K46" s="181"/>
      <c r="L46" s="182"/>
      <c r="M46" s="181"/>
      <c r="N46" s="182"/>
      <c r="O46" s="175">
        <f t="shared" si="9"/>
        <v>0</v>
      </c>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M46" s="22">
        <f>IF(G46&gt;0,$BW$9-G46,0)</f>
        <v>0</v>
      </c>
      <c r="BN46" s="23">
        <f t="shared" si="11"/>
        <v>-9</v>
      </c>
      <c r="BO46" s="8">
        <f t="shared" si="12"/>
        <v>0</v>
      </c>
      <c r="BP46" s="3">
        <v>5</v>
      </c>
      <c r="BQ46" s="24">
        <v>0</v>
      </c>
      <c r="BR46" s="177">
        <f t="shared" si="10"/>
        <v>0</v>
      </c>
      <c r="BS46" s="24"/>
      <c r="BT46" s="24"/>
      <c r="BU46" s="222">
        <f t="shared" si="13"/>
        <v>0</v>
      </c>
    </row>
    <row r="47" spans="1:73" s="164" customFormat="1" ht="12" customHeight="1">
      <c r="A47" s="311"/>
      <c r="B47" s="312"/>
      <c r="C47" s="158" t="s">
        <v>165</v>
      </c>
      <c r="D47" s="173" t="s">
        <v>18</v>
      </c>
      <c r="E47" s="187"/>
      <c r="F47" s="181"/>
      <c r="G47" s="162"/>
      <c r="H47" s="233"/>
      <c r="I47" s="181"/>
      <c r="J47" s="181"/>
      <c r="K47" s="181"/>
      <c r="L47" s="182"/>
      <c r="M47" s="181"/>
      <c r="N47" s="182"/>
      <c r="O47" s="175">
        <f t="shared" si="9"/>
        <v>0</v>
      </c>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M47" s="22">
        <f>IF(G47&gt;0,$BW$9-G47,0)</f>
        <v>0</v>
      </c>
      <c r="BN47" s="23">
        <f t="shared" si="11"/>
        <v>-9</v>
      </c>
      <c r="BO47" s="8">
        <f t="shared" si="12"/>
        <v>0</v>
      </c>
      <c r="BP47" s="3">
        <v>15</v>
      </c>
      <c r="BQ47" s="24">
        <v>0</v>
      </c>
      <c r="BR47" s="177">
        <f t="shared" si="10"/>
        <v>0</v>
      </c>
      <c r="BS47" s="24"/>
      <c r="BT47" s="24"/>
      <c r="BU47" s="222">
        <f t="shared" si="13"/>
        <v>0</v>
      </c>
    </row>
    <row r="48" spans="1:73" s="164" customFormat="1" ht="12" customHeight="1">
      <c r="A48" s="311"/>
      <c r="B48" s="312"/>
      <c r="C48" s="158" t="s">
        <v>166</v>
      </c>
      <c r="D48" s="173" t="s">
        <v>18</v>
      </c>
      <c r="E48" s="187"/>
      <c r="F48" s="181"/>
      <c r="G48" s="162"/>
      <c r="H48" s="233"/>
      <c r="I48" s="181"/>
      <c r="J48" s="181"/>
      <c r="K48" s="181"/>
      <c r="L48" s="182"/>
      <c r="M48" s="181"/>
      <c r="N48" s="182"/>
      <c r="O48" s="175">
        <f t="shared" si="9"/>
        <v>0</v>
      </c>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M48" s="22">
        <f>IF(G48&gt;0,$BW$9-G48,0)</f>
        <v>0</v>
      </c>
      <c r="BN48" s="23">
        <f t="shared" si="11"/>
        <v>-9</v>
      </c>
      <c r="BO48" s="8">
        <f t="shared" si="12"/>
        <v>0</v>
      </c>
      <c r="BP48" s="3">
        <v>10</v>
      </c>
      <c r="BQ48" s="24">
        <v>0</v>
      </c>
      <c r="BR48" s="177">
        <f t="shared" si="10"/>
        <v>0</v>
      </c>
      <c r="BS48" s="24"/>
      <c r="BT48" s="24"/>
      <c r="BU48" s="222">
        <f t="shared" si="13"/>
        <v>0</v>
      </c>
    </row>
    <row r="49" spans="1:73" s="164" customFormat="1" ht="12" customHeight="1">
      <c r="A49" s="311"/>
      <c r="B49" s="312"/>
      <c r="C49" s="158" t="s">
        <v>167</v>
      </c>
      <c r="D49" s="173" t="s">
        <v>18</v>
      </c>
      <c r="E49" s="163" t="s">
        <v>24</v>
      </c>
      <c r="F49" s="163" t="s">
        <v>24</v>
      </c>
      <c r="G49" s="163" t="s">
        <v>24</v>
      </c>
      <c r="H49" s="163" t="s">
        <v>24</v>
      </c>
      <c r="I49" s="163" t="s">
        <v>24</v>
      </c>
      <c r="J49" s="163" t="s">
        <v>24</v>
      </c>
      <c r="K49" s="163" t="s">
        <v>24</v>
      </c>
      <c r="L49" s="163" t="s">
        <v>24</v>
      </c>
      <c r="M49" s="163" t="s">
        <v>24</v>
      </c>
      <c r="N49" s="163" t="s">
        <v>24</v>
      </c>
      <c r="O49" s="175">
        <f t="shared" si="9"/>
        <v>0</v>
      </c>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M49" s="22"/>
      <c r="BN49" s="23">
        <f t="shared" si="11"/>
        <v>-9</v>
      </c>
      <c r="BO49" s="8">
        <f t="shared" si="12"/>
        <v>0</v>
      </c>
      <c r="BP49" s="3">
        <v>5</v>
      </c>
      <c r="BQ49" s="24">
        <v>0</v>
      </c>
      <c r="BR49" s="177">
        <f t="shared" si="10"/>
        <v>0</v>
      </c>
      <c r="BS49" s="24"/>
      <c r="BT49" s="24"/>
      <c r="BU49" s="200"/>
    </row>
    <row r="50" spans="1:73" s="164" customFormat="1" ht="12" customHeight="1">
      <c r="A50" s="311"/>
      <c r="B50" s="312"/>
      <c r="C50" s="158" t="s">
        <v>168</v>
      </c>
      <c r="D50" s="173" t="s">
        <v>18</v>
      </c>
      <c r="E50" s="163" t="s">
        <v>24</v>
      </c>
      <c r="F50" s="163" t="s">
        <v>24</v>
      </c>
      <c r="G50" s="163" t="s">
        <v>24</v>
      </c>
      <c r="H50" s="163" t="s">
        <v>24</v>
      </c>
      <c r="I50" s="163" t="s">
        <v>24</v>
      </c>
      <c r="J50" s="163" t="s">
        <v>24</v>
      </c>
      <c r="K50" s="163" t="s">
        <v>24</v>
      </c>
      <c r="L50" s="163" t="s">
        <v>24</v>
      </c>
      <c r="M50" s="163" t="s">
        <v>24</v>
      </c>
      <c r="N50" s="163" t="s">
        <v>24</v>
      </c>
      <c r="O50" s="175">
        <f t="shared" si="9"/>
        <v>0</v>
      </c>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M50" s="22"/>
      <c r="BN50" s="23">
        <f t="shared" si="11"/>
        <v>-9</v>
      </c>
      <c r="BO50" s="8">
        <f t="shared" si="12"/>
        <v>0</v>
      </c>
      <c r="BP50" s="3">
        <v>15</v>
      </c>
      <c r="BQ50" s="24">
        <v>0</v>
      </c>
      <c r="BR50" s="177">
        <f t="shared" si="10"/>
        <v>0</v>
      </c>
      <c r="BS50" s="24"/>
      <c r="BT50" s="24"/>
      <c r="BU50" s="200"/>
    </row>
    <row r="51" spans="1:73" s="164" customFormat="1" ht="12" customHeight="1">
      <c r="A51" s="311"/>
      <c r="B51" s="312"/>
      <c r="C51" s="158" t="s">
        <v>169</v>
      </c>
      <c r="D51" s="173" t="s">
        <v>18</v>
      </c>
      <c r="E51" s="163" t="s">
        <v>24</v>
      </c>
      <c r="F51" s="163" t="s">
        <v>24</v>
      </c>
      <c r="G51" s="163" t="s">
        <v>24</v>
      </c>
      <c r="H51" s="163" t="s">
        <v>24</v>
      </c>
      <c r="I51" s="163" t="s">
        <v>24</v>
      </c>
      <c r="J51" s="163" t="s">
        <v>24</v>
      </c>
      <c r="K51" s="163" t="s">
        <v>24</v>
      </c>
      <c r="L51" s="163" t="s">
        <v>24</v>
      </c>
      <c r="M51" s="163" t="s">
        <v>24</v>
      </c>
      <c r="N51" s="163" t="s">
        <v>24</v>
      </c>
      <c r="O51" s="175">
        <f t="shared" si="9"/>
        <v>0</v>
      </c>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M51" s="22"/>
      <c r="BN51" s="23">
        <f t="shared" si="11"/>
        <v>-9</v>
      </c>
      <c r="BO51" s="8">
        <f t="shared" si="12"/>
        <v>0</v>
      </c>
      <c r="BP51" s="3">
        <v>20</v>
      </c>
      <c r="BQ51" s="24">
        <v>0</v>
      </c>
      <c r="BR51" s="177">
        <f t="shared" si="10"/>
        <v>0</v>
      </c>
      <c r="BS51" s="24"/>
      <c r="BT51" s="24"/>
      <c r="BU51" s="200"/>
    </row>
    <row r="52" spans="1:73" s="164" customFormat="1" ht="12" customHeight="1">
      <c r="A52" s="311"/>
      <c r="B52" s="312"/>
      <c r="C52" s="158" t="s">
        <v>170</v>
      </c>
      <c r="D52" s="173" t="s">
        <v>18</v>
      </c>
      <c r="E52" s="234"/>
      <c r="F52" s="233"/>
      <c r="G52" s="162"/>
      <c r="H52" s="233"/>
      <c r="I52" s="233"/>
      <c r="J52" s="233"/>
      <c r="K52" s="233"/>
      <c r="L52" s="233"/>
      <c r="M52" s="233"/>
      <c r="N52" s="233"/>
      <c r="O52" s="175">
        <f t="shared" si="9"/>
        <v>0</v>
      </c>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M52" s="22">
        <f>IF(G52&gt;0,$BW$9-G52,0)</f>
        <v>0</v>
      </c>
      <c r="BN52" s="23">
        <f t="shared" si="11"/>
        <v>-9</v>
      </c>
      <c r="BO52" s="8">
        <f t="shared" si="12"/>
        <v>0</v>
      </c>
      <c r="BP52" s="3">
        <v>5</v>
      </c>
      <c r="BQ52" s="24">
        <v>0</v>
      </c>
      <c r="BR52" s="177">
        <f t="shared" si="10"/>
        <v>0</v>
      </c>
      <c r="BS52" s="24"/>
      <c r="BT52" s="24"/>
      <c r="BU52" s="222">
        <f t="shared" si="13"/>
        <v>0</v>
      </c>
    </row>
    <row r="53" spans="1:73" s="146" customFormat="1" ht="13.5">
      <c r="A53" s="174"/>
      <c r="B53" s="308" t="s">
        <v>205</v>
      </c>
      <c r="C53" s="309"/>
      <c r="D53" s="309"/>
      <c r="E53" s="309"/>
      <c r="F53" s="309"/>
      <c r="G53" s="309"/>
      <c r="H53" s="309"/>
      <c r="I53" s="309"/>
      <c r="J53" s="309"/>
      <c r="K53" s="309"/>
      <c r="L53" s="309"/>
      <c r="M53" s="309"/>
      <c r="N53" s="310"/>
      <c r="O53" s="235">
        <f>SUM(O44:O52)</f>
        <v>0</v>
      </c>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159"/>
      <c r="BM53" s="191"/>
      <c r="BN53" s="192"/>
      <c r="BO53" s="192"/>
      <c r="BP53" s="191"/>
      <c r="BQ53" s="191"/>
      <c r="BR53" s="205">
        <f>SUM(BR44:BR52)</f>
        <v>0</v>
      </c>
      <c r="BS53" s="191"/>
      <c r="BT53" s="191"/>
      <c r="BU53" s="222">
        <f t="shared" si="13"/>
        <v>0</v>
      </c>
    </row>
    <row r="54" spans="1:73" s="146" customFormat="1" ht="13.5">
      <c r="A54" s="236"/>
      <c r="B54" s="237"/>
      <c r="C54" s="313" t="s">
        <v>206</v>
      </c>
      <c r="D54" s="313"/>
      <c r="E54" s="238">
        <f>COUNT(G9,G20,G31,#REF!,#REF!,#REF!,#REF!,#REF!,#REF!,#REF!,#REF!,#REF!,G44)</f>
        <v>0</v>
      </c>
      <c r="F54" s="239"/>
      <c r="G54" s="239"/>
      <c r="H54" s="239"/>
      <c r="I54" s="239"/>
      <c r="J54" s="239"/>
      <c r="K54" s="239"/>
      <c r="L54" s="239"/>
      <c r="M54" s="239"/>
      <c r="N54" s="238" t="s">
        <v>22</v>
      </c>
      <c r="O54" s="240">
        <f>O19+O30+O41+O53</f>
        <v>0</v>
      </c>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159"/>
      <c r="BM54" s="191"/>
      <c r="BN54" s="192"/>
      <c r="BO54" s="192"/>
      <c r="BP54" s="191"/>
      <c r="BQ54" s="191"/>
      <c r="BR54" s="205"/>
      <c r="BS54" s="191"/>
      <c r="BT54" s="191"/>
      <c r="BU54" s="222">
        <f t="shared" si="13"/>
        <v>0</v>
      </c>
    </row>
    <row r="55" spans="2:8" ht="13.5">
      <c r="B55" s="141" t="s">
        <v>157</v>
      </c>
      <c r="C55" s="144"/>
      <c r="D55" s="144"/>
      <c r="H55" s="147"/>
    </row>
    <row r="56" spans="2:8" ht="13.5">
      <c r="B56" s="141" t="s">
        <v>207</v>
      </c>
      <c r="C56" s="167"/>
      <c r="D56" s="167"/>
      <c r="H56" s="147"/>
    </row>
    <row r="57" spans="2:73" s="146" customFormat="1" ht="13.5">
      <c r="B57" s="159"/>
      <c r="C57" s="168"/>
      <c r="D57" s="168"/>
      <c r="E57" s="189"/>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M57" s="191"/>
      <c r="BN57" s="192"/>
      <c r="BO57" s="192"/>
      <c r="BP57" s="191"/>
      <c r="BQ57" s="191"/>
      <c r="BR57" s="191"/>
      <c r="BS57" s="191"/>
      <c r="BT57" s="191"/>
      <c r="BU57" s="192"/>
    </row>
    <row r="58" spans="3:73" s="146" customFormat="1" ht="13.5">
      <c r="C58" s="168"/>
      <c r="D58" s="168"/>
      <c r="E58" s="189"/>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M58" s="191"/>
      <c r="BN58" s="192"/>
      <c r="BO58" s="192"/>
      <c r="BP58" s="191"/>
      <c r="BQ58" s="191"/>
      <c r="BR58" s="191"/>
      <c r="BS58" s="191"/>
      <c r="BT58" s="191"/>
      <c r="BU58" s="192"/>
    </row>
    <row r="59" spans="3:73" s="146" customFormat="1" ht="13.5">
      <c r="C59" s="168"/>
      <c r="D59" s="168"/>
      <c r="E59" s="189"/>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M59" s="191"/>
      <c r="BN59" s="192"/>
      <c r="BO59" s="192"/>
      <c r="BP59" s="191"/>
      <c r="BQ59" s="191"/>
      <c r="BR59" s="191"/>
      <c r="BS59" s="191"/>
      <c r="BT59" s="191"/>
      <c r="BU59" s="192"/>
    </row>
    <row r="60" spans="3:73" s="146" customFormat="1" ht="13.5">
      <c r="C60" s="168"/>
      <c r="D60" s="168"/>
      <c r="E60" s="189"/>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M60" s="191"/>
      <c r="BN60" s="192"/>
      <c r="BO60" s="192"/>
      <c r="BP60" s="191"/>
      <c r="BQ60" s="191"/>
      <c r="BR60" s="191"/>
      <c r="BS60" s="191"/>
      <c r="BT60" s="191"/>
      <c r="BU60" s="192"/>
    </row>
    <row r="61" spans="2:73" s="146" customFormat="1" ht="13.5">
      <c r="B61" s="196"/>
      <c r="C61" s="170"/>
      <c r="D61" s="170"/>
      <c r="E61" s="189"/>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M61" s="191"/>
      <c r="BN61" s="192"/>
      <c r="BO61" s="192"/>
      <c r="BP61" s="191"/>
      <c r="BQ61" s="191"/>
      <c r="BR61" s="191"/>
      <c r="BS61" s="191"/>
      <c r="BT61" s="191"/>
      <c r="BU61" s="192"/>
    </row>
    <row r="62" spans="2:8" ht="13.5">
      <c r="B62" s="141"/>
      <c r="C62" s="170"/>
      <c r="D62" s="170"/>
      <c r="H62" s="147"/>
    </row>
    <row r="63" spans="2:8" ht="13.5">
      <c r="B63" s="166"/>
      <c r="C63" s="170"/>
      <c r="D63" s="170"/>
      <c r="H63" s="147"/>
    </row>
    <row r="64" spans="2:8" ht="13.5">
      <c r="B64" s="171"/>
      <c r="C64" s="172"/>
      <c r="D64" s="172"/>
      <c r="H64" s="147"/>
    </row>
    <row r="65" spans="3:8" ht="13.5">
      <c r="C65" s="166"/>
      <c r="D65" s="166"/>
      <c r="H65" s="147"/>
    </row>
    <row r="66" spans="3:8" ht="13.5">
      <c r="C66" s="141"/>
      <c r="D66" s="141"/>
      <c r="H66" s="147"/>
    </row>
    <row r="67" spans="3:8" ht="13.5">
      <c r="C67" s="141"/>
      <c r="D67" s="141"/>
      <c r="H67" s="147"/>
    </row>
    <row r="68" spans="3:8" ht="13.5">
      <c r="C68" s="141"/>
      <c r="D68" s="141"/>
      <c r="H68" s="147"/>
    </row>
    <row r="69" spans="3:8" ht="13.5">
      <c r="C69" s="149"/>
      <c r="D69" s="149"/>
      <c r="H69" s="147"/>
    </row>
    <row r="70" spans="3:8" ht="13.5">
      <c r="C70" s="147"/>
      <c r="D70" s="147"/>
      <c r="H70" s="147"/>
    </row>
    <row r="71" spans="3:8" ht="13.5">
      <c r="C71" s="169"/>
      <c r="D71" s="169"/>
      <c r="H71" s="147"/>
    </row>
    <row r="72" spans="3:4" ht="13.5">
      <c r="C72" s="143"/>
      <c r="D72" s="143"/>
    </row>
    <row r="73" spans="3:4" ht="13.5">
      <c r="C73" s="141"/>
      <c r="D73" s="141"/>
    </row>
    <row r="74" spans="3:4" ht="13.5">
      <c r="C74" s="141"/>
      <c r="D74" s="141"/>
    </row>
    <row r="75" spans="3:4" ht="13.5">
      <c r="C75" s="171"/>
      <c r="D75" s="171"/>
    </row>
  </sheetData>
  <sheetProtection password="FD18" sheet="1" objects="1" scenarios="1" formatCells="0"/>
  <mergeCells count="29">
    <mergeCell ref="A7:A8"/>
    <mergeCell ref="B7:B8"/>
    <mergeCell ref="C7:C8"/>
    <mergeCell ref="D7:D8"/>
    <mergeCell ref="E7:E8"/>
    <mergeCell ref="F7:F8"/>
    <mergeCell ref="G7:G8"/>
    <mergeCell ref="H7:H8"/>
    <mergeCell ref="I7:J7"/>
    <mergeCell ref="K7:L7"/>
    <mergeCell ref="M7:N7"/>
    <mergeCell ref="O7:O8"/>
    <mergeCell ref="A9:A18"/>
    <mergeCell ref="B9:B11"/>
    <mergeCell ref="B12:B18"/>
    <mergeCell ref="B19:N19"/>
    <mergeCell ref="A20:A29"/>
    <mergeCell ref="B20:B22"/>
    <mergeCell ref="B23:B29"/>
    <mergeCell ref="B43:N43"/>
    <mergeCell ref="A44:A52"/>
    <mergeCell ref="B44:B52"/>
    <mergeCell ref="B53:N53"/>
    <mergeCell ref="C54:D54"/>
    <mergeCell ref="B30:N30"/>
    <mergeCell ref="A31:A40"/>
    <mergeCell ref="B31:B33"/>
    <mergeCell ref="B34:B40"/>
    <mergeCell ref="B41:N41"/>
  </mergeCells>
  <dataValidations count="5">
    <dataValidation allowBlank="1" showInputMessage="1" showErrorMessage="1" promptTitle="Format data" prompt="introduceti data de forma zz-ll-aa (01-01-1900)" sqref="N46:N48 L46:L48 N9 L9 N20 L20 N31 L31"/>
    <dataValidation type="list" allowBlank="1" showInputMessage="1" showErrorMessage="1" sqref="D42 D20:D29 D31:D40 D9:D18 D44:D52">
      <formula1>"Nu,Da"</formula1>
    </dataValidation>
    <dataValidation type="list" allowBlank="1" showInputMessage="1" showErrorMessage="1" sqref="H42 H20 H9 H31">
      <formula1>"Da,Nu"</formula1>
    </dataValidation>
    <dataValidation type="list" allowBlank="1" showInputMessage="1" showErrorMessage="1" sqref="I42 I9 I20 I31">
      <formula1>"Vanzare-cumparare,Comodat,Leasing,Factura,Donatie,Alt document"</formula1>
    </dataValidation>
    <dataValidation type="whole" allowBlank="1" showInputMessage="1" showErrorMessage="1" errorTitle="An aparat" error="Anul aparatului mai mare decat anul curent." sqref="G42 G45:G48 G52 G9 G20 G31">
      <formula1>YEAR(TODAY())-20</formula1>
      <formula2>YEAR(TODAY())</formula2>
    </dataValidation>
  </dataValidations>
  <printOptions horizontalCentered="1"/>
  <pageMargins left="0.1968503937007874" right="0.1968503937007874" top="0.5905511811023623" bottom="0.1968503937007874" header="0.31496062992125984" footer="0.31496062992125984"/>
  <pageSetup horizontalDpi="600" verticalDpi="600" orientation="landscape" paperSize="9" scale="87" r:id="rId3"/>
  <rowBreaks count="1" manualBreakCount="1">
    <brk id="43" max="14" man="1"/>
  </rowBreaks>
  <legacyDrawing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2:F17"/>
  <sheetViews>
    <sheetView zoomScalePageLayoutView="0" workbookViewId="0" topLeftCell="A10">
      <selection activeCell="B2" sqref="B2"/>
    </sheetView>
  </sheetViews>
  <sheetFormatPr defaultColWidth="9.140625" defaultRowHeight="12.75"/>
  <cols>
    <col min="1" max="1" width="15.140625" style="41" customWidth="1"/>
    <col min="2" max="2" width="54.8515625" style="41" customWidth="1"/>
    <col min="3" max="3" width="17.421875" style="41" customWidth="1"/>
    <col min="4" max="4" width="18.8515625" style="41" customWidth="1"/>
    <col min="5" max="5" width="9.421875" style="41" customWidth="1"/>
    <col min="6" max="6" width="9.140625" style="41" customWidth="1"/>
    <col min="7" max="16384" width="9.140625" style="41" customWidth="1"/>
  </cols>
  <sheetData>
    <row r="2" spans="1:4" ht="41.25">
      <c r="A2" s="108" t="s">
        <v>12</v>
      </c>
      <c r="B2" s="64" t="str">
        <f>PROPER(Date_Furnizor!B2)</f>
        <v>Sc Furnizor Medicina Dentara Srl</v>
      </c>
      <c r="D2" s="95"/>
    </row>
    <row r="3" spans="1:4" s="47" customFormat="1" ht="18" customHeight="1">
      <c r="A3" s="116" t="s">
        <v>13</v>
      </c>
      <c r="B3" s="64" t="str">
        <f>PROPER(Date_Furnizor!AO27)</f>
        <v>Loc.Constanta Str.Nume Strada Punct De Lucru Nr.1 </v>
      </c>
      <c r="D3" s="117"/>
    </row>
    <row r="4" spans="1:4" s="47" customFormat="1" ht="18" customHeight="1">
      <c r="A4" s="116" t="s">
        <v>14</v>
      </c>
      <c r="B4" s="118" t="str">
        <f>Date_Furnizor!C4</f>
        <v>ST0XXX</v>
      </c>
      <c r="D4" s="117"/>
    </row>
    <row r="5" spans="1:4" s="47" customFormat="1" ht="15.75" customHeight="1">
      <c r="A5" s="119" t="s">
        <v>33</v>
      </c>
      <c r="B5" s="64">
        <f>Date_Furnizor!C5</f>
        <v>11111111</v>
      </c>
      <c r="D5" s="8" t="s">
        <v>11</v>
      </c>
    </row>
    <row r="6" spans="2:4" ht="15" thickBot="1">
      <c r="B6" s="330" t="s">
        <v>124</v>
      </c>
      <c r="C6" s="330"/>
      <c r="D6" s="242">
        <v>45078</v>
      </c>
    </row>
    <row r="7" spans="1:5" s="49" customFormat="1" ht="27">
      <c r="A7" s="98" t="s">
        <v>15</v>
      </c>
      <c r="B7" s="328" t="s">
        <v>115</v>
      </c>
      <c r="C7" s="328"/>
      <c r="D7" s="93" t="s">
        <v>123</v>
      </c>
      <c r="E7" s="94" t="s">
        <v>122</v>
      </c>
    </row>
    <row r="8" spans="1:5" ht="30.75" customHeight="1">
      <c r="A8" s="332" t="s">
        <v>139</v>
      </c>
      <c r="B8" s="331" t="s">
        <v>136</v>
      </c>
      <c r="C8" s="99" t="s">
        <v>137</v>
      </c>
      <c r="D8" s="110" t="s">
        <v>18</v>
      </c>
      <c r="E8" s="106">
        <f>IF(D8="Da",8,0)</f>
        <v>0</v>
      </c>
    </row>
    <row r="9" spans="1:5" ht="41.25">
      <c r="A9" s="332"/>
      <c r="B9" s="331"/>
      <c r="C9" s="99" t="s">
        <v>138</v>
      </c>
      <c r="D9" s="110" t="s">
        <v>18</v>
      </c>
      <c r="E9" s="106">
        <f>IF(D9="Da",10,0)</f>
        <v>0</v>
      </c>
    </row>
    <row r="10" spans="1:5" ht="109.5" customHeight="1">
      <c r="A10" s="100" t="s">
        <v>140</v>
      </c>
      <c r="B10" s="101" t="s">
        <v>143</v>
      </c>
      <c r="C10" s="102" t="s">
        <v>116</v>
      </c>
      <c r="D10" s="110" t="s">
        <v>18</v>
      </c>
      <c r="E10" s="106">
        <f>IF(D10="Da",10,0)</f>
        <v>0</v>
      </c>
    </row>
    <row r="11" spans="1:5" ht="42" customHeight="1">
      <c r="A11" s="103" t="s">
        <v>141</v>
      </c>
      <c r="B11" s="104" t="s">
        <v>119</v>
      </c>
      <c r="C11" s="104" t="s">
        <v>118</v>
      </c>
      <c r="D11" s="110" t="s">
        <v>18</v>
      </c>
      <c r="E11" s="106">
        <f>IF(D11="Da",2,0)</f>
        <v>0</v>
      </c>
    </row>
    <row r="12" spans="1:5" ht="27.75" customHeight="1" thickBot="1">
      <c r="A12" s="105" t="s">
        <v>142</v>
      </c>
      <c r="B12" s="333" t="s">
        <v>117</v>
      </c>
      <c r="C12" s="334"/>
      <c r="D12" s="110" t="s">
        <v>18</v>
      </c>
      <c r="E12" s="106">
        <f>IF(D12="Da",5,0)</f>
        <v>0</v>
      </c>
    </row>
    <row r="13" spans="1:6" s="49" customFormat="1" ht="37.5" customHeight="1">
      <c r="A13" s="329" t="s">
        <v>121</v>
      </c>
      <c r="B13" s="329"/>
      <c r="C13" s="329"/>
      <c r="D13" s="91" t="s">
        <v>120</v>
      </c>
      <c r="E13" s="107">
        <f>SUM(E8:E12)</f>
        <v>0</v>
      </c>
      <c r="F13" s="91"/>
    </row>
    <row r="14" spans="1:6" ht="13.5">
      <c r="A14" s="97" t="s">
        <v>144</v>
      </c>
      <c r="B14" s="92"/>
      <c r="C14" s="92"/>
      <c r="D14" s="92"/>
      <c r="E14" s="47"/>
      <c r="F14" s="49"/>
    </row>
    <row r="15" spans="1:6" ht="13.5">
      <c r="A15" s="90"/>
      <c r="B15" s="97"/>
      <c r="C15" s="109"/>
      <c r="D15" s="109" t="s">
        <v>34</v>
      </c>
      <c r="E15" s="49"/>
      <c r="F15" s="49"/>
    </row>
    <row r="16" spans="1:6" ht="13.5">
      <c r="A16" s="89"/>
      <c r="B16" s="91"/>
      <c r="C16" s="91"/>
      <c r="D16" s="96" t="str">
        <f>PROPER(Date_Furnizor!AO20)</f>
        <v>Nume Repl Legal Prenume Repl</v>
      </c>
      <c r="E16" s="49"/>
      <c r="F16" s="49"/>
    </row>
    <row r="17" ht="13.5">
      <c r="D17" s="41" t="s">
        <v>130</v>
      </c>
    </row>
  </sheetData>
  <sheetProtection password="FD18" sheet="1" objects="1" scenarios="1" formatCells="0"/>
  <mergeCells count="6">
    <mergeCell ref="B7:C7"/>
    <mergeCell ref="A13:C13"/>
    <mergeCell ref="B6:C6"/>
    <mergeCell ref="B8:B9"/>
    <mergeCell ref="A8:A9"/>
    <mergeCell ref="B12:C12"/>
  </mergeCells>
  <dataValidations count="1">
    <dataValidation type="list" allowBlank="1" showInputMessage="1" showErrorMessage="1" sqref="D8:D12">
      <formula1>"Nu,Da"</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2:BQ23"/>
  <sheetViews>
    <sheetView zoomScalePageLayoutView="0" workbookViewId="0" topLeftCell="A1">
      <selection activeCell="B15" sqref="B15"/>
    </sheetView>
  </sheetViews>
  <sheetFormatPr defaultColWidth="9.00390625" defaultRowHeight="12.75"/>
  <cols>
    <col min="1" max="1" width="11.28125" style="120" customWidth="1"/>
    <col min="2" max="2" width="48.7109375" style="120" bestFit="1" customWidth="1"/>
    <col min="3" max="3" width="10.7109375" style="120" bestFit="1" customWidth="1"/>
    <col min="4" max="64" width="10.7109375" style="120" customWidth="1"/>
    <col min="65" max="66" width="9.00390625" style="120" customWidth="1"/>
    <col min="67" max="67" width="5.421875" style="120" hidden="1" customWidth="1"/>
    <col min="68" max="69" width="0" style="120" hidden="1" customWidth="1"/>
    <col min="70" max="16384" width="9.00390625" style="120" customWidth="1"/>
  </cols>
  <sheetData>
    <row r="1" ht="12.75"/>
    <row r="2" spans="2:65" ht="12.75">
      <c r="B2" s="140" t="str">
        <f>Date_Furnizor!B2</f>
        <v>SC FURNIZOR MEDICINA DENTARA SRL</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4"/>
    </row>
    <row r="3" spans="1:65" ht="12.75">
      <c r="A3" s="122"/>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4"/>
    </row>
    <row r="4" spans="1:64" ht="12.75">
      <c r="A4" s="120" t="s">
        <v>146</v>
      </c>
      <c r="B4" s="139" t="str">
        <f>Date_Furnizor!AO27</f>
        <v>Loc.Constanta Str.nume strada punct de lucru Nr.1 </v>
      </c>
      <c r="C4" s="5" t="s">
        <v>131</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row>
    <row r="5" spans="3:64" ht="12.75">
      <c r="C5" s="123" t="s">
        <v>208</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ht="12.75">
      <c r="A6" s="124"/>
    </row>
    <row r="7" ht="12.75">
      <c r="B7" s="136" t="s">
        <v>132</v>
      </c>
    </row>
    <row r="8" ht="12.75">
      <c r="A8" s="125"/>
    </row>
    <row r="9" spans="1:64" s="132" customFormat="1" ht="30.75" customHeight="1">
      <c r="A9" s="131"/>
      <c r="B9" s="126" t="s">
        <v>145</v>
      </c>
      <c r="C9" s="126" t="s">
        <v>23</v>
      </c>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row>
    <row r="10" spans="2:69" s="132" customFormat="1" ht="33.75" customHeight="1">
      <c r="B10" s="243" t="s">
        <v>147</v>
      </c>
      <c r="C10" s="244">
        <f>IF(BO10=1,0,IF(BP10=1,30,IF(BQ10=1,60,0)))</f>
        <v>0</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O10" s="132">
        <f>IF(B10="Program minim 6 ore sau mai mic de 12 ore",1,0)</f>
        <v>1</v>
      </c>
      <c r="BP10" s="132">
        <f>IF(B10="Program 12 ore zilnic de luni pana vineri",1,0)</f>
        <v>0</v>
      </c>
      <c r="BQ10" s="132">
        <f>IF(B10="Program 12 ore zilnic inclusiv sambata,duminica si sarbatori legale",1,0)</f>
        <v>0</v>
      </c>
    </row>
    <row r="11" s="132" customFormat="1" ht="13.5">
      <c r="A11" s="131"/>
    </row>
    <row r="12" s="132" customFormat="1" ht="13.5"/>
    <row r="13" spans="2:65" s="132" customFormat="1" ht="13.5">
      <c r="B13" s="133" t="s">
        <v>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1"/>
    </row>
    <row r="14" spans="2:65" s="132" customFormat="1" ht="13.5">
      <c r="B14" s="5" t="s">
        <v>133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row>
    <row r="15" ht="13.5">
      <c r="B15" s="138" t="str">
        <f>Date_Furnizor!AO20</f>
        <v>Nume Repl Legal Prenume Repl</v>
      </c>
    </row>
    <row r="16" spans="1:64" ht="13.5">
      <c r="A16" s="128"/>
      <c r="B16" s="63" t="s">
        <v>130</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row>
    <row r="17" spans="1:64" ht="13.5">
      <c r="A17" s="128"/>
      <c r="B17" s="128"/>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5" ht="13.5">
      <c r="A18" s="335"/>
      <c r="B18" s="335"/>
      <c r="BM18" s="128"/>
    </row>
    <row r="19" spans="1:65" ht="13.5">
      <c r="A19" s="5"/>
      <c r="B19" s="5"/>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row>
    <row r="20" spans="1:65" ht="13.5">
      <c r="A20" s="128"/>
      <c r="B20" s="12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4"/>
    </row>
    <row r="21" spans="1:65" ht="13.5">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3:65" ht="13.5">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row>
    <row r="23" spans="3:64" ht="13.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row>
  </sheetData>
  <sheetProtection password="FD18" sheet="1" objects="1" scenarios="1" formatCells="0"/>
  <mergeCells count="1">
    <mergeCell ref="A18:B18"/>
  </mergeCells>
  <dataValidations count="2">
    <dataValidation type="list" allowBlank="1" showInputMessage="1" showErrorMessage="1" sqref="C13:BL13">
      <formula1>"Nu,Da"</formula1>
    </dataValidation>
    <dataValidation type="list" allowBlank="1" showInputMessage="1" showErrorMessage="1" sqref="B10">
      <formula1>"Program minim 6 ore sau mai mic de 12 ore,Program 12 ore zilnic de luni pana vineri,Program 12 ore zilnic inclusiv sambata,duminica si sarbatori legale"</formula1>
    </dataValidation>
  </dataValidations>
  <printOptions horizontalCentered="1"/>
  <pageMargins left="0.7086614173228347" right="0.7086614173228347" top="0.9448818897637796" bottom="0.7480314960629921" header="0.31496062992125984" footer="0.3149606299212598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X51"/>
  <sheetViews>
    <sheetView zoomScalePageLayoutView="0" workbookViewId="0" topLeftCell="A1">
      <selection activeCell="H5" sqref="H5:H11"/>
    </sheetView>
  </sheetViews>
  <sheetFormatPr defaultColWidth="19.7109375" defaultRowHeight="12.75"/>
  <cols>
    <col min="1" max="1" width="2.8515625" style="264" customWidth="1"/>
    <col min="2" max="2" width="16.00390625" style="265" customWidth="1"/>
    <col min="3" max="3" width="11.28125" style="265" customWidth="1"/>
    <col min="4" max="4" width="6.57421875" style="265" customWidth="1"/>
    <col min="5" max="5" width="6.140625" style="265" customWidth="1"/>
    <col min="6" max="7" width="8.28125" style="264" customWidth="1"/>
    <col min="8" max="8" width="11.57421875" style="265" customWidth="1"/>
    <col min="9" max="9" width="11.8515625" style="265" customWidth="1"/>
    <col min="10" max="10" width="7.8515625" style="265" bestFit="1" customWidth="1"/>
    <col min="11" max="11" width="8.57421875" style="265" customWidth="1"/>
    <col min="12" max="12" width="7.8515625" style="265" bestFit="1" customWidth="1"/>
    <col min="13" max="13" width="11.421875" style="265" customWidth="1"/>
    <col min="14" max="14" width="6.28125" style="265" customWidth="1"/>
    <col min="15" max="16" width="8.421875" style="265" customWidth="1"/>
    <col min="17" max="17" width="9.28125" style="265" customWidth="1"/>
    <col min="18" max="18" width="6.28125" style="265" customWidth="1"/>
    <col min="19" max="19" width="8.8515625" style="265" customWidth="1"/>
    <col min="20" max="20" width="7.28125" style="265" customWidth="1"/>
    <col min="21" max="21" width="6.28125" style="265" customWidth="1"/>
    <col min="22" max="22" width="6.57421875" style="265" customWidth="1"/>
    <col min="23" max="23" width="3.7109375" style="265" customWidth="1"/>
    <col min="24" max="24" width="4.28125" style="265" customWidth="1"/>
    <col min="25" max="16384" width="19.7109375" style="265" customWidth="1"/>
  </cols>
  <sheetData>
    <row r="1" ht="12.75"/>
    <row r="2" spans="9:15" ht="12.75">
      <c r="I2" s="266" t="s">
        <v>214</v>
      </c>
      <c r="O2" s="267" t="s">
        <v>215</v>
      </c>
    </row>
    <row r="3" ht="12.75">
      <c r="I3" s="266" t="s">
        <v>216</v>
      </c>
    </row>
    <row r="4" ht="13.5" thickBot="1"/>
    <row r="5" spans="1:24" ht="13.5" customHeight="1">
      <c r="A5" s="362" t="s">
        <v>15</v>
      </c>
      <c r="B5" s="358" t="s">
        <v>217</v>
      </c>
      <c r="C5" s="357" t="s">
        <v>9</v>
      </c>
      <c r="D5" s="358" t="s">
        <v>218</v>
      </c>
      <c r="E5" s="357" t="s">
        <v>219</v>
      </c>
      <c r="F5" s="357"/>
      <c r="G5" s="357"/>
      <c r="H5" s="365" t="s">
        <v>220</v>
      </c>
      <c r="I5" s="357" t="s">
        <v>221</v>
      </c>
      <c r="J5" s="357"/>
      <c r="K5" s="358" t="s">
        <v>222</v>
      </c>
      <c r="L5" s="358"/>
      <c r="M5" s="358" t="s">
        <v>223</v>
      </c>
      <c r="N5" s="358"/>
      <c r="O5" s="358"/>
      <c r="P5" s="358"/>
      <c r="Q5" s="357" t="s">
        <v>224</v>
      </c>
      <c r="R5" s="357"/>
      <c r="S5" s="357"/>
      <c r="T5" s="358" t="s">
        <v>225</v>
      </c>
      <c r="U5" s="358"/>
      <c r="V5" s="358"/>
      <c r="W5" s="359" t="s">
        <v>53</v>
      </c>
      <c r="X5" s="352" t="s">
        <v>226</v>
      </c>
    </row>
    <row r="6" spans="1:24" ht="12.75" customHeight="1">
      <c r="A6" s="363"/>
      <c r="B6" s="336"/>
      <c r="C6" s="346"/>
      <c r="D6" s="336"/>
      <c r="E6" s="346"/>
      <c r="F6" s="346"/>
      <c r="G6" s="346"/>
      <c r="H6" s="366"/>
      <c r="I6" s="346"/>
      <c r="J6" s="346"/>
      <c r="K6" s="336"/>
      <c r="L6" s="336"/>
      <c r="M6" s="336"/>
      <c r="N6" s="336"/>
      <c r="O6" s="336"/>
      <c r="P6" s="336"/>
      <c r="Q6" s="346"/>
      <c r="R6" s="346"/>
      <c r="S6" s="346"/>
      <c r="T6" s="336"/>
      <c r="U6" s="336"/>
      <c r="V6" s="336"/>
      <c r="W6" s="360"/>
      <c r="X6" s="353"/>
    </row>
    <row r="7" spans="1:24" ht="12.75" customHeight="1">
      <c r="A7" s="363"/>
      <c r="B7" s="336"/>
      <c r="C7" s="346"/>
      <c r="D7" s="336"/>
      <c r="E7" s="346"/>
      <c r="F7" s="346"/>
      <c r="G7" s="346"/>
      <c r="H7" s="366"/>
      <c r="I7" s="346"/>
      <c r="J7" s="346"/>
      <c r="K7" s="336"/>
      <c r="L7" s="336"/>
      <c r="M7" s="336"/>
      <c r="N7" s="336"/>
      <c r="O7" s="336"/>
      <c r="P7" s="336"/>
      <c r="Q7" s="346"/>
      <c r="R7" s="346"/>
      <c r="S7" s="346"/>
      <c r="T7" s="336"/>
      <c r="U7" s="336"/>
      <c r="V7" s="336"/>
      <c r="W7" s="360"/>
      <c r="X7" s="353"/>
    </row>
    <row r="8" spans="1:24" ht="13.5" customHeight="1">
      <c r="A8" s="363"/>
      <c r="B8" s="336"/>
      <c r="C8" s="346"/>
      <c r="D8" s="336"/>
      <c r="E8" s="346"/>
      <c r="F8" s="346"/>
      <c r="G8" s="346"/>
      <c r="H8" s="366"/>
      <c r="I8" s="346"/>
      <c r="J8" s="346"/>
      <c r="K8" s="336"/>
      <c r="L8" s="336"/>
      <c r="M8" s="336"/>
      <c r="N8" s="336"/>
      <c r="O8" s="336"/>
      <c r="P8" s="336"/>
      <c r="Q8" s="346"/>
      <c r="R8" s="346"/>
      <c r="S8" s="346"/>
      <c r="T8" s="336"/>
      <c r="U8" s="336"/>
      <c r="V8" s="336"/>
      <c r="W8" s="360"/>
      <c r="X8" s="353"/>
    </row>
    <row r="9" spans="1:24" ht="12.75" customHeight="1">
      <c r="A9" s="363"/>
      <c r="B9" s="336"/>
      <c r="C9" s="346"/>
      <c r="D9" s="336"/>
      <c r="E9" s="346" t="s">
        <v>227</v>
      </c>
      <c r="F9" s="346" t="s">
        <v>228</v>
      </c>
      <c r="G9" s="346" t="s">
        <v>229</v>
      </c>
      <c r="H9" s="366"/>
      <c r="I9" s="346" t="s">
        <v>230</v>
      </c>
      <c r="J9" s="336" t="s">
        <v>231</v>
      </c>
      <c r="K9" s="355" t="s">
        <v>222</v>
      </c>
      <c r="L9" s="336" t="s">
        <v>231</v>
      </c>
      <c r="M9" s="346" t="s">
        <v>227</v>
      </c>
      <c r="N9" s="346" t="s">
        <v>232</v>
      </c>
      <c r="O9" s="346" t="s">
        <v>228</v>
      </c>
      <c r="P9" s="346" t="s">
        <v>233</v>
      </c>
      <c r="Q9" s="346" t="s">
        <v>234</v>
      </c>
      <c r="R9" s="346" t="s">
        <v>235</v>
      </c>
      <c r="S9" s="346" t="s">
        <v>236</v>
      </c>
      <c r="T9" s="348" t="s">
        <v>237</v>
      </c>
      <c r="U9" s="346" t="s">
        <v>238</v>
      </c>
      <c r="V9" s="336" t="s">
        <v>239</v>
      </c>
      <c r="W9" s="360"/>
      <c r="X9" s="353"/>
    </row>
    <row r="10" spans="1:24" ht="12.75" customHeight="1">
      <c r="A10" s="363"/>
      <c r="B10" s="336"/>
      <c r="C10" s="346"/>
      <c r="D10" s="336"/>
      <c r="E10" s="346"/>
      <c r="F10" s="346"/>
      <c r="G10" s="346"/>
      <c r="H10" s="366"/>
      <c r="I10" s="346"/>
      <c r="J10" s="336"/>
      <c r="K10" s="355"/>
      <c r="L10" s="336"/>
      <c r="M10" s="346"/>
      <c r="N10" s="346"/>
      <c r="O10" s="346"/>
      <c r="P10" s="346"/>
      <c r="Q10" s="346"/>
      <c r="R10" s="346"/>
      <c r="S10" s="346"/>
      <c r="T10" s="348"/>
      <c r="U10" s="346"/>
      <c r="V10" s="336"/>
      <c r="W10" s="360"/>
      <c r="X10" s="353"/>
    </row>
    <row r="11" spans="1:24" ht="13.5" customHeight="1" thickBot="1">
      <c r="A11" s="364"/>
      <c r="B11" s="350"/>
      <c r="C11" s="347"/>
      <c r="D11" s="350"/>
      <c r="E11" s="347"/>
      <c r="F11" s="347"/>
      <c r="G11" s="347"/>
      <c r="H11" s="367"/>
      <c r="I11" s="347"/>
      <c r="J11" s="350"/>
      <c r="K11" s="356"/>
      <c r="L11" s="350"/>
      <c r="M11" s="347"/>
      <c r="N11" s="347"/>
      <c r="O11" s="347"/>
      <c r="P11" s="347"/>
      <c r="Q11" s="347"/>
      <c r="R11" s="347"/>
      <c r="S11" s="347"/>
      <c r="T11" s="349"/>
      <c r="U11" s="347"/>
      <c r="V11" s="350"/>
      <c r="W11" s="361"/>
      <c r="X11" s="354"/>
    </row>
    <row r="12" spans="1:24" s="270" customFormat="1" ht="12.75">
      <c r="A12" s="343">
        <v>1</v>
      </c>
      <c r="B12" s="343" t="s">
        <v>240</v>
      </c>
      <c r="C12" s="351">
        <v>1234567891011</v>
      </c>
      <c r="D12" s="343">
        <v>112233</v>
      </c>
      <c r="E12" s="343">
        <v>6784</v>
      </c>
      <c r="F12" s="342">
        <v>44907</v>
      </c>
      <c r="G12" s="342">
        <v>45272</v>
      </c>
      <c r="H12" s="345" t="s">
        <v>268</v>
      </c>
      <c r="I12" s="343"/>
      <c r="J12" s="342">
        <v>44542</v>
      </c>
      <c r="K12" s="345" t="s">
        <v>20</v>
      </c>
      <c r="L12" s="342">
        <v>45638</v>
      </c>
      <c r="M12" s="344" t="s">
        <v>241</v>
      </c>
      <c r="N12" s="343">
        <v>345000</v>
      </c>
      <c r="O12" s="342">
        <v>44907</v>
      </c>
      <c r="P12" s="342">
        <v>45638</v>
      </c>
      <c r="Q12" s="343"/>
      <c r="R12" s="343"/>
      <c r="S12" s="342">
        <v>44542</v>
      </c>
      <c r="T12" s="268" t="s">
        <v>35</v>
      </c>
      <c r="U12" s="269" t="s">
        <v>242</v>
      </c>
      <c r="V12" s="269" t="s">
        <v>243</v>
      </c>
      <c r="W12" s="343" t="s">
        <v>18</v>
      </c>
      <c r="X12" s="343">
        <v>30</v>
      </c>
    </row>
    <row r="13" spans="1:24" s="270" customFormat="1" ht="13.5" customHeight="1">
      <c r="A13" s="336"/>
      <c r="B13" s="336"/>
      <c r="C13" s="341"/>
      <c r="D13" s="336"/>
      <c r="E13" s="336"/>
      <c r="F13" s="337"/>
      <c r="G13" s="337"/>
      <c r="H13" s="338"/>
      <c r="I13" s="336"/>
      <c r="J13" s="337"/>
      <c r="K13" s="338"/>
      <c r="L13" s="337"/>
      <c r="M13" s="339"/>
      <c r="N13" s="336"/>
      <c r="O13" s="337"/>
      <c r="P13" s="337"/>
      <c r="Q13" s="336"/>
      <c r="R13" s="336"/>
      <c r="S13" s="337"/>
      <c r="T13" s="271" t="s">
        <v>47</v>
      </c>
      <c r="U13" s="272"/>
      <c r="V13" s="272"/>
      <c r="W13" s="336"/>
      <c r="X13" s="336"/>
    </row>
    <row r="14" spans="1:24" s="270" customFormat="1" ht="12.75" customHeight="1">
      <c r="A14" s="336"/>
      <c r="B14" s="336"/>
      <c r="C14" s="341"/>
      <c r="D14" s="336"/>
      <c r="E14" s="336"/>
      <c r="F14" s="337"/>
      <c r="G14" s="337"/>
      <c r="H14" s="338"/>
      <c r="I14" s="336"/>
      <c r="J14" s="337"/>
      <c r="K14" s="338"/>
      <c r="L14" s="337"/>
      <c r="M14" s="339"/>
      <c r="N14" s="336"/>
      <c r="O14" s="337"/>
      <c r="P14" s="337"/>
      <c r="Q14" s="336"/>
      <c r="R14" s="336"/>
      <c r="S14" s="337"/>
      <c r="T14" s="271" t="s">
        <v>36</v>
      </c>
      <c r="U14" s="272"/>
      <c r="V14" s="272"/>
      <c r="W14" s="336"/>
      <c r="X14" s="336"/>
    </row>
    <row r="15" spans="1:24" s="270" customFormat="1" ht="12.75" customHeight="1">
      <c r="A15" s="336"/>
      <c r="B15" s="336"/>
      <c r="C15" s="341"/>
      <c r="D15" s="336"/>
      <c r="E15" s="336"/>
      <c r="F15" s="337"/>
      <c r="G15" s="337"/>
      <c r="H15" s="338"/>
      <c r="I15" s="336"/>
      <c r="J15" s="337"/>
      <c r="K15" s="338"/>
      <c r="L15" s="337"/>
      <c r="M15" s="339"/>
      <c r="N15" s="336"/>
      <c r="O15" s="337"/>
      <c r="P15" s="337"/>
      <c r="Q15" s="336"/>
      <c r="R15" s="336"/>
      <c r="S15" s="337"/>
      <c r="T15" s="271" t="s">
        <v>37</v>
      </c>
      <c r="U15" s="272"/>
      <c r="V15" s="272"/>
      <c r="W15" s="336"/>
      <c r="X15" s="336"/>
    </row>
    <row r="16" spans="1:24" s="270" customFormat="1" ht="12.75" customHeight="1">
      <c r="A16" s="336"/>
      <c r="B16" s="336"/>
      <c r="C16" s="341"/>
      <c r="D16" s="336"/>
      <c r="E16" s="336"/>
      <c r="F16" s="337"/>
      <c r="G16" s="337"/>
      <c r="H16" s="338"/>
      <c r="I16" s="336"/>
      <c r="J16" s="337"/>
      <c r="K16" s="338"/>
      <c r="L16" s="337"/>
      <c r="M16" s="339"/>
      <c r="N16" s="336"/>
      <c r="O16" s="337"/>
      <c r="P16" s="337"/>
      <c r="Q16" s="336"/>
      <c r="R16" s="336"/>
      <c r="S16" s="337"/>
      <c r="T16" s="271" t="s">
        <v>38</v>
      </c>
      <c r="U16" s="272"/>
      <c r="V16" s="272"/>
      <c r="W16" s="336"/>
      <c r="X16" s="336"/>
    </row>
    <row r="17" spans="1:24" s="270" customFormat="1" ht="12.75" customHeight="1">
      <c r="A17" s="336"/>
      <c r="B17" s="336"/>
      <c r="C17" s="341"/>
      <c r="D17" s="336"/>
      <c r="E17" s="336"/>
      <c r="F17" s="337"/>
      <c r="G17" s="337"/>
      <c r="H17" s="338"/>
      <c r="I17" s="336"/>
      <c r="J17" s="337"/>
      <c r="K17" s="338"/>
      <c r="L17" s="337"/>
      <c r="M17" s="339"/>
      <c r="N17" s="336"/>
      <c r="O17" s="337"/>
      <c r="P17" s="337"/>
      <c r="Q17" s="336"/>
      <c r="R17" s="336"/>
      <c r="S17" s="337"/>
      <c r="T17" s="271" t="s">
        <v>48</v>
      </c>
      <c r="U17" s="272"/>
      <c r="V17" s="272"/>
      <c r="W17" s="336"/>
      <c r="X17" s="336"/>
    </row>
    <row r="18" spans="1:24" s="270" customFormat="1" ht="12.75" customHeight="1">
      <c r="A18" s="336"/>
      <c r="B18" s="336"/>
      <c r="C18" s="341"/>
      <c r="D18" s="336"/>
      <c r="E18" s="336"/>
      <c r="F18" s="337"/>
      <c r="G18" s="337"/>
      <c r="H18" s="338"/>
      <c r="I18" s="336"/>
      <c r="J18" s="337"/>
      <c r="K18" s="338"/>
      <c r="L18" s="337"/>
      <c r="M18" s="339"/>
      <c r="N18" s="336"/>
      <c r="O18" s="337"/>
      <c r="P18" s="337"/>
      <c r="Q18" s="336"/>
      <c r="R18" s="336"/>
      <c r="S18" s="337"/>
      <c r="T18" s="271" t="s">
        <v>49</v>
      </c>
      <c r="U18" s="272"/>
      <c r="V18" s="272"/>
      <c r="W18" s="336"/>
      <c r="X18" s="336"/>
    </row>
    <row r="19" spans="1:24" s="270" customFormat="1" ht="12">
      <c r="A19" s="336">
        <v>2</v>
      </c>
      <c r="B19" s="336"/>
      <c r="C19" s="341"/>
      <c r="D19" s="336"/>
      <c r="E19" s="336"/>
      <c r="F19" s="337"/>
      <c r="G19" s="337"/>
      <c r="H19" s="338"/>
      <c r="I19" s="336"/>
      <c r="J19" s="337"/>
      <c r="K19" s="338"/>
      <c r="L19" s="337"/>
      <c r="M19" s="339"/>
      <c r="N19" s="336"/>
      <c r="O19" s="340"/>
      <c r="P19" s="336"/>
      <c r="Q19" s="336"/>
      <c r="R19" s="336"/>
      <c r="S19" s="337"/>
      <c r="T19" s="271" t="s">
        <v>35</v>
      </c>
      <c r="U19" s="272"/>
      <c r="V19" s="272"/>
      <c r="W19" s="336"/>
      <c r="X19" s="336"/>
    </row>
    <row r="20" spans="1:24" s="270" customFormat="1" ht="12">
      <c r="A20" s="336"/>
      <c r="B20" s="336"/>
      <c r="C20" s="341"/>
      <c r="D20" s="336"/>
      <c r="E20" s="336"/>
      <c r="F20" s="337"/>
      <c r="G20" s="337"/>
      <c r="H20" s="338"/>
      <c r="I20" s="336"/>
      <c r="J20" s="337"/>
      <c r="K20" s="338"/>
      <c r="L20" s="337"/>
      <c r="M20" s="339"/>
      <c r="N20" s="336"/>
      <c r="O20" s="340"/>
      <c r="P20" s="336"/>
      <c r="Q20" s="336"/>
      <c r="R20" s="336"/>
      <c r="S20" s="337"/>
      <c r="T20" s="271" t="s">
        <v>47</v>
      </c>
      <c r="U20" s="272"/>
      <c r="V20" s="272"/>
      <c r="W20" s="336"/>
      <c r="X20" s="336"/>
    </row>
    <row r="21" spans="1:24" s="270" customFormat="1" ht="12">
      <c r="A21" s="336"/>
      <c r="B21" s="336"/>
      <c r="C21" s="341"/>
      <c r="D21" s="336"/>
      <c r="E21" s="336"/>
      <c r="F21" s="337"/>
      <c r="G21" s="337"/>
      <c r="H21" s="338"/>
      <c r="I21" s="336"/>
      <c r="J21" s="337"/>
      <c r="K21" s="338"/>
      <c r="L21" s="337"/>
      <c r="M21" s="339"/>
      <c r="N21" s="336"/>
      <c r="O21" s="340"/>
      <c r="P21" s="336"/>
      <c r="Q21" s="336"/>
      <c r="R21" s="336"/>
      <c r="S21" s="337"/>
      <c r="T21" s="271" t="s">
        <v>36</v>
      </c>
      <c r="U21" s="272"/>
      <c r="V21" s="272"/>
      <c r="W21" s="336"/>
      <c r="X21" s="336"/>
    </row>
    <row r="22" spans="1:24" s="270" customFormat="1" ht="12">
      <c r="A22" s="336"/>
      <c r="B22" s="336"/>
      <c r="C22" s="341"/>
      <c r="D22" s="336"/>
      <c r="E22" s="336"/>
      <c r="F22" s="337"/>
      <c r="G22" s="337"/>
      <c r="H22" s="338"/>
      <c r="I22" s="336"/>
      <c r="J22" s="337"/>
      <c r="K22" s="338"/>
      <c r="L22" s="337"/>
      <c r="M22" s="339"/>
      <c r="N22" s="336"/>
      <c r="O22" s="340"/>
      <c r="P22" s="336"/>
      <c r="Q22" s="336"/>
      <c r="R22" s="336"/>
      <c r="S22" s="337"/>
      <c r="T22" s="271" t="s">
        <v>37</v>
      </c>
      <c r="U22" s="272"/>
      <c r="V22" s="272"/>
      <c r="W22" s="336"/>
      <c r="X22" s="336"/>
    </row>
    <row r="23" spans="1:24" s="270" customFormat="1" ht="12">
      <c r="A23" s="336"/>
      <c r="B23" s="336"/>
      <c r="C23" s="341"/>
      <c r="D23" s="336"/>
      <c r="E23" s="336"/>
      <c r="F23" s="337"/>
      <c r="G23" s="337"/>
      <c r="H23" s="338"/>
      <c r="I23" s="336"/>
      <c r="J23" s="337"/>
      <c r="K23" s="338"/>
      <c r="L23" s="337"/>
      <c r="M23" s="339"/>
      <c r="N23" s="336"/>
      <c r="O23" s="340"/>
      <c r="P23" s="336"/>
      <c r="Q23" s="336"/>
      <c r="R23" s="336"/>
      <c r="S23" s="337"/>
      <c r="T23" s="271" t="s">
        <v>38</v>
      </c>
      <c r="U23" s="272"/>
      <c r="V23" s="272"/>
      <c r="W23" s="336"/>
      <c r="X23" s="336"/>
    </row>
    <row r="24" spans="1:24" s="270" customFormat="1" ht="12">
      <c r="A24" s="336"/>
      <c r="B24" s="336"/>
      <c r="C24" s="341"/>
      <c r="D24" s="336"/>
      <c r="E24" s="336"/>
      <c r="F24" s="337"/>
      <c r="G24" s="337"/>
      <c r="H24" s="338"/>
      <c r="I24" s="336"/>
      <c r="J24" s="337"/>
      <c r="K24" s="338"/>
      <c r="L24" s="337"/>
      <c r="M24" s="339"/>
      <c r="N24" s="336"/>
      <c r="O24" s="340"/>
      <c r="P24" s="336"/>
      <c r="Q24" s="336"/>
      <c r="R24" s="336"/>
      <c r="S24" s="337"/>
      <c r="T24" s="271" t="s">
        <v>48</v>
      </c>
      <c r="U24" s="272"/>
      <c r="V24" s="272"/>
      <c r="W24" s="336"/>
      <c r="X24" s="336"/>
    </row>
    <row r="25" spans="1:24" s="270" customFormat="1" ht="12">
      <c r="A25" s="336"/>
      <c r="B25" s="336"/>
      <c r="C25" s="341"/>
      <c r="D25" s="336"/>
      <c r="E25" s="336"/>
      <c r="F25" s="337"/>
      <c r="G25" s="337"/>
      <c r="H25" s="338"/>
      <c r="I25" s="336"/>
      <c r="J25" s="337"/>
      <c r="K25" s="338"/>
      <c r="L25" s="337"/>
      <c r="M25" s="339"/>
      <c r="N25" s="336"/>
      <c r="O25" s="340"/>
      <c r="P25" s="336"/>
      <c r="Q25" s="336"/>
      <c r="R25" s="336"/>
      <c r="S25" s="337"/>
      <c r="T25" s="271" t="s">
        <v>49</v>
      </c>
      <c r="U25" s="272"/>
      <c r="V25" s="272"/>
      <c r="W25" s="336"/>
      <c r="X25" s="336"/>
    </row>
    <row r="26" spans="1:24" s="270" customFormat="1" ht="12" customHeight="1">
      <c r="A26" s="336">
        <v>3</v>
      </c>
      <c r="B26" s="336"/>
      <c r="C26" s="341"/>
      <c r="D26" s="336"/>
      <c r="E26" s="336"/>
      <c r="F26" s="337"/>
      <c r="G26" s="337"/>
      <c r="H26" s="338"/>
      <c r="I26" s="336"/>
      <c r="J26" s="337"/>
      <c r="K26" s="338"/>
      <c r="L26" s="337"/>
      <c r="M26" s="339"/>
      <c r="N26" s="336"/>
      <c r="O26" s="340"/>
      <c r="P26" s="336"/>
      <c r="Q26" s="336"/>
      <c r="R26" s="336"/>
      <c r="S26" s="337"/>
      <c r="T26" s="271" t="s">
        <v>35</v>
      </c>
      <c r="U26" s="272"/>
      <c r="V26" s="272"/>
      <c r="W26" s="336"/>
      <c r="X26" s="336"/>
    </row>
    <row r="27" spans="1:24" s="270" customFormat="1" ht="12">
      <c r="A27" s="336"/>
      <c r="B27" s="336"/>
      <c r="C27" s="341"/>
      <c r="D27" s="336"/>
      <c r="E27" s="336"/>
      <c r="F27" s="337"/>
      <c r="G27" s="337"/>
      <c r="H27" s="338"/>
      <c r="I27" s="336"/>
      <c r="J27" s="337"/>
      <c r="K27" s="338"/>
      <c r="L27" s="337"/>
      <c r="M27" s="339"/>
      <c r="N27" s="336"/>
      <c r="O27" s="340"/>
      <c r="P27" s="336"/>
      <c r="Q27" s="336"/>
      <c r="R27" s="336"/>
      <c r="S27" s="337"/>
      <c r="T27" s="271" t="s">
        <v>47</v>
      </c>
      <c r="U27" s="272"/>
      <c r="V27" s="272"/>
      <c r="W27" s="336"/>
      <c r="X27" s="336"/>
    </row>
    <row r="28" spans="1:24" s="270" customFormat="1" ht="12">
      <c r="A28" s="336"/>
      <c r="B28" s="336"/>
      <c r="C28" s="341"/>
      <c r="D28" s="336"/>
      <c r="E28" s="336"/>
      <c r="F28" s="337"/>
      <c r="G28" s="337"/>
      <c r="H28" s="338"/>
      <c r="I28" s="336"/>
      <c r="J28" s="337"/>
      <c r="K28" s="338"/>
      <c r="L28" s="337"/>
      <c r="M28" s="339"/>
      <c r="N28" s="336"/>
      <c r="O28" s="340"/>
      <c r="P28" s="336"/>
      <c r="Q28" s="336"/>
      <c r="R28" s="336"/>
      <c r="S28" s="337"/>
      <c r="T28" s="271" t="s">
        <v>36</v>
      </c>
      <c r="U28" s="272"/>
      <c r="V28" s="272"/>
      <c r="W28" s="336"/>
      <c r="X28" s="336"/>
    </row>
    <row r="29" spans="1:24" s="270" customFormat="1" ht="12">
      <c r="A29" s="336"/>
      <c r="B29" s="336"/>
      <c r="C29" s="341"/>
      <c r="D29" s="336"/>
      <c r="E29" s="336"/>
      <c r="F29" s="337"/>
      <c r="G29" s="337"/>
      <c r="H29" s="338"/>
      <c r="I29" s="336"/>
      <c r="J29" s="337"/>
      <c r="K29" s="338"/>
      <c r="L29" s="337"/>
      <c r="M29" s="339"/>
      <c r="N29" s="336"/>
      <c r="O29" s="340"/>
      <c r="P29" s="336"/>
      <c r="Q29" s="336"/>
      <c r="R29" s="336"/>
      <c r="S29" s="337"/>
      <c r="T29" s="271" t="s">
        <v>37</v>
      </c>
      <c r="U29" s="272"/>
      <c r="V29" s="272"/>
      <c r="W29" s="336"/>
      <c r="X29" s="336"/>
    </row>
    <row r="30" spans="1:24" s="270" customFormat="1" ht="12">
      <c r="A30" s="336"/>
      <c r="B30" s="336"/>
      <c r="C30" s="341"/>
      <c r="D30" s="336"/>
      <c r="E30" s="336"/>
      <c r="F30" s="337"/>
      <c r="G30" s="337"/>
      <c r="H30" s="338"/>
      <c r="I30" s="336"/>
      <c r="J30" s="337"/>
      <c r="K30" s="338"/>
      <c r="L30" s="337"/>
      <c r="M30" s="339"/>
      <c r="N30" s="336"/>
      <c r="O30" s="340"/>
      <c r="P30" s="336"/>
      <c r="Q30" s="336"/>
      <c r="R30" s="336"/>
      <c r="S30" s="337"/>
      <c r="T30" s="271" t="s">
        <v>38</v>
      </c>
      <c r="U30" s="272"/>
      <c r="V30" s="272"/>
      <c r="W30" s="336"/>
      <c r="X30" s="336"/>
    </row>
    <row r="31" spans="1:24" s="270" customFormat="1" ht="12">
      <c r="A31" s="336"/>
      <c r="B31" s="336"/>
      <c r="C31" s="341"/>
      <c r="D31" s="336"/>
      <c r="E31" s="336"/>
      <c r="F31" s="337"/>
      <c r="G31" s="337"/>
      <c r="H31" s="338"/>
      <c r="I31" s="336"/>
      <c r="J31" s="337"/>
      <c r="K31" s="338"/>
      <c r="L31" s="337"/>
      <c r="M31" s="339"/>
      <c r="N31" s="336"/>
      <c r="O31" s="340"/>
      <c r="P31" s="336"/>
      <c r="Q31" s="336"/>
      <c r="R31" s="336"/>
      <c r="S31" s="337"/>
      <c r="T31" s="271" t="s">
        <v>48</v>
      </c>
      <c r="U31" s="272"/>
      <c r="V31" s="272"/>
      <c r="W31" s="336"/>
      <c r="X31" s="336"/>
    </row>
    <row r="32" spans="1:24" s="270" customFormat="1" ht="12">
      <c r="A32" s="336"/>
      <c r="B32" s="336"/>
      <c r="C32" s="341"/>
      <c r="D32" s="336"/>
      <c r="E32" s="336"/>
      <c r="F32" s="337"/>
      <c r="G32" s="337"/>
      <c r="H32" s="338"/>
      <c r="I32" s="336"/>
      <c r="J32" s="337"/>
      <c r="K32" s="338"/>
      <c r="L32" s="337"/>
      <c r="M32" s="339"/>
      <c r="N32" s="336"/>
      <c r="O32" s="340"/>
      <c r="P32" s="336"/>
      <c r="Q32" s="336"/>
      <c r="R32" s="336"/>
      <c r="S32" s="337"/>
      <c r="T32" s="271" t="s">
        <v>49</v>
      </c>
      <c r="U32" s="272"/>
      <c r="V32" s="272"/>
      <c r="W32" s="336"/>
      <c r="X32" s="336"/>
    </row>
    <row r="33" spans="1:24" s="270" customFormat="1" ht="12" customHeight="1">
      <c r="A33" s="336">
        <v>4</v>
      </c>
      <c r="B33" s="336"/>
      <c r="C33" s="341"/>
      <c r="D33" s="336"/>
      <c r="E33" s="336"/>
      <c r="F33" s="337"/>
      <c r="G33" s="337"/>
      <c r="H33" s="338"/>
      <c r="I33" s="336"/>
      <c r="J33" s="337"/>
      <c r="K33" s="338"/>
      <c r="L33" s="337"/>
      <c r="M33" s="339"/>
      <c r="N33" s="336"/>
      <c r="O33" s="340"/>
      <c r="P33" s="336"/>
      <c r="Q33" s="336"/>
      <c r="R33" s="336"/>
      <c r="S33" s="337"/>
      <c r="T33" s="271" t="s">
        <v>35</v>
      </c>
      <c r="U33" s="272"/>
      <c r="V33" s="272"/>
      <c r="W33" s="336"/>
      <c r="X33" s="336"/>
    </row>
    <row r="34" spans="1:24" s="270" customFormat="1" ht="12">
      <c r="A34" s="336"/>
      <c r="B34" s="336"/>
      <c r="C34" s="341"/>
      <c r="D34" s="336"/>
      <c r="E34" s="336"/>
      <c r="F34" s="337"/>
      <c r="G34" s="337"/>
      <c r="H34" s="338"/>
      <c r="I34" s="336"/>
      <c r="J34" s="337"/>
      <c r="K34" s="338"/>
      <c r="L34" s="337"/>
      <c r="M34" s="339"/>
      <c r="N34" s="336"/>
      <c r="O34" s="340"/>
      <c r="P34" s="336"/>
      <c r="Q34" s="336"/>
      <c r="R34" s="336"/>
      <c r="S34" s="337"/>
      <c r="T34" s="271" t="s">
        <v>47</v>
      </c>
      <c r="U34" s="272"/>
      <c r="V34" s="272"/>
      <c r="W34" s="336"/>
      <c r="X34" s="336"/>
    </row>
    <row r="35" spans="1:24" s="270" customFormat="1" ht="12">
      <c r="A35" s="336"/>
      <c r="B35" s="336"/>
      <c r="C35" s="341"/>
      <c r="D35" s="336"/>
      <c r="E35" s="336"/>
      <c r="F35" s="337"/>
      <c r="G35" s="337"/>
      <c r="H35" s="338"/>
      <c r="I35" s="336"/>
      <c r="J35" s="337"/>
      <c r="K35" s="338"/>
      <c r="L35" s="337"/>
      <c r="M35" s="339"/>
      <c r="N35" s="336"/>
      <c r="O35" s="340"/>
      <c r="P35" s="336"/>
      <c r="Q35" s="336"/>
      <c r="R35" s="336"/>
      <c r="S35" s="337"/>
      <c r="T35" s="271" t="s">
        <v>36</v>
      </c>
      <c r="U35" s="272"/>
      <c r="V35" s="272"/>
      <c r="W35" s="336"/>
      <c r="X35" s="336"/>
    </row>
    <row r="36" spans="1:24" s="270" customFormat="1" ht="12">
      <c r="A36" s="336"/>
      <c r="B36" s="336"/>
      <c r="C36" s="341"/>
      <c r="D36" s="336"/>
      <c r="E36" s="336"/>
      <c r="F36" s="337"/>
      <c r="G36" s="337"/>
      <c r="H36" s="338"/>
      <c r="I36" s="336"/>
      <c r="J36" s="337"/>
      <c r="K36" s="338"/>
      <c r="L36" s="337"/>
      <c r="M36" s="339"/>
      <c r="N36" s="336"/>
      <c r="O36" s="340"/>
      <c r="P36" s="336"/>
      <c r="Q36" s="336"/>
      <c r="R36" s="336"/>
      <c r="S36" s="337"/>
      <c r="T36" s="271" t="s">
        <v>37</v>
      </c>
      <c r="U36" s="272"/>
      <c r="V36" s="272"/>
      <c r="W36" s="336"/>
      <c r="X36" s="336"/>
    </row>
    <row r="37" spans="1:24" s="270" customFormat="1" ht="12">
      <c r="A37" s="336"/>
      <c r="B37" s="336"/>
      <c r="C37" s="341"/>
      <c r="D37" s="336"/>
      <c r="E37" s="336"/>
      <c r="F37" s="337"/>
      <c r="G37" s="337"/>
      <c r="H37" s="338"/>
      <c r="I37" s="336"/>
      <c r="J37" s="337"/>
      <c r="K37" s="338"/>
      <c r="L37" s="337"/>
      <c r="M37" s="339"/>
      <c r="N37" s="336"/>
      <c r="O37" s="340"/>
      <c r="P37" s="336"/>
      <c r="Q37" s="336"/>
      <c r="R37" s="336"/>
      <c r="S37" s="337"/>
      <c r="T37" s="271" t="s">
        <v>38</v>
      </c>
      <c r="U37" s="272"/>
      <c r="V37" s="272"/>
      <c r="W37" s="336"/>
      <c r="X37" s="336"/>
    </row>
    <row r="38" spans="1:24" s="270" customFormat="1" ht="12">
      <c r="A38" s="336"/>
      <c r="B38" s="336"/>
      <c r="C38" s="341"/>
      <c r="D38" s="336"/>
      <c r="E38" s="336"/>
      <c r="F38" s="337"/>
      <c r="G38" s="337"/>
      <c r="H38" s="338"/>
      <c r="I38" s="336"/>
      <c r="J38" s="337"/>
      <c r="K38" s="338"/>
      <c r="L38" s="337"/>
      <c r="M38" s="339"/>
      <c r="N38" s="336"/>
      <c r="O38" s="340"/>
      <c r="P38" s="336"/>
      <c r="Q38" s="336"/>
      <c r="R38" s="336"/>
      <c r="S38" s="337"/>
      <c r="T38" s="271" t="s">
        <v>48</v>
      </c>
      <c r="U38" s="272"/>
      <c r="V38" s="272"/>
      <c r="W38" s="336"/>
      <c r="X38" s="336"/>
    </row>
    <row r="39" spans="1:24" s="270" customFormat="1" ht="12">
      <c r="A39" s="336"/>
      <c r="B39" s="336"/>
      <c r="C39" s="341"/>
      <c r="D39" s="336"/>
      <c r="E39" s="336"/>
      <c r="F39" s="337"/>
      <c r="G39" s="337"/>
      <c r="H39" s="338"/>
      <c r="I39" s="336"/>
      <c r="J39" s="337"/>
      <c r="K39" s="338"/>
      <c r="L39" s="337"/>
      <c r="M39" s="339"/>
      <c r="N39" s="336"/>
      <c r="O39" s="340"/>
      <c r="P39" s="336"/>
      <c r="Q39" s="336"/>
      <c r="R39" s="336"/>
      <c r="S39" s="337"/>
      <c r="T39" s="271" t="s">
        <v>49</v>
      </c>
      <c r="U39" s="272"/>
      <c r="V39" s="272"/>
      <c r="W39" s="336"/>
      <c r="X39" s="336"/>
    </row>
    <row r="40" ht="8.25" customHeight="1"/>
    <row r="41" ht="12">
      <c r="A41" s="273" t="s">
        <v>244</v>
      </c>
    </row>
    <row r="42" ht="12">
      <c r="A42" s="273" t="s">
        <v>245</v>
      </c>
    </row>
    <row r="43" ht="12">
      <c r="A43" s="274" t="s">
        <v>246</v>
      </c>
    </row>
    <row r="44" ht="12">
      <c r="A44" s="273" t="s">
        <v>247</v>
      </c>
    </row>
    <row r="45" ht="12">
      <c r="A45" s="273" t="s">
        <v>248</v>
      </c>
    </row>
    <row r="46" ht="12">
      <c r="A46" s="273" t="s">
        <v>249</v>
      </c>
    </row>
    <row r="48" ht="12">
      <c r="D48" s="265" t="s">
        <v>129</v>
      </c>
    </row>
    <row r="49" ht="12">
      <c r="D49" s="265" t="s">
        <v>250</v>
      </c>
    </row>
    <row r="50" ht="12">
      <c r="D50" s="265" t="s">
        <v>251</v>
      </c>
    </row>
    <row r="51" ht="12">
      <c r="D51" s="265" t="s">
        <v>130</v>
      </c>
    </row>
  </sheetData>
  <sheetProtection password="FD18" sheet="1" formatCells="0" insertRows="0" deleteRows="0"/>
  <mergeCells count="114">
    <mergeCell ref="A5:A11"/>
    <mergeCell ref="B5:B11"/>
    <mergeCell ref="C5:C11"/>
    <mergeCell ref="D5:D11"/>
    <mergeCell ref="E5:G8"/>
    <mergeCell ref="H5:H11"/>
    <mergeCell ref="I5:J8"/>
    <mergeCell ref="K5:L8"/>
    <mergeCell ref="M5:P8"/>
    <mergeCell ref="Q5:S8"/>
    <mergeCell ref="T5:V8"/>
    <mergeCell ref="W5:W11"/>
    <mergeCell ref="O9:O11"/>
    <mergeCell ref="P9:P11"/>
    <mergeCell ref="Q9:Q11"/>
    <mergeCell ref="R9:R11"/>
    <mergeCell ref="X5:X11"/>
    <mergeCell ref="E9:E11"/>
    <mergeCell ref="F9:F11"/>
    <mergeCell ref="G9:G11"/>
    <mergeCell ref="I9:I11"/>
    <mergeCell ref="J9:J11"/>
    <mergeCell ref="K9:K11"/>
    <mergeCell ref="L9:L11"/>
    <mergeCell ref="M9:M11"/>
    <mergeCell ref="N9:N11"/>
    <mergeCell ref="S9:S11"/>
    <mergeCell ref="T9:T11"/>
    <mergeCell ref="U9:U11"/>
    <mergeCell ref="V9:V11"/>
    <mergeCell ref="A12:A18"/>
    <mergeCell ref="B12:B18"/>
    <mergeCell ref="C12:C18"/>
    <mergeCell ref="D12:D18"/>
    <mergeCell ref="E12:E18"/>
    <mergeCell ref="F12:F18"/>
    <mergeCell ref="G12:G18"/>
    <mergeCell ref="H12:H18"/>
    <mergeCell ref="I12:I18"/>
    <mergeCell ref="J12:J18"/>
    <mergeCell ref="K12:K18"/>
    <mergeCell ref="L12:L18"/>
    <mergeCell ref="M12:M18"/>
    <mergeCell ref="N12:N18"/>
    <mergeCell ref="O12:O18"/>
    <mergeCell ref="P12:P18"/>
    <mergeCell ref="Q12:Q18"/>
    <mergeCell ref="R12:R18"/>
    <mergeCell ref="S12:S18"/>
    <mergeCell ref="W12:W18"/>
    <mergeCell ref="X12:X18"/>
    <mergeCell ref="A19:A25"/>
    <mergeCell ref="B19:B25"/>
    <mergeCell ref="C19:C25"/>
    <mergeCell ref="D19:D25"/>
    <mergeCell ref="E19:E25"/>
    <mergeCell ref="F19:F25"/>
    <mergeCell ref="G19:G25"/>
    <mergeCell ref="H19:H25"/>
    <mergeCell ref="I19:I25"/>
    <mergeCell ref="J19:J25"/>
    <mergeCell ref="K19:K25"/>
    <mergeCell ref="L19:L25"/>
    <mergeCell ref="M19:M25"/>
    <mergeCell ref="N19:N25"/>
    <mergeCell ref="O19:O25"/>
    <mergeCell ref="P19:P25"/>
    <mergeCell ref="Q19:Q25"/>
    <mergeCell ref="R19:R25"/>
    <mergeCell ref="S19:S25"/>
    <mergeCell ref="W19:W25"/>
    <mergeCell ref="X19:X25"/>
    <mergeCell ref="A26:A32"/>
    <mergeCell ref="B26:B32"/>
    <mergeCell ref="C26:C32"/>
    <mergeCell ref="D26:D32"/>
    <mergeCell ref="E26:E32"/>
    <mergeCell ref="F26:F32"/>
    <mergeCell ref="G26:G32"/>
    <mergeCell ref="H26:H32"/>
    <mergeCell ref="I26:I32"/>
    <mergeCell ref="J26:J32"/>
    <mergeCell ref="K26:K32"/>
    <mergeCell ref="L26:L32"/>
    <mergeCell ref="M26:M32"/>
    <mergeCell ref="N26:N32"/>
    <mergeCell ref="O26:O32"/>
    <mergeCell ref="P26:P32"/>
    <mergeCell ref="Q26:Q32"/>
    <mergeCell ref="R26:R32"/>
    <mergeCell ref="S26:S32"/>
    <mergeCell ref="W26:W32"/>
    <mergeCell ref="X26:X32"/>
    <mergeCell ref="A33:A39"/>
    <mergeCell ref="B33:B39"/>
    <mergeCell ref="C33:C39"/>
    <mergeCell ref="D33:D39"/>
    <mergeCell ref="E33:E39"/>
    <mergeCell ref="F33:F39"/>
    <mergeCell ref="G33:G39"/>
    <mergeCell ref="H33:H39"/>
    <mergeCell ref="I33:I39"/>
    <mergeCell ref="J33:J39"/>
    <mergeCell ref="K33:K39"/>
    <mergeCell ref="L33:L39"/>
    <mergeCell ref="M33:M39"/>
    <mergeCell ref="N33:N39"/>
    <mergeCell ref="O33:O39"/>
    <mergeCell ref="P33:P39"/>
    <mergeCell ref="Q33:Q39"/>
    <mergeCell ref="R33:R39"/>
    <mergeCell ref="S33:S39"/>
    <mergeCell ref="W33:W39"/>
    <mergeCell ref="X33:X39"/>
  </mergeCells>
  <dataValidations count="4">
    <dataValidation type="list" allowBlank="1" showInputMessage="1" showErrorMessage="1" sqref="W12 W19 W26 W33">
      <formula1>"Nu,Da"</formula1>
    </dataValidation>
    <dataValidation type="list" allowBlank="1" showInputMessage="1" showErrorMessage="1" sqref="K12 K19 K26 K33">
      <formula1>"Primar,Specialist"</formula1>
    </dataValidation>
    <dataValidation type="list" allowBlank="1" showInputMessage="1" showErrorMessage="1" sqref="H12 H19 H26 H33">
      <formula1>"Medic dentist"</formula1>
    </dataValidation>
    <dataValidation type="list" allowBlank="1" showInputMessage="1" showErrorMessage="1" sqref="T12:T39">
      <formula1>"Luni,Marti,Miercuri,Joi,Vineri,Sambata,Duminica"</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73" r:id="rId3"/>
  <legacyDrawing r:id="rId2"/>
</worksheet>
</file>

<file path=xl/worksheets/sheet7.xml><?xml version="1.0" encoding="utf-8"?>
<worksheet xmlns="http://schemas.openxmlformats.org/spreadsheetml/2006/main" xmlns:r="http://schemas.openxmlformats.org/officeDocument/2006/relationships">
  <dimension ref="A1:V45"/>
  <sheetViews>
    <sheetView zoomScalePageLayoutView="0" workbookViewId="0" topLeftCell="A1">
      <selection activeCell="I21" sqref="I21:I27"/>
    </sheetView>
  </sheetViews>
  <sheetFormatPr defaultColWidth="9.140625" defaultRowHeight="12.75"/>
  <cols>
    <col min="1" max="1" width="5.140625" style="265" customWidth="1"/>
    <col min="2" max="2" width="22.28125" style="265" customWidth="1"/>
    <col min="3" max="3" width="12.7109375" style="265" customWidth="1"/>
    <col min="4" max="4" width="9.28125" style="265" customWidth="1"/>
    <col min="5" max="5" width="8.57421875" style="265" customWidth="1"/>
    <col min="6" max="6" width="8.28125" style="265" customWidth="1"/>
    <col min="7" max="7" width="13.421875" style="265" customWidth="1"/>
    <col min="8" max="8" width="11.28125" style="265" customWidth="1"/>
    <col min="9" max="9" width="6.140625" style="265" customWidth="1"/>
    <col min="10" max="11" width="8.28125" style="265" customWidth="1"/>
    <col min="12" max="12" width="8.8515625" style="265" customWidth="1"/>
    <col min="13" max="13" width="6.7109375" style="265" customWidth="1"/>
    <col min="14" max="14" width="8.00390625" style="265" customWidth="1"/>
    <col min="15" max="15" width="8.28125" style="265" customWidth="1"/>
    <col min="16" max="16" width="5.57421875" style="265" bestFit="1" customWidth="1"/>
    <col min="17" max="17" width="5.421875" style="265" bestFit="1" customWidth="1"/>
    <col min="18" max="18" width="3.421875" style="265" customWidth="1"/>
    <col min="19" max="19" width="3.8515625" style="265" customWidth="1"/>
    <col min="20" max="20" width="5.00390625" style="265" customWidth="1"/>
    <col min="21" max="23" width="8.8515625" style="265" customWidth="1"/>
    <col min="24" max="24" width="10.421875" style="265" customWidth="1"/>
    <col min="25" max="16384" width="8.8515625" style="265" customWidth="1"/>
  </cols>
  <sheetData>
    <row r="1" spans="14:18" ht="12.75">
      <c r="N1" s="275" t="s">
        <v>252</v>
      </c>
      <c r="O1" s="275"/>
      <c r="P1" s="275"/>
      <c r="Q1" s="275"/>
      <c r="R1" s="275"/>
    </row>
    <row r="2" spans="2:20" ht="12.75">
      <c r="B2" s="396" t="s">
        <v>253</v>
      </c>
      <c r="C2" s="396"/>
      <c r="D2" s="396"/>
      <c r="E2" s="396"/>
      <c r="F2" s="396"/>
      <c r="G2" s="396"/>
      <c r="H2" s="396"/>
      <c r="I2" s="396"/>
      <c r="J2" s="396"/>
      <c r="K2" s="396"/>
      <c r="L2" s="396"/>
      <c r="M2" s="396"/>
      <c r="N2" s="396"/>
      <c r="O2" s="396"/>
      <c r="P2" s="396"/>
      <c r="Q2" s="396"/>
      <c r="R2" s="396"/>
      <c r="S2" s="396"/>
      <c r="T2" s="396"/>
    </row>
    <row r="3" spans="2:20" ht="29.25" customHeight="1">
      <c r="B3" s="397" t="s">
        <v>254</v>
      </c>
      <c r="C3" s="398"/>
      <c r="D3" s="398"/>
      <c r="E3" s="398"/>
      <c r="F3" s="398"/>
      <c r="G3" s="398"/>
      <c r="H3" s="398"/>
      <c r="I3" s="398"/>
      <c r="J3" s="398"/>
      <c r="K3" s="398"/>
      <c r="L3" s="398"/>
      <c r="M3" s="398"/>
      <c r="N3" s="398"/>
      <c r="O3" s="398"/>
      <c r="P3" s="398"/>
      <c r="Q3" s="398"/>
      <c r="R3" s="398"/>
      <c r="S3" s="398"/>
      <c r="T3" s="398"/>
    </row>
    <row r="4" spans="2:20" ht="15.75" customHeight="1">
      <c r="B4" s="276"/>
      <c r="C4" s="277"/>
      <c r="D4" s="277"/>
      <c r="E4" s="277"/>
      <c r="F4" s="277"/>
      <c r="G4" s="277"/>
      <c r="H4" s="277"/>
      <c r="I4" s="277"/>
      <c r="J4" s="277"/>
      <c r="K4" s="277"/>
      <c r="L4" s="277"/>
      <c r="M4" s="277"/>
      <c r="N4" s="277"/>
      <c r="O4" s="277"/>
      <c r="P4" s="277"/>
      <c r="Q4" s="277"/>
      <c r="R4" s="277"/>
      <c r="S4" s="277"/>
      <c r="T4" s="277"/>
    </row>
    <row r="5" spans="1:19" ht="39.75" customHeight="1">
      <c r="A5" s="399" t="s">
        <v>255</v>
      </c>
      <c r="B5" s="399" t="s">
        <v>256</v>
      </c>
      <c r="C5" s="399" t="s">
        <v>9</v>
      </c>
      <c r="D5" s="399" t="s">
        <v>257</v>
      </c>
      <c r="E5" s="399"/>
      <c r="F5" s="399"/>
      <c r="G5" s="400" t="s">
        <v>258</v>
      </c>
      <c r="H5" s="399" t="s">
        <v>223</v>
      </c>
      <c r="I5" s="399"/>
      <c r="J5" s="399"/>
      <c r="K5" s="399"/>
      <c r="L5" s="399" t="s">
        <v>224</v>
      </c>
      <c r="M5" s="399"/>
      <c r="N5" s="399"/>
      <c r="O5" s="399" t="s">
        <v>259</v>
      </c>
      <c r="P5" s="399"/>
      <c r="Q5" s="399"/>
      <c r="R5" s="392" t="s">
        <v>53</v>
      </c>
      <c r="S5" s="394" t="s">
        <v>260</v>
      </c>
    </row>
    <row r="6" spans="1:19" ht="40.5" customHeight="1">
      <c r="A6" s="371"/>
      <c r="B6" s="371"/>
      <c r="C6" s="371"/>
      <c r="D6" s="278" t="s">
        <v>227</v>
      </c>
      <c r="E6" s="278" t="s">
        <v>261</v>
      </c>
      <c r="F6" s="278" t="s">
        <v>262</v>
      </c>
      <c r="G6" s="401"/>
      <c r="H6" s="278" t="s">
        <v>227</v>
      </c>
      <c r="I6" s="278" t="s">
        <v>232</v>
      </c>
      <c r="J6" s="278" t="s">
        <v>228</v>
      </c>
      <c r="K6" s="278" t="s">
        <v>263</v>
      </c>
      <c r="L6" s="278" t="s">
        <v>264</v>
      </c>
      <c r="M6" s="278" t="s">
        <v>265</v>
      </c>
      <c r="N6" s="278" t="s">
        <v>266</v>
      </c>
      <c r="O6" s="279" t="s">
        <v>237</v>
      </c>
      <c r="P6" s="278" t="s">
        <v>238</v>
      </c>
      <c r="Q6" s="278" t="s">
        <v>239</v>
      </c>
      <c r="R6" s="393"/>
      <c r="S6" s="395"/>
    </row>
    <row r="7" spans="1:19" s="281" customFormat="1" ht="13.5" customHeight="1">
      <c r="A7" s="371">
        <v>1</v>
      </c>
      <c r="B7" s="383" t="s">
        <v>267</v>
      </c>
      <c r="C7" s="386">
        <v>1234567891012</v>
      </c>
      <c r="D7" s="374"/>
      <c r="E7" s="376">
        <v>44907</v>
      </c>
      <c r="F7" s="376">
        <v>45272</v>
      </c>
      <c r="G7" s="389"/>
      <c r="H7" s="374"/>
      <c r="I7" s="374">
        <v>45000</v>
      </c>
      <c r="J7" s="376">
        <v>44907</v>
      </c>
      <c r="K7" s="376">
        <v>45272</v>
      </c>
      <c r="L7" s="378"/>
      <c r="M7" s="381"/>
      <c r="N7" s="376">
        <v>44542</v>
      </c>
      <c r="O7" s="271" t="s">
        <v>35</v>
      </c>
      <c r="P7" s="280" t="s">
        <v>242</v>
      </c>
      <c r="Q7" s="280" t="s">
        <v>243</v>
      </c>
      <c r="R7" s="368" t="s">
        <v>18</v>
      </c>
      <c r="S7" s="371">
        <v>30</v>
      </c>
    </row>
    <row r="8" spans="1:19" s="264" customFormat="1" ht="12.75" customHeight="1">
      <c r="A8" s="372"/>
      <c r="B8" s="384"/>
      <c r="C8" s="387"/>
      <c r="D8" s="375"/>
      <c r="E8" s="377"/>
      <c r="F8" s="377"/>
      <c r="G8" s="390"/>
      <c r="H8" s="375"/>
      <c r="I8" s="375"/>
      <c r="J8" s="377"/>
      <c r="K8" s="377"/>
      <c r="L8" s="379"/>
      <c r="M8" s="382"/>
      <c r="N8" s="377"/>
      <c r="O8" s="271" t="s">
        <v>47</v>
      </c>
      <c r="P8" s="280"/>
      <c r="Q8" s="280"/>
      <c r="R8" s="369"/>
      <c r="S8" s="372"/>
    </row>
    <row r="9" spans="1:19" s="264" customFormat="1" ht="12.75" customHeight="1">
      <c r="A9" s="372"/>
      <c r="B9" s="384"/>
      <c r="C9" s="387"/>
      <c r="D9" s="375"/>
      <c r="E9" s="377"/>
      <c r="F9" s="377"/>
      <c r="G9" s="390"/>
      <c r="H9" s="375"/>
      <c r="I9" s="375"/>
      <c r="J9" s="377"/>
      <c r="K9" s="377"/>
      <c r="L9" s="379"/>
      <c r="M9" s="382"/>
      <c r="N9" s="377"/>
      <c r="O9" s="271" t="s">
        <v>36</v>
      </c>
      <c r="P9" s="280"/>
      <c r="Q9" s="280"/>
      <c r="R9" s="369"/>
      <c r="S9" s="372"/>
    </row>
    <row r="10" spans="1:19" s="264" customFormat="1" ht="12.75" customHeight="1">
      <c r="A10" s="372"/>
      <c r="B10" s="384"/>
      <c r="C10" s="387"/>
      <c r="D10" s="375"/>
      <c r="E10" s="377"/>
      <c r="F10" s="377"/>
      <c r="G10" s="390"/>
      <c r="H10" s="375"/>
      <c r="I10" s="375"/>
      <c r="J10" s="377"/>
      <c r="K10" s="377"/>
      <c r="L10" s="379"/>
      <c r="M10" s="382"/>
      <c r="N10" s="377"/>
      <c r="O10" s="271" t="s">
        <v>37</v>
      </c>
      <c r="P10" s="280"/>
      <c r="Q10" s="280"/>
      <c r="R10" s="369"/>
      <c r="S10" s="372"/>
    </row>
    <row r="11" spans="1:19" s="264" customFormat="1" ht="12.75" customHeight="1">
      <c r="A11" s="372"/>
      <c r="B11" s="384"/>
      <c r="C11" s="387"/>
      <c r="D11" s="375"/>
      <c r="E11" s="377"/>
      <c r="F11" s="377"/>
      <c r="G11" s="390"/>
      <c r="H11" s="375"/>
      <c r="I11" s="375"/>
      <c r="J11" s="377"/>
      <c r="K11" s="377"/>
      <c r="L11" s="379"/>
      <c r="M11" s="382"/>
      <c r="N11" s="377"/>
      <c r="O11" s="271" t="s">
        <v>38</v>
      </c>
      <c r="P11" s="280"/>
      <c r="Q11" s="280"/>
      <c r="R11" s="369"/>
      <c r="S11" s="372"/>
    </row>
    <row r="12" spans="1:19" s="264" customFormat="1" ht="12.75" customHeight="1">
      <c r="A12" s="372"/>
      <c r="B12" s="384"/>
      <c r="C12" s="387"/>
      <c r="D12" s="375"/>
      <c r="E12" s="377"/>
      <c r="F12" s="377"/>
      <c r="G12" s="390"/>
      <c r="H12" s="375"/>
      <c r="I12" s="375"/>
      <c r="J12" s="377"/>
      <c r="K12" s="377"/>
      <c r="L12" s="379"/>
      <c r="M12" s="382"/>
      <c r="N12" s="377"/>
      <c r="O12" s="271" t="s">
        <v>48</v>
      </c>
      <c r="P12" s="280"/>
      <c r="Q12" s="280"/>
      <c r="R12" s="369"/>
      <c r="S12" s="372"/>
    </row>
    <row r="13" spans="1:19" s="264" customFormat="1" ht="12.75" customHeight="1">
      <c r="A13" s="373"/>
      <c r="B13" s="385"/>
      <c r="C13" s="388"/>
      <c r="D13" s="343"/>
      <c r="E13" s="342"/>
      <c r="F13" s="342"/>
      <c r="G13" s="391"/>
      <c r="H13" s="343"/>
      <c r="I13" s="343"/>
      <c r="J13" s="342"/>
      <c r="K13" s="342"/>
      <c r="L13" s="380"/>
      <c r="M13" s="344"/>
      <c r="N13" s="342"/>
      <c r="O13" s="271" t="s">
        <v>49</v>
      </c>
      <c r="P13" s="280"/>
      <c r="Q13" s="280"/>
      <c r="R13" s="370"/>
      <c r="S13" s="373"/>
    </row>
    <row r="14" spans="1:19" s="264" customFormat="1" ht="12.75" customHeight="1">
      <c r="A14" s="371">
        <v>2</v>
      </c>
      <c r="B14" s="383"/>
      <c r="C14" s="386"/>
      <c r="D14" s="374"/>
      <c r="E14" s="376"/>
      <c r="F14" s="376"/>
      <c r="G14" s="389"/>
      <c r="H14" s="374"/>
      <c r="I14" s="374"/>
      <c r="J14" s="376"/>
      <c r="K14" s="376"/>
      <c r="L14" s="378"/>
      <c r="M14" s="381"/>
      <c r="N14" s="376"/>
      <c r="O14" s="271" t="s">
        <v>35</v>
      </c>
      <c r="P14" s="280"/>
      <c r="Q14" s="280"/>
      <c r="R14" s="368"/>
      <c r="S14" s="371"/>
    </row>
    <row r="15" spans="1:19" s="264" customFormat="1" ht="12.75" customHeight="1">
      <c r="A15" s="372"/>
      <c r="B15" s="384"/>
      <c r="C15" s="387"/>
      <c r="D15" s="375"/>
      <c r="E15" s="377"/>
      <c r="F15" s="377"/>
      <c r="G15" s="390"/>
      <c r="H15" s="375"/>
      <c r="I15" s="375"/>
      <c r="J15" s="377"/>
      <c r="K15" s="377"/>
      <c r="L15" s="379"/>
      <c r="M15" s="382"/>
      <c r="N15" s="377"/>
      <c r="O15" s="271" t="s">
        <v>47</v>
      </c>
      <c r="P15" s="280"/>
      <c r="Q15" s="280"/>
      <c r="R15" s="369"/>
      <c r="S15" s="372"/>
    </row>
    <row r="16" spans="1:19" s="264" customFormat="1" ht="12.75" customHeight="1">
      <c r="A16" s="372"/>
      <c r="B16" s="384"/>
      <c r="C16" s="387"/>
      <c r="D16" s="375"/>
      <c r="E16" s="377"/>
      <c r="F16" s="377"/>
      <c r="G16" s="390"/>
      <c r="H16" s="375"/>
      <c r="I16" s="375"/>
      <c r="J16" s="377"/>
      <c r="K16" s="377"/>
      <c r="L16" s="379"/>
      <c r="M16" s="382"/>
      <c r="N16" s="377"/>
      <c r="O16" s="271" t="s">
        <v>36</v>
      </c>
      <c r="P16" s="280"/>
      <c r="Q16" s="280"/>
      <c r="R16" s="369"/>
      <c r="S16" s="372"/>
    </row>
    <row r="17" spans="1:19" s="264" customFormat="1" ht="12.75" customHeight="1">
      <c r="A17" s="372"/>
      <c r="B17" s="384"/>
      <c r="C17" s="387"/>
      <c r="D17" s="375"/>
      <c r="E17" s="377"/>
      <c r="F17" s="377"/>
      <c r="G17" s="390"/>
      <c r="H17" s="375"/>
      <c r="I17" s="375"/>
      <c r="J17" s="377"/>
      <c r="K17" s="377"/>
      <c r="L17" s="379"/>
      <c r="M17" s="382"/>
      <c r="N17" s="377"/>
      <c r="O17" s="271" t="s">
        <v>37</v>
      </c>
      <c r="P17" s="280"/>
      <c r="Q17" s="280"/>
      <c r="R17" s="369"/>
      <c r="S17" s="372"/>
    </row>
    <row r="18" spans="1:19" s="264" customFormat="1" ht="12.75" customHeight="1">
      <c r="A18" s="372"/>
      <c r="B18" s="384"/>
      <c r="C18" s="387"/>
      <c r="D18" s="375"/>
      <c r="E18" s="377"/>
      <c r="F18" s="377"/>
      <c r="G18" s="390"/>
      <c r="H18" s="375"/>
      <c r="I18" s="375"/>
      <c r="J18" s="377"/>
      <c r="K18" s="377"/>
      <c r="L18" s="379"/>
      <c r="M18" s="382"/>
      <c r="N18" s="377"/>
      <c r="O18" s="271" t="s">
        <v>38</v>
      </c>
      <c r="P18" s="280"/>
      <c r="Q18" s="280"/>
      <c r="R18" s="369"/>
      <c r="S18" s="372"/>
    </row>
    <row r="19" spans="1:19" s="264" customFormat="1" ht="12.75" customHeight="1">
      <c r="A19" s="372"/>
      <c r="B19" s="384"/>
      <c r="C19" s="387"/>
      <c r="D19" s="375"/>
      <c r="E19" s="377"/>
      <c r="F19" s="377"/>
      <c r="G19" s="390"/>
      <c r="H19" s="375"/>
      <c r="I19" s="375"/>
      <c r="J19" s="377"/>
      <c r="K19" s="377"/>
      <c r="L19" s="379"/>
      <c r="M19" s="382"/>
      <c r="N19" s="377"/>
      <c r="O19" s="271" t="s">
        <v>48</v>
      </c>
      <c r="P19" s="280"/>
      <c r="Q19" s="280"/>
      <c r="R19" s="369"/>
      <c r="S19" s="372"/>
    </row>
    <row r="20" spans="1:19" s="264" customFormat="1" ht="12.75" customHeight="1">
      <c r="A20" s="373"/>
      <c r="B20" s="385"/>
      <c r="C20" s="388"/>
      <c r="D20" s="343"/>
      <c r="E20" s="342"/>
      <c r="F20" s="342"/>
      <c r="G20" s="391"/>
      <c r="H20" s="343"/>
      <c r="I20" s="343"/>
      <c r="J20" s="342"/>
      <c r="K20" s="342"/>
      <c r="L20" s="380"/>
      <c r="M20" s="344"/>
      <c r="N20" s="342"/>
      <c r="O20" s="271" t="s">
        <v>49</v>
      </c>
      <c r="P20" s="280"/>
      <c r="Q20" s="280"/>
      <c r="R20" s="370"/>
      <c r="S20" s="373"/>
    </row>
    <row r="21" spans="1:19" s="264" customFormat="1" ht="12.75" customHeight="1">
      <c r="A21" s="371">
        <v>3</v>
      </c>
      <c r="B21" s="383"/>
      <c r="C21" s="386"/>
      <c r="D21" s="374"/>
      <c r="E21" s="376"/>
      <c r="F21" s="376"/>
      <c r="G21" s="389"/>
      <c r="H21" s="374"/>
      <c r="I21" s="374"/>
      <c r="J21" s="376"/>
      <c r="K21" s="376"/>
      <c r="L21" s="378"/>
      <c r="M21" s="381"/>
      <c r="N21" s="376"/>
      <c r="O21" s="271" t="s">
        <v>35</v>
      </c>
      <c r="P21" s="280"/>
      <c r="Q21" s="280"/>
      <c r="R21" s="368"/>
      <c r="S21" s="371"/>
    </row>
    <row r="22" spans="1:19" s="264" customFormat="1" ht="12.75" customHeight="1">
      <c r="A22" s="372"/>
      <c r="B22" s="384"/>
      <c r="C22" s="387"/>
      <c r="D22" s="375"/>
      <c r="E22" s="377"/>
      <c r="F22" s="377"/>
      <c r="G22" s="390"/>
      <c r="H22" s="375"/>
      <c r="I22" s="375"/>
      <c r="J22" s="377"/>
      <c r="K22" s="377"/>
      <c r="L22" s="379"/>
      <c r="M22" s="382"/>
      <c r="N22" s="377"/>
      <c r="O22" s="271" t="s">
        <v>47</v>
      </c>
      <c r="P22" s="280"/>
      <c r="Q22" s="280"/>
      <c r="R22" s="369"/>
      <c r="S22" s="372"/>
    </row>
    <row r="23" spans="1:19" s="264" customFormat="1" ht="12.75" customHeight="1">
      <c r="A23" s="372"/>
      <c r="B23" s="384"/>
      <c r="C23" s="387"/>
      <c r="D23" s="375"/>
      <c r="E23" s="377"/>
      <c r="F23" s="377"/>
      <c r="G23" s="390"/>
      <c r="H23" s="375"/>
      <c r="I23" s="375"/>
      <c r="J23" s="377"/>
      <c r="K23" s="377"/>
      <c r="L23" s="379"/>
      <c r="M23" s="382"/>
      <c r="N23" s="377"/>
      <c r="O23" s="271" t="s">
        <v>36</v>
      </c>
      <c r="P23" s="280"/>
      <c r="Q23" s="280"/>
      <c r="R23" s="369"/>
      <c r="S23" s="372"/>
    </row>
    <row r="24" spans="1:19" s="264" customFormat="1" ht="12.75" customHeight="1">
      <c r="A24" s="372"/>
      <c r="B24" s="384"/>
      <c r="C24" s="387"/>
      <c r="D24" s="375"/>
      <c r="E24" s="377"/>
      <c r="F24" s="377"/>
      <c r="G24" s="390"/>
      <c r="H24" s="375"/>
      <c r="I24" s="375"/>
      <c r="J24" s="377"/>
      <c r="K24" s="377"/>
      <c r="L24" s="379"/>
      <c r="M24" s="382"/>
      <c r="N24" s="377"/>
      <c r="O24" s="271" t="s">
        <v>37</v>
      </c>
      <c r="P24" s="280"/>
      <c r="Q24" s="280"/>
      <c r="R24" s="369"/>
      <c r="S24" s="372"/>
    </row>
    <row r="25" spans="1:19" s="264" customFormat="1" ht="12.75" customHeight="1">
      <c r="A25" s="372"/>
      <c r="B25" s="384"/>
      <c r="C25" s="387"/>
      <c r="D25" s="375"/>
      <c r="E25" s="377"/>
      <c r="F25" s="377"/>
      <c r="G25" s="390"/>
      <c r="H25" s="375"/>
      <c r="I25" s="375"/>
      <c r="J25" s="377"/>
      <c r="K25" s="377"/>
      <c r="L25" s="379"/>
      <c r="M25" s="382"/>
      <c r="N25" s="377"/>
      <c r="O25" s="271" t="s">
        <v>38</v>
      </c>
      <c r="P25" s="280"/>
      <c r="Q25" s="280"/>
      <c r="R25" s="369"/>
      <c r="S25" s="372"/>
    </row>
    <row r="26" spans="1:19" s="264" customFormat="1" ht="12.75" customHeight="1">
      <c r="A26" s="372"/>
      <c r="B26" s="384"/>
      <c r="C26" s="387"/>
      <c r="D26" s="375"/>
      <c r="E26" s="377"/>
      <c r="F26" s="377"/>
      <c r="G26" s="390"/>
      <c r="H26" s="375"/>
      <c r="I26" s="375"/>
      <c r="J26" s="377"/>
      <c r="K26" s="377"/>
      <c r="L26" s="379"/>
      <c r="M26" s="382"/>
      <c r="N26" s="377"/>
      <c r="O26" s="271" t="s">
        <v>48</v>
      </c>
      <c r="P26" s="280"/>
      <c r="Q26" s="280"/>
      <c r="R26" s="369"/>
      <c r="S26" s="372"/>
    </row>
    <row r="27" spans="1:19" s="264" customFormat="1" ht="12.75" customHeight="1">
      <c r="A27" s="373"/>
      <c r="B27" s="385"/>
      <c r="C27" s="388"/>
      <c r="D27" s="343"/>
      <c r="E27" s="342"/>
      <c r="F27" s="342"/>
      <c r="G27" s="391"/>
      <c r="H27" s="343"/>
      <c r="I27" s="343"/>
      <c r="J27" s="342"/>
      <c r="K27" s="342"/>
      <c r="L27" s="380"/>
      <c r="M27" s="344"/>
      <c r="N27" s="342"/>
      <c r="O27" s="271" t="s">
        <v>49</v>
      </c>
      <c r="P27" s="280"/>
      <c r="Q27" s="280"/>
      <c r="R27" s="370"/>
      <c r="S27" s="373"/>
    </row>
    <row r="28" spans="1:19" s="264" customFormat="1" ht="12.75" customHeight="1">
      <c r="A28" s="371">
        <v>4</v>
      </c>
      <c r="B28" s="383"/>
      <c r="C28" s="386"/>
      <c r="D28" s="374"/>
      <c r="E28" s="376"/>
      <c r="F28" s="376"/>
      <c r="G28" s="389"/>
      <c r="H28" s="374"/>
      <c r="I28" s="374"/>
      <c r="J28" s="376"/>
      <c r="K28" s="376"/>
      <c r="L28" s="378"/>
      <c r="M28" s="381"/>
      <c r="N28" s="376"/>
      <c r="O28" s="271" t="s">
        <v>35</v>
      </c>
      <c r="P28" s="280"/>
      <c r="Q28" s="280"/>
      <c r="R28" s="368"/>
      <c r="S28" s="371"/>
    </row>
    <row r="29" spans="1:19" s="264" customFormat="1" ht="12.75" customHeight="1">
      <c r="A29" s="372"/>
      <c r="B29" s="384"/>
      <c r="C29" s="387"/>
      <c r="D29" s="375"/>
      <c r="E29" s="377"/>
      <c r="F29" s="377"/>
      <c r="G29" s="390"/>
      <c r="H29" s="375"/>
      <c r="I29" s="375"/>
      <c r="J29" s="377"/>
      <c r="K29" s="377"/>
      <c r="L29" s="379"/>
      <c r="M29" s="382"/>
      <c r="N29" s="377"/>
      <c r="O29" s="271" t="s">
        <v>47</v>
      </c>
      <c r="P29" s="280"/>
      <c r="Q29" s="280"/>
      <c r="R29" s="369"/>
      <c r="S29" s="372"/>
    </row>
    <row r="30" spans="1:19" s="264" customFormat="1" ht="12.75" customHeight="1">
      <c r="A30" s="372"/>
      <c r="B30" s="384"/>
      <c r="C30" s="387"/>
      <c r="D30" s="375"/>
      <c r="E30" s="377"/>
      <c r="F30" s="377"/>
      <c r="G30" s="390"/>
      <c r="H30" s="375"/>
      <c r="I30" s="375"/>
      <c r="J30" s="377"/>
      <c r="K30" s="377"/>
      <c r="L30" s="379"/>
      <c r="M30" s="382"/>
      <c r="N30" s="377"/>
      <c r="O30" s="271" t="s">
        <v>36</v>
      </c>
      <c r="P30" s="280"/>
      <c r="Q30" s="280"/>
      <c r="R30" s="369"/>
      <c r="S30" s="372"/>
    </row>
    <row r="31" spans="1:19" s="264" customFormat="1" ht="12.75" customHeight="1">
      <c r="A31" s="372"/>
      <c r="B31" s="384"/>
      <c r="C31" s="387"/>
      <c r="D31" s="375"/>
      <c r="E31" s="377"/>
      <c r="F31" s="377"/>
      <c r="G31" s="390"/>
      <c r="H31" s="375"/>
      <c r="I31" s="375"/>
      <c r="J31" s="377"/>
      <c r="K31" s="377"/>
      <c r="L31" s="379"/>
      <c r="M31" s="382"/>
      <c r="N31" s="377"/>
      <c r="O31" s="271" t="s">
        <v>37</v>
      </c>
      <c r="P31" s="280"/>
      <c r="Q31" s="280"/>
      <c r="R31" s="369"/>
      <c r="S31" s="372"/>
    </row>
    <row r="32" spans="1:19" s="264" customFormat="1" ht="12.75" customHeight="1">
      <c r="A32" s="372"/>
      <c r="B32" s="384"/>
      <c r="C32" s="387"/>
      <c r="D32" s="375"/>
      <c r="E32" s="377"/>
      <c r="F32" s="377"/>
      <c r="G32" s="390"/>
      <c r="H32" s="375"/>
      <c r="I32" s="375"/>
      <c r="J32" s="377"/>
      <c r="K32" s="377"/>
      <c r="L32" s="379"/>
      <c r="M32" s="382"/>
      <c r="N32" s="377"/>
      <c r="O32" s="271" t="s">
        <v>38</v>
      </c>
      <c r="P32" s="280"/>
      <c r="Q32" s="280"/>
      <c r="R32" s="369"/>
      <c r="S32" s="372"/>
    </row>
    <row r="33" spans="1:19" s="264" customFormat="1" ht="12.75" customHeight="1">
      <c r="A33" s="372"/>
      <c r="B33" s="384"/>
      <c r="C33" s="387"/>
      <c r="D33" s="375"/>
      <c r="E33" s="377"/>
      <c r="F33" s="377"/>
      <c r="G33" s="390"/>
      <c r="H33" s="375"/>
      <c r="I33" s="375"/>
      <c r="J33" s="377"/>
      <c r="K33" s="377"/>
      <c r="L33" s="379"/>
      <c r="M33" s="382"/>
      <c r="N33" s="377"/>
      <c r="O33" s="271" t="s">
        <v>48</v>
      </c>
      <c r="P33" s="280"/>
      <c r="Q33" s="280"/>
      <c r="R33" s="369"/>
      <c r="S33" s="372"/>
    </row>
    <row r="34" spans="1:19" s="264" customFormat="1" ht="12.75" customHeight="1">
      <c r="A34" s="373"/>
      <c r="B34" s="385"/>
      <c r="C34" s="388"/>
      <c r="D34" s="343"/>
      <c r="E34" s="342"/>
      <c r="F34" s="342"/>
      <c r="G34" s="391"/>
      <c r="H34" s="343"/>
      <c r="I34" s="343"/>
      <c r="J34" s="342"/>
      <c r="K34" s="342"/>
      <c r="L34" s="380"/>
      <c r="M34" s="344"/>
      <c r="N34" s="342"/>
      <c r="O34" s="271" t="s">
        <v>49</v>
      </c>
      <c r="P34" s="280"/>
      <c r="Q34" s="280"/>
      <c r="R34" s="370"/>
      <c r="S34" s="373"/>
    </row>
    <row r="35" spans="1:19" s="264" customFormat="1" ht="12.75" customHeight="1">
      <c r="A35" s="282"/>
      <c r="B35" s="283"/>
      <c r="C35" s="284"/>
      <c r="D35" s="285"/>
      <c r="E35" s="286"/>
      <c r="F35" s="286"/>
      <c r="G35" s="287"/>
      <c r="H35" s="285"/>
      <c r="I35" s="285"/>
      <c r="J35" s="286"/>
      <c r="K35" s="286"/>
      <c r="L35" s="288"/>
      <c r="M35" s="289"/>
      <c r="N35" s="286"/>
      <c r="O35" s="289"/>
      <c r="P35" s="290"/>
      <c r="Q35" s="290"/>
      <c r="R35" s="290"/>
      <c r="S35" s="282"/>
    </row>
    <row r="36" spans="1:19" s="264" customFormat="1" ht="12.75" customHeight="1">
      <c r="A36" s="282"/>
      <c r="B36" s="283"/>
      <c r="C36" s="284"/>
      <c r="D36" s="285"/>
      <c r="E36" s="286"/>
      <c r="F36" s="286"/>
      <c r="G36" s="287"/>
      <c r="H36" s="285"/>
      <c r="I36" s="285"/>
      <c r="J36" s="286"/>
      <c r="K36" s="286"/>
      <c r="L36" s="288"/>
      <c r="M36" s="289"/>
      <c r="N36" s="286"/>
      <c r="O36" s="289"/>
      <c r="P36" s="290"/>
      <c r="Q36" s="290"/>
      <c r="R36" s="290"/>
      <c r="S36" s="282"/>
    </row>
    <row r="37" spans="1:22" ht="12">
      <c r="A37" s="274" t="s">
        <v>246</v>
      </c>
      <c r="B37" s="291"/>
      <c r="C37" s="291"/>
      <c r="D37" s="291"/>
      <c r="E37" s="291"/>
      <c r="F37" s="291"/>
      <c r="G37" s="291"/>
      <c r="H37" s="291"/>
      <c r="I37" s="291"/>
      <c r="J37" s="291"/>
      <c r="K37" s="291"/>
      <c r="L37" s="291"/>
      <c r="M37" s="291"/>
      <c r="N37" s="291"/>
      <c r="O37" s="291"/>
      <c r="P37" s="291"/>
      <c r="Q37" s="291"/>
      <c r="R37" s="291"/>
      <c r="S37" s="291"/>
      <c r="T37" s="292"/>
      <c r="U37" s="292"/>
      <c r="V37" s="292"/>
    </row>
    <row r="38" spans="1:22" ht="12">
      <c r="A38" s="265" t="s">
        <v>247</v>
      </c>
      <c r="B38" s="293"/>
      <c r="C38" s="293"/>
      <c r="D38" s="293"/>
      <c r="E38" s="293"/>
      <c r="F38" s="293"/>
      <c r="G38" s="293"/>
      <c r="H38" s="293"/>
      <c r="I38" s="293"/>
      <c r="J38" s="293"/>
      <c r="K38" s="293"/>
      <c r="L38" s="293"/>
      <c r="M38" s="293"/>
      <c r="N38" s="293"/>
      <c r="O38" s="293"/>
      <c r="P38" s="293"/>
      <c r="Q38" s="293"/>
      <c r="R38" s="293"/>
      <c r="S38" s="293"/>
      <c r="T38" s="293"/>
      <c r="U38" s="293"/>
      <c r="V38" s="293"/>
    </row>
    <row r="39" spans="1:22" ht="12">
      <c r="A39" s="265" t="s">
        <v>248</v>
      </c>
      <c r="B39" s="292"/>
      <c r="C39" s="292"/>
      <c r="D39" s="292"/>
      <c r="E39" s="292"/>
      <c r="F39" s="292"/>
      <c r="G39" s="292"/>
      <c r="H39" s="292"/>
      <c r="I39" s="292"/>
      <c r="J39" s="292"/>
      <c r="K39" s="292"/>
      <c r="L39" s="292"/>
      <c r="M39" s="292"/>
      <c r="N39" s="292"/>
      <c r="O39" s="292"/>
      <c r="P39" s="292"/>
      <c r="Q39" s="292"/>
      <c r="R39" s="292"/>
      <c r="S39" s="292"/>
      <c r="T39" s="292"/>
      <c r="U39" s="292"/>
      <c r="V39" s="292"/>
    </row>
    <row r="40" ht="12">
      <c r="A40" s="265" t="s">
        <v>249</v>
      </c>
    </row>
    <row r="42" ht="12">
      <c r="G42" s="281" t="s">
        <v>129</v>
      </c>
    </row>
    <row r="43" ht="12">
      <c r="G43" s="266" t="s">
        <v>250</v>
      </c>
    </row>
    <row r="44" ht="12">
      <c r="G44" s="281" t="s">
        <v>251</v>
      </c>
    </row>
    <row r="45" ht="12">
      <c r="G45" s="281" t="s">
        <v>130</v>
      </c>
    </row>
  </sheetData>
  <sheetProtection password="FD18" sheet="1" objects="1" scenarios="1" formatCells="0" insertRows="0" deleteRows="0"/>
  <mergeCells count="76">
    <mergeCell ref="B2:T2"/>
    <mergeCell ref="B3:T3"/>
    <mergeCell ref="A5:A6"/>
    <mergeCell ref="B5:B6"/>
    <mergeCell ref="C5:C6"/>
    <mergeCell ref="D5:F5"/>
    <mergeCell ref="G5:G6"/>
    <mergeCell ref="H5:K5"/>
    <mergeCell ref="L5:N5"/>
    <mergeCell ref="O5:Q5"/>
    <mergeCell ref="R5:R6"/>
    <mergeCell ref="S5:S6"/>
    <mergeCell ref="A7:A13"/>
    <mergeCell ref="B7:B13"/>
    <mergeCell ref="C7:C13"/>
    <mergeCell ref="D7:D13"/>
    <mergeCell ref="E7:E13"/>
    <mergeCell ref="F7:F13"/>
    <mergeCell ref="G7:G13"/>
    <mergeCell ref="H7:H13"/>
    <mergeCell ref="I7:I13"/>
    <mergeCell ref="J7:J13"/>
    <mergeCell ref="K7:K13"/>
    <mergeCell ref="L7:L13"/>
    <mergeCell ref="M7:M13"/>
    <mergeCell ref="N7:N13"/>
    <mergeCell ref="R7:R13"/>
    <mergeCell ref="S7:S13"/>
    <mergeCell ref="A14:A20"/>
    <mergeCell ref="B14:B20"/>
    <mergeCell ref="C14:C20"/>
    <mergeCell ref="D14:D20"/>
    <mergeCell ref="E14:E20"/>
    <mergeCell ref="F14:F20"/>
    <mergeCell ref="G14:G20"/>
    <mergeCell ref="H14:H20"/>
    <mergeCell ref="I14:I20"/>
    <mergeCell ref="J14:J20"/>
    <mergeCell ref="K14:K20"/>
    <mergeCell ref="L14:L20"/>
    <mergeCell ref="M14:M20"/>
    <mergeCell ref="N14:N20"/>
    <mergeCell ref="R14:R20"/>
    <mergeCell ref="S14:S20"/>
    <mergeCell ref="A21:A27"/>
    <mergeCell ref="B21:B27"/>
    <mergeCell ref="C21:C27"/>
    <mergeCell ref="D21:D27"/>
    <mergeCell ref="E21:E27"/>
    <mergeCell ref="F21:F27"/>
    <mergeCell ref="G21:G27"/>
    <mergeCell ref="H21:H27"/>
    <mergeCell ref="I21:I27"/>
    <mergeCell ref="J21:J27"/>
    <mergeCell ref="K21:K27"/>
    <mergeCell ref="L21:L27"/>
    <mergeCell ref="M21:M27"/>
    <mergeCell ref="N21:N27"/>
    <mergeCell ref="R21:R27"/>
    <mergeCell ref="S21:S27"/>
    <mergeCell ref="A28:A34"/>
    <mergeCell ref="B28:B34"/>
    <mergeCell ref="C28:C34"/>
    <mergeCell ref="D28:D34"/>
    <mergeCell ref="E28:E34"/>
    <mergeCell ref="F28:F34"/>
    <mergeCell ref="G28:G34"/>
    <mergeCell ref="H28:H34"/>
    <mergeCell ref="R28:R34"/>
    <mergeCell ref="S28:S34"/>
    <mergeCell ref="I28:I34"/>
    <mergeCell ref="J28:J34"/>
    <mergeCell ref="K28:K34"/>
    <mergeCell ref="L28:L34"/>
    <mergeCell ref="M28:M34"/>
    <mergeCell ref="N28:N34"/>
  </mergeCells>
  <dataValidations count="2">
    <dataValidation type="list" allowBlank="1" showInputMessage="1" showErrorMessage="1" sqref="R7 R14 R21 R28">
      <formula1>"Nu,Da"</formula1>
    </dataValidation>
    <dataValidation type="list" allowBlank="1" showInputMessage="1" showErrorMessage="1" sqref="O7:O34">
      <formula1>"Luni,Marti,Miercuri,Joi,Vineri,Sambata,Duminica"</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87" r:id="rId3"/>
  <legacyDrawing r:id="rId2"/>
</worksheet>
</file>

<file path=xl/worksheets/sheet8.xml><?xml version="1.0" encoding="utf-8"?>
<worksheet xmlns="http://schemas.openxmlformats.org/spreadsheetml/2006/main" xmlns:r="http://schemas.openxmlformats.org/officeDocument/2006/relationships">
  <sheetPr>
    <tabColor rgb="FFFFFF99"/>
  </sheetPr>
  <dimension ref="B2:K44"/>
  <sheetViews>
    <sheetView zoomScalePageLayoutView="0" workbookViewId="0" topLeftCell="A1">
      <selection activeCell="G42" sqref="G42"/>
    </sheetView>
  </sheetViews>
  <sheetFormatPr defaultColWidth="9.140625" defaultRowHeight="12.75"/>
  <cols>
    <col min="1" max="1" width="4.28125" style="247" customWidth="1"/>
    <col min="2" max="2" width="16.28125" style="247" customWidth="1"/>
    <col min="3" max="3" width="22.421875" style="247" customWidth="1"/>
    <col min="4" max="4" width="10.28125" style="247" customWidth="1"/>
    <col min="5" max="10" width="8.8515625" style="247" customWidth="1"/>
    <col min="11" max="11" width="7.28125" style="247" customWidth="1"/>
    <col min="12" max="12" width="19.8515625" style="247" customWidth="1"/>
    <col min="13" max="16384" width="8.8515625" style="247" customWidth="1"/>
  </cols>
  <sheetData>
    <row r="2" spans="2:3" ht="12">
      <c r="B2" s="245" t="s">
        <v>108</v>
      </c>
      <c r="C2" s="246" t="str">
        <f>PROPER(Date_Furnizor!B2)</f>
        <v>Sc Furnizor Medicina Dentara Srl</v>
      </c>
    </row>
    <row r="3" ht="12" customHeight="1">
      <c r="B3" s="248"/>
    </row>
    <row r="4" spans="2:4" s="250" customFormat="1" ht="12">
      <c r="B4" s="249" t="s">
        <v>109</v>
      </c>
      <c r="D4" s="251" t="str">
        <f>PROPER(Date_Furnizor!AO6)</f>
        <v>Loc.Constanta Str.Nume Strada Sediu Social Nr.1A</v>
      </c>
    </row>
    <row r="5" ht="12" customHeight="1">
      <c r="B5" s="245"/>
    </row>
    <row r="6" spans="2:10" ht="12">
      <c r="B6" s="245" t="s">
        <v>107</v>
      </c>
      <c r="C6" s="252" t="str">
        <f>PROPER(Date_Furnizor!AO27)</f>
        <v>Loc.Constanta Str.Nume Strada Punct De Lucru Nr.1 </v>
      </c>
      <c r="J6" s="253" t="s">
        <v>110</v>
      </c>
    </row>
    <row r="7" ht="12">
      <c r="B7" s="245"/>
    </row>
    <row r="8" spans="2:5" ht="12">
      <c r="B8" s="245"/>
      <c r="E8" s="254" t="s">
        <v>210</v>
      </c>
    </row>
    <row r="9" spans="2:4" ht="12">
      <c r="B9" s="245"/>
      <c r="D9" s="245"/>
    </row>
    <row r="10" spans="2:5" s="257" customFormat="1" ht="12">
      <c r="B10" s="255" t="s">
        <v>104</v>
      </c>
      <c r="C10" s="256" t="str">
        <f>PROPER(Date_Furnizor!AO20)</f>
        <v>Nume Repl Legal Prenume Repl</v>
      </c>
      <c r="E10" s="258" t="s">
        <v>114</v>
      </c>
    </row>
    <row r="11" s="257" customFormat="1" ht="12">
      <c r="B11" s="259" t="s">
        <v>102</v>
      </c>
    </row>
    <row r="12" s="257" customFormat="1" ht="12">
      <c r="B12" s="257" t="s">
        <v>52</v>
      </c>
    </row>
    <row r="13" s="257" customFormat="1" ht="12">
      <c r="B13" s="262" t="s">
        <v>212</v>
      </c>
    </row>
    <row r="14" s="257" customFormat="1" ht="12" customHeight="1" thickBot="1">
      <c r="B14" s="263" t="s">
        <v>213</v>
      </c>
    </row>
    <row r="15" spans="2:11" ht="12.75" customHeight="1">
      <c r="B15" s="408" t="s">
        <v>54</v>
      </c>
      <c r="C15" s="408" t="s">
        <v>45</v>
      </c>
      <c r="D15" s="413" t="s">
        <v>46</v>
      </c>
      <c r="E15" s="414"/>
      <c r="F15" s="414"/>
      <c r="G15" s="414"/>
      <c r="H15" s="414"/>
      <c r="I15" s="414"/>
      <c r="J15" s="414"/>
      <c r="K15" s="415"/>
    </row>
    <row r="16" spans="2:11" ht="12.75" thickBot="1">
      <c r="B16" s="409"/>
      <c r="C16" s="409"/>
      <c r="D16" s="416"/>
      <c r="E16" s="417"/>
      <c r="F16" s="417"/>
      <c r="G16" s="417"/>
      <c r="H16" s="417"/>
      <c r="I16" s="417"/>
      <c r="J16" s="417"/>
      <c r="K16" s="418"/>
    </row>
    <row r="17" spans="2:11" ht="12">
      <c r="B17" s="409"/>
      <c r="C17" s="409"/>
      <c r="D17" s="409" t="s">
        <v>35</v>
      </c>
      <c r="E17" s="409" t="s">
        <v>47</v>
      </c>
      <c r="F17" s="409" t="s">
        <v>36</v>
      </c>
      <c r="G17" s="409" t="s">
        <v>37</v>
      </c>
      <c r="H17" s="409" t="s">
        <v>38</v>
      </c>
      <c r="I17" s="409" t="s">
        <v>48</v>
      </c>
      <c r="J17" s="409" t="s">
        <v>49</v>
      </c>
      <c r="K17" s="411" t="s">
        <v>209</v>
      </c>
    </row>
    <row r="18" spans="2:11" ht="12">
      <c r="B18" s="409"/>
      <c r="C18" s="409"/>
      <c r="D18" s="409"/>
      <c r="E18" s="409"/>
      <c r="F18" s="409"/>
      <c r="G18" s="409"/>
      <c r="H18" s="409"/>
      <c r="I18" s="409"/>
      <c r="J18" s="409"/>
      <c r="K18" s="411"/>
    </row>
    <row r="19" spans="2:11" ht="12.75" thickBot="1">
      <c r="B19" s="410"/>
      <c r="C19" s="410"/>
      <c r="D19" s="410"/>
      <c r="E19" s="410"/>
      <c r="F19" s="410"/>
      <c r="G19" s="410"/>
      <c r="H19" s="410"/>
      <c r="I19" s="410"/>
      <c r="J19" s="410"/>
      <c r="K19" s="412"/>
    </row>
    <row r="20" spans="2:11" ht="12">
      <c r="B20" s="408" t="s">
        <v>55</v>
      </c>
      <c r="C20" s="402" t="str">
        <f>CONCATENATE(Date_Furnizor!AO6," ",Date_Furnizor!AO8)</f>
        <v>Loc.Constanta Str.Nume Strada Sediu Social Nr.1A Tel:0241/XXXXXX Fax0241/XXXXXX E-mail societate@email.ro</v>
      </c>
      <c r="D20" s="405"/>
      <c r="E20" s="405"/>
      <c r="F20" s="405"/>
      <c r="G20" s="405"/>
      <c r="H20" s="405"/>
      <c r="I20" s="405"/>
      <c r="J20" s="405"/>
      <c r="K20" s="405"/>
    </row>
    <row r="21" spans="2:11" ht="12">
      <c r="B21" s="409"/>
      <c r="C21" s="403"/>
      <c r="D21" s="406"/>
      <c r="E21" s="406"/>
      <c r="F21" s="406"/>
      <c r="G21" s="406"/>
      <c r="H21" s="406"/>
      <c r="I21" s="406"/>
      <c r="J21" s="406"/>
      <c r="K21" s="406"/>
    </row>
    <row r="22" spans="2:11" ht="12">
      <c r="B22" s="409"/>
      <c r="C22" s="403"/>
      <c r="D22" s="406"/>
      <c r="E22" s="406"/>
      <c r="F22" s="406"/>
      <c r="G22" s="406"/>
      <c r="H22" s="406"/>
      <c r="I22" s="406"/>
      <c r="J22" s="406"/>
      <c r="K22" s="406"/>
    </row>
    <row r="23" spans="2:11" ht="12">
      <c r="B23" s="409"/>
      <c r="C23" s="403"/>
      <c r="D23" s="406"/>
      <c r="E23" s="406"/>
      <c r="F23" s="406"/>
      <c r="G23" s="406"/>
      <c r="H23" s="406"/>
      <c r="I23" s="406"/>
      <c r="J23" s="406"/>
      <c r="K23" s="406"/>
    </row>
    <row r="24" spans="2:11" ht="12.75" thickBot="1">
      <c r="B24" s="410"/>
      <c r="C24" s="404"/>
      <c r="D24" s="407"/>
      <c r="E24" s="407"/>
      <c r="F24" s="407"/>
      <c r="G24" s="407"/>
      <c r="H24" s="407"/>
      <c r="I24" s="407"/>
      <c r="J24" s="407"/>
      <c r="K24" s="407"/>
    </row>
    <row r="25" spans="2:11" ht="12">
      <c r="B25" s="408" t="s">
        <v>211</v>
      </c>
      <c r="C25" s="402" t="str">
        <f>CONCATENATE(Date_Furnizor!AO27," ",Date_Furnizor!AO33)</f>
        <v>Loc.Constanta Str.nume strada punct de lucru Nr.1  Tel:0241/XXXXXX Fax0241/XXXXXX E-mail email@pct_lucru_daca_are.ro</v>
      </c>
      <c r="D25" s="405" t="s">
        <v>101</v>
      </c>
      <c r="E25" s="405" t="s">
        <v>101</v>
      </c>
      <c r="F25" s="405" t="s">
        <v>101</v>
      </c>
      <c r="G25" s="405" t="s">
        <v>101</v>
      </c>
      <c r="H25" s="405" t="s">
        <v>101</v>
      </c>
      <c r="I25" s="419" t="s">
        <v>18</v>
      </c>
      <c r="J25" s="419" t="s">
        <v>18</v>
      </c>
      <c r="K25" s="419" t="s">
        <v>18</v>
      </c>
    </row>
    <row r="26" spans="2:11" ht="12">
      <c r="B26" s="409"/>
      <c r="C26" s="403"/>
      <c r="D26" s="406"/>
      <c r="E26" s="406"/>
      <c r="F26" s="406"/>
      <c r="G26" s="406"/>
      <c r="H26" s="406"/>
      <c r="I26" s="420"/>
      <c r="J26" s="420"/>
      <c r="K26" s="420"/>
    </row>
    <row r="27" spans="2:11" ht="12">
      <c r="B27" s="409"/>
      <c r="C27" s="403"/>
      <c r="D27" s="406"/>
      <c r="E27" s="406"/>
      <c r="F27" s="406"/>
      <c r="G27" s="406"/>
      <c r="H27" s="406"/>
      <c r="I27" s="420"/>
      <c r="J27" s="420"/>
      <c r="K27" s="420"/>
    </row>
    <row r="28" spans="2:11" ht="12">
      <c r="B28" s="409"/>
      <c r="C28" s="403"/>
      <c r="D28" s="406"/>
      <c r="E28" s="406"/>
      <c r="F28" s="406"/>
      <c r="G28" s="406"/>
      <c r="H28" s="406"/>
      <c r="I28" s="420"/>
      <c r="J28" s="420"/>
      <c r="K28" s="420"/>
    </row>
    <row r="29" spans="2:11" ht="12">
      <c r="B29" s="409"/>
      <c r="C29" s="403"/>
      <c r="D29" s="406"/>
      <c r="E29" s="406"/>
      <c r="F29" s="406"/>
      <c r="G29" s="406"/>
      <c r="H29" s="406"/>
      <c r="I29" s="420"/>
      <c r="J29" s="420"/>
      <c r="K29" s="420"/>
    </row>
    <row r="30" spans="2:11" ht="12.75" thickBot="1">
      <c r="B30" s="410"/>
      <c r="C30" s="404"/>
      <c r="D30" s="407"/>
      <c r="E30" s="407"/>
      <c r="F30" s="407"/>
      <c r="G30" s="407"/>
      <c r="H30" s="407"/>
      <c r="I30" s="421"/>
      <c r="J30" s="421"/>
      <c r="K30" s="421"/>
    </row>
    <row r="31" spans="2:11" ht="13.5" customHeight="1">
      <c r="B31" s="408" t="s">
        <v>211</v>
      </c>
      <c r="C31" s="422"/>
      <c r="D31" s="419"/>
      <c r="E31" s="419"/>
      <c r="F31" s="419"/>
      <c r="G31" s="419"/>
      <c r="H31" s="419"/>
      <c r="I31" s="419"/>
      <c r="J31" s="419"/>
      <c r="K31" s="419"/>
    </row>
    <row r="32" spans="2:11" ht="12">
      <c r="B32" s="409"/>
      <c r="C32" s="423"/>
      <c r="D32" s="420"/>
      <c r="E32" s="420"/>
      <c r="F32" s="420"/>
      <c r="G32" s="420"/>
      <c r="H32" s="420"/>
      <c r="I32" s="420"/>
      <c r="J32" s="420"/>
      <c r="K32" s="420"/>
    </row>
    <row r="33" spans="2:11" ht="12">
      <c r="B33" s="409"/>
      <c r="C33" s="423"/>
      <c r="D33" s="420"/>
      <c r="E33" s="420"/>
      <c r="F33" s="420"/>
      <c r="G33" s="420"/>
      <c r="H33" s="420"/>
      <c r="I33" s="420"/>
      <c r="J33" s="420"/>
      <c r="K33" s="420"/>
    </row>
    <row r="34" spans="2:11" ht="12.75" customHeight="1">
      <c r="B34" s="409"/>
      <c r="C34" s="423"/>
      <c r="D34" s="420"/>
      <c r="E34" s="420"/>
      <c r="F34" s="420"/>
      <c r="G34" s="420"/>
      <c r="H34" s="420"/>
      <c r="I34" s="420"/>
      <c r="J34" s="420"/>
      <c r="K34" s="420"/>
    </row>
    <row r="35" spans="2:11" ht="13.5" customHeight="1" thickBot="1">
      <c r="B35" s="410"/>
      <c r="C35" s="424"/>
      <c r="D35" s="421"/>
      <c r="E35" s="421"/>
      <c r="F35" s="421"/>
      <c r="G35" s="421"/>
      <c r="H35" s="421"/>
      <c r="I35" s="421"/>
      <c r="J35" s="421"/>
      <c r="K35" s="421"/>
    </row>
    <row r="36" ht="8.25" customHeight="1"/>
    <row r="37" ht="12.75" customHeight="1">
      <c r="B37" s="245" t="s">
        <v>56</v>
      </c>
    </row>
    <row r="38" ht="12.75" customHeight="1">
      <c r="B38" s="245" t="s">
        <v>57</v>
      </c>
    </row>
    <row r="39" ht="13.5" customHeight="1">
      <c r="B39" s="245" t="s">
        <v>50</v>
      </c>
    </row>
    <row r="40" ht="11.25" customHeight="1"/>
    <row r="41" spans="2:7" ht="12">
      <c r="B41" s="250" t="s">
        <v>32</v>
      </c>
      <c r="G41" s="247" t="s">
        <v>51</v>
      </c>
    </row>
    <row r="42" spans="2:7" ht="12">
      <c r="B42" s="260" t="s">
        <v>208</v>
      </c>
      <c r="G42" s="261" t="str">
        <f>Date_Furnizor!AO20</f>
        <v>Nume Repl Legal Prenume Repl</v>
      </c>
    </row>
    <row r="43" ht="9" customHeight="1"/>
    <row r="44" ht="12">
      <c r="G44" s="247" t="s">
        <v>130</v>
      </c>
    </row>
  </sheetData>
  <sheetProtection password="FD18" sheet="1" objects="1" scenarios="1" formatCells="0"/>
  <mergeCells count="41">
    <mergeCell ref="K31:K35"/>
    <mergeCell ref="B31:B35"/>
    <mergeCell ref="C31:C35"/>
    <mergeCell ref="D31:D35"/>
    <mergeCell ref="E31:E35"/>
    <mergeCell ref="F31:F35"/>
    <mergeCell ref="E17:E19"/>
    <mergeCell ref="F17:F19"/>
    <mergeCell ref="G17:G19"/>
    <mergeCell ref="I25:I30"/>
    <mergeCell ref="J25:J30"/>
    <mergeCell ref="G31:G35"/>
    <mergeCell ref="H31:H35"/>
    <mergeCell ref="I31:I35"/>
    <mergeCell ref="J31:J35"/>
    <mergeCell ref="K25:K30"/>
    <mergeCell ref="B15:B19"/>
    <mergeCell ref="B25:B30"/>
    <mergeCell ref="B20:B24"/>
    <mergeCell ref="H17:H19"/>
    <mergeCell ref="H25:H30"/>
    <mergeCell ref="H20:H24"/>
    <mergeCell ref="I20:I24"/>
    <mergeCell ref="F20:F24"/>
    <mergeCell ref="G20:G24"/>
    <mergeCell ref="C15:C19"/>
    <mergeCell ref="I17:I19"/>
    <mergeCell ref="D20:D24"/>
    <mergeCell ref="E20:E24"/>
    <mergeCell ref="K17:K19"/>
    <mergeCell ref="D15:K16"/>
    <mergeCell ref="J20:J24"/>
    <mergeCell ref="K20:K24"/>
    <mergeCell ref="J17:J19"/>
    <mergeCell ref="D17:D19"/>
    <mergeCell ref="C25:C30"/>
    <mergeCell ref="D25:D30"/>
    <mergeCell ref="E25:E30"/>
    <mergeCell ref="F25:F30"/>
    <mergeCell ref="G25:G30"/>
    <mergeCell ref="C20:C24"/>
  </mergeCells>
  <printOptions horizontalCentered="1"/>
  <pageMargins left="0.1968503937007874" right="0.1968503937007874" top="0.3937007874015748" bottom="0.1968503937007874" header="0.31496062992125984"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2:H25"/>
  <sheetViews>
    <sheetView zoomScalePageLayoutView="0" workbookViewId="0" topLeftCell="A1">
      <selection activeCell="F8" sqref="F8"/>
    </sheetView>
  </sheetViews>
  <sheetFormatPr defaultColWidth="9.140625" defaultRowHeight="12.75"/>
  <cols>
    <col min="1" max="1" width="2.8515625" style="41" customWidth="1"/>
    <col min="2" max="2" width="15.140625" style="41" customWidth="1"/>
    <col min="3" max="3" width="14.7109375" style="41" customWidth="1"/>
    <col min="4" max="4" width="9.7109375" style="41" customWidth="1"/>
    <col min="5" max="5" width="10.421875" style="41" customWidth="1"/>
    <col min="6" max="6" width="10.8515625" style="41" customWidth="1"/>
    <col min="7" max="7" width="9.57421875" style="41" customWidth="1"/>
    <col min="8" max="8" width="11.8515625" style="41" customWidth="1"/>
    <col min="9" max="16384" width="9.140625" style="41" customWidth="1"/>
  </cols>
  <sheetData>
    <row r="2" spans="2:6" ht="13.5">
      <c r="B2" s="425" t="s">
        <v>12</v>
      </c>
      <c r="C2" s="425"/>
      <c r="D2" s="64" t="str">
        <f>Date_Furnizor!B2</f>
        <v>SC FURNIZOR MEDICINA DENTARA SRL</v>
      </c>
      <c r="E2" s="426"/>
      <c r="F2" s="426"/>
    </row>
    <row r="3" spans="2:6" ht="13.5">
      <c r="B3" s="108"/>
      <c r="C3" s="64"/>
      <c r="D3" s="426"/>
      <c r="E3" s="426"/>
      <c r="F3" s="426"/>
    </row>
    <row r="4" spans="2:8" ht="13.5">
      <c r="B4" s="12" t="s">
        <v>13</v>
      </c>
      <c r="C4" s="60" t="str">
        <f>Date_Furnizor!AO27</f>
        <v>Loc.Constanta Str.nume strada punct de lucru Nr.1 </v>
      </c>
      <c r="D4" s="426"/>
      <c r="E4" s="426"/>
      <c r="F4" s="426"/>
      <c r="H4" s="427" t="s">
        <v>32</v>
      </c>
    </row>
    <row r="5" spans="2:8" ht="13.5">
      <c r="B5" s="12" t="s">
        <v>14</v>
      </c>
      <c r="C5" s="428" t="str">
        <f>Date_Furnizor!C4</f>
        <v>ST0XXX</v>
      </c>
      <c r="D5" s="426"/>
      <c r="E5" s="426"/>
      <c r="F5" s="426"/>
      <c r="H5" s="429" t="s">
        <v>208</v>
      </c>
    </row>
    <row r="6" spans="2:6" ht="13.5">
      <c r="B6" s="430" t="s">
        <v>33</v>
      </c>
      <c r="C6" s="60">
        <f>Date_Furnizor!C5</f>
        <v>11111111</v>
      </c>
      <c r="D6" s="426"/>
      <c r="E6" s="426"/>
      <c r="F6" s="426"/>
    </row>
    <row r="7" spans="1:8" s="47" customFormat="1" ht="27">
      <c r="A7" s="99" t="s">
        <v>15</v>
      </c>
      <c r="B7" s="241" t="s">
        <v>269</v>
      </c>
      <c r="C7" s="241" t="s">
        <v>270</v>
      </c>
      <c r="D7" s="241" t="s">
        <v>124</v>
      </c>
      <c r="E7" s="431" t="s">
        <v>271</v>
      </c>
      <c r="F7" s="241" t="s">
        <v>272</v>
      </c>
      <c r="G7" s="431" t="s">
        <v>273</v>
      </c>
      <c r="H7" s="431" t="s">
        <v>22</v>
      </c>
    </row>
    <row r="8" spans="1:8" ht="13.5">
      <c r="A8" s="432">
        <v>1</v>
      </c>
      <c r="B8" s="433">
        <f>'Resurse Umane'!J14</f>
        <v>18.5</v>
      </c>
      <c r="C8" s="433">
        <f>'Resurse Tehnice'!O54</f>
        <v>0</v>
      </c>
      <c r="D8" s="434">
        <f>Logistica!E13</f>
        <v>0</v>
      </c>
      <c r="E8" s="435">
        <f>B8+C8+D8</f>
        <v>18.5</v>
      </c>
      <c r="F8" s="433">
        <f>Disponibilitate!C10</f>
        <v>0</v>
      </c>
      <c r="G8" s="435">
        <f>F8</f>
        <v>0</v>
      </c>
      <c r="H8" s="433">
        <f>E8+G8</f>
        <v>18.5</v>
      </c>
    </row>
    <row r="10" ht="13.5">
      <c r="B10" s="436" t="s">
        <v>274</v>
      </c>
    </row>
    <row r="11" ht="13.5">
      <c r="B11" s="436" t="s">
        <v>275</v>
      </c>
    </row>
    <row r="13" ht="13.5">
      <c r="E13" s="41" t="s">
        <v>51</v>
      </c>
    </row>
    <row r="14" ht="13.5">
      <c r="E14" s="437" t="str">
        <f>Date_Furnizor!AO20</f>
        <v>Nume Repl Legal Prenume Repl</v>
      </c>
    </row>
    <row r="15" spans="1:8" ht="13.5">
      <c r="A15" s="438"/>
      <c r="B15" s="438"/>
      <c r="C15" s="438"/>
      <c r="D15" s="438"/>
      <c r="E15" s="438"/>
      <c r="F15" s="438"/>
      <c r="G15" s="438"/>
      <c r="H15" s="438"/>
    </row>
    <row r="16" spans="1:8" ht="13.5">
      <c r="A16" s="438"/>
      <c r="B16" s="438"/>
      <c r="C16" s="438"/>
      <c r="D16" s="438" t="s">
        <v>130</v>
      </c>
      <c r="E16" s="438"/>
      <c r="F16" s="438"/>
      <c r="G16" s="438"/>
      <c r="H16" s="438"/>
    </row>
    <row r="17" spans="1:8" ht="13.5">
      <c r="A17" s="438"/>
      <c r="B17" s="438"/>
      <c r="C17" s="438"/>
      <c r="D17" s="438"/>
      <c r="E17" s="438"/>
      <c r="F17" s="438"/>
      <c r="G17" s="438"/>
      <c r="H17" s="438"/>
    </row>
    <row r="18" spans="1:8" ht="13.5">
      <c r="A18" s="438"/>
      <c r="B18" s="438"/>
      <c r="C18" s="438"/>
      <c r="D18" s="438"/>
      <c r="E18" s="438"/>
      <c r="F18" s="438"/>
      <c r="G18" s="438"/>
      <c r="H18" s="438"/>
    </row>
    <row r="19" spans="1:8" ht="13.5">
      <c r="A19" s="438"/>
      <c r="B19" s="438"/>
      <c r="C19" s="438"/>
      <c r="D19" s="438"/>
      <c r="E19" s="438"/>
      <c r="F19" s="438"/>
      <c r="G19" s="438"/>
      <c r="H19" s="438"/>
    </row>
    <row r="20" spans="1:8" ht="13.5">
      <c r="A20" s="438"/>
      <c r="B20" s="438"/>
      <c r="C20" s="438"/>
      <c r="D20" s="438"/>
      <c r="E20" s="438"/>
      <c r="F20" s="438"/>
      <c r="G20" s="438"/>
      <c r="H20" s="438"/>
    </row>
    <row r="21" spans="1:8" ht="13.5">
      <c r="A21" s="438"/>
      <c r="B21" s="438"/>
      <c r="C21" s="438"/>
      <c r="D21" s="438"/>
      <c r="E21" s="438"/>
      <c r="F21" s="438"/>
      <c r="G21" s="438"/>
      <c r="H21" s="438"/>
    </row>
    <row r="22" spans="1:8" ht="13.5">
      <c r="A22" s="438"/>
      <c r="B22" s="438"/>
      <c r="C22" s="438"/>
      <c r="D22" s="438"/>
      <c r="E22" s="438"/>
      <c r="F22" s="438"/>
      <c r="G22" s="438"/>
      <c r="H22" s="438"/>
    </row>
    <row r="23" spans="1:8" ht="13.5">
      <c r="A23" s="438"/>
      <c r="B23" s="438"/>
      <c r="C23" s="438"/>
      <c r="D23" s="438"/>
      <c r="E23" s="438"/>
      <c r="F23" s="438"/>
      <c r="G23" s="438"/>
      <c r="H23" s="438"/>
    </row>
    <row r="24" spans="1:8" ht="13.5">
      <c r="A24" s="438"/>
      <c r="B24" s="438"/>
      <c r="C24" s="438"/>
      <c r="D24" s="438"/>
      <c r="E24" s="438"/>
      <c r="F24" s="438"/>
      <c r="G24" s="438"/>
      <c r="H24" s="438"/>
    </row>
    <row r="25" spans="1:8" ht="13.5">
      <c r="A25" s="438"/>
      <c r="B25" s="438"/>
      <c r="C25" s="438"/>
      <c r="D25" s="438"/>
      <c r="E25" s="438"/>
      <c r="F25" s="438"/>
      <c r="G25" s="438"/>
      <c r="H25" s="438"/>
    </row>
  </sheetData>
  <sheetProtection password="FD18" sheet="1" objects="1" scenarios="1" formatCells="0"/>
  <mergeCells count="1">
    <mergeCell ref="B2:C2"/>
  </mergeCells>
  <printOptions horizontalCentered="1"/>
  <pageMargins left="0.1968503937007874" right="0.1968503937007874" top="0.9448818897637796"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Mar</cp:lastModifiedBy>
  <cp:lastPrinted>2023-06-05T20:32:19Z</cp:lastPrinted>
  <dcterms:created xsi:type="dcterms:W3CDTF">2023-06-05T18:03:36Z</dcterms:created>
  <dcterms:modified xsi:type="dcterms:W3CDTF">2023-06-05T20:35:30Z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