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Munteanu Mihaela\DECONTARE 2023 Spitale\"/>
    </mc:Choice>
  </mc:AlternateContent>
  <xr:revisionPtr revIDLastSave="0" documentId="13_ncr:1_{8F3F40EF-E4DE-4869-B6F7-B492CDBA0D5F}" xr6:coauthVersionLast="47" xr6:coauthVersionMax="47" xr10:uidLastSave="{00000000-0000-0000-0000-000000000000}"/>
  <bookViews>
    <workbookView xWindow="-120" yWindow="-120" windowWidth="29040" windowHeight="15720" xr2:uid="{00000000-000D-0000-FFFF-FFFF00000000}"/>
  </bookViews>
  <sheets>
    <sheet name="17.11.2023TOTAL" sheetId="570" r:id="rId1"/>
    <sheet name="17.11.2023SERVOCT2023" sheetId="569" r:id="rId2"/>
    <sheet name="17.11.2023SOLDREGTRIMIII2023" sheetId="568" r:id="rId3"/>
    <sheet name="16.11.2023TOTAL" sheetId="567" r:id="rId4"/>
    <sheet name="16.11.2023REGTRIM III 2023" sheetId="565" r:id="rId5"/>
    <sheet name="16.11.2023SOLDDRGSEP2023" sheetId="564" r:id="rId6"/>
    <sheet name="31.10.2023 PARTIAL  DRGSEP2023" sheetId="563" r:id="rId7"/>
    <sheet name="26.10.2023 PARTIAL DRGSEP2023" sheetId="562" r:id="rId8"/>
    <sheet name="11.10.2023 TOTAL" sheetId="561" r:id="rId9"/>
    <sheet name="11.10.2023PARTIALDRGSEP2023" sheetId="560" r:id="rId10"/>
    <sheet name="11.10.2023SPZICHRSIVATSEP2023" sheetId="559" r:id="rId11"/>
    <sheet name="11.10.2023SOLDDRG01-15SEP2023" sheetId="558" r:id="rId12"/>
    <sheet name="22.09.2023TOTAL" sheetId="557" r:id="rId13"/>
    <sheet name="22.09.2023PLATASPZIAUG2023" sheetId="556" r:id="rId14"/>
    <sheet name="22.09.2023PLATADRG01-15SEP2023" sheetId="555" r:id="rId15"/>
    <sheet name="20.09.2023PLATADRGAUG2023" sheetId="554" r:id="rId16"/>
    <sheet name="13.09.2023PLATATOTAL" sheetId="553" r:id="rId17"/>
    <sheet name="13.09.2023PLATASERVAUG2023" sheetId="552" r:id="rId18"/>
    <sheet name="13.09.2023 PLATA SPZI IULREALIZ" sheetId="551" r:id="rId19"/>
    <sheet name="31.08.2023 PLATA SOLD IUL 2023" sheetId="550" r:id="rId20"/>
    <sheet name="10.08.2023TOTAL" sheetId="549" r:id="rId21"/>
    <sheet name="10.08.2023 SERV IUL 2023" sheetId="548" r:id="rId22"/>
    <sheet name="10.08.2023 REG SEM I 2023" sheetId="547" r:id="rId23"/>
    <sheet name="10.08.2023 SOLDSERV IUN2023" sheetId="546" r:id="rId24"/>
    <sheet name="13.07.2023TOTAL" sheetId="544" r:id="rId25"/>
    <sheet name="13.07.2023SERV IUN2023" sheetId="543" r:id="rId26"/>
    <sheet name="13.07.2023SPZIMAI2023" sheetId="542" r:id="rId27"/>
    <sheet name="13.07.2023SOLDMAI2023DRG" sheetId="541" r:id="rId28"/>
    <sheet name="SEM I 2023" sheetId="545" r:id="rId29"/>
    <sheet name="14.06.2023TOTAL" sheetId="540" r:id="rId30"/>
    <sheet name="14.06.2023SERVICIIMAI2023" sheetId="539" r:id="rId31"/>
    <sheet name="14.06.2023SOLDDRGMAI2023" sheetId="538" r:id="rId32"/>
    <sheet name="19.05.2023DRG01-15MAI2023PARTIA" sheetId="537" r:id="rId33"/>
    <sheet name="11.05.2023TOTAL" sheetId="536" r:id="rId34"/>
    <sheet name="11.05.2023REGULARIZARETRIMI2023" sheetId="535" r:id="rId35"/>
    <sheet name="11.05.2023SERVAPR2023 " sheetId="534" r:id="rId36"/>
    <sheet name="27.04.2023SPZIMAR2023VALCTR" sheetId="533" r:id="rId37"/>
    <sheet name="26.04.2023SOLDSERVMAR2023" sheetId="532" r:id="rId38"/>
    <sheet name="11.04.2023TOTAL" sheetId="530" r:id="rId39"/>
    <sheet name="11.04.2023SERVMAR2023" sheetId="529" r:id="rId40"/>
    <sheet name="11.04.2023SOLD01-15MAR2023" sheetId="528" r:id="rId41"/>
    <sheet name="TRIM I 2023" sheetId="531" r:id="rId42"/>
    <sheet name="21.03.2023PARTIAL01-15MAR2023" sheetId="527" r:id="rId43"/>
    <sheet name="13.03.2023TOTAL" sheetId="526" r:id="rId44"/>
    <sheet name="13.03.2023SERVFEB2023 " sheetId="525" r:id="rId45"/>
    <sheet name="13.03.2023SOLDL01-15FEB2023" sheetId="524" r:id="rId46"/>
    <sheet name="27.02.2023PARTIAL01-15FEB2023" sheetId="523" r:id="rId47"/>
    <sheet name="13.02.2023TOTAL" sheetId="522" r:id="rId48"/>
    <sheet name="13.02.2023SERVIAN2023" sheetId="521" r:id="rId49"/>
    <sheet name="13.02.20231%ATI2022SOLD" sheetId="520" r:id="rId50"/>
    <sheet name="31.01.20231%ATISI REG AN 2022" sheetId="519" r:id="rId51"/>
    <sheet name="20.01.2023TOTALDEC2022" sheetId="518" r:id="rId52"/>
    <sheet name="20.01.2023SERVIL01 DEC2022" sheetId="517" r:id="rId53"/>
    <sheet name="20.01.2023CHELTIL01,2,4DEC2022" sheetId="516" r:id="rId54"/>
    <sheet name="17.01.2023CHELTIL01,2,3DEC2022" sheetId="515" r:id="rId55"/>
    <sheet name="13.01.2023CHELTIL04DEC2022" sheetId="514" r:id="rId56"/>
    <sheet name="12.01.2023TOTASERVDEC 2022" sheetId="513" r:id="rId57"/>
    <sheet name="12.01.2023SERV DEC 2022" sheetId="512" r:id="rId58"/>
    <sheet name="12.01.2023SOLDDRG01-15DEC2022" sheetId="511" r:id="rId5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570" l="1"/>
  <c r="K3" i="570"/>
  <c r="C12" i="570"/>
  <c r="C16" i="570" s="1"/>
  <c r="D12" i="570"/>
  <c r="D16" i="570" s="1"/>
  <c r="E12" i="570"/>
  <c r="E16" i="570" s="1"/>
  <c r="F12" i="570"/>
  <c r="G12" i="570"/>
  <c r="G16" i="570" s="1"/>
  <c r="H12" i="570"/>
  <c r="C13" i="570"/>
  <c r="D13" i="570"/>
  <c r="E13" i="570"/>
  <c r="F13" i="570"/>
  <c r="F16" i="570" s="1"/>
  <c r="G13" i="570"/>
  <c r="H13" i="570"/>
  <c r="I13" i="570" s="1"/>
  <c r="C14" i="570"/>
  <c r="I14" i="570" s="1"/>
  <c r="D14" i="570"/>
  <c r="E14" i="570"/>
  <c r="F14" i="570"/>
  <c r="G14" i="570"/>
  <c r="H14" i="570"/>
  <c r="C15" i="570"/>
  <c r="D15" i="570"/>
  <c r="E15" i="570"/>
  <c r="F15" i="570"/>
  <c r="G15" i="570"/>
  <c r="H15" i="570"/>
  <c r="B13" i="570"/>
  <c r="B14" i="570"/>
  <c r="B15" i="570"/>
  <c r="B12" i="570"/>
  <c r="B16" i="570" s="1"/>
  <c r="J13" i="570"/>
  <c r="J14" i="570"/>
  <c r="J15" i="570"/>
  <c r="J16" i="570"/>
  <c r="J12" i="570"/>
  <c r="J17" i="570"/>
  <c r="H16" i="570"/>
  <c r="K4" i="569"/>
  <c r="K3" i="569"/>
  <c r="J17" i="569"/>
  <c r="H16" i="569"/>
  <c r="G16" i="569"/>
  <c r="E16" i="569"/>
  <c r="D16" i="569"/>
  <c r="C16" i="569"/>
  <c r="B16" i="569"/>
  <c r="I15" i="569"/>
  <c r="J15" i="569" s="1"/>
  <c r="I14" i="569"/>
  <c r="J14" i="569" s="1"/>
  <c r="F16" i="569"/>
  <c r="I12" i="569"/>
  <c r="J12" i="569" s="1"/>
  <c r="F13" i="568"/>
  <c r="F16" i="568" s="1"/>
  <c r="K4" i="568"/>
  <c r="J17" i="568"/>
  <c r="H16" i="568"/>
  <c r="G16" i="568"/>
  <c r="E16" i="568"/>
  <c r="D16" i="568"/>
  <c r="C16" i="568"/>
  <c r="B16" i="568"/>
  <c r="I15" i="568"/>
  <c r="J15" i="568" s="1"/>
  <c r="I14" i="568"/>
  <c r="J14" i="568" s="1"/>
  <c r="I12" i="568"/>
  <c r="K4" i="567"/>
  <c r="K3" i="567"/>
  <c r="J13" i="567"/>
  <c r="J14" i="567"/>
  <c r="J15" i="567"/>
  <c r="J16" i="567"/>
  <c r="J12" i="567"/>
  <c r="C12" i="567"/>
  <c r="D12" i="567"/>
  <c r="E12" i="567"/>
  <c r="F12" i="567"/>
  <c r="G12" i="567"/>
  <c r="H12" i="567"/>
  <c r="C13" i="567"/>
  <c r="D13" i="567"/>
  <c r="E13" i="567"/>
  <c r="F13" i="567"/>
  <c r="G13" i="567"/>
  <c r="H13" i="567"/>
  <c r="C14" i="567"/>
  <c r="D14" i="567"/>
  <c r="E14" i="567"/>
  <c r="F14" i="567"/>
  <c r="G14" i="567"/>
  <c r="H14" i="567"/>
  <c r="C15" i="567"/>
  <c r="D15" i="567"/>
  <c r="E15" i="567"/>
  <c r="F15" i="567"/>
  <c r="G15" i="567"/>
  <c r="H15" i="567"/>
  <c r="B13" i="567"/>
  <c r="B14" i="567"/>
  <c r="B15" i="567"/>
  <c r="B12" i="567"/>
  <c r="J12" i="565"/>
  <c r="J12" i="564"/>
  <c r="F13" i="565"/>
  <c r="F14" i="565"/>
  <c r="K4" i="565"/>
  <c r="K3" i="565"/>
  <c r="F16" i="567"/>
  <c r="J17" i="567"/>
  <c r="J17" i="565"/>
  <c r="I15" i="570" l="1"/>
  <c r="I12" i="570"/>
  <c r="I16" i="570" s="1"/>
  <c r="J18" i="570"/>
  <c r="I13" i="569"/>
  <c r="J13" i="569" s="1"/>
  <c r="I13" i="568"/>
  <c r="J13" i="568" s="1"/>
  <c r="J12" i="568"/>
  <c r="I15" i="567"/>
  <c r="I13" i="567"/>
  <c r="I14" i="567"/>
  <c r="C16" i="567"/>
  <c r="H16" i="567"/>
  <c r="G16" i="567"/>
  <c r="E16" i="567"/>
  <c r="B16" i="567"/>
  <c r="D16" i="567"/>
  <c r="I12" i="567"/>
  <c r="K6" i="570" l="1"/>
  <c r="K7" i="570"/>
  <c r="I16" i="569"/>
  <c r="J16" i="569" s="1"/>
  <c r="I16" i="568"/>
  <c r="I16" i="567"/>
  <c r="K7" i="567" s="1"/>
  <c r="H16" i="565"/>
  <c r="G16" i="565"/>
  <c r="F16" i="565"/>
  <c r="E16" i="565"/>
  <c r="D16" i="565"/>
  <c r="C16" i="565"/>
  <c r="B16" i="565"/>
  <c r="I15" i="565"/>
  <c r="I14" i="565"/>
  <c r="I13" i="565"/>
  <c r="J13" i="565" s="1"/>
  <c r="I12" i="565"/>
  <c r="J13" i="564"/>
  <c r="J14" i="564"/>
  <c r="J15" i="564"/>
  <c r="J17" i="564"/>
  <c r="H16" i="564"/>
  <c r="G16" i="564"/>
  <c r="F16" i="564"/>
  <c r="E16" i="564"/>
  <c r="D16" i="564"/>
  <c r="C16" i="564"/>
  <c r="B16" i="564"/>
  <c r="I15" i="564"/>
  <c r="I14" i="564"/>
  <c r="I13" i="564"/>
  <c r="I12" i="564"/>
  <c r="J12" i="563"/>
  <c r="J13" i="563"/>
  <c r="J14" i="563"/>
  <c r="J15" i="563"/>
  <c r="J17" i="563"/>
  <c r="H16" i="563"/>
  <c r="G16" i="563"/>
  <c r="F16" i="563"/>
  <c r="E16" i="563"/>
  <c r="D16" i="563"/>
  <c r="C16" i="563"/>
  <c r="B16" i="563"/>
  <c r="I15" i="563"/>
  <c r="I14" i="563"/>
  <c r="I13" i="563"/>
  <c r="I12" i="563"/>
  <c r="J17" i="562"/>
  <c r="J18" i="562" s="1"/>
  <c r="J16" i="562"/>
  <c r="J13" i="562"/>
  <c r="J14" i="562"/>
  <c r="J15" i="562"/>
  <c r="J12" i="562"/>
  <c r="C16" i="562"/>
  <c r="I15" i="562"/>
  <c r="E16" i="562"/>
  <c r="I14" i="562"/>
  <c r="H16" i="562"/>
  <c r="I13" i="562"/>
  <c r="G16" i="562"/>
  <c r="F16" i="562"/>
  <c r="D16" i="562"/>
  <c r="I12" i="562"/>
  <c r="K4" i="561"/>
  <c r="K3" i="561"/>
  <c r="J13" i="561"/>
  <c r="J14" i="561"/>
  <c r="J15" i="561"/>
  <c r="J16" i="561"/>
  <c r="J12" i="561"/>
  <c r="C12" i="561"/>
  <c r="D12" i="561"/>
  <c r="E12" i="561"/>
  <c r="E16" i="561" s="1"/>
  <c r="F12" i="561"/>
  <c r="F16" i="561" s="1"/>
  <c r="G12" i="561"/>
  <c r="G16" i="561" s="1"/>
  <c r="H12" i="561"/>
  <c r="H16" i="561" s="1"/>
  <c r="C13" i="561"/>
  <c r="D13" i="561"/>
  <c r="E13" i="561"/>
  <c r="F13" i="561"/>
  <c r="G13" i="561"/>
  <c r="H13" i="561"/>
  <c r="C14" i="561"/>
  <c r="D14" i="561"/>
  <c r="D16" i="561" s="1"/>
  <c r="E14" i="561"/>
  <c r="F14" i="561"/>
  <c r="G14" i="561"/>
  <c r="H14" i="561"/>
  <c r="C15" i="561"/>
  <c r="C16" i="561" s="1"/>
  <c r="D15" i="561"/>
  <c r="E15" i="561"/>
  <c r="F15" i="561"/>
  <c r="G15" i="561"/>
  <c r="H15" i="561"/>
  <c r="B13" i="561"/>
  <c r="B14" i="561"/>
  <c r="B15" i="561"/>
  <c r="B12" i="561"/>
  <c r="B16" i="561" s="1"/>
  <c r="J17" i="561"/>
  <c r="I14" i="561"/>
  <c r="K4" i="560"/>
  <c r="K3" i="560"/>
  <c r="J13" i="560"/>
  <c r="J14" i="560"/>
  <c r="J15" i="560"/>
  <c r="J16" i="560"/>
  <c r="J12" i="560"/>
  <c r="J17" i="560"/>
  <c r="F16" i="560"/>
  <c r="B16" i="560"/>
  <c r="I15" i="560"/>
  <c r="H16" i="560"/>
  <c r="I14" i="560"/>
  <c r="I13" i="560"/>
  <c r="I12" i="560"/>
  <c r="G16" i="560"/>
  <c r="D16" i="560"/>
  <c r="J13" i="559"/>
  <c r="J14" i="559"/>
  <c r="J15" i="559"/>
  <c r="J16" i="559"/>
  <c r="J12" i="559"/>
  <c r="J17" i="559"/>
  <c r="G16" i="559"/>
  <c r="E16" i="559"/>
  <c r="B16" i="559"/>
  <c r="H15" i="559"/>
  <c r="I15" i="559" s="1"/>
  <c r="E15" i="559"/>
  <c r="D15" i="559"/>
  <c r="C15" i="559"/>
  <c r="H14" i="559"/>
  <c r="I14" i="559" s="1"/>
  <c r="E14" i="559"/>
  <c r="D14" i="559"/>
  <c r="I13" i="559"/>
  <c r="E13" i="559"/>
  <c r="D13" i="559"/>
  <c r="C13" i="559"/>
  <c r="H12" i="559"/>
  <c r="I12" i="559" s="1"/>
  <c r="G12" i="559"/>
  <c r="F16" i="559"/>
  <c r="D12" i="559"/>
  <c r="D16" i="559" s="1"/>
  <c r="C16" i="559"/>
  <c r="J13" i="558"/>
  <c r="J12" i="558"/>
  <c r="J17" i="558"/>
  <c r="K4" i="558"/>
  <c r="K3" i="558"/>
  <c r="I15" i="558"/>
  <c r="J15" i="558" s="1"/>
  <c r="H15" i="558"/>
  <c r="G15" i="558"/>
  <c r="E15" i="558"/>
  <c r="D15" i="558"/>
  <c r="C15" i="558"/>
  <c r="H14" i="558"/>
  <c r="G14" i="558"/>
  <c r="E14" i="558"/>
  <c r="D14" i="558"/>
  <c r="C14" i="558"/>
  <c r="I14" i="558"/>
  <c r="J14" i="558" s="1"/>
  <c r="I13" i="558"/>
  <c r="H13" i="558"/>
  <c r="G13" i="558"/>
  <c r="E13" i="558"/>
  <c r="D13" i="558"/>
  <c r="C13" i="558"/>
  <c r="H12" i="558"/>
  <c r="H16" i="558" s="1"/>
  <c r="G12" i="558"/>
  <c r="G16" i="558" s="1"/>
  <c r="F12" i="558"/>
  <c r="F16" i="558" s="1"/>
  <c r="E12" i="558"/>
  <c r="E16" i="558" s="1"/>
  <c r="D12" i="558"/>
  <c r="D16" i="558" s="1"/>
  <c r="C12" i="558"/>
  <c r="C16" i="558" s="1"/>
  <c r="I12" i="558"/>
  <c r="J12" i="555"/>
  <c r="J12" i="556" s="1"/>
  <c r="J12" i="557" s="1"/>
  <c r="K4" i="557"/>
  <c r="K3" i="557"/>
  <c r="J13" i="557"/>
  <c r="J14" i="557"/>
  <c r="J15" i="557"/>
  <c r="J16" i="557"/>
  <c r="I12" i="557"/>
  <c r="C12" i="557"/>
  <c r="D12" i="557"/>
  <c r="D16" i="557" s="1"/>
  <c r="E12" i="557"/>
  <c r="E16" i="557" s="1"/>
  <c r="F12" i="557"/>
  <c r="F16" i="557" s="1"/>
  <c r="G12" i="557"/>
  <c r="G16" i="557" s="1"/>
  <c r="H12" i="557"/>
  <c r="H16" i="557" s="1"/>
  <c r="C13" i="557"/>
  <c r="C16" i="557" s="1"/>
  <c r="D13" i="557"/>
  <c r="E13" i="557"/>
  <c r="F13" i="557"/>
  <c r="G13" i="557"/>
  <c r="H13" i="557"/>
  <c r="C14" i="557"/>
  <c r="D14" i="557"/>
  <c r="E14" i="557"/>
  <c r="F14" i="557"/>
  <c r="G14" i="557"/>
  <c r="H14" i="557"/>
  <c r="C15" i="557"/>
  <c r="D15" i="557"/>
  <c r="E15" i="557"/>
  <c r="F15" i="557"/>
  <c r="G15" i="557"/>
  <c r="H15" i="557"/>
  <c r="B13" i="557"/>
  <c r="B16" i="557" s="1"/>
  <c r="B14" i="557"/>
  <c r="B15" i="557"/>
  <c r="B12" i="557"/>
  <c r="K4" i="556"/>
  <c r="K4" i="555"/>
  <c r="K3" i="555"/>
  <c r="J13" i="556"/>
  <c r="J14" i="556"/>
  <c r="J15" i="556"/>
  <c r="J16" i="556"/>
  <c r="H16" i="556"/>
  <c r="G16" i="556"/>
  <c r="F16" i="556"/>
  <c r="E16" i="556"/>
  <c r="D16" i="556"/>
  <c r="C16" i="556"/>
  <c r="B16" i="556"/>
  <c r="I15" i="556"/>
  <c r="I14" i="556"/>
  <c r="I13" i="556"/>
  <c r="I12" i="556"/>
  <c r="J16" i="555"/>
  <c r="J13" i="555"/>
  <c r="J14" i="555"/>
  <c r="J15" i="555"/>
  <c r="H16" i="555"/>
  <c r="G16" i="555"/>
  <c r="F16" i="555"/>
  <c r="E16" i="555"/>
  <c r="D16" i="555"/>
  <c r="C16" i="555"/>
  <c r="B16" i="555"/>
  <c r="I15" i="555"/>
  <c r="I14" i="555"/>
  <c r="I13" i="555"/>
  <c r="I12" i="555"/>
  <c r="J14" i="554"/>
  <c r="K4" i="554"/>
  <c r="K3" i="554"/>
  <c r="D16" i="554"/>
  <c r="C16" i="554"/>
  <c r="I15" i="554"/>
  <c r="J15" i="554" s="1"/>
  <c r="F16" i="554"/>
  <c r="E16" i="554"/>
  <c r="I14" i="554"/>
  <c r="I13" i="554"/>
  <c r="J13" i="554" s="1"/>
  <c r="H16" i="554"/>
  <c r="G16" i="554"/>
  <c r="B16" i="554"/>
  <c r="J13" i="553"/>
  <c r="J14" i="553"/>
  <c r="J15" i="553"/>
  <c r="J16" i="553"/>
  <c r="J12" i="553"/>
  <c r="B13" i="553"/>
  <c r="B16" i="553" s="1"/>
  <c r="C13" i="553"/>
  <c r="D13" i="553"/>
  <c r="I13" i="553" s="1"/>
  <c r="E13" i="553"/>
  <c r="F13" i="553"/>
  <c r="G13" i="553"/>
  <c r="H13" i="553"/>
  <c r="B14" i="553"/>
  <c r="C14" i="553"/>
  <c r="D14" i="553"/>
  <c r="I14" i="553" s="1"/>
  <c r="E14" i="553"/>
  <c r="F14" i="553"/>
  <c r="G14" i="553"/>
  <c r="H14" i="553"/>
  <c r="B15" i="553"/>
  <c r="C15" i="553"/>
  <c r="D15" i="553"/>
  <c r="I15" i="553" s="1"/>
  <c r="E15" i="553"/>
  <c r="F15" i="553"/>
  <c r="G15" i="553"/>
  <c r="H15" i="553"/>
  <c r="C12" i="553"/>
  <c r="C16" i="553" s="1"/>
  <c r="D12" i="553"/>
  <c r="E12" i="553"/>
  <c r="F12" i="553"/>
  <c r="G12" i="553"/>
  <c r="H12" i="553"/>
  <c r="B12" i="553"/>
  <c r="K4" i="553"/>
  <c r="K3" i="553"/>
  <c r="K4" i="552"/>
  <c r="K3" i="552"/>
  <c r="J16" i="552"/>
  <c r="J13" i="552"/>
  <c r="J14" i="552"/>
  <c r="J15" i="552"/>
  <c r="J12" i="552"/>
  <c r="H16" i="552"/>
  <c r="G16" i="552"/>
  <c r="F16" i="552"/>
  <c r="E16" i="552"/>
  <c r="D16" i="552"/>
  <c r="C16" i="552"/>
  <c r="B16" i="552"/>
  <c r="I15" i="552"/>
  <c r="I14" i="552"/>
  <c r="I13" i="552"/>
  <c r="I12" i="552"/>
  <c r="J13" i="551"/>
  <c r="J14" i="551"/>
  <c r="J12" i="551"/>
  <c r="K4" i="551"/>
  <c r="K3" i="551"/>
  <c r="H16" i="551"/>
  <c r="G16" i="551"/>
  <c r="F16" i="551"/>
  <c r="E16" i="551"/>
  <c r="D16" i="551"/>
  <c r="C16" i="551"/>
  <c r="B16" i="551"/>
  <c r="I15" i="551"/>
  <c r="J15" i="551" s="1"/>
  <c r="J16" i="551" s="1"/>
  <c r="I14" i="551"/>
  <c r="I13" i="551"/>
  <c r="I12" i="551"/>
  <c r="J13" i="550"/>
  <c r="J12" i="550"/>
  <c r="K4" i="550"/>
  <c r="H16" i="550"/>
  <c r="G16" i="550"/>
  <c r="E16" i="550"/>
  <c r="I15" i="550"/>
  <c r="J15" i="550" s="1"/>
  <c r="I14" i="550"/>
  <c r="J14" i="550" s="1"/>
  <c r="D16" i="550"/>
  <c r="C16" i="550"/>
  <c r="I13" i="550"/>
  <c r="F16" i="550"/>
  <c r="I12" i="550"/>
  <c r="B16" i="550"/>
  <c r="C19" i="548"/>
  <c r="C17" i="549"/>
  <c r="J13" i="549"/>
  <c r="B13" i="549"/>
  <c r="C13" i="549"/>
  <c r="D13" i="549"/>
  <c r="E13" i="549"/>
  <c r="I13" i="549" s="1"/>
  <c r="F13" i="549"/>
  <c r="G13" i="549"/>
  <c r="H13" i="549"/>
  <c r="B14" i="549"/>
  <c r="C14" i="549"/>
  <c r="D14" i="549"/>
  <c r="E14" i="549"/>
  <c r="F14" i="549"/>
  <c r="G14" i="549"/>
  <c r="G16" i="549" s="1"/>
  <c r="H14" i="549"/>
  <c r="B15" i="549"/>
  <c r="I15" i="549" s="1"/>
  <c r="C15" i="549"/>
  <c r="D15" i="549"/>
  <c r="E15" i="549"/>
  <c r="F15" i="549"/>
  <c r="G15" i="549"/>
  <c r="H15" i="549"/>
  <c r="C12" i="549"/>
  <c r="D12" i="549"/>
  <c r="E12" i="549"/>
  <c r="F12" i="549"/>
  <c r="G12" i="549"/>
  <c r="H12" i="549"/>
  <c r="B12" i="549"/>
  <c r="K4" i="549"/>
  <c r="K3" i="549"/>
  <c r="I14" i="549"/>
  <c r="J12" i="548"/>
  <c r="J12" i="549" s="1"/>
  <c r="K4" i="548"/>
  <c r="K3" i="548"/>
  <c r="K4" i="547"/>
  <c r="K3" i="547"/>
  <c r="H16" i="548"/>
  <c r="G16" i="548"/>
  <c r="F16" i="548"/>
  <c r="E16" i="548"/>
  <c r="D16" i="548"/>
  <c r="C16" i="548"/>
  <c r="B16" i="548"/>
  <c r="I15" i="548"/>
  <c r="J15" i="548" s="1"/>
  <c r="J15" i="549" s="1"/>
  <c r="I14" i="548"/>
  <c r="J14" i="548" s="1"/>
  <c r="J14" i="549" s="1"/>
  <c r="I13" i="548"/>
  <c r="J13" i="548" s="1"/>
  <c r="I12" i="548"/>
  <c r="J13" i="547"/>
  <c r="J14" i="547"/>
  <c r="J15" i="547"/>
  <c r="J16" i="547"/>
  <c r="J12" i="547"/>
  <c r="F15" i="547"/>
  <c r="I15" i="547" s="1"/>
  <c r="F12" i="547"/>
  <c r="I12" i="547" s="1"/>
  <c r="H16" i="547"/>
  <c r="G16" i="547"/>
  <c r="E16" i="547"/>
  <c r="D16" i="547"/>
  <c r="C16" i="547"/>
  <c r="B16" i="547"/>
  <c r="I14" i="547"/>
  <c r="I13" i="547"/>
  <c r="J13" i="546"/>
  <c r="J14" i="546"/>
  <c r="J15" i="546"/>
  <c r="J16" i="546"/>
  <c r="J18" i="546" s="1"/>
  <c r="J12" i="546"/>
  <c r="K4" i="546"/>
  <c r="G16" i="546"/>
  <c r="C16" i="546"/>
  <c r="I15" i="546"/>
  <c r="E16" i="546"/>
  <c r="I14" i="546"/>
  <c r="I13" i="546"/>
  <c r="H16" i="546"/>
  <c r="I12" i="546"/>
  <c r="D16" i="546"/>
  <c r="B16" i="546"/>
  <c r="F38" i="545"/>
  <c r="C38" i="545"/>
  <c r="D38" i="545"/>
  <c r="E38" i="545"/>
  <c r="G38" i="545"/>
  <c r="G42" i="545" s="1"/>
  <c r="H38" i="545"/>
  <c r="H42" i="545" s="1"/>
  <c r="C39" i="545"/>
  <c r="D39" i="545"/>
  <c r="D42" i="545" s="1"/>
  <c r="E39" i="545"/>
  <c r="F39" i="545"/>
  <c r="G39" i="545"/>
  <c r="H39" i="545"/>
  <c r="C40" i="545"/>
  <c r="I40" i="545" s="1"/>
  <c r="D40" i="545"/>
  <c r="E40" i="545"/>
  <c r="F40" i="545"/>
  <c r="G40" i="545"/>
  <c r="H40" i="545"/>
  <c r="C41" i="545"/>
  <c r="D41" i="545"/>
  <c r="E41" i="545"/>
  <c r="F41" i="545"/>
  <c r="G41" i="545"/>
  <c r="H41" i="545"/>
  <c r="B39" i="545"/>
  <c r="B40" i="545"/>
  <c r="B41" i="545"/>
  <c r="B38" i="545"/>
  <c r="J42" i="545"/>
  <c r="J41" i="545"/>
  <c r="J40" i="545"/>
  <c r="J39" i="545"/>
  <c r="J38" i="545"/>
  <c r="E42" i="545"/>
  <c r="C42" i="545"/>
  <c r="J25" i="545"/>
  <c r="I16" i="545"/>
  <c r="C12" i="545"/>
  <c r="D12" i="545"/>
  <c r="E12" i="545"/>
  <c r="F12" i="545"/>
  <c r="G12" i="545"/>
  <c r="H12" i="545"/>
  <c r="C13" i="545"/>
  <c r="D13" i="545"/>
  <c r="E13" i="545"/>
  <c r="F13" i="545"/>
  <c r="G13" i="545"/>
  <c r="H13" i="545"/>
  <c r="C14" i="545"/>
  <c r="D14" i="545"/>
  <c r="E14" i="545"/>
  <c r="F14" i="545"/>
  <c r="G14" i="545"/>
  <c r="H14" i="545"/>
  <c r="C15" i="545"/>
  <c r="D15" i="545"/>
  <c r="D16" i="545" s="1"/>
  <c r="E15" i="545"/>
  <c r="F15" i="545"/>
  <c r="F16" i="545" s="1"/>
  <c r="G15" i="545"/>
  <c r="H15" i="545"/>
  <c r="B13" i="545"/>
  <c r="B14" i="545"/>
  <c r="B15" i="545"/>
  <c r="B12" i="545"/>
  <c r="J33" i="545"/>
  <c r="J32" i="545"/>
  <c r="H32" i="545"/>
  <c r="G32" i="545"/>
  <c r="F32" i="545"/>
  <c r="E32" i="545"/>
  <c r="D32" i="545"/>
  <c r="C32" i="545"/>
  <c r="B32" i="545"/>
  <c r="I32" i="545" s="1"/>
  <c r="J31" i="545"/>
  <c r="H31" i="545"/>
  <c r="G31" i="545"/>
  <c r="F31" i="545"/>
  <c r="E31" i="545"/>
  <c r="D31" i="545"/>
  <c r="C31" i="545"/>
  <c r="B31" i="545"/>
  <c r="J30" i="545"/>
  <c r="H30" i="545"/>
  <c r="G30" i="545"/>
  <c r="F30" i="545"/>
  <c r="E30" i="545"/>
  <c r="D30" i="545"/>
  <c r="C30" i="545"/>
  <c r="B30" i="545"/>
  <c r="I30" i="545" s="1"/>
  <c r="J29" i="545"/>
  <c r="H29" i="545"/>
  <c r="H33" i="545" s="1"/>
  <c r="G29" i="545"/>
  <c r="G33" i="545" s="1"/>
  <c r="F29" i="545"/>
  <c r="F33" i="545" s="1"/>
  <c r="E29" i="545"/>
  <c r="E33" i="545" s="1"/>
  <c r="D29" i="545"/>
  <c r="C29" i="545"/>
  <c r="B29" i="545"/>
  <c r="B33" i="545" s="1"/>
  <c r="G25" i="545"/>
  <c r="I22" i="545"/>
  <c r="H25" i="545"/>
  <c r="F25" i="545"/>
  <c r="E25" i="545"/>
  <c r="D25" i="545"/>
  <c r="C25" i="545"/>
  <c r="J16" i="545"/>
  <c r="J15" i="545"/>
  <c r="J14" i="545"/>
  <c r="J13" i="545"/>
  <c r="J12" i="545"/>
  <c r="E16" i="545"/>
  <c r="J13" i="544"/>
  <c r="J14" i="544"/>
  <c r="J15" i="544"/>
  <c r="J16" i="544"/>
  <c r="J12" i="544"/>
  <c r="B13" i="544"/>
  <c r="C13" i="544"/>
  <c r="D13" i="544"/>
  <c r="I13" i="544" s="1"/>
  <c r="E13" i="544"/>
  <c r="F13" i="544"/>
  <c r="G13" i="544"/>
  <c r="H13" i="544"/>
  <c r="B14" i="544"/>
  <c r="C14" i="544"/>
  <c r="D14" i="544"/>
  <c r="E14" i="544"/>
  <c r="F14" i="544"/>
  <c r="G14" i="544"/>
  <c r="H14" i="544"/>
  <c r="B15" i="544"/>
  <c r="C15" i="544"/>
  <c r="D15" i="544"/>
  <c r="I15" i="544" s="1"/>
  <c r="E15" i="544"/>
  <c r="F15" i="544"/>
  <c r="G15" i="544"/>
  <c r="H15" i="544"/>
  <c r="C12" i="544"/>
  <c r="C16" i="544" s="1"/>
  <c r="D12" i="544"/>
  <c r="E12" i="544"/>
  <c r="F12" i="544"/>
  <c r="G12" i="544"/>
  <c r="H12" i="544"/>
  <c r="B12" i="544"/>
  <c r="K4" i="544"/>
  <c r="K3" i="544"/>
  <c r="I14" i="544"/>
  <c r="J13" i="543"/>
  <c r="J14" i="543"/>
  <c r="J15" i="543"/>
  <c r="J16" i="543"/>
  <c r="J12" i="543"/>
  <c r="K4" i="543"/>
  <c r="K3" i="543"/>
  <c r="H16" i="543"/>
  <c r="G16" i="543"/>
  <c r="F16" i="543"/>
  <c r="E16" i="543"/>
  <c r="D16" i="543"/>
  <c r="C16" i="543"/>
  <c r="B16" i="543"/>
  <c r="I15" i="543"/>
  <c r="I14" i="543"/>
  <c r="I13" i="543"/>
  <c r="I12" i="543"/>
  <c r="K7" i="542"/>
  <c r="K6" i="542"/>
  <c r="J16" i="542"/>
  <c r="J13" i="542"/>
  <c r="J14" i="542"/>
  <c r="J15" i="542"/>
  <c r="J12" i="542"/>
  <c r="K4" i="542"/>
  <c r="K3" i="542"/>
  <c r="H16" i="542"/>
  <c r="G16" i="542"/>
  <c r="F16" i="542"/>
  <c r="E16" i="542"/>
  <c r="D16" i="542"/>
  <c r="C16" i="542"/>
  <c r="B16" i="542"/>
  <c r="I15" i="542"/>
  <c r="I14" i="542"/>
  <c r="I13" i="542"/>
  <c r="I12" i="542"/>
  <c r="K7" i="541"/>
  <c r="K6" i="541"/>
  <c r="J13" i="541"/>
  <c r="I15" i="541"/>
  <c r="J15" i="541" s="1"/>
  <c r="I14" i="541"/>
  <c r="J14" i="541" s="1"/>
  <c r="I13" i="541"/>
  <c r="H16" i="541"/>
  <c r="G16" i="541"/>
  <c r="F16" i="541"/>
  <c r="E16" i="541"/>
  <c r="D16" i="541"/>
  <c r="I12" i="541"/>
  <c r="J12" i="541" s="1"/>
  <c r="B16" i="541"/>
  <c r="K7" i="540"/>
  <c r="K6" i="540"/>
  <c r="K7" i="539"/>
  <c r="K6" i="539"/>
  <c r="K4" i="539"/>
  <c r="K3" i="539"/>
  <c r="K7" i="538"/>
  <c r="K6" i="538"/>
  <c r="K7" i="537"/>
  <c r="K6" i="537"/>
  <c r="K4" i="537"/>
  <c r="K3" i="537"/>
  <c r="K4" i="540"/>
  <c r="K3" i="540"/>
  <c r="C12" i="540"/>
  <c r="D12" i="540"/>
  <c r="E12" i="540"/>
  <c r="F12" i="540"/>
  <c r="G12" i="540"/>
  <c r="G16" i="540" s="1"/>
  <c r="H12" i="540"/>
  <c r="H16" i="540" s="1"/>
  <c r="C13" i="540"/>
  <c r="D13" i="540"/>
  <c r="E13" i="540"/>
  <c r="F13" i="540"/>
  <c r="G13" i="540"/>
  <c r="H13" i="540"/>
  <c r="C14" i="540"/>
  <c r="D14" i="540"/>
  <c r="D16" i="540" s="1"/>
  <c r="E14" i="540"/>
  <c r="F14" i="540"/>
  <c r="G14" i="540"/>
  <c r="H14" i="540"/>
  <c r="C15" i="540"/>
  <c r="D15" i="540"/>
  <c r="E15" i="540"/>
  <c r="E16" i="540" s="1"/>
  <c r="F15" i="540"/>
  <c r="F16" i="540" s="1"/>
  <c r="G15" i="540"/>
  <c r="H15" i="540"/>
  <c r="B13" i="540"/>
  <c r="B14" i="540"/>
  <c r="B15" i="540"/>
  <c r="B12" i="540"/>
  <c r="J13" i="540"/>
  <c r="J14" i="540"/>
  <c r="J15" i="540"/>
  <c r="J13" i="539"/>
  <c r="J14" i="539"/>
  <c r="J15" i="539"/>
  <c r="J12" i="538"/>
  <c r="C16" i="540"/>
  <c r="I12" i="540"/>
  <c r="J13" i="538"/>
  <c r="J14" i="538"/>
  <c r="J15" i="538"/>
  <c r="J16" i="538"/>
  <c r="H16" i="539"/>
  <c r="G16" i="539"/>
  <c r="F16" i="539"/>
  <c r="E16" i="539"/>
  <c r="D16" i="539"/>
  <c r="C16" i="539"/>
  <c r="B16" i="539"/>
  <c r="I15" i="539"/>
  <c r="I14" i="539"/>
  <c r="I13" i="539"/>
  <c r="I12" i="539"/>
  <c r="J12" i="539" s="1"/>
  <c r="J12" i="540" s="1"/>
  <c r="H16" i="538"/>
  <c r="G16" i="538"/>
  <c r="F16" i="538"/>
  <c r="E16" i="538"/>
  <c r="D16" i="538"/>
  <c r="C16" i="538"/>
  <c r="B16" i="538"/>
  <c r="I15" i="538"/>
  <c r="I14" i="538"/>
  <c r="I13" i="538"/>
  <c r="I12" i="538"/>
  <c r="I15" i="537"/>
  <c r="I14" i="537"/>
  <c r="I13" i="537"/>
  <c r="H16" i="537"/>
  <c r="G16" i="537"/>
  <c r="F16" i="537"/>
  <c r="E16" i="537"/>
  <c r="D16" i="537"/>
  <c r="C16" i="537"/>
  <c r="I12" i="537"/>
  <c r="K7" i="569" l="1"/>
  <c r="K6" i="569"/>
  <c r="J18" i="569"/>
  <c r="J16" i="568"/>
  <c r="J18" i="568" s="1"/>
  <c r="K6" i="568"/>
  <c r="K7" i="568"/>
  <c r="J15" i="565"/>
  <c r="J14" i="565"/>
  <c r="K6" i="567"/>
  <c r="I16" i="565"/>
  <c r="I16" i="564"/>
  <c r="J16" i="564" s="1"/>
  <c r="I16" i="563"/>
  <c r="I16" i="562"/>
  <c r="K6" i="562" s="1"/>
  <c r="B16" i="562"/>
  <c r="I15" i="561"/>
  <c r="I13" i="561"/>
  <c r="I12" i="561"/>
  <c r="I16" i="560"/>
  <c r="C16" i="560"/>
  <c r="E16" i="560"/>
  <c r="I16" i="559"/>
  <c r="H16" i="559"/>
  <c r="I16" i="558"/>
  <c r="J16" i="558" s="1"/>
  <c r="J18" i="558" s="1"/>
  <c r="B16" i="558"/>
  <c r="I14" i="557"/>
  <c r="I15" i="557"/>
  <c r="I13" i="557"/>
  <c r="I16" i="556"/>
  <c r="J18" i="556" s="1"/>
  <c r="I16" i="555"/>
  <c r="I12" i="554"/>
  <c r="H16" i="553"/>
  <c r="G16" i="553"/>
  <c r="F16" i="553"/>
  <c r="E16" i="553"/>
  <c r="D16" i="553"/>
  <c r="I12" i="553"/>
  <c r="I16" i="553"/>
  <c r="K6" i="553" s="1"/>
  <c r="J18" i="552"/>
  <c r="I16" i="552"/>
  <c r="K6" i="552" s="1"/>
  <c r="I16" i="551"/>
  <c r="I16" i="550"/>
  <c r="I16" i="549"/>
  <c r="F16" i="549"/>
  <c r="B16" i="549"/>
  <c r="D16" i="549"/>
  <c r="H16" i="549"/>
  <c r="E16" i="549"/>
  <c r="C16" i="549"/>
  <c r="I12" i="549"/>
  <c r="I16" i="548"/>
  <c r="F16" i="547"/>
  <c r="I16" i="547"/>
  <c r="I16" i="546"/>
  <c r="K6" i="546" s="1"/>
  <c r="F16" i="546"/>
  <c r="F42" i="545"/>
  <c r="I38" i="545"/>
  <c r="I41" i="545"/>
  <c r="I39" i="545"/>
  <c r="B42" i="545"/>
  <c r="I15" i="545"/>
  <c r="I13" i="545"/>
  <c r="I24" i="545"/>
  <c r="B25" i="545"/>
  <c r="I31" i="545"/>
  <c r="C33" i="545"/>
  <c r="D33" i="545"/>
  <c r="H16" i="545"/>
  <c r="G16" i="545"/>
  <c r="C16" i="545"/>
  <c r="I29" i="545"/>
  <c r="I33" i="545" s="1"/>
  <c r="I23" i="545"/>
  <c r="I21" i="545"/>
  <c r="I14" i="545"/>
  <c r="B16" i="545"/>
  <c r="I12" i="545"/>
  <c r="H16" i="544"/>
  <c r="G16" i="544"/>
  <c r="F16" i="544"/>
  <c r="E16" i="544"/>
  <c r="D16" i="544"/>
  <c r="I12" i="544"/>
  <c r="B16" i="544"/>
  <c r="I16" i="543"/>
  <c r="J18" i="543" s="1"/>
  <c r="I16" i="542"/>
  <c r="J18" i="542" s="1"/>
  <c r="I16" i="541"/>
  <c r="C16" i="541"/>
  <c r="I15" i="540"/>
  <c r="I14" i="540"/>
  <c r="I13" i="540"/>
  <c r="B16" i="540"/>
  <c r="I16" i="540"/>
  <c r="I16" i="539"/>
  <c r="I16" i="538"/>
  <c r="J18" i="538" s="1"/>
  <c r="I16" i="537"/>
  <c r="B16" i="537"/>
  <c r="C12" i="536"/>
  <c r="C16" i="536" s="1"/>
  <c r="D12" i="536"/>
  <c r="E12" i="536"/>
  <c r="F12" i="536"/>
  <c r="F16" i="536" s="1"/>
  <c r="G12" i="536"/>
  <c r="G16" i="536" s="1"/>
  <c r="H12" i="536"/>
  <c r="C13" i="536"/>
  <c r="D13" i="536"/>
  <c r="E13" i="536"/>
  <c r="E16" i="536" s="1"/>
  <c r="F13" i="536"/>
  <c r="G13" i="536"/>
  <c r="H13" i="536"/>
  <c r="C14" i="536"/>
  <c r="D14" i="536"/>
  <c r="E14" i="536"/>
  <c r="F14" i="536"/>
  <c r="G14" i="536"/>
  <c r="H14" i="536"/>
  <c r="C15" i="536"/>
  <c r="D15" i="536"/>
  <c r="I15" i="536" s="1"/>
  <c r="E15" i="536"/>
  <c r="F15" i="536"/>
  <c r="G15" i="536"/>
  <c r="H15" i="536"/>
  <c r="B13" i="536"/>
  <c r="B16" i="536" s="1"/>
  <c r="B14" i="536"/>
  <c r="B15" i="536"/>
  <c r="B12" i="536"/>
  <c r="I12" i="536" s="1"/>
  <c r="J16" i="565" l="1"/>
  <c r="J18" i="565" s="1"/>
  <c r="K6" i="564"/>
  <c r="K6" i="565" s="1"/>
  <c r="K7" i="564"/>
  <c r="K7" i="565" s="1"/>
  <c r="J18" i="564"/>
  <c r="J18" i="567"/>
  <c r="K6" i="563"/>
  <c r="J16" i="563"/>
  <c r="J18" i="563" s="1"/>
  <c r="K7" i="563"/>
  <c r="K7" i="562"/>
  <c r="I16" i="561"/>
  <c r="J18" i="560"/>
  <c r="K6" i="560"/>
  <c r="K7" i="560"/>
  <c r="K7" i="558"/>
  <c r="K4" i="559" s="1"/>
  <c r="K7" i="559" s="1"/>
  <c r="K6" i="558"/>
  <c r="K3" i="559" s="1"/>
  <c r="K6" i="559" s="1"/>
  <c r="J18" i="559"/>
  <c r="I16" i="557"/>
  <c r="K6" i="556"/>
  <c r="K7" i="556"/>
  <c r="K6" i="555"/>
  <c r="K3" i="556" s="1"/>
  <c r="J18" i="555"/>
  <c r="K7" i="555"/>
  <c r="I16" i="554"/>
  <c r="J12" i="554"/>
  <c r="J18" i="553"/>
  <c r="K7" i="553"/>
  <c r="K7" i="552"/>
  <c r="J18" i="551"/>
  <c r="K6" i="551"/>
  <c r="K7" i="551"/>
  <c r="K7" i="550"/>
  <c r="J16" i="550"/>
  <c r="J18" i="550" s="1"/>
  <c r="K6" i="550"/>
  <c r="J16" i="548"/>
  <c r="K6" i="548"/>
  <c r="K7" i="548"/>
  <c r="J18" i="547"/>
  <c r="K6" i="547"/>
  <c r="K7" i="547"/>
  <c r="K7" i="546"/>
  <c r="I42" i="545"/>
  <c r="I25" i="545"/>
  <c r="J26" i="545" s="1"/>
  <c r="I16" i="544"/>
  <c r="K6" i="544" s="1"/>
  <c r="K6" i="543"/>
  <c r="K7" i="543"/>
  <c r="J16" i="541"/>
  <c r="J18" i="541" s="1"/>
  <c r="J18" i="539"/>
  <c r="J16" i="539"/>
  <c r="J16" i="540" s="1"/>
  <c r="J18" i="540"/>
  <c r="H16" i="536"/>
  <c r="I13" i="536"/>
  <c r="I16" i="536" s="1"/>
  <c r="D16" i="536"/>
  <c r="I14" i="536"/>
  <c r="H16" i="535"/>
  <c r="G16" i="535"/>
  <c r="F16" i="535"/>
  <c r="E16" i="535"/>
  <c r="D16" i="535"/>
  <c r="C16" i="535"/>
  <c r="B16" i="535"/>
  <c r="I15" i="535"/>
  <c r="I14" i="535"/>
  <c r="I13" i="535"/>
  <c r="I12" i="535"/>
  <c r="H16" i="534"/>
  <c r="G16" i="534"/>
  <c r="F16" i="534"/>
  <c r="E16" i="534"/>
  <c r="D16" i="534"/>
  <c r="C16" i="534"/>
  <c r="B16" i="534"/>
  <c r="I15" i="534"/>
  <c r="I14" i="534"/>
  <c r="I13" i="534"/>
  <c r="I12" i="534"/>
  <c r="K6" i="561" l="1"/>
  <c r="K7" i="561"/>
  <c r="J18" i="561"/>
  <c r="K7" i="557"/>
  <c r="K6" i="557"/>
  <c r="J18" i="557"/>
  <c r="K7" i="554"/>
  <c r="J16" i="554"/>
  <c r="J18" i="554" s="1"/>
  <c r="K6" i="554"/>
  <c r="J18" i="548"/>
  <c r="J16" i="549"/>
  <c r="J18" i="549" s="1"/>
  <c r="K7" i="549"/>
  <c r="K6" i="549"/>
  <c r="J18" i="544"/>
  <c r="K7" i="544"/>
  <c r="I16" i="535"/>
  <c r="I16" i="534"/>
  <c r="I13" i="533"/>
  <c r="I14" i="533"/>
  <c r="I15" i="533"/>
  <c r="H16" i="533"/>
  <c r="G16" i="533"/>
  <c r="F16" i="533"/>
  <c r="E16" i="533"/>
  <c r="D16" i="533"/>
  <c r="C16" i="533"/>
  <c r="B16" i="533"/>
  <c r="I12" i="533"/>
  <c r="I16" i="533" l="1"/>
  <c r="I15" i="532" l="1"/>
  <c r="I14" i="532"/>
  <c r="I13" i="532"/>
  <c r="H16" i="532"/>
  <c r="G16" i="532"/>
  <c r="F16" i="532"/>
  <c r="E16" i="532"/>
  <c r="D16" i="532"/>
  <c r="C16" i="532"/>
  <c r="I12" i="532"/>
  <c r="I16" i="532" l="1"/>
  <c r="B16" i="532"/>
  <c r="C28" i="531"/>
  <c r="D28" i="531"/>
  <c r="E28" i="531"/>
  <c r="F28" i="531"/>
  <c r="G28" i="531"/>
  <c r="H28" i="531"/>
  <c r="C29" i="531"/>
  <c r="D29" i="531"/>
  <c r="I29" i="531" s="1"/>
  <c r="E29" i="531"/>
  <c r="E32" i="531" s="1"/>
  <c r="F29" i="531"/>
  <c r="G29" i="531"/>
  <c r="G32" i="531" s="1"/>
  <c r="H29" i="531"/>
  <c r="C30" i="531"/>
  <c r="C32" i="531" s="1"/>
  <c r="D30" i="531"/>
  <c r="E30" i="531"/>
  <c r="F30" i="531"/>
  <c r="G30" i="531"/>
  <c r="H30" i="531"/>
  <c r="C31" i="531"/>
  <c r="D31" i="531"/>
  <c r="E31" i="531"/>
  <c r="F31" i="531"/>
  <c r="G31" i="531"/>
  <c r="H31" i="531"/>
  <c r="B29" i="531"/>
  <c r="B30" i="531"/>
  <c r="B31" i="531"/>
  <c r="B28" i="531"/>
  <c r="B32" i="531" s="1"/>
  <c r="J32" i="531"/>
  <c r="J31" i="531"/>
  <c r="J30" i="531"/>
  <c r="J29" i="531"/>
  <c r="J28" i="531"/>
  <c r="H32" i="531" l="1"/>
  <c r="I31" i="531"/>
  <c r="F32" i="531"/>
  <c r="D32" i="531"/>
  <c r="I30" i="531"/>
  <c r="I28" i="531"/>
  <c r="I32" i="531" s="1"/>
  <c r="K4" i="530" l="1"/>
  <c r="K3" i="530"/>
  <c r="C12" i="530"/>
  <c r="D12" i="530"/>
  <c r="D16" i="530" s="1"/>
  <c r="E12" i="530"/>
  <c r="E16" i="530" s="1"/>
  <c r="F12" i="530"/>
  <c r="G12" i="530"/>
  <c r="H12" i="530"/>
  <c r="C13" i="530"/>
  <c r="C16" i="530" s="1"/>
  <c r="D13" i="530"/>
  <c r="E13" i="530"/>
  <c r="F13" i="530"/>
  <c r="C14" i="530"/>
  <c r="D14" i="530"/>
  <c r="E14" i="530"/>
  <c r="F14" i="530"/>
  <c r="C15" i="530"/>
  <c r="D15" i="530"/>
  <c r="E15" i="530"/>
  <c r="F15" i="530"/>
  <c r="G15" i="530"/>
  <c r="H15" i="530"/>
  <c r="B13" i="530"/>
  <c r="B14" i="530"/>
  <c r="B15" i="530"/>
  <c r="B12" i="530"/>
  <c r="G16" i="530"/>
  <c r="H16" i="529"/>
  <c r="G16" i="529"/>
  <c r="F16" i="529"/>
  <c r="E16" i="529"/>
  <c r="D16" i="529"/>
  <c r="C16" i="529"/>
  <c r="B16" i="529"/>
  <c r="I15" i="529"/>
  <c r="I14" i="529"/>
  <c r="I13" i="529"/>
  <c r="I12" i="529"/>
  <c r="I12" i="530" l="1"/>
  <c r="H16" i="530"/>
  <c r="I15" i="530"/>
  <c r="F16" i="530"/>
  <c r="I14" i="530"/>
  <c r="B16" i="530"/>
  <c r="I13" i="530"/>
  <c r="I16" i="529"/>
  <c r="I21" i="529" s="1"/>
  <c r="H16" i="528"/>
  <c r="G16" i="528"/>
  <c r="F16" i="528"/>
  <c r="E16" i="528"/>
  <c r="D16" i="528"/>
  <c r="C16" i="528"/>
  <c r="B16" i="528"/>
  <c r="I15" i="528"/>
  <c r="I14" i="528"/>
  <c r="I13" i="528"/>
  <c r="I12" i="528"/>
  <c r="I16" i="530" l="1"/>
  <c r="K6" i="530"/>
  <c r="K3" i="532" s="1"/>
  <c r="K6" i="532" s="1"/>
  <c r="K3" i="533" s="1"/>
  <c r="K6" i="533" s="1"/>
  <c r="K3" i="534" s="1"/>
  <c r="K7" i="530"/>
  <c r="K4" i="532" s="1"/>
  <c r="K7" i="532" s="1"/>
  <c r="K4" i="533" s="1"/>
  <c r="K7" i="533" s="1"/>
  <c r="K4" i="534" s="1"/>
  <c r="I16" i="528"/>
  <c r="I15" i="527"/>
  <c r="I14" i="527"/>
  <c r="I13" i="527"/>
  <c r="H16" i="527"/>
  <c r="G16" i="527"/>
  <c r="F16" i="527"/>
  <c r="E16" i="527"/>
  <c r="D16" i="527"/>
  <c r="C16" i="527"/>
  <c r="I12" i="527"/>
  <c r="K4" i="536" l="1"/>
  <c r="K7" i="536" s="1"/>
  <c r="K7" i="534"/>
  <c r="K4" i="535" s="1"/>
  <c r="K7" i="535" s="1"/>
  <c r="K3" i="536"/>
  <c r="K6" i="536" s="1"/>
  <c r="K6" i="534"/>
  <c r="K3" i="535" s="1"/>
  <c r="K6" i="535" s="1"/>
  <c r="K6" i="528"/>
  <c r="K3" i="529" s="1"/>
  <c r="K6" i="529" s="1"/>
  <c r="K7" i="528"/>
  <c r="K4" i="529" s="1"/>
  <c r="K7" i="529" s="1"/>
  <c r="I16" i="527"/>
  <c r="J20" i="530" s="1"/>
  <c r="I21" i="530" s="1"/>
  <c r="I22" i="530" s="1"/>
  <c r="B16" i="527"/>
  <c r="C12" i="526"/>
  <c r="D12" i="526"/>
  <c r="E12" i="526"/>
  <c r="F12" i="526"/>
  <c r="G12" i="526"/>
  <c r="H12" i="526"/>
  <c r="F13" i="526"/>
  <c r="G13" i="526"/>
  <c r="H13" i="526"/>
  <c r="F14" i="526"/>
  <c r="G14" i="526"/>
  <c r="F15" i="526"/>
  <c r="G15" i="526"/>
  <c r="B13" i="526"/>
  <c r="B14" i="526"/>
  <c r="B15" i="526"/>
  <c r="B12" i="526"/>
  <c r="G16" i="525"/>
  <c r="F16" i="525"/>
  <c r="B16" i="525"/>
  <c r="I12" i="525"/>
  <c r="G16" i="524"/>
  <c r="F16" i="524"/>
  <c r="B16" i="524"/>
  <c r="I12" i="524"/>
  <c r="B16" i="526" l="1"/>
  <c r="F16" i="526"/>
  <c r="I12" i="526"/>
  <c r="G16" i="526"/>
  <c r="J20" i="529"/>
  <c r="G16" i="523"/>
  <c r="F16" i="523"/>
  <c r="B16" i="523"/>
  <c r="I12" i="523" l="1"/>
  <c r="C12" i="522"/>
  <c r="D12" i="522"/>
  <c r="F12" i="522"/>
  <c r="C13" i="522"/>
  <c r="C14" i="522"/>
  <c r="D14" i="522"/>
  <c r="G15" i="522"/>
  <c r="B13" i="522"/>
  <c r="B14" i="522"/>
  <c r="B15" i="522"/>
  <c r="B12" i="522"/>
  <c r="F16" i="521"/>
  <c r="B16" i="521"/>
  <c r="H15" i="521"/>
  <c r="E15" i="521"/>
  <c r="E15" i="522" s="1"/>
  <c r="D15" i="521"/>
  <c r="D15" i="522" s="1"/>
  <c r="C15" i="521"/>
  <c r="H14" i="521"/>
  <c r="H14" i="522" s="1"/>
  <c r="E14" i="521"/>
  <c r="D14" i="521"/>
  <c r="C14" i="521"/>
  <c r="E13" i="521"/>
  <c r="D13" i="521"/>
  <c r="C13" i="521"/>
  <c r="H12" i="521"/>
  <c r="H12" i="522" s="1"/>
  <c r="G12" i="521"/>
  <c r="G16" i="521" s="1"/>
  <c r="E16" i="521"/>
  <c r="B16" i="520"/>
  <c r="H15" i="520"/>
  <c r="G15" i="520"/>
  <c r="F15" i="520"/>
  <c r="F15" i="522" s="1"/>
  <c r="E15" i="520"/>
  <c r="D15" i="520"/>
  <c r="C15" i="520"/>
  <c r="H14" i="520"/>
  <c r="G14" i="520"/>
  <c r="G14" i="522" s="1"/>
  <c r="F14" i="520"/>
  <c r="F14" i="522" s="1"/>
  <c r="E14" i="520"/>
  <c r="E14" i="522" s="1"/>
  <c r="D14" i="520"/>
  <c r="C14" i="520"/>
  <c r="H13" i="520"/>
  <c r="H13" i="522" s="1"/>
  <c r="G13" i="520"/>
  <c r="G13" i="522" s="1"/>
  <c r="F13" i="520"/>
  <c r="F16" i="520" s="1"/>
  <c r="E13" i="520"/>
  <c r="D13" i="520"/>
  <c r="D16" i="520" s="1"/>
  <c r="C13" i="520"/>
  <c r="H12" i="520"/>
  <c r="G12" i="520"/>
  <c r="E12" i="520"/>
  <c r="C16" i="521" l="1"/>
  <c r="C13" i="524"/>
  <c r="C13" i="523"/>
  <c r="G12" i="522"/>
  <c r="I15" i="520"/>
  <c r="I15" i="521"/>
  <c r="C15" i="524"/>
  <c r="C15" i="525"/>
  <c r="C15" i="523"/>
  <c r="D13" i="522"/>
  <c r="D16" i="522" s="1"/>
  <c r="D13" i="524"/>
  <c r="D13" i="525"/>
  <c r="D13" i="523"/>
  <c r="E16" i="520"/>
  <c r="E13" i="525"/>
  <c r="E13" i="524"/>
  <c r="E13" i="523"/>
  <c r="C15" i="522"/>
  <c r="C16" i="522" s="1"/>
  <c r="E12" i="522"/>
  <c r="I14" i="520"/>
  <c r="H16" i="521"/>
  <c r="G16" i="520"/>
  <c r="H16" i="520"/>
  <c r="D14" i="525"/>
  <c r="D14" i="524"/>
  <c r="D14" i="523"/>
  <c r="F16" i="522"/>
  <c r="D15" i="525"/>
  <c r="D15" i="524"/>
  <c r="D15" i="523"/>
  <c r="H15" i="524"/>
  <c r="H15" i="526" s="1"/>
  <c r="H15" i="525"/>
  <c r="H15" i="523"/>
  <c r="H15" i="522"/>
  <c r="H16" i="522" s="1"/>
  <c r="I14" i="521"/>
  <c r="C14" i="524"/>
  <c r="C14" i="523"/>
  <c r="C16" i="520"/>
  <c r="E14" i="525"/>
  <c r="E14" i="524"/>
  <c r="E14" i="526" s="1"/>
  <c r="E14" i="523"/>
  <c r="H14" i="525"/>
  <c r="H16" i="525" s="1"/>
  <c r="H14" i="524"/>
  <c r="H14" i="523"/>
  <c r="E15" i="525"/>
  <c r="E15" i="524"/>
  <c r="E15" i="526" s="1"/>
  <c r="E15" i="523"/>
  <c r="B16" i="522"/>
  <c r="F13" i="522"/>
  <c r="D16" i="521"/>
  <c r="E13" i="522"/>
  <c r="I14" i="522"/>
  <c r="I13" i="522"/>
  <c r="I12" i="522"/>
  <c r="I12" i="521"/>
  <c r="I13" i="521"/>
  <c r="I12" i="520"/>
  <c r="I13" i="520"/>
  <c r="E16" i="522" l="1"/>
  <c r="G16" i="522"/>
  <c r="C16" i="523"/>
  <c r="I13" i="523"/>
  <c r="E16" i="523"/>
  <c r="C16" i="524"/>
  <c r="C13" i="526"/>
  <c r="D15" i="526"/>
  <c r="E16" i="524"/>
  <c r="E13" i="526"/>
  <c r="H16" i="523"/>
  <c r="E16" i="525"/>
  <c r="H16" i="524"/>
  <c r="H14" i="526"/>
  <c r="I15" i="522"/>
  <c r="D16" i="523"/>
  <c r="D16" i="525"/>
  <c r="I13" i="525"/>
  <c r="D14" i="526"/>
  <c r="I13" i="524"/>
  <c r="D13" i="526"/>
  <c r="D16" i="524"/>
  <c r="I14" i="525"/>
  <c r="I15" i="523"/>
  <c r="I14" i="523"/>
  <c r="I15" i="525"/>
  <c r="C16" i="525"/>
  <c r="I15" i="524"/>
  <c r="C15" i="526"/>
  <c r="I14" i="524"/>
  <c r="C14" i="526"/>
  <c r="I16" i="522"/>
  <c r="I16" i="521"/>
  <c r="I16" i="520"/>
  <c r="I14" i="519"/>
  <c r="C13" i="519"/>
  <c r="I13" i="519" s="1"/>
  <c r="C14" i="519"/>
  <c r="C15" i="519"/>
  <c r="H15" i="519"/>
  <c r="G15" i="519"/>
  <c r="F15" i="519"/>
  <c r="E15" i="519"/>
  <c r="D15" i="519"/>
  <c r="H14" i="519"/>
  <c r="G14" i="519"/>
  <c r="F14" i="519"/>
  <c r="E14" i="519"/>
  <c r="D14" i="519"/>
  <c r="H13" i="519"/>
  <c r="G13" i="519"/>
  <c r="F13" i="519"/>
  <c r="F16" i="519" s="1"/>
  <c r="E13" i="519"/>
  <c r="D13" i="519"/>
  <c r="D16" i="519" s="1"/>
  <c r="H12" i="519"/>
  <c r="G12" i="519"/>
  <c r="E12" i="519"/>
  <c r="E16" i="526" l="1"/>
  <c r="C16" i="526"/>
  <c r="I13" i="526"/>
  <c r="D16" i="526"/>
  <c r="I16" i="524"/>
  <c r="I16" i="523"/>
  <c r="I14" i="526"/>
  <c r="I16" i="525"/>
  <c r="C16" i="519"/>
  <c r="E16" i="519"/>
  <c r="H16" i="526"/>
  <c r="I15" i="526"/>
  <c r="G16" i="519"/>
  <c r="H16" i="519"/>
  <c r="I15" i="519"/>
  <c r="K6" i="520"/>
  <c r="K3" i="521" s="1"/>
  <c r="K3" i="522" s="1"/>
  <c r="B16" i="519"/>
  <c r="I12" i="519"/>
  <c r="I16" i="519" s="1"/>
  <c r="I16" i="526" l="1"/>
  <c r="K6" i="521"/>
  <c r="K6" i="522" s="1"/>
  <c r="K3" i="523" s="1"/>
  <c r="K6" i="523" s="1"/>
  <c r="K3" i="524" s="1"/>
  <c r="K3" i="526" s="1"/>
  <c r="K6" i="526" s="1"/>
  <c r="K3" i="527" s="1"/>
  <c r="K6" i="527" s="1"/>
  <c r="C12" i="518"/>
  <c r="D12" i="518"/>
  <c r="E12" i="518"/>
  <c r="F12" i="518"/>
  <c r="G12" i="518"/>
  <c r="H12" i="518"/>
  <c r="C13" i="518"/>
  <c r="D13" i="518"/>
  <c r="E13" i="518"/>
  <c r="F13" i="518"/>
  <c r="G13" i="518"/>
  <c r="H13" i="518"/>
  <c r="C14" i="518"/>
  <c r="D14" i="518"/>
  <c r="E14" i="518"/>
  <c r="F14" i="518"/>
  <c r="G14" i="518"/>
  <c r="H14" i="518"/>
  <c r="C15" i="518"/>
  <c r="D15" i="518"/>
  <c r="E15" i="518"/>
  <c r="E16" i="518" s="1"/>
  <c r="F15" i="518"/>
  <c r="G15" i="518"/>
  <c r="H15" i="518"/>
  <c r="B13" i="518"/>
  <c r="B14" i="518"/>
  <c r="B15" i="518"/>
  <c r="B12" i="518"/>
  <c r="I13" i="518"/>
  <c r="H16" i="517"/>
  <c r="G16" i="517"/>
  <c r="F16" i="517"/>
  <c r="E16" i="517"/>
  <c r="D16" i="517"/>
  <c r="C16" i="517"/>
  <c r="B16" i="517"/>
  <c r="I15" i="517"/>
  <c r="I14" i="517"/>
  <c r="I13" i="517"/>
  <c r="I12" i="517"/>
  <c r="H16" i="516"/>
  <c r="G16" i="516"/>
  <c r="F16" i="516"/>
  <c r="E16" i="516"/>
  <c r="D16" i="516"/>
  <c r="C16" i="516"/>
  <c r="B16" i="516"/>
  <c r="I15" i="516"/>
  <c r="I14" i="516"/>
  <c r="I13" i="516"/>
  <c r="I12" i="516"/>
  <c r="I15" i="518" l="1"/>
  <c r="F16" i="518"/>
  <c r="D16" i="518"/>
  <c r="I12" i="518"/>
  <c r="C16" i="518"/>
  <c r="G16" i="518"/>
  <c r="B16" i="518"/>
  <c r="H16" i="518"/>
  <c r="K6" i="524"/>
  <c r="K3" i="525" s="1"/>
  <c r="K6" i="525" s="1"/>
  <c r="I14" i="518"/>
  <c r="I16" i="517"/>
  <c r="I16" i="516"/>
  <c r="H16" i="515"/>
  <c r="G16" i="515"/>
  <c r="F16" i="515"/>
  <c r="E16" i="515"/>
  <c r="D16" i="515"/>
  <c r="C16" i="515"/>
  <c r="B16" i="515"/>
  <c r="I15" i="515"/>
  <c r="I14" i="515"/>
  <c r="I13" i="515"/>
  <c r="I12" i="515"/>
  <c r="I16" i="518" l="1"/>
  <c r="I16" i="515"/>
  <c r="I15" i="514"/>
  <c r="I14" i="514"/>
  <c r="I13" i="514"/>
  <c r="H16" i="514"/>
  <c r="G16" i="514"/>
  <c r="F16" i="514"/>
  <c r="E16" i="514"/>
  <c r="D16" i="514"/>
  <c r="C16" i="514"/>
  <c r="I12" i="514"/>
  <c r="I16" i="514" l="1"/>
  <c r="B16" i="514"/>
  <c r="K4" i="513"/>
  <c r="K3" i="513"/>
  <c r="C12" i="513"/>
  <c r="D12" i="513"/>
  <c r="I12" i="513" s="1"/>
  <c r="E12" i="513"/>
  <c r="F12" i="513"/>
  <c r="G12" i="513"/>
  <c r="H12" i="513"/>
  <c r="C13" i="513"/>
  <c r="I13" i="513" s="1"/>
  <c r="D13" i="513"/>
  <c r="E13" i="513"/>
  <c r="F13" i="513"/>
  <c r="G13" i="513"/>
  <c r="H13" i="513"/>
  <c r="C14" i="513"/>
  <c r="D14" i="513"/>
  <c r="E14" i="513"/>
  <c r="F14" i="513"/>
  <c r="G14" i="513"/>
  <c r="H14" i="513"/>
  <c r="C15" i="513"/>
  <c r="D15" i="513"/>
  <c r="E15" i="513"/>
  <c r="F15" i="513"/>
  <c r="G15" i="513"/>
  <c r="H15" i="513"/>
  <c r="B13" i="513"/>
  <c r="B14" i="513"/>
  <c r="B15" i="513"/>
  <c r="B12" i="513"/>
  <c r="H16" i="512"/>
  <c r="G16" i="512"/>
  <c r="F16" i="512"/>
  <c r="E16" i="512"/>
  <c r="D16" i="512"/>
  <c r="C16" i="512"/>
  <c r="B16" i="512"/>
  <c r="I15" i="512"/>
  <c r="I14" i="512"/>
  <c r="I13" i="512"/>
  <c r="I12" i="512"/>
  <c r="F23" i="531" l="1"/>
  <c r="F15" i="531"/>
  <c r="E23" i="531"/>
  <c r="E15" i="531"/>
  <c r="C20" i="531"/>
  <c r="C12" i="531"/>
  <c r="E20" i="531"/>
  <c r="E12" i="531"/>
  <c r="G22" i="531"/>
  <c r="G14" i="531"/>
  <c r="D22" i="531"/>
  <c r="D14" i="531"/>
  <c r="H16" i="513"/>
  <c r="H20" i="531"/>
  <c r="H24" i="531" s="1"/>
  <c r="H12" i="531"/>
  <c r="H16" i="531" s="1"/>
  <c r="G20" i="531"/>
  <c r="G12" i="531"/>
  <c r="I15" i="513"/>
  <c r="D23" i="531"/>
  <c r="D15" i="531"/>
  <c r="C23" i="531"/>
  <c r="C15" i="531"/>
  <c r="H22" i="531"/>
  <c r="H14" i="531"/>
  <c r="C16" i="513"/>
  <c r="G16" i="513"/>
  <c r="D16" i="513"/>
  <c r="D20" i="531"/>
  <c r="D12" i="531"/>
  <c r="B20" i="531"/>
  <c r="B12" i="531"/>
  <c r="H21" i="531"/>
  <c r="H13" i="531"/>
  <c r="F16" i="513"/>
  <c r="F20" i="531"/>
  <c r="F12" i="531"/>
  <c r="E22" i="531"/>
  <c r="E14" i="531"/>
  <c r="C22" i="531"/>
  <c r="C14" i="531"/>
  <c r="B23" i="531"/>
  <c r="I23" i="531" s="1"/>
  <c r="B15" i="531"/>
  <c r="I15" i="531" s="1"/>
  <c r="G21" i="531"/>
  <c r="G13" i="531"/>
  <c r="J15" i="512"/>
  <c r="J15" i="513" s="1"/>
  <c r="J15" i="514" s="1"/>
  <c r="J15" i="515" s="1"/>
  <c r="J15" i="516" s="1"/>
  <c r="J15" i="517" s="1"/>
  <c r="J15" i="518" s="1"/>
  <c r="J15" i="519" s="1"/>
  <c r="J15" i="520" s="1"/>
  <c r="B16" i="513"/>
  <c r="B22" i="531"/>
  <c r="B14" i="531"/>
  <c r="F21" i="531"/>
  <c r="F13" i="531"/>
  <c r="G23" i="531"/>
  <c r="G15" i="531"/>
  <c r="C21" i="531"/>
  <c r="C13" i="531"/>
  <c r="E16" i="513"/>
  <c r="B21" i="531"/>
  <c r="B13" i="531"/>
  <c r="E21" i="531"/>
  <c r="E13" i="531"/>
  <c r="F22" i="531"/>
  <c r="F14" i="531"/>
  <c r="I16" i="512"/>
  <c r="H23" i="531"/>
  <c r="H15" i="531"/>
  <c r="D21" i="531"/>
  <c r="D13" i="531"/>
  <c r="I14" i="513"/>
  <c r="I16" i="513" s="1"/>
  <c r="H16" i="511"/>
  <c r="G16" i="511"/>
  <c r="E16" i="511"/>
  <c r="D16" i="511"/>
  <c r="C16" i="511"/>
  <c r="B16" i="511"/>
  <c r="I15" i="511"/>
  <c r="J15" i="511" s="1"/>
  <c r="I14" i="511"/>
  <c r="J14" i="511" s="1"/>
  <c r="J14" i="512" s="1"/>
  <c r="J14" i="513" s="1"/>
  <c r="J14" i="514" s="1"/>
  <c r="J14" i="515" s="1"/>
  <c r="J14" i="516" s="1"/>
  <c r="J14" i="517" s="1"/>
  <c r="J14" i="518" s="1"/>
  <c r="J14" i="519" s="1"/>
  <c r="J14" i="520" s="1"/>
  <c r="I13" i="511"/>
  <c r="J13" i="511" s="1"/>
  <c r="J13" i="512" s="1"/>
  <c r="J13" i="513" s="1"/>
  <c r="J13" i="514" s="1"/>
  <c r="J13" i="515" s="1"/>
  <c r="J13" i="516" s="1"/>
  <c r="J13" i="517" s="1"/>
  <c r="J13" i="518" s="1"/>
  <c r="J13" i="519" s="1"/>
  <c r="J13" i="520" s="1"/>
  <c r="F16" i="511"/>
  <c r="J21" i="531" l="1"/>
  <c r="J13" i="521"/>
  <c r="J13" i="522" s="1"/>
  <c r="J13" i="523" s="1"/>
  <c r="J13" i="524" s="1"/>
  <c r="J13" i="525" s="1"/>
  <c r="J13" i="526" s="1"/>
  <c r="J13" i="527" s="1"/>
  <c r="J22" i="531"/>
  <c r="J14" i="521"/>
  <c r="J14" i="522" s="1"/>
  <c r="J14" i="523" s="1"/>
  <c r="J14" i="524" s="1"/>
  <c r="J14" i="525" s="1"/>
  <c r="J14" i="526" s="1"/>
  <c r="J14" i="527" s="1"/>
  <c r="D16" i="531"/>
  <c r="I20" i="531"/>
  <c r="I24" i="531" s="1"/>
  <c r="B24" i="531"/>
  <c r="E16" i="531"/>
  <c r="D24" i="531"/>
  <c r="I21" i="531"/>
  <c r="E24" i="531"/>
  <c r="C16" i="531"/>
  <c r="F16" i="531"/>
  <c r="C24" i="531"/>
  <c r="F24" i="531"/>
  <c r="I14" i="531"/>
  <c r="G16" i="531"/>
  <c r="J23" i="531"/>
  <c r="J15" i="521"/>
  <c r="J15" i="522" s="1"/>
  <c r="J15" i="523" s="1"/>
  <c r="J15" i="524" s="1"/>
  <c r="J15" i="525" s="1"/>
  <c r="J15" i="526" s="1"/>
  <c r="J15" i="527" s="1"/>
  <c r="I13" i="531"/>
  <c r="I22" i="531"/>
  <c r="B16" i="531"/>
  <c r="I12" i="531"/>
  <c r="G24" i="531"/>
  <c r="I12" i="511"/>
  <c r="J12" i="511" s="1"/>
  <c r="J12" i="512" s="1"/>
  <c r="J12" i="513" s="1"/>
  <c r="J12" i="514" s="1"/>
  <c r="J14" i="531" l="1"/>
  <c r="K14" i="531" s="1"/>
  <c r="J14" i="528"/>
  <c r="J14" i="529" s="1"/>
  <c r="J14" i="530" s="1"/>
  <c r="J14" i="532" s="1"/>
  <c r="J14" i="533" s="1"/>
  <c r="J14" i="534" s="1"/>
  <c r="J14" i="535" s="1"/>
  <c r="J14" i="536" s="1"/>
  <c r="J14" i="537" s="1"/>
  <c r="J12" i="515"/>
  <c r="J12" i="516" s="1"/>
  <c r="J12" i="517" s="1"/>
  <c r="J12" i="518" s="1"/>
  <c r="J12" i="519" s="1"/>
  <c r="J12" i="520" s="1"/>
  <c r="I16" i="531"/>
  <c r="K13" i="531"/>
  <c r="J13" i="531"/>
  <c r="J13" i="528"/>
  <c r="J13" i="529" s="1"/>
  <c r="J13" i="530" s="1"/>
  <c r="J13" i="532" s="1"/>
  <c r="J13" i="533" s="1"/>
  <c r="J13" i="534" s="1"/>
  <c r="J13" i="535" s="1"/>
  <c r="J13" i="536" s="1"/>
  <c r="J13" i="537" s="1"/>
  <c r="J15" i="531"/>
  <c r="K15" i="531" s="1"/>
  <c r="J15" i="528"/>
  <c r="J15" i="529" s="1"/>
  <c r="J15" i="530" s="1"/>
  <c r="J15" i="532" s="1"/>
  <c r="J15" i="533" s="1"/>
  <c r="J15" i="534" s="1"/>
  <c r="J15" i="535" s="1"/>
  <c r="J15" i="536" s="1"/>
  <c r="J15" i="537" s="1"/>
  <c r="K7" i="513"/>
  <c r="K4" i="514" s="1"/>
  <c r="K7" i="514" s="1"/>
  <c r="K4" i="515" s="1"/>
  <c r="K7" i="515" s="1"/>
  <c r="K4" i="516" s="1"/>
  <c r="K6" i="513"/>
  <c r="K3" i="514" s="1"/>
  <c r="K6" i="514" s="1"/>
  <c r="K3" i="515" s="1"/>
  <c r="K6" i="515" s="1"/>
  <c r="K3" i="516" s="1"/>
  <c r="I16" i="511"/>
  <c r="J16" i="511" s="1"/>
  <c r="J16" i="512" s="1"/>
  <c r="J20" i="531" l="1"/>
  <c r="J12" i="521"/>
  <c r="J12" i="522" s="1"/>
  <c r="J12" i="523" s="1"/>
  <c r="J12" i="524" s="1"/>
  <c r="J12" i="525" s="1"/>
  <c r="J12" i="526" s="1"/>
  <c r="J12" i="527" s="1"/>
  <c r="J18" i="512"/>
  <c r="J16" i="513"/>
  <c r="K4" i="518"/>
  <c r="K7" i="518" s="1"/>
  <c r="K4" i="519" s="1"/>
  <c r="K7" i="519" s="1"/>
  <c r="K4" i="520" s="1"/>
  <c r="K7" i="520" s="1"/>
  <c r="K4" i="521" s="1"/>
  <c r="K7" i="516"/>
  <c r="K4" i="517" s="1"/>
  <c r="K7" i="517" s="1"/>
  <c r="K3" i="518"/>
  <c r="K6" i="518" s="1"/>
  <c r="K3" i="519" s="1"/>
  <c r="K6" i="519" s="1"/>
  <c r="K6" i="516"/>
  <c r="K3" i="517" s="1"/>
  <c r="K6" i="517" s="1"/>
  <c r="K7" i="511"/>
  <c r="K4" i="512" s="1"/>
  <c r="K7" i="512" s="1"/>
  <c r="K6" i="511"/>
  <c r="K3" i="512" s="1"/>
  <c r="K6" i="512" s="1"/>
  <c r="K4" i="522" l="1"/>
  <c r="K7" i="521"/>
  <c r="K7" i="522" s="1"/>
  <c r="K4" i="523" s="1"/>
  <c r="K7" i="523" s="1"/>
  <c r="K4" i="524" s="1"/>
  <c r="J16" i="514"/>
  <c r="J18" i="513"/>
  <c r="J12" i="531"/>
  <c r="K12" i="531" s="1"/>
  <c r="J12" i="528"/>
  <c r="J12" i="529" s="1"/>
  <c r="J12" i="530" s="1"/>
  <c r="J12" i="532" s="1"/>
  <c r="J12" i="533" s="1"/>
  <c r="J12" i="534" s="1"/>
  <c r="J12" i="535" s="1"/>
  <c r="J12" i="536" s="1"/>
  <c r="J12" i="537" s="1"/>
  <c r="J18" i="511"/>
  <c r="J18" i="514" l="1"/>
  <c r="J16" i="515"/>
  <c r="K4" i="526"/>
  <c r="K7" i="526" s="1"/>
  <c r="K4" i="527" s="1"/>
  <c r="K7" i="527" s="1"/>
  <c r="K7" i="524"/>
  <c r="K4" i="525" s="1"/>
  <c r="K7" i="525" s="1"/>
  <c r="J16" i="516" l="1"/>
  <c r="J18" i="515"/>
  <c r="J16" i="517" l="1"/>
  <c r="J18" i="516"/>
  <c r="J16" i="518" l="1"/>
  <c r="J18" i="517"/>
  <c r="J18" i="518" l="1"/>
  <c r="J16" i="519"/>
  <c r="J16" i="520" l="1"/>
  <c r="J18" i="519"/>
  <c r="J24" i="531" l="1"/>
  <c r="J25" i="531" s="1"/>
  <c r="J26" i="531" s="1"/>
  <c r="J18" i="520"/>
  <c r="J16" i="521"/>
  <c r="J16" i="522" l="1"/>
  <c r="J18" i="521"/>
  <c r="J16" i="523" l="1"/>
  <c r="J18" i="522"/>
  <c r="J16" i="524" l="1"/>
  <c r="J18" i="523"/>
  <c r="J18" i="524" l="1"/>
  <c r="J16" i="525"/>
  <c r="J16" i="526" l="1"/>
  <c r="J18" i="525"/>
  <c r="J16" i="527" l="1"/>
  <c r="J18" i="526"/>
  <c r="J16" i="531" l="1"/>
  <c r="J16" i="528"/>
  <c r="J18" i="527"/>
  <c r="J16" i="529" l="1"/>
  <c r="J18" i="528"/>
  <c r="J18" i="531"/>
  <c r="K16" i="531"/>
  <c r="J16" i="530" l="1"/>
  <c r="J18" i="529"/>
  <c r="J18" i="530" l="1"/>
  <c r="J16" i="532"/>
  <c r="J18" i="532" l="1"/>
  <c r="J16" i="533"/>
  <c r="J18" i="533" l="1"/>
  <c r="J16" i="534"/>
  <c r="J18" i="534" l="1"/>
  <c r="J16" i="535"/>
  <c r="J16" i="536" l="1"/>
  <c r="J18" i="535"/>
  <c r="J16" i="537" l="1"/>
  <c r="J18" i="537" s="1"/>
  <c r="J18" i="536"/>
</calcChain>
</file>

<file path=xl/sharedStrings.xml><?xml version="1.0" encoding="utf-8"?>
<sst xmlns="http://schemas.openxmlformats.org/spreadsheetml/2006/main" count="1552" uniqueCount="88">
  <si>
    <t>SPITALUL</t>
  </si>
  <si>
    <t>SLOBOZIA</t>
  </si>
  <si>
    <t>URZICENI</t>
  </si>
  <si>
    <t>FETESTI</t>
  </si>
  <si>
    <t xml:space="preserve">TOTAL </t>
  </si>
  <si>
    <t>INTOCMIT</t>
  </si>
  <si>
    <t>TOTAL-02.06.01</t>
  </si>
  <si>
    <t>CAS IALOMITA</t>
  </si>
  <si>
    <t>TANDAREI</t>
  </si>
  <si>
    <t>CENTRALIZATOR PLATI SERVICII  MEDICALE SPITALICESTI</t>
  </si>
  <si>
    <t>Mihaela Munteanu</t>
  </si>
  <si>
    <t xml:space="preserve">DRG - 02.06.01.01 </t>
  </si>
  <si>
    <t xml:space="preserve">CRONICI - 02.06.01.02  </t>
  </si>
  <si>
    <t xml:space="preserve">SPITALIZARE ZI - 02.06.01.04    </t>
  </si>
  <si>
    <t>FINANTARE</t>
  </si>
  <si>
    <t>CREDIT BUGETAR</t>
  </si>
  <si>
    <t>VATAMATI DRG- 02.06.01.09</t>
  </si>
  <si>
    <t>VATAMATI SPZI- 02.06.01.09</t>
  </si>
  <si>
    <t>1% ATI DRG</t>
  </si>
  <si>
    <t>SPITALIZARE ZI - 02.06.01.04  CENTRU DE EVALUARE</t>
  </si>
  <si>
    <t>RECUPERARI</t>
  </si>
  <si>
    <t>TOTAL-02.06.02 IAN - DEC 2023</t>
  </si>
  <si>
    <t>PLATA DRG NEACHITAT 01 - 15 DECEMBRIE 2022 FACTURAT DECEMBRIE 2022 EFECTUATA IN DATA DE 12.01.2023</t>
  </si>
  <si>
    <t>PLATA DRG 16-31 DECEMBRIE 2022,  CRONICI, SPITALIZARE DE ZI SI VATAMATI 01-31 DECEMBRIE 2022 FACTURAT DECEMBRIE 2022 EFECTUATA IN DATA DE 12.01.2023</t>
  </si>
  <si>
    <t>PLATA DRG, CRONICI, SPITALIZARE DE ZI SI VATAMATI 01-31 DECEMBRIE 2022 FACTURAT DECEMBRIE 2022 EFECTUATA IN DATA DE 12.01.2023</t>
  </si>
  <si>
    <t>PLATA DIFERENTA PANA LA CHELTUIALA EFECTIVA 01-31 DECEMBRIE 2022 FACTURAT DECEMBRIE 2022 EFECTUATA IN DATA DE 13.01.2023</t>
  </si>
  <si>
    <t>PLATA DIFERENTA PANA LA CHELTUIALA EFECTIVA 01-31 DECEMBRIE 2022 FACTURAT DECEMBRIE 2022 EFECTUATA IN DATA DE 17.01.2023</t>
  </si>
  <si>
    <t>PLATA DIFERENTA PANA LA CHELTUIALA EFECTIVA 01-31 DECEMBRIE 2022 FACTURAT DECEMBRIE 2022 EFECTUATA IN DATA DE 20.01.2023</t>
  </si>
  <si>
    <t>PLATA DIFERENTA DRG 01-31 DECEMBRIE 2022 FACTURAT DECEMBRIE 2022 EFECTUATA IN DATA DE 20.01.2023</t>
  </si>
  <si>
    <t>PLATA DIFERENTA DRG SI CHELTUIALA 01-31 DECEMBRIE 2022 FACTURAT DECEMBRIE 2022 EFECTUATA IN DATA DE 20.01.2023</t>
  </si>
  <si>
    <t>PLATA 1%ATI TRIM III SI IV 2022 SI REGULARIZARE AN 2022 FACTURAT DECEMBRIE 2022 EFECTUATA IN DATA DE 20.01.2023</t>
  </si>
  <si>
    <t>PLATA SUMA RAMASA NEACHITATA 1%ATI TRIM III SI IV 2022 FACTURAT DECEMBRIE 2022 EFECTUATA IN DATA DE 13.02.2023</t>
  </si>
  <si>
    <t>PLATA SERVICII SPITALE IANUARIE 2023 FACTURAT FEBRUARIE 2023 EFECTUATA IN DATA DE 13.02.2023</t>
  </si>
  <si>
    <t>PLATA SERVICII SPITALE IANUARIE 2023 FACTURAT FEBRUARIE 2023 SI SUMA RAMASA NEACHITATA 1%ATI TRIM III SI IV 2022 FACTURAT DECEMBRIE 2022 EFECTUATA IN DATA DE 13.02.2023</t>
  </si>
  <si>
    <t>PLATA PARTIALA SERVICII SPITALE 01-15 FEBRUARIE 2023 FACTURAT FEBRUARIE 2023 EFECTUATA IN DATA DE 27.02.2023</t>
  </si>
  <si>
    <t>PLATA DRG NEACHITAT SPITALE 01-15 FEBRUARIE 2023 FACTURAT FEBRUARIE 2023 EFECTUATA IN DATA DE 13.03.2023</t>
  </si>
  <si>
    <t>PLATA DRG SPITALE 16-28 FEBRUARIE 2023, CRONICI SI SPITALIZARE DE ZI 01-28 FEBRUARIE 2023 FACTURAT MARTIE 2023 EFECTUATA IN DATA DE 13.03.2023</t>
  </si>
  <si>
    <t>PLATA  SPITALE DRG NEACHITAT 01-15 FEBRUARIE 2023 SI 16-28 FEBRUARIE 2023, CRONICI SI SPITALIZARE DE ZI 01-28 FEBRUARIE 2023 FACTURAT MARTIE 2023 EFECTUATA IN DATA DE 13.03.2023</t>
  </si>
  <si>
    <t>PLATA PARTIALA SERVICII SPITALE 01-15 MARTIE 2023 FACTURAT MARTIE 2023 EFECTUATA IN DATA DE 21.03.2023</t>
  </si>
  <si>
    <t>PLATA DRG NEACHITAT SPITALE 01-15 MARTIE 2023 FACTURAT MARTIE 2023 EFECTUATA IN DATA DE 11.04.2023</t>
  </si>
  <si>
    <t>PLATA DRG SPITALE 16-31 MARTIE 2023, CRONICI SI SPITALIZARE DE ZI 01-31 MARTIE 2023 FACTURAT APRILIE 2023 EFECTUATA IN DATA DE 11.04.2023</t>
  </si>
  <si>
    <t>PLATA DRG NEACHITAT SPITALE 01-15 MARTIE 2023 FACTURAT MARTIE 2023, DRG SPITALE 16-31 MARTIE 2023, CRONICI SI SPITALIZARE DE ZI 01-31 MARTIE 2023 FACTURAT APRILIE 2023 EFECTUATA IN DATA DE 11.04.2023</t>
  </si>
  <si>
    <t>FACTURI</t>
  </si>
  <si>
    <t>SOLD</t>
  </si>
  <si>
    <t>PLATI TRIM I 2023 SPITALE</t>
  </si>
  <si>
    <t>AN 2022</t>
  </si>
  <si>
    <t>CHELTUIALA AN 2022</t>
  </si>
  <si>
    <t>PLATA SPITALE NEACHITAT DRG SPITALE 16-31 MARTIE 2023, CRONICI SI SPITALIZARE DE ZI 01-31 MARTIE 2023 FACTURAT APRILIE 2023 EFECTUATA IN DATA DE 26.04.2023</t>
  </si>
  <si>
    <t>PLATA SPITALE SPITALIZARE DE ZI 01-31 MARTIE 2023 CONFORM ACT ADITIONAL SUPLIMENTARE FACTURAT APRILIE 2023 EFECTUATA IN DATA DE 27.04.2023</t>
  </si>
  <si>
    <t>OUG 129</t>
  </si>
  <si>
    <t>art. 3, Anexa 51</t>
  </si>
  <si>
    <t>PLATA SPITALE DRG, CRONICI SI SPITALIZARE DE ZI 01-30 APRILIE 2023 FACTURAT MAI 2023 EFECTUATA IN DATA DE 11.05.2023</t>
  </si>
  <si>
    <t>PLATA SPITALE DRG, CRONICI SI SPITALIZARE DE ZI REGULARIZARE TRIM I 2023 SI 1%ATI TRIM I 2023 FACTURAT MAI 2023 EFECTUATA IN DATA DE 11.05.2023</t>
  </si>
  <si>
    <t>PLATA SPITALE DRG, CRONICI SI SPITALIZARE DE ZI 01-30 APRILIE 2023 SI REGULARIZARE TRIM I 2023 SI 1%ATI TRIM I 2023 FACTURAT MAI 2023 EFECTUATA IN DATA DE 11.05.2023</t>
  </si>
  <si>
    <t>PLATA SPITALE DRG 01-15 MAI 2023 FACTURAT MAI 2023 EFECTUATA IN DATA DE 19.05.2023</t>
  </si>
  <si>
    <t>PLATA SPITALE PARTIAL DRG 16-31 MAI 2023, CRONICI SI SPITALIZARE DE ZI 01-31 MAI 2023 FACTURAT IUNIE 2023 EFECTUATA IN DATA DE 14.06.2023</t>
  </si>
  <si>
    <t>PLATA DRG NEACHITAT SPITALE 01-15 MAI 2023 FACTURAT MAI 2023 EFECTUATA IN DATA DE 14.06.2023</t>
  </si>
  <si>
    <t>PLATA SPITALE PARTIAL DRG 16-31 MAI 2023, CRONICI SI SPITALIZARE DE ZI 01-31 MAI 2023 FACTURAT IUNIE 2023 SI DRG NEACHITAT SPITALE 01-15 MAI 2023 FACTURAT MAI 2023 EFECTUATA IN DATA DE 14.06.2023</t>
  </si>
  <si>
    <t>PLATA SPITALE SOLD DRG 16-31 MAI 2023 FACTURAT IUNIE 2023 EFECTUATA IN DATA DE 13.07.2023</t>
  </si>
  <si>
    <t>PLATA SPITALE SPITALIZARE DE ZI MAI 2023 CONFORM ACT ADITIONAL DE SUPLIMENTARE FACTURAT IUNIE 2023 EFECTUATA IN DATA DE 13.07.2023</t>
  </si>
  <si>
    <t>PLATA SPITALE PARTIAL DRG IUNIE 2023, CRONICI SI SPITALIZARE DE ZI 01-30 IUNIE 2023 FACTURAT IULIE 2023 EFECTUATA IN DATA DE 13.07.2023</t>
  </si>
  <si>
    <t>PLATA SPITALE PARTIAL DRG IUNIE 2023, CRONICI SI SPITALIZARE DE ZI 01-30 IUNIE 2023 FACTURAT IULIE 2023, SPITALIZARE DE ZI MAI 2023 CONFORM ACT ADITIONAL DE SUPLIMENTARE FACTURAT IUNIE 2023, SOLD DRG 16-31 MAI 2023 FACTURAT IUNIE 2023 EFECTUATA IN DATA DE 13.07.2023</t>
  </si>
  <si>
    <t>SEMESTRUL I 2023</t>
  </si>
  <si>
    <t>SPZI PESTE CONTRACT</t>
  </si>
  <si>
    <t>PLATA SPITALE SOLD DRG IUNIE 20233 FACTURAT IULIE 2023 EFECTUATA IN DATA DE 10.08.2023</t>
  </si>
  <si>
    <t>PLATA SPITALE REGULARIZARE SEM I 2023 FACTURAT AUGUST 2023 EFECTUATA IN DATA DE 10.08.2023</t>
  </si>
  <si>
    <t>PLATA SPITALE  DRG, CRONICI SI SPITALIZARE DE ZI IULIE 2023 FACTURAT AUGUST 2023 EFECTUATA IN DATA DE 10.08.2023</t>
  </si>
  <si>
    <t>PLATA SPITALE SOLD DRG IUNIE 20233 FACTURAT IULIE 2023,  REGULARIZARE SEM I 2023 FACTURAT AUGUST 2023, DRG, CRONICI SI SPITALIZARE DE ZI IULIE 2023 FACTURAT AUGUST 2023  EFECTUATA IN DATA DE 10.08.2023</t>
  </si>
  <si>
    <t>PLATA SPITALE SPITALIZARE DE ZI 01-31 IULIE 2023 CONFORM ACT ADITIONAL SUPLIMENTARE FACTURAT SEPTEMBRIE 2023 EFECTUATA IN DATA DE 13.09.2023</t>
  </si>
  <si>
    <t>PLATA SPITALE PARTIAL DRG AUGUST 2023, CRONICI, SPITALIZARE DE ZI 01-31 AUGUST 2023 SI SPITALIZARE DE ZI 01-31 IULIE 2023 CONFORM ACT ADITIONAL SUPLIMENTARE FACTURAT SEPTEMBRIE 2023 EFECTUATA IN DATA DE 13.09.2023</t>
  </si>
  <si>
    <t>PLATA SPITALE PARTIAL DRG AUGUST 2023, CRONICI SI SPITALIZARE DE ZI 01-31 AUGUST 2023 FACTURAT SEPTEMBRIE 2023 EFECTUATA IN DATA DE 13.09.2023</t>
  </si>
  <si>
    <t>PLATA SPITALE SOLD DRG IULIE 2023 FACTURAT AUGUST 2023 SI 1%ATI SEMESTRUL I 2023  EFECTUATA IN DATA DE 31.08.2023</t>
  </si>
  <si>
    <t>PLATA SPITALE SOLD DRG AUGUST 2023 FACTURAT SEPTEMBRIE 2023 EFECTUATA IN DATA DE 20.09.2023</t>
  </si>
  <si>
    <t>PLATA PARTIALA SPITALE  DRG 01-15 SEPTEMBRIE 2023 FACTURAT SEPTEMBRIE 2023 EFECTUATA IN DATA DE 22.09.2023</t>
  </si>
  <si>
    <t>PLATA SPITALE SPITALIZARE DE ZI 01-31 AUGUST 2023 CONFORM ACT ADITIONAL SUPLIMENTARE FACTURAT SEPTEMBRIE 2023 EFECTUATA IN DATA DE 22.09.2023</t>
  </si>
  <si>
    <t>PLATA SPITALE SPITALIZARE DE ZI 01-31 AUGUST 2023 CONFORM ACT ADITIONAL SUPLIMENTARE SI PARTIAL DRG 01-15 SEPTEMBRIE 2023 FACTURAT SEPTEMBRIE 2023 EFECTUATA IN DATA DE 22.09.2023</t>
  </si>
  <si>
    <t>PLATA SPITALE DRG NEACHITAT 01-15 SEPTEMBRIE 2023 FACTURAT SEPTEMBRIE 2023 EFECTUATA IN DATA DE 11.10.2023</t>
  </si>
  <si>
    <t>PLATA SPITALE VATAMATI, CRONICI SI SPITALIZARE DE ZI 01-30 SEPTEMBRIE 2023 FACTURAT OCTOMBRIE 2023 EFECTUATA IN DATA DE 11.10.2023</t>
  </si>
  <si>
    <t>PLATA SPITALE PARTIAL DRG 16-30 SEPTEMBRIE 2023 FACTURAT OCTOMBRIE 2023 EFECTUATA IN DATA DE 11.10.2023</t>
  </si>
  <si>
    <t>PLATA SPITALE PARTIAL DRG 16-30 SEPTEMBRIE 2023, VATAMATI, CRONICI SI SPITALIZARE DE ZI 01-30 SEPTEMBRIE 2023 FACTURAT OCTOMBRIE 2023, DRG NEACHITAT 01-15 SEPTEMBRIE 2023 FACTURAT SEPTEMBRIE 2023 EFECTUATA IN DATA DE 11.10.2023</t>
  </si>
  <si>
    <t>PLATA SPITALE PARTIAL DRG NEACHITAT SEPTEMBRIE 2023 FACTURAT OCTOMBRIE 2023 EFECTUATA IN DATA DE 26.10.2023</t>
  </si>
  <si>
    <t>PLATA SPITALE PARTIAL DRG NEACHITAT SEPTEMBRIE 2023 FACTURAT OCTOMBRIE 2023 EFECTUATA IN DATA DE 31.10.2023</t>
  </si>
  <si>
    <t>PLATA SPITALE DRG NEACHITAT SEPTEMBRIE 2023 FACTURAT OCTOMBRIE 2023 EFECTUATA IN DATA DE 16.11.2023</t>
  </si>
  <si>
    <t>PLATA SPITALE SPITALIZARE PESTE VALOAREA DE CONTRACT SEPTEMBRIE 2023 SI REGULARIZARE TRIM III 2023 (DRG, CRONICI, SPITALIZARE DE ZI SI VATAMATI) IN LIMITA VALORII DE CONTRACT FACTURAT NOIEMBRIE 2023 EFECTUATA IN DATA DE 16.11.2023</t>
  </si>
  <si>
    <t>PLATA SPITALE SPITALIZARE PESTE VALOAREA DE CONTRACT SEPTEMBRIE 2023 SI REGULARIZARE TRIM III 2023 (DRG, CRONICI, SPITALIZARE DE ZI SI VATAMATI) IN LIMITA VALORII DE CONTRACT FACTURAT NOIEMBRIE 2023, DRG NEACHITAT SEPTEMBRIE 2023 FACTURAT OCTOMBRIE 2023  EFECTUATA IN DATA DE 16.11.2023</t>
  </si>
  <si>
    <t>PLATA SPITALE SOLD SPITALIZARE PESTE VALOAREA DE CONTRACT SEPTEMBRIE 2023 SI REGULARIZARE TRIM III 2023 (DRG, CRONICI, SPITALIZARE DE ZI SI VATAMATI) IN LIMITA VALORII DE CONTRACT FACTURAT NOIEMBRIE 2023 EFECTUATA IN DATA DE 17.11.2023</t>
  </si>
  <si>
    <t>PLATA SPITALE  PARTIALA DRG SI INTEGRAL CRONICI, SPITALIZARE DE ZI SI VATAMATI OCTOMBRIE 2023 IN LIMITA VALORII DE CONTRACT FACTURAT NOIEMBRIE 2023 EFECTUATA IN DATA DE 17.11.2023</t>
  </si>
  <si>
    <t>PLATA SPITALE  PARTIALA DRG SI INTEGRAL CRONICI, SPITALIZARE DE ZI SI VATAMATI OCTOMBRIE 2023 SI SOLD SPITALIZARE PESTE VALOAREA DE CONTRACT SEPTEMBRIE 2023 SI REGULARIZARE TRIM III 2023 (DRG, CRONICI, SPITALIZARE DE ZI SI VATAMATI) IN LIMITA VALORII DE CONTRACT FACTURAT NOIEMBRIE 2023 EFECTUATA IN DATA DE 17.11.2023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</si>
</sst>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b/>
      <sz val="12"/>
      <name val="Arial"/>
      <family val="2"/>
    </font>
    <font>
      <sz val="12"/>
      <name val="Arial"/>
      <family val="2"/>
    </font>
    <font>
      <sz val="10"/>
      <name val="Arial"/>
      <family val="2"/>
    </font>
    <font>
      <b/>
      <sz val="14"/>
      <name val="Arial"/>
      <family val="2"/>
    </font>
    <font>
      <sz val="12"/>
      <color rgb="FFFF0000"/>
      <name val="Arial"/>
      <family val="2"/>
    </font>
    <font>
      <sz val="10"/>
      <color rgb="FFFF0000"/>
      <name val="Arial"/>
      <family val="2"/>
    </font>
    <font>
      <b/>
      <sz val="12"/>
      <color rgb="FFFF0000"/>
      <name val="Arial"/>
      <family val="2"/>
    </font>
  </fonts>
  <fills count="2">
    <fill>
      <patternFill patternType="none"/>
    </fill>
    <fill>
      <patternFill patternType="gray125"/>
    </fill>
  </fills>
  <borders count="9">
    <border>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cellStyleXfs>
  <cellXfs count="29">
    <xf numFmtId="0" fontId="0" fillId="0" borderId="0" xfId="0"/>
    <xf numFmtId="4" fontId="3" fillId="0" borderId="0" xfId="0" applyNumberFormat="1" applyFont="1"/>
    <xf numFmtId="4" fontId="2" fillId="0" borderId="0" xfId="0" applyNumberFormat="1" applyFont="1"/>
    <xf numFmtId="4" fontId="4" fillId="0" borderId="0" xfId="0" applyNumberFormat="1" applyFont="1"/>
    <xf numFmtId="4" fontId="1" fillId="0" borderId="0" xfId="0" applyNumberFormat="1" applyFont="1"/>
    <xf numFmtId="4" fontId="2" fillId="0" borderId="0" xfId="1" applyNumberFormat="1" applyFont="1" applyAlignment="1">
      <alignment wrapText="1"/>
    </xf>
    <xf numFmtId="0" fontId="4" fillId="0" borderId="0" xfId="0" applyFont="1"/>
    <xf numFmtId="4" fontId="5" fillId="0" borderId="0" xfId="0" applyNumberFormat="1" applyFont="1"/>
    <xf numFmtId="4" fontId="2" fillId="0" borderId="3" xfId="0" applyNumberFormat="1" applyFont="1" applyBorder="1"/>
    <xf numFmtId="4" fontId="1" fillId="0" borderId="3" xfId="0" applyNumberFormat="1" applyFont="1" applyBorder="1" applyAlignment="1">
      <alignment horizontal="center" vertical="justify"/>
    </xf>
    <xf numFmtId="4" fontId="1" fillId="0" borderId="2" xfId="0" applyNumberFormat="1" applyFont="1" applyBorder="1" applyAlignment="1">
      <alignment horizontal="center" vertical="justify"/>
    </xf>
    <xf numFmtId="4" fontId="1" fillId="0" borderId="7" xfId="0" applyNumberFormat="1" applyFont="1" applyBorder="1" applyAlignment="1">
      <alignment horizontal="center" vertical="justify"/>
    </xf>
    <xf numFmtId="4" fontId="1" fillId="0" borderId="8" xfId="0" applyNumberFormat="1" applyFont="1" applyBorder="1" applyAlignment="1">
      <alignment horizontal="center" vertical="justify"/>
    </xf>
    <xf numFmtId="4" fontId="1" fillId="0" borderId="5" xfId="0" applyNumberFormat="1" applyFont="1" applyBorder="1" applyAlignment="1">
      <alignment horizontal="center"/>
    </xf>
    <xf numFmtId="4" fontId="1" fillId="0" borderId="6" xfId="0" applyNumberFormat="1" applyFont="1" applyBorder="1" applyAlignment="1">
      <alignment horizontal="center" wrapText="1"/>
    </xf>
    <xf numFmtId="4" fontId="3" fillId="0" borderId="3" xfId="0" applyNumberFormat="1" applyFont="1" applyBorder="1"/>
    <xf numFmtId="4" fontId="2" fillId="0" borderId="3" xfId="1" applyNumberFormat="1" applyFont="1" applyBorder="1" applyAlignment="1">
      <alignment wrapText="1"/>
    </xf>
    <xf numFmtId="4" fontId="2" fillId="0" borderId="2" xfId="0" applyNumberFormat="1" applyFont="1" applyBorder="1"/>
    <xf numFmtId="4" fontId="2" fillId="0" borderId="1" xfId="1" applyNumberFormat="1" applyFont="1" applyBorder="1" applyAlignment="1">
      <alignment wrapText="1"/>
    </xf>
    <xf numFmtId="4" fontId="3" fillId="0" borderId="4" xfId="0" applyNumberFormat="1" applyFont="1" applyBorder="1"/>
    <xf numFmtId="4" fontId="6" fillId="0" borderId="0" xfId="0" applyNumberFormat="1" applyFont="1"/>
    <xf numFmtId="4" fontId="7" fillId="0" borderId="0" xfId="0" applyNumberFormat="1" applyFont="1"/>
    <xf numFmtId="4" fontId="8" fillId="0" borderId="0" xfId="0" applyNumberFormat="1" applyFont="1"/>
    <xf numFmtId="4" fontId="8" fillId="0" borderId="0" xfId="1" applyNumberFormat="1" applyFont="1" applyAlignment="1">
      <alignment wrapText="1"/>
    </xf>
    <xf numFmtId="4" fontId="8" fillId="0" borderId="3" xfId="1" applyNumberFormat="1" applyFont="1" applyBorder="1" applyAlignment="1">
      <alignment wrapText="1"/>
    </xf>
    <xf numFmtId="0" fontId="7" fillId="0" borderId="0" xfId="0" applyFont="1"/>
    <xf numFmtId="4" fontId="2" fillId="0" borderId="0" xfId="0" applyNumberFormat="1" applyFont="1" applyAlignment="1">
      <alignment wrapText="1"/>
    </xf>
    <xf numFmtId="4" fontId="4" fillId="0" borderId="0" xfId="0" applyNumberFormat="1" applyFont="1" applyAlignment="1">
      <alignment wrapText="1"/>
    </xf>
    <xf numFmtId="0" fontId="4" fillId="0" borderId="0" xfId="0" applyFont="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181B-1D3F-4DF7-B9AA-33453602EBED}">
  <dimension ref="A1:AE22"/>
  <sheetViews>
    <sheetView tabSelected="1" workbookViewId="0">
      <selection activeCell="F9" sqref="F9"/>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'17.11.2023SOLDREGTRIMIII2023'!K3</f>
        <v>4502870</v>
      </c>
      <c r="M3" s="25"/>
      <c r="N3" s="25"/>
    </row>
    <row r="4" spans="1:31" s="6" customFormat="1" ht="15" x14ac:dyDescent="0.2">
      <c r="A4" s="1"/>
      <c r="B4" s="1"/>
      <c r="C4" s="1"/>
      <c r="D4" s="1"/>
      <c r="E4" s="1"/>
      <c r="F4" s="1"/>
      <c r="G4" s="1"/>
      <c r="H4" s="1"/>
      <c r="I4" s="1"/>
      <c r="J4" s="4" t="s">
        <v>15</v>
      </c>
      <c r="K4" s="4">
        <f>'17.11.2023SOLDREGTRIMIII2023'!K4</f>
        <v>4502870</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82.5" customHeight="1" x14ac:dyDescent="0.25">
      <c r="A7" s="1"/>
      <c r="B7" s="26" t="s">
        <v>87</v>
      </c>
      <c r="C7" s="27"/>
      <c r="D7" s="27"/>
      <c r="E7" s="27"/>
      <c r="F7" s="28"/>
      <c r="G7" s="28"/>
      <c r="H7" s="28"/>
      <c r="I7" s="28"/>
      <c r="J7" s="4" t="s">
        <v>15</v>
      </c>
      <c r="K7" s="4">
        <f>K4-I16</f>
        <v>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'17.11.2023SERVOCT2023'!B12+'17.11.2023SOLDREGTRIMIII2023'!B12</f>
        <v>1985351.1900000002</v>
      </c>
      <c r="C12" s="16">
        <f>'17.11.2023SERVOCT2023'!C12+'17.11.2023SOLDREGTRIMIII2023'!C12</f>
        <v>24818.25</v>
      </c>
      <c r="D12" s="16">
        <f>'17.11.2023SERVOCT2023'!D12+'17.11.2023SOLDREGTRIMIII2023'!D12</f>
        <v>0</v>
      </c>
      <c r="E12" s="16">
        <f>'17.11.2023SERVOCT2023'!E12+'17.11.2023SOLDREGTRIMIII2023'!E12</f>
        <v>140747.13</v>
      </c>
      <c r="F12" s="16">
        <f>'17.11.2023SERVOCT2023'!F12+'17.11.2023SOLDREGTRIMIII2023'!F12</f>
        <v>463426.05</v>
      </c>
      <c r="G12" s="16">
        <f>'17.11.2023SERVOCT2023'!G12+'17.11.2023SOLDREGTRIMIII2023'!G12</f>
        <v>0</v>
      </c>
      <c r="H12" s="16">
        <f>'17.11.2023SERVOCT2023'!H12+'17.11.2023SOLDREGTRIMIII2023'!H12</f>
        <v>0</v>
      </c>
      <c r="I12" s="17">
        <f>SUM(B12:H12)</f>
        <v>2614342.62</v>
      </c>
      <c r="J12" s="18">
        <f>'17.11.2023SERVOCT2023'!J12</f>
        <v>42177892.454097986</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f>'17.11.2023SERVOCT2023'!B13+'17.11.2023SOLDREGTRIMIII2023'!B13</f>
        <v>337240.53</v>
      </c>
      <c r="C13" s="16">
        <f>'17.11.2023SERVOCT2023'!C13+'17.11.2023SOLDREGTRIMIII2023'!C13</f>
        <v>0</v>
      </c>
      <c r="D13" s="16">
        <f>'17.11.2023SERVOCT2023'!D13+'17.11.2023SOLDREGTRIMIII2023'!D13</f>
        <v>0</v>
      </c>
      <c r="E13" s="16">
        <f>'17.11.2023SERVOCT2023'!E13+'17.11.2023SOLDREGTRIMIII2023'!E13</f>
        <v>0</v>
      </c>
      <c r="F13" s="16">
        <f>'17.11.2023SERVOCT2023'!F13+'17.11.2023SOLDREGTRIMIII2023'!F13</f>
        <v>267939.71999999997</v>
      </c>
      <c r="G13" s="16">
        <f>'17.11.2023SERVOCT2023'!G13+'17.11.2023SOLDREGTRIMIII2023'!G13</f>
        <v>5961.95</v>
      </c>
      <c r="H13" s="16">
        <f>'17.11.2023SERVOCT2023'!H13+'17.11.2023SOLDREGTRIMIII2023'!H13</f>
        <v>2497.91</v>
      </c>
      <c r="I13" s="17">
        <f>SUM(B13:H13)</f>
        <v>613640.11</v>
      </c>
      <c r="J13" s="18">
        <f>'17.11.2023SERVOCT2023'!J13</f>
        <v>7917020.9699999988</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f>'17.11.2023SERVOCT2023'!B14+'17.11.2023SOLDREGTRIMIII2023'!B14</f>
        <v>448564.2</v>
      </c>
      <c r="C14" s="16">
        <f>'17.11.2023SERVOCT2023'!C14+'17.11.2023SOLDREGTRIMIII2023'!C14</f>
        <v>0</v>
      </c>
      <c r="D14" s="16">
        <f>'17.11.2023SERVOCT2023'!D14+'17.11.2023SOLDREGTRIMIII2023'!D14</f>
        <v>0</v>
      </c>
      <c r="E14" s="16">
        <f>'17.11.2023SERVOCT2023'!E14+'17.11.2023SOLDREGTRIMIII2023'!E14</f>
        <v>0</v>
      </c>
      <c r="F14" s="16">
        <f>'17.11.2023SERVOCT2023'!F14+'17.11.2023SOLDREGTRIMIII2023'!F14</f>
        <v>424601.9</v>
      </c>
      <c r="G14" s="16">
        <f>'17.11.2023SERVOCT2023'!G14+'17.11.2023SOLDREGTRIMIII2023'!G14</f>
        <v>2376</v>
      </c>
      <c r="H14" s="16">
        <f>'17.11.2023SERVOCT2023'!H14+'17.11.2023SOLDREGTRIMIII2023'!H14</f>
        <v>0</v>
      </c>
      <c r="I14" s="17">
        <f>SUM(B14:H14)</f>
        <v>875542.10000000009</v>
      </c>
      <c r="J14" s="18">
        <f>'17.11.2023SERVOCT2023'!J14</f>
        <v>11449529.188276652</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f>'17.11.2023SERVOCT2023'!B15+'17.11.2023SOLDREGTRIMIII2023'!B15</f>
        <v>209050.35</v>
      </c>
      <c r="C15" s="16">
        <f>'17.11.2023SERVOCT2023'!C15+'17.11.2023SOLDREGTRIMIII2023'!C15</f>
        <v>0</v>
      </c>
      <c r="D15" s="16">
        <f>'17.11.2023SERVOCT2023'!D15+'17.11.2023SOLDREGTRIMIII2023'!D15</f>
        <v>0</v>
      </c>
      <c r="E15" s="16">
        <f>'17.11.2023SERVOCT2023'!E15+'17.11.2023SOLDREGTRIMIII2023'!E15</f>
        <v>0</v>
      </c>
      <c r="F15" s="16">
        <f>'17.11.2023SERVOCT2023'!F15+'17.11.2023SOLDREGTRIMIII2023'!F15</f>
        <v>188908.82</v>
      </c>
      <c r="G15" s="16">
        <f>'17.11.2023SERVOCT2023'!G15+'17.11.2023SOLDREGTRIMIII2023'!G15</f>
        <v>1386</v>
      </c>
      <c r="H15" s="16">
        <f>'17.11.2023SERVOCT2023'!H15+'17.11.2023SOLDREGTRIMIII2023'!H15</f>
        <v>0</v>
      </c>
      <c r="I15" s="17">
        <f>SUM(B15:H15)</f>
        <v>399345.17000000004</v>
      </c>
      <c r="J15" s="18">
        <f>'17.11.2023SERVOCT2023'!J15</f>
        <v>4903877.5476253536</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2980206.2700000005</v>
      </c>
      <c r="C16" s="8">
        <f t="shared" ref="C16:H16" si="0">SUM(C12:C15)</f>
        <v>24818.25</v>
      </c>
      <c r="D16" s="8">
        <f t="shared" si="0"/>
        <v>0</v>
      </c>
      <c r="E16" s="8">
        <f t="shared" si="0"/>
        <v>140747.13</v>
      </c>
      <c r="F16" s="8">
        <f t="shared" si="0"/>
        <v>1344876.49</v>
      </c>
      <c r="G16" s="8">
        <f t="shared" si="0"/>
        <v>9723.9500000000007</v>
      </c>
      <c r="H16" s="8">
        <f t="shared" si="0"/>
        <v>2497.91</v>
      </c>
      <c r="I16" s="8">
        <f>SUM(I12:I15)</f>
        <v>4502870</v>
      </c>
      <c r="J16" s="18">
        <f>'17.11.2023SERVOCT2023'!J16</f>
        <v>66448320.159999996</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66444700</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207F-7401-4D4F-B4C9-9C48DC2D932F}">
  <dimension ref="A1:AE22"/>
  <sheetViews>
    <sheetView workbookViewId="0">
      <selection activeCell="M11" sqref="M11"/>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'11.10.2023SPZICHRSIVATSEP2023'!K6</f>
        <v>577218.60000000009</v>
      </c>
      <c r="L3" s="25"/>
      <c r="M3" s="25"/>
      <c r="N3" s="25"/>
    </row>
    <row r="4" spans="1:31" s="6" customFormat="1" ht="15" x14ac:dyDescent="0.2">
      <c r="A4" s="1"/>
      <c r="B4" s="1"/>
      <c r="C4" s="1"/>
      <c r="D4" s="1"/>
      <c r="E4" s="1"/>
      <c r="F4" s="1"/>
      <c r="G4" s="1"/>
      <c r="H4" s="1"/>
      <c r="I4" s="1"/>
      <c r="J4" s="4" t="s">
        <v>15</v>
      </c>
      <c r="K4" s="4">
        <f>'11.10.2023SPZICHRSIVATSEP2023'!K7</f>
        <v>577218.60000000102</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78</v>
      </c>
      <c r="C7" s="27"/>
      <c r="D7" s="27"/>
      <c r="E7" s="27"/>
      <c r="F7" s="28"/>
      <c r="G7" s="28"/>
      <c r="H7" s="28"/>
      <c r="I7" s="28"/>
      <c r="J7" s="4" t="s">
        <v>15</v>
      </c>
      <c r="K7" s="4">
        <f>K4-I16</f>
        <v>1.0477378964424133E-9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368301.93</v>
      </c>
      <c r="C12" s="16">
        <v>0</v>
      </c>
      <c r="D12" s="16">
        <v>0</v>
      </c>
      <c r="E12" s="16">
        <v>0</v>
      </c>
      <c r="F12" s="16">
        <v>0</v>
      </c>
      <c r="G12" s="16">
        <v>0</v>
      </c>
      <c r="H12" s="16">
        <v>0</v>
      </c>
      <c r="I12" s="17">
        <f>SUM(B12:H12)</f>
        <v>368301.93</v>
      </c>
      <c r="J12" s="18">
        <f>'11.10.2023SPZICHRSIVATSEP2023'!J12+'11.10.2023PARTIALDRGSEP2023'!I12</f>
        <v>38249408.359999992</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70853.47</v>
      </c>
      <c r="C13" s="16">
        <v>0</v>
      </c>
      <c r="D13" s="16">
        <v>0</v>
      </c>
      <c r="E13" s="16">
        <v>0</v>
      </c>
      <c r="F13" s="16">
        <v>0</v>
      </c>
      <c r="G13" s="16">
        <v>0</v>
      </c>
      <c r="H13" s="16">
        <v>0</v>
      </c>
      <c r="I13" s="17">
        <f>SUM(B13:H13)</f>
        <v>70853.47</v>
      </c>
      <c r="J13" s="18">
        <f>'11.10.2023SPZICHRSIVATSEP2023'!J13+'11.10.2023PARTIALDRGSEP2023'!I13</f>
        <v>7033391.9799999986</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91773.37</v>
      </c>
      <c r="C14" s="16">
        <v>0</v>
      </c>
      <c r="D14" s="16">
        <v>0</v>
      </c>
      <c r="E14" s="16">
        <v>0</v>
      </c>
      <c r="F14" s="16">
        <v>0</v>
      </c>
      <c r="G14" s="16">
        <v>0</v>
      </c>
      <c r="H14" s="16">
        <v>0</v>
      </c>
      <c r="I14" s="17">
        <f>SUM(B14:H14)</f>
        <v>91773.37</v>
      </c>
      <c r="J14" s="18">
        <f>'11.10.2023SPZICHRSIVATSEP2023'!J14+'11.10.2023PARTIALDRGSEP2023'!I14</f>
        <v>10238139.749999998</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46289.83</v>
      </c>
      <c r="C15" s="16">
        <v>0</v>
      </c>
      <c r="D15" s="16">
        <v>0</v>
      </c>
      <c r="E15" s="16">
        <v>0</v>
      </c>
      <c r="F15" s="16">
        <v>0</v>
      </c>
      <c r="G15" s="16">
        <v>0</v>
      </c>
      <c r="H15" s="16">
        <v>0</v>
      </c>
      <c r="I15" s="17">
        <f>SUM(B15:H15)</f>
        <v>46289.83</v>
      </c>
      <c r="J15" s="18">
        <f>'11.10.2023SPZICHRSIVATSEP2023'!J15+'11.10.2023PARTIALDRGSEP2023'!I15</f>
        <v>4318296.290000001</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577218.6</v>
      </c>
      <c r="C16" s="8">
        <f t="shared" ref="C16:H16" si="0">SUM(C12:C15)</f>
        <v>0</v>
      </c>
      <c r="D16" s="8">
        <f t="shared" si="0"/>
        <v>0</v>
      </c>
      <c r="E16" s="8">
        <f t="shared" si="0"/>
        <v>0</v>
      </c>
      <c r="F16" s="8">
        <f t="shared" si="0"/>
        <v>0</v>
      </c>
      <c r="G16" s="8">
        <f t="shared" si="0"/>
        <v>0</v>
      </c>
      <c r="H16" s="8">
        <f t="shared" si="0"/>
        <v>0</v>
      </c>
      <c r="I16" s="8">
        <f>SUM(I12:I15)</f>
        <v>577218.6</v>
      </c>
      <c r="J16" s="18">
        <f>'11.10.2023SPZICHRSIVATSEP2023'!J16+'11.10.2023PARTIALDRGSEP2023'!I16</f>
        <v>59839236.379999995</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f>
        <v>396.38</v>
      </c>
    </row>
    <row r="18" spans="1:12" ht="13.5" customHeight="1" x14ac:dyDescent="0.25">
      <c r="A18" s="1"/>
      <c r="B18" s="1"/>
      <c r="C18" s="1"/>
      <c r="D18" s="1"/>
      <c r="E18" s="2"/>
      <c r="F18" s="1"/>
      <c r="G18" s="1"/>
      <c r="H18" s="1"/>
      <c r="I18" s="2"/>
      <c r="J18" s="2">
        <f>J16-J17</f>
        <v>59838839.999999993</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448C-041E-4922-84AC-FEAA6A0895AD}">
  <dimension ref="A1:AE22"/>
  <sheetViews>
    <sheetView workbookViewId="0">
      <selection activeCell="D22" sqref="D2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'11.10.2023SOLDDRG01-15SEP2023'!K6</f>
        <v>1853420.2200000002</v>
      </c>
      <c r="L3" s="25"/>
      <c r="M3" s="25"/>
      <c r="N3" s="25"/>
    </row>
    <row r="4" spans="1:31" s="6" customFormat="1" ht="15" x14ac:dyDescent="0.2">
      <c r="A4" s="1"/>
      <c r="B4" s="1"/>
      <c r="C4" s="1"/>
      <c r="D4" s="1"/>
      <c r="E4" s="1"/>
      <c r="F4" s="1"/>
      <c r="G4" s="1"/>
      <c r="H4" s="1"/>
      <c r="I4" s="1"/>
      <c r="J4" s="4" t="s">
        <v>15</v>
      </c>
      <c r="K4" s="4">
        <f>'11.10.2023SOLDDRG01-15SEP2023'!K7</f>
        <v>1853420.2200000011</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577218.60000000009</v>
      </c>
    </row>
    <row r="7" spans="1:31" ht="54.75" customHeight="1" x14ac:dyDescent="0.25">
      <c r="A7" s="1"/>
      <c r="B7" s="26" t="s">
        <v>77</v>
      </c>
      <c r="C7" s="27"/>
      <c r="D7" s="27"/>
      <c r="E7" s="27"/>
      <c r="F7" s="28"/>
      <c r="G7" s="28"/>
      <c r="H7" s="28"/>
      <c r="I7" s="28"/>
      <c r="J7" s="4" t="s">
        <v>15</v>
      </c>
      <c r="K7" s="4">
        <f>K4-I16</f>
        <v>577218.60000000102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0</v>
      </c>
      <c r="C12" s="16">
        <v>2200.83</v>
      </c>
      <c r="D12" s="16">
        <f>'22.09.2023PLATASPZIAUG2023'!D12+'22.09.2023PLATADRG01-15SEP2023'!D12</f>
        <v>0</v>
      </c>
      <c r="E12" s="16">
        <v>115084.18</v>
      </c>
      <c r="F12" s="16">
        <v>422259</v>
      </c>
      <c r="G12" s="16">
        <f>'22.09.2023PLATASPZIAUG2023'!G12+'22.09.2023PLATADRG01-15SEP2023'!G12</f>
        <v>0</v>
      </c>
      <c r="H12" s="16">
        <f>'22.09.2023PLATASPZIAUG2023'!H12+'22.09.2023PLATADRG01-15SEP2023'!H12</f>
        <v>0</v>
      </c>
      <c r="I12" s="17">
        <f>SUM(B12:H12)</f>
        <v>539544.01</v>
      </c>
      <c r="J12" s="18">
        <f>'11.10.2023SOLDDRG01-15SEP2023'!J12+'11.10.2023SPZICHRSIVATSEP2023'!I12</f>
        <v>37881106.429999992</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f>'22.09.2023PLATASPZIAUG2023'!C13+'22.09.2023PLATADRG01-15SEP2023'!C13</f>
        <v>0</v>
      </c>
      <c r="D13" s="16">
        <f>'22.09.2023PLATASPZIAUG2023'!D13+'22.09.2023PLATADRG01-15SEP2023'!D13</f>
        <v>0</v>
      </c>
      <c r="E13" s="16">
        <f>'22.09.2023PLATASPZIAUG2023'!E13+'22.09.2023PLATADRG01-15SEP2023'!E13</f>
        <v>0</v>
      </c>
      <c r="F13" s="16">
        <v>189684</v>
      </c>
      <c r="G13" s="16">
        <v>4554</v>
      </c>
      <c r="H13" s="16">
        <v>16432</v>
      </c>
      <c r="I13" s="17">
        <f>SUM(B13:H13)</f>
        <v>210670</v>
      </c>
      <c r="J13" s="18">
        <f>'11.10.2023SOLDDRG01-15SEP2023'!J13+'11.10.2023SPZICHRSIVATSEP2023'!I13</f>
        <v>6962538.5099999988</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0</v>
      </c>
      <c r="C14" s="16">
        <v>1733.61</v>
      </c>
      <c r="D14" s="16">
        <f>'22.09.2023PLATASPZIAUG2023'!D14+'22.09.2023PLATADRG01-15SEP2023'!D14</f>
        <v>0</v>
      </c>
      <c r="E14" s="16">
        <f>'22.09.2023PLATASPZIAUG2023'!E14+'22.09.2023PLATADRG01-15SEP2023'!E14</f>
        <v>0</v>
      </c>
      <c r="F14" s="16">
        <v>353472</v>
      </c>
      <c r="G14" s="16">
        <v>1386</v>
      </c>
      <c r="H14" s="16">
        <f>'22.09.2023PLATASPZIAUG2023'!H14+'22.09.2023PLATADRG01-15SEP2023'!H14</f>
        <v>0</v>
      </c>
      <c r="I14" s="17">
        <f>SUM(B14:H14)</f>
        <v>356591.61</v>
      </c>
      <c r="J14" s="18">
        <f>'11.10.2023SOLDDRG01-15SEP2023'!J14+'11.10.2023SPZICHRSIVATSEP2023'!I14</f>
        <v>10146366.379999999</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0</v>
      </c>
      <c r="C15" s="16">
        <f>'22.09.2023PLATASPZIAUG2023'!C15+'22.09.2023PLATADRG01-15SEP2023'!C15</f>
        <v>0</v>
      </c>
      <c r="D15" s="16">
        <f>'22.09.2023PLATASPZIAUG2023'!D15+'22.09.2023PLATADRG01-15SEP2023'!D15</f>
        <v>0</v>
      </c>
      <c r="E15" s="16">
        <f>'22.09.2023PLATASPZIAUG2023'!E15+'22.09.2023PLATADRG01-15SEP2023'!E15</f>
        <v>0</v>
      </c>
      <c r="F15" s="16">
        <v>166822</v>
      </c>
      <c r="G15" s="16">
        <v>2574</v>
      </c>
      <c r="H15" s="16">
        <f>'22.09.2023PLATASPZIAUG2023'!H15+'22.09.2023PLATADRG01-15SEP2023'!H15</f>
        <v>0</v>
      </c>
      <c r="I15" s="17">
        <f>SUM(B15:H15)</f>
        <v>169396</v>
      </c>
      <c r="J15" s="18">
        <f>'11.10.2023SOLDDRG01-15SEP2023'!J15+'11.10.2023SPZICHRSIVATSEP2023'!I15</f>
        <v>4272006.4600000009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3934.4399999999996</v>
      </c>
      <c r="D16" s="8">
        <f t="shared" si="0"/>
        <v>0</v>
      </c>
      <c r="E16" s="8">
        <f t="shared" si="0"/>
        <v>115084.18</v>
      </c>
      <c r="F16" s="8">
        <f t="shared" si="0"/>
        <v>1132237</v>
      </c>
      <c r="G16" s="8">
        <f t="shared" si="0"/>
        <v>8514</v>
      </c>
      <c r="H16" s="8">
        <f t="shared" si="0"/>
        <v>16432</v>
      </c>
      <c r="I16" s="8">
        <f>SUM(I12:I15)</f>
        <v>1276201.6200000001</v>
      </c>
      <c r="J16" s="18">
        <f>'11.10.2023SOLDDRG01-15SEP2023'!J16+'11.10.2023SPZICHRSIVATSEP2023'!I16</f>
        <v>59262017.779999994</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f>
        <v>396.38</v>
      </c>
    </row>
    <row r="18" spans="1:12" ht="13.5" customHeight="1" x14ac:dyDescent="0.25">
      <c r="A18" s="1"/>
      <c r="B18" s="1"/>
      <c r="C18" s="1"/>
      <c r="D18" s="1"/>
      <c r="E18" s="2"/>
      <c r="F18" s="1"/>
      <c r="G18" s="1"/>
      <c r="H18" s="1"/>
      <c r="I18" s="2"/>
      <c r="J18" s="2">
        <f>J16-J17</f>
        <v>59261621.399999991</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1358-8EFC-47E9-B0D7-B60E61748882}">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4332380+198.19</f>
        <v>4332578.1900000004</v>
      </c>
      <c r="L3" s="25"/>
      <c r="M3" s="25"/>
      <c r="N3" s="25"/>
    </row>
    <row r="4" spans="1:31" s="6" customFormat="1" ht="15" x14ac:dyDescent="0.2">
      <c r="A4" s="1"/>
      <c r="B4" s="1"/>
      <c r="C4" s="1"/>
      <c r="D4" s="1"/>
      <c r="E4" s="1"/>
      <c r="F4" s="1"/>
      <c r="G4" s="1"/>
      <c r="H4" s="1"/>
      <c r="I4" s="1"/>
      <c r="J4" s="4" t="s">
        <v>15</v>
      </c>
      <c r="K4" s="4">
        <f>'22.09.2023TOTAL'!K7+198.19</f>
        <v>4332578.1900000013</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1853420.2200000002</v>
      </c>
    </row>
    <row r="7" spans="1:31" ht="54.75" customHeight="1" x14ac:dyDescent="0.25">
      <c r="A7" s="1"/>
      <c r="B7" s="26" t="s">
        <v>76</v>
      </c>
      <c r="C7" s="27"/>
      <c r="D7" s="27"/>
      <c r="E7" s="27"/>
      <c r="F7" s="28"/>
      <c r="G7" s="28"/>
      <c r="H7" s="28"/>
      <c r="I7" s="28"/>
      <c r="J7" s="4" t="s">
        <v>15</v>
      </c>
      <c r="K7" s="4">
        <f>K4-I16</f>
        <v>1853420.2200000011</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1675041.71</v>
      </c>
      <c r="C12" s="16">
        <f>'22.09.2023PLATASPZIAUG2023'!C12+'22.09.2023PLATADRG01-15SEP2023'!C12</f>
        <v>0</v>
      </c>
      <c r="D12" s="16">
        <f>'22.09.2023PLATASPZIAUG2023'!D12+'22.09.2023PLATADRG01-15SEP2023'!D12</f>
        <v>0</v>
      </c>
      <c r="E12" s="16">
        <f>'22.09.2023PLATASPZIAUG2023'!E12+'22.09.2023PLATADRG01-15SEP2023'!E12</f>
        <v>0</v>
      </c>
      <c r="F12" s="16">
        <f>'22.09.2023PLATASPZIAUG2023'!F12+'22.09.2023PLATADRG01-15SEP2023'!F12</f>
        <v>0</v>
      </c>
      <c r="G12" s="16">
        <f>'22.09.2023PLATASPZIAUG2023'!G12+'22.09.2023PLATADRG01-15SEP2023'!G12</f>
        <v>0</v>
      </c>
      <c r="H12" s="16">
        <f>'22.09.2023PLATASPZIAUG2023'!H12+'22.09.2023PLATADRG01-15SEP2023'!H12</f>
        <v>0</v>
      </c>
      <c r="I12" s="17">
        <f>SUM(B12:H12)</f>
        <v>1675041.71</v>
      </c>
      <c r="J12" s="18">
        <f>'22.09.2023TOTAL'!J12+'11.10.2023SOLDDRG01-15SEP2023'!I12</f>
        <v>37341562.419999994</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236034.05</v>
      </c>
      <c r="C13" s="16">
        <f>'22.09.2023PLATASPZIAUG2023'!C13+'22.09.2023PLATADRG01-15SEP2023'!C13</f>
        <v>0</v>
      </c>
      <c r="D13" s="16">
        <f>'22.09.2023PLATASPZIAUG2023'!D13+'22.09.2023PLATADRG01-15SEP2023'!D13</f>
        <v>0</v>
      </c>
      <c r="E13" s="16">
        <f>'22.09.2023PLATASPZIAUG2023'!E13+'22.09.2023PLATADRG01-15SEP2023'!E13</f>
        <v>0</v>
      </c>
      <c r="F13" s="16">
        <v>0</v>
      </c>
      <c r="G13" s="16">
        <f>'22.09.2023PLATASPZIAUG2023'!G13+'22.09.2023PLATADRG01-15SEP2023'!G13</f>
        <v>0</v>
      </c>
      <c r="H13" s="16">
        <f>'22.09.2023PLATASPZIAUG2023'!H13+'22.09.2023PLATADRG01-15SEP2023'!H13</f>
        <v>0</v>
      </c>
      <c r="I13" s="17">
        <f>SUM(B13:H13)</f>
        <v>236034.05</v>
      </c>
      <c r="J13" s="18">
        <f>'22.09.2023TOTAL'!J13+'11.10.2023SOLDDRG01-15SEP2023'!I13</f>
        <v>6751868.5099999988</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345400.42</v>
      </c>
      <c r="C14" s="16">
        <f>'22.09.2023PLATASPZIAUG2023'!C14+'22.09.2023PLATADRG01-15SEP2023'!C14</f>
        <v>0</v>
      </c>
      <c r="D14" s="16">
        <f>'22.09.2023PLATASPZIAUG2023'!D14+'22.09.2023PLATADRG01-15SEP2023'!D14</f>
        <v>0</v>
      </c>
      <c r="E14" s="16">
        <f>'22.09.2023PLATASPZIAUG2023'!E14+'22.09.2023PLATADRG01-15SEP2023'!E14</f>
        <v>0</v>
      </c>
      <c r="F14" s="16">
        <v>0</v>
      </c>
      <c r="G14" s="16">
        <f>'22.09.2023PLATASPZIAUG2023'!G14+'22.09.2023PLATADRG01-15SEP2023'!G14</f>
        <v>0</v>
      </c>
      <c r="H14" s="16">
        <f>'22.09.2023PLATASPZIAUG2023'!H14+'22.09.2023PLATADRG01-15SEP2023'!H14</f>
        <v>0</v>
      </c>
      <c r="I14" s="17">
        <f>SUM(B14:H14)</f>
        <v>345400.42</v>
      </c>
      <c r="J14" s="18">
        <f>'22.09.2023TOTAL'!J14+'11.10.2023SOLDDRG01-15SEP2023'!I14</f>
        <v>9789774.7699999996</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222681.79</v>
      </c>
      <c r="C15" s="16">
        <f>'22.09.2023PLATASPZIAUG2023'!C15+'22.09.2023PLATADRG01-15SEP2023'!C15</f>
        <v>0</v>
      </c>
      <c r="D15" s="16">
        <f>'22.09.2023PLATASPZIAUG2023'!D15+'22.09.2023PLATADRG01-15SEP2023'!D15</f>
        <v>0</v>
      </c>
      <c r="E15" s="16">
        <f>'22.09.2023PLATASPZIAUG2023'!E15+'22.09.2023PLATADRG01-15SEP2023'!E15</f>
        <v>0</v>
      </c>
      <c r="F15" s="16">
        <v>0</v>
      </c>
      <c r="G15" s="16">
        <f>'22.09.2023PLATASPZIAUG2023'!G15+'22.09.2023PLATADRG01-15SEP2023'!G15</f>
        <v>0</v>
      </c>
      <c r="H15" s="16">
        <f>'22.09.2023PLATASPZIAUG2023'!H15+'22.09.2023PLATADRG01-15SEP2023'!H15</f>
        <v>0</v>
      </c>
      <c r="I15" s="17">
        <f>SUM(B15:H15)</f>
        <v>222681.79</v>
      </c>
      <c r="J15" s="18">
        <f>'22.09.2023TOTAL'!J15+'11.10.2023SOLDDRG01-15SEP2023'!I15</f>
        <v>4102610.4600000009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2479157.9700000002</v>
      </c>
      <c r="C16" s="8">
        <f t="shared" ref="C16:H16" si="0">SUM(C12:C15)</f>
        <v>0</v>
      </c>
      <c r="D16" s="8">
        <f t="shared" si="0"/>
        <v>0</v>
      </c>
      <c r="E16" s="8">
        <f t="shared" si="0"/>
        <v>0</v>
      </c>
      <c r="F16" s="8">
        <f t="shared" si="0"/>
        <v>0</v>
      </c>
      <c r="G16" s="8">
        <f t="shared" si="0"/>
        <v>0</v>
      </c>
      <c r="H16" s="8">
        <f t="shared" si="0"/>
        <v>0</v>
      </c>
      <c r="I16" s="8">
        <f>SUM(I12:I15)</f>
        <v>2479157.9700000002</v>
      </c>
      <c r="J16" s="18">
        <f>'22.09.2023TOTAL'!J16+'11.10.2023SOLDDRG01-15SEP2023'!I16</f>
        <v>57985816.159999996</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f>
        <v>396.38</v>
      </c>
    </row>
    <row r="18" spans="1:12" ht="13.5" customHeight="1" x14ac:dyDescent="0.25">
      <c r="A18" s="1"/>
      <c r="B18" s="1"/>
      <c r="C18" s="1"/>
      <c r="D18" s="1"/>
      <c r="E18" s="2"/>
      <c r="F18" s="1"/>
      <c r="G18" s="1"/>
      <c r="H18" s="1"/>
      <c r="I18" s="2"/>
      <c r="J18" s="2">
        <f>J16-J17</f>
        <v>57985419.779999994</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D2118-8AF5-4794-9268-5B5DEE94A500}">
  <dimension ref="A1:AE22"/>
  <sheetViews>
    <sheetView workbookViewId="0">
      <selection activeCell="J20" sqref="J20"/>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'22.09.2023PLATADRG01-15SEP2023'!K3</f>
        <v>154462.08999999991</v>
      </c>
      <c r="L3" s="25"/>
      <c r="M3" s="25"/>
      <c r="N3" s="25"/>
    </row>
    <row r="4" spans="1:31" s="6" customFormat="1" ht="15" x14ac:dyDescent="0.2">
      <c r="A4" s="1"/>
      <c r="B4" s="1"/>
      <c r="C4" s="1"/>
      <c r="D4" s="1"/>
      <c r="E4" s="1"/>
      <c r="F4" s="1"/>
      <c r="G4" s="1"/>
      <c r="H4" s="1"/>
      <c r="I4" s="1"/>
      <c r="J4" s="4" t="s">
        <v>15</v>
      </c>
      <c r="K4" s="4">
        <f>'22.09.2023PLATADRG01-15SEP2023'!K4</f>
        <v>4486842.0900000008</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75</v>
      </c>
      <c r="C7" s="27"/>
      <c r="D7" s="27"/>
      <c r="E7" s="27"/>
      <c r="F7" s="28"/>
      <c r="G7" s="28"/>
      <c r="H7" s="28"/>
      <c r="I7" s="28"/>
      <c r="J7" s="4" t="s">
        <v>15</v>
      </c>
      <c r="K7" s="4">
        <f>K4-I16</f>
        <v>4332380.0000000009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'22.09.2023PLATASPZIAUG2023'!B12+'22.09.2023PLATADRG01-15SEP2023'!B12</f>
        <v>32114.35</v>
      </c>
      <c r="C12" s="16">
        <f>'22.09.2023PLATASPZIAUG2023'!C12+'22.09.2023PLATADRG01-15SEP2023'!C12</f>
        <v>0</v>
      </c>
      <c r="D12" s="16">
        <f>'22.09.2023PLATASPZIAUG2023'!D12+'22.09.2023PLATADRG01-15SEP2023'!D12</f>
        <v>0</v>
      </c>
      <c r="E12" s="16">
        <f>'22.09.2023PLATASPZIAUG2023'!E12+'22.09.2023PLATADRG01-15SEP2023'!E12</f>
        <v>0</v>
      </c>
      <c r="F12" s="16">
        <f>'22.09.2023PLATASPZIAUG2023'!F12+'22.09.2023PLATADRG01-15SEP2023'!F12</f>
        <v>0</v>
      </c>
      <c r="G12" s="16">
        <f>'22.09.2023PLATASPZIAUG2023'!G12+'22.09.2023PLATADRG01-15SEP2023'!G12</f>
        <v>0</v>
      </c>
      <c r="H12" s="16">
        <f>'22.09.2023PLATASPZIAUG2023'!H12+'22.09.2023PLATADRG01-15SEP2023'!H12</f>
        <v>0</v>
      </c>
      <c r="I12" s="17">
        <f>SUM(B12:H12)</f>
        <v>32114.35</v>
      </c>
      <c r="J12" s="18">
        <f>'22.09.2023PLATASPZIAUG2023'!J12</f>
        <v>35666520.709999993</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f>'22.09.2023PLATASPZIAUG2023'!B13+'22.09.2023PLATADRG01-15SEP2023'!B13</f>
        <v>4525.3</v>
      </c>
      <c r="C13" s="16">
        <f>'22.09.2023PLATASPZIAUG2023'!C13+'22.09.2023PLATADRG01-15SEP2023'!C13</f>
        <v>0</v>
      </c>
      <c r="D13" s="16">
        <f>'22.09.2023PLATASPZIAUG2023'!D13+'22.09.2023PLATADRG01-15SEP2023'!D13</f>
        <v>0</v>
      </c>
      <c r="E13" s="16">
        <f>'22.09.2023PLATASPZIAUG2023'!E13+'22.09.2023PLATADRG01-15SEP2023'!E13</f>
        <v>0</v>
      </c>
      <c r="F13" s="16">
        <f>'22.09.2023PLATASPZIAUG2023'!F13+'22.09.2023PLATADRG01-15SEP2023'!F13</f>
        <v>6808</v>
      </c>
      <c r="G13" s="16">
        <f>'22.09.2023PLATASPZIAUG2023'!G13+'22.09.2023PLATADRG01-15SEP2023'!G13</f>
        <v>0</v>
      </c>
      <c r="H13" s="16">
        <f>'22.09.2023PLATASPZIAUG2023'!H13+'22.09.2023PLATADRG01-15SEP2023'!H13</f>
        <v>0</v>
      </c>
      <c r="I13" s="17">
        <f>SUM(B13:H13)</f>
        <v>11333.3</v>
      </c>
      <c r="J13" s="18">
        <f>'22.09.2023PLATASPZIAUG2023'!J13</f>
        <v>6515834.459999999</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f>'22.09.2023PLATASPZIAUG2023'!B14+'22.09.2023PLATADRG01-15SEP2023'!B14</f>
        <v>6622.13</v>
      </c>
      <c r="C14" s="16">
        <f>'22.09.2023PLATASPZIAUG2023'!C14+'22.09.2023PLATADRG01-15SEP2023'!C14</f>
        <v>0</v>
      </c>
      <c r="D14" s="16">
        <f>'22.09.2023PLATASPZIAUG2023'!D14+'22.09.2023PLATADRG01-15SEP2023'!D14</f>
        <v>0</v>
      </c>
      <c r="E14" s="16">
        <f>'22.09.2023PLATASPZIAUG2023'!E14+'22.09.2023PLATADRG01-15SEP2023'!E14</f>
        <v>0</v>
      </c>
      <c r="F14" s="16">
        <f>'22.09.2023PLATASPZIAUG2023'!F14+'22.09.2023PLATADRG01-15SEP2023'!F14</f>
        <v>28835</v>
      </c>
      <c r="G14" s="16">
        <f>'22.09.2023PLATASPZIAUG2023'!G14+'22.09.2023PLATADRG01-15SEP2023'!G14</f>
        <v>0</v>
      </c>
      <c r="H14" s="16">
        <f>'22.09.2023PLATASPZIAUG2023'!H14+'22.09.2023PLATADRG01-15SEP2023'!H14</f>
        <v>0</v>
      </c>
      <c r="I14" s="17">
        <f>SUM(B14:H14)</f>
        <v>35457.129999999997</v>
      </c>
      <c r="J14" s="18">
        <f>'22.09.2023PLATASPZIAUG2023'!J14</f>
        <v>9444374.3499999996</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f>'22.09.2023PLATASPZIAUG2023'!B15+'22.09.2023PLATADRG01-15SEP2023'!B15</f>
        <v>4269.3100000000004</v>
      </c>
      <c r="C15" s="16">
        <f>'22.09.2023PLATASPZIAUG2023'!C15+'22.09.2023PLATADRG01-15SEP2023'!C15</f>
        <v>0</v>
      </c>
      <c r="D15" s="16">
        <f>'22.09.2023PLATASPZIAUG2023'!D15+'22.09.2023PLATADRG01-15SEP2023'!D15</f>
        <v>0</v>
      </c>
      <c r="E15" s="16">
        <f>'22.09.2023PLATASPZIAUG2023'!E15+'22.09.2023PLATADRG01-15SEP2023'!E15</f>
        <v>0</v>
      </c>
      <c r="F15" s="16">
        <f>'22.09.2023PLATASPZIAUG2023'!F15+'22.09.2023PLATADRG01-15SEP2023'!F15</f>
        <v>71288</v>
      </c>
      <c r="G15" s="16">
        <f>'22.09.2023PLATASPZIAUG2023'!G15+'22.09.2023PLATADRG01-15SEP2023'!G15</f>
        <v>0</v>
      </c>
      <c r="H15" s="16">
        <f>'22.09.2023PLATASPZIAUG2023'!H15+'22.09.2023PLATADRG01-15SEP2023'!H15</f>
        <v>0</v>
      </c>
      <c r="I15" s="17">
        <f>SUM(B15:H15)</f>
        <v>75557.31</v>
      </c>
      <c r="J15" s="18">
        <f>'22.09.2023PLATASPZIAUG2023'!J15</f>
        <v>3879928.6700000009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47531.09</v>
      </c>
      <c r="C16" s="8">
        <f t="shared" ref="C16:H16" si="0">SUM(C12:C15)</f>
        <v>0</v>
      </c>
      <c r="D16" s="8">
        <f t="shared" si="0"/>
        <v>0</v>
      </c>
      <c r="E16" s="8">
        <f t="shared" si="0"/>
        <v>0</v>
      </c>
      <c r="F16" s="8">
        <f t="shared" si="0"/>
        <v>106931</v>
      </c>
      <c r="G16" s="8">
        <f t="shared" si="0"/>
        <v>0</v>
      </c>
      <c r="H16" s="8">
        <f t="shared" si="0"/>
        <v>0</v>
      </c>
      <c r="I16" s="8">
        <f>SUM(I12:I15)</f>
        <v>154462.09</v>
      </c>
      <c r="J16" s="18">
        <f>'22.09.2023PLATASPZIAUG2023'!J16</f>
        <v>55506658.189999998</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198.19</v>
      </c>
    </row>
    <row r="18" spans="1:12" ht="13.5" customHeight="1" x14ac:dyDescent="0.25">
      <c r="A18" s="1"/>
      <c r="B18" s="1"/>
      <c r="C18" s="1"/>
      <c r="D18" s="1"/>
      <c r="E18" s="2"/>
      <c r="F18" s="1"/>
      <c r="G18" s="1"/>
      <c r="H18" s="1"/>
      <c r="I18" s="2"/>
      <c r="J18" s="2">
        <f>J16-J17</f>
        <v>55506460</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D7157-AE51-484C-86FA-44A3647AF75C}">
  <dimension ref="A1:AE22"/>
  <sheetViews>
    <sheetView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'22.09.2023PLATADRG01-15SEP2023'!K6</f>
        <v>106930.99999999991</v>
      </c>
      <c r="L3" s="25"/>
      <c r="M3" s="25"/>
      <c r="N3" s="25"/>
    </row>
    <row r="4" spans="1:31" s="6" customFormat="1" ht="15" x14ac:dyDescent="0.2">
      <c r="A4" s="1"/>
      <c r="B4" s="1"/>
      <c r="C4" s="1"/>
      <c r="D4" s="1"/>
      <c r="E4" s="1"/>
      <c r="F4" s="1"/>
      <c r="G4" s="1"/>
      <c r="H4" s="1"/>
      <c r="I4" s="1"/>
      <c r="J4" s="4" t="s">
        <v>15</v>
      </c>
      <c r="K4" s="4">
        <f>'22.09.2023PLATADRG01-15SEP2023'!K7</f>
        <v>4439311.0000000009</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74</v>
      </c>
      <c r="C7" s="27"/>
      <c r="D7" s="27"/>
      <c r="E7" s="27"/>
      <c r="F7" s="28"/>
      <c r="G7" s="28"/>
      <c r="H7" s="28"/>
      <c r="I7" s="28"/>
      <c r="J7" s="4" t="s">
        <v>15</v>
      </c>
      <c r="K7" s="4">
        <f>K4-I16</f>
        <v>4332380.0000000009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0</v>
      </c>
      <c r="C12" s="16">
        <v>0</v>
      </c>
      <c r="D12" s="16">
        <v>0</v>
      </c>
      <c r="E12" s="16">
        <v>0</v>
      </c>
      <c r="F12" s="16">
        <v>0</v>
      </c>
      <c r="G12" s="16">
        <v>0</v>
      </c>
      <c r="H12" s="16">
        <v>0</v>
      </c>
      <c r="I12" s="17">
        <f>SUM(B12:H12)</f>
        <v>0</v>
      </c>
      <c r="J12" s="18">
        <f>'22.09.2023PLATADRG01-15SEP2023'!J12+'22.09.2023PLATASPZIAUG2023'!I12</f>
        <v>35666520.709999993</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6808</v>
      </c>
      <c r="G13" s="16">
        <v>0</v>
      </c>
      <c r="H13" s="16">
        <v>0</v>
      </c>
      <c r="I13" s="17">
        <f>SUM(B13:H13)</f>
        <v>6808</v>
      </c>
      <c r="J13" s="18">
        <f>'22.09.2023PLATADRG01-15SEP2023'!J13+'22.09.2023PLATASPZIAUG2023'!I13</f>
        <v>6515834.459999999</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28835</v>
      </c>
      <c r="G14" s="16">
        <v>0</v>
      </c>
      <c r="H14" s="16">
        <v>0</v>
      </c>
      <c r="I14" s="17">
        <f>SUM(B14:H14)</f>
        <v>28835</v>
      </c>
      <c r="J14" s="18">
        <f>'22.09.2023PLATADRG01-15SEP2023'!J14+'22.09.2023PLATASPZIAUG2023'!I14</f>
        <v>9444374.3499999996</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71288</v>
      </c>
      <c r="G15" s="16">
        <v>0</v>
      </c>
      <c r="H15" s="16">
        <v>0</v>
      </c>
      <c r="I15" s="17">
        <f>SUM(B15:H15)</f>
        <v>71288</v>
      </c>
      <c r="J15" s="18">
        <f>'22.09.2023PLATADRG01-15SEP2023'!J15+'22.09.2023PLATASPZIAUG2023'!I15</f>
        <v>3879928.6700000009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0</v>
      </c>
      <c r="D16" s="8">
        <f t="shared" si="0"/>
        <v>0</v>
      </c>
      <c r="E16" s="8">
        <f t="shared" si="0"/>
        <v>0</v>
      </c>
      <c r="F16" s="8">
        <f t="shared" si="0"/>
        <v>106931</v>
      </c>
      <c r="G16" s="8">
        <f t="shared" si="0"/>
        <v>0</v>
      </c>
      <c r="H16" s="8">
        <f t="shared" si="0"/>
        <v>0</v>
      </c>
      <c r="I16" s="8">
        <f>SUM(I12:I15)</f>
        <v>106931</v>
      </c>
      <c r="J16" s="18">
        <f>'22.09.2023PLATADRG01-15SEP2023'!J16+'22.09.2023PLATASPZIAUG2023'!I16</f>
        <v>55506658.189999998</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198.19</v>
      </c>
    </row>
    <row r="18" spans="1:12" ht="13.5" customHeight="1" x14ac:dyDescent="0.25">
      <c r="A18" s="1"/>
      <c r="B18" s="1"/>
      <c r="C18" s="1"/>
      <c r="D18" s="1"/>
      <c r="E18" s="2"/>
      <c r="F18" s="1"/>
      <c r="G18" s="1"/>
      <c r="H18" s="1"/>
      <c r="I18" s="2"/>
      <c r="J18" s="2">
        <f>J16-J17</f>
        <v>55506460</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80B7-7F85-4F13-9A52-8CE8FDB7BF92}">
  <dimension ref="A1:AE22"/>
  <sheetViews>
    <sheetView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'20.09.2023PLATADRGAUG2023'!K6+198.19</f>
        <v>154462.08999999991</v>
      </c>
      <c r="L3" s="25"/>
      <c r="M3" s="25"/>
      <c r="N3" s="25"/>
    </row>
    <row r="4" spans="1:31" s="6" customFormat="1" ht="15" x14ac:dyDescent="0.2">
      <c r="A4" s="1"/>
      <c r="B4" s="1"/>
      <c r="C4" s="1"/>
      <c r="D4" s="1"/>
      <c r="E4" s="1"/>
      <c r="F4" s="1"/>
      <c r="G4" s="1"/>
      <c r="H4" s="1"/>
      <c r="I4" s="1"/>
      <c r="J4" s="4" t="s">
        <v>15</v>
      </c>
      <c r="K4" s="4">
        <f>'20.09.2023PLATADRGAUG2023'!K7+198.19</f>
        <v>4486842.0900000008</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106930.99999999991</v>
      </c>
    </row>
    <row r="7" spans="1:31" ht="54.75" customHeight="1" x14ac:dyDescent="0.25">
      <c r="A7" s="1"/>
      <c r="B7" s="26" t="s">
        <v>73</v>
      </c>
      <c r="C7" s="27"/>
      <c r="D7" s="27"/>
      <c r="E7" s="27"/>
      <c r="F7" s="28"/>
      <c r="G7" s="28"/>
      <c r="H7" s="28"/>
      <c r="I7" s="28"/>
      <c r="J7" s="4" t="s">
        <v>15</v>
      </c>
      <c r="K7" s="4">
        <f>K4-I16</f>
        <v>4439311.0000000009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32114.35</v>
      </c>
      <c r="C12" s="16">
        <v>0</v>
      </c>
      <c r="D12" s="16">
        <v>0</v>
      </c>
      <c r="E12" s="16">
        <v>0</v>
      </c>
      <c r="F12" s="16">
        <v>0</v>
      </c>
      <c r="G12" s="16">
        <v>0</v>
      </c>
      <c r="H12" s="16">
        <v>0</v>
      </c>
      <c r="I12" s="17">
        <f>SUM(B12:H12)</f>
        <v>32114.35</v>
      </c>
      <c r="J12" s="18">
        <f>'20.09.2023PLATADRGAUG2023'!J12+'22.09.2023PLATADRG01-15SEP2023'!I12</f>
        <v>35666520.709999993</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4525.3</v>
      </c>
      <c r="C13" s="16">
        <v>0</v>
      </c>
      <c r="D13" s="16">
        <v>0</v>
      </c>
      <c r="E13" s="16">
        <v>0</v>
      </c>
      <c r="F13" s="16">
        <v>0</v>
      </c>
      <c r="G13" s="16">
        <v>0</v>
      </c>
      <c r="H13" s="16">
        <v>0</v>
      </c>
      <c r="I13" s="17">
        <f>SUM(B13:H13)</f>
        <v>4525.3</v>
      </c>
      <c r="J13" s="18">
        <f>'20.09.2023PLATADRGAUG2023'!J13+'22.09.2023PLATADRG01-15SEP2023'!I13</f>
        <v>6509026.459999999</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6622.13</v>
      </c>
      <c r="C14" s="16">
        <v>0</v>
      </c>
      <c r="D14" s="16">
        <v>0</v>
      </c>
      <c r="E14" s="16">
        <v>0</v>
      </c>
      <c r="F14" s="16">
        <v>0</v>
      </c>
      <c r="G14" s="16">
        <v>0</v>
      </c>
      <c r="H14" s="16">
        <v>0</v>
      </c>
      <c r="I14" s="17">
        <f>SUM(B14:H14)</f>
        <v>6622.13</v>
      </c>
      <c r="J14" s="18">
        <f>'20.09.2023PLATADRGAUG2023'!J14+'22.09.2023PLATADRG01-15SEP2023'!I14</f>
        <v>9415539.3499999996</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4269.3100000000004</v>
      </c>
      <c r="C15" s="16">
        <v>0</v>
      </c>
      <c r="D15" s="16">
        <v>0</v>
      </c>
      <c r="E15" s="16">
        <v>0</v>
      </c>
      <c r="F15" s="16">
        <v>0</v>
      </c>
      <c r="G15" s="16">
        <v>0</v>
      </c>
      <c r="H15" s="16">
        <v>0</v>
      </c>
      <c r="I15" s="17">
        <f>SUM(B15:H15)</f>
        <v>4269.3100000000004</v>
      </c>
      <c r="J15" s="18">
        <f>'20.09.2023PLATADRGAUG2023'!J15+'22.09.2023PLATADRG01-15SEP2023'!I15</f>
        <v>3808640.6700000009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47531.09</v>
      </c>
      <c r="C16" s="8">
        <f t="shared" ref="C16:H16" si="0">SUM(C12:C15)</f>
        <v>0</v>
      </c>
      <c r="D16" s="8">
        <f t="shared" si="0"/>
        <v>0</v>
      </c>
      <c r="E16" s="8">
        <f t="shared" si="0"/>
        <v>0</v>
      </c>
      <c r="F16" s="8">
        <f t="shared" si="0"/>
        <v>0</v>
      </c>
      <c r="G16" s="8">
        <f t="shared" si="0"/>
        <v>0</v>
      </c>
      <c r="H16" s="8">
        <f t="shared" si="0"/>
        <v>0</v>
      </c>
      <c r="I16" s="8">
        <f>SUM(I12:I15)</f>
        <v>47531.09</v>
      </c>
      <c r="J16" s="18">
        <f>'20.09.2023PLATADRGAUG2023'!J16+'22.09.2023PLATADRG01-15SEP2023'!I16</f>
        <v>55399727.189999998</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198.19</v>
      </c>
    </row>
    <row r="18" spans="1:12" ht="13.5" customHeight="1" x14ac:dyDescent="0.25">
      <c r="A18" s="1"/>
      <c r="B18" s="1"/>
      <c r="C18" s="1"/>
      <c r="D18" s="1"/>
      <c r="E18" s="2"/>
      <c r="F18" s="1"/>
      <c r="G18" s="1"/>
      <c r="H18" s="1"/>
      <c r="I18" s="2"/>
      <c r="J18" s="2">
        <f>J16-J17</f>
        <v>55399529</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E36A-A4CF-4D05-B590-5985E9D7A807}">
  <dimension ref="A1:AE22"/>
  <sheetViews>
    <sheetView workbookViewId="0">
      <selection activeCell="K6" sqref="K6"/>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934830</f>
        <v>934830</v>
      </c>
      <c r="L3" s="25"/>
      <c r="M3" s="25"/>
      <c r="N3" s="25"/>
    </row>
    <row r="4" spans="1:31" s="6" customFormat="1" ht="15" x14ac:dyDescent="0.2">
      <c r="A4" s="1"/>
      <c r="B4" s="1"/>
      <c r="C4" s="1"/>
      <c r="D4" s="1"/>
      <c r="E4" s="1"/>
      <c r="F4" s="1"/>
      <c r="G4" s="1"/>
      <c r="H4" s="1"/>
      <c r="I4" s="1"/>
      <c r="J4" s="4" t="s">
        <v>15</v>
      </c>
      <c r="K4" s="4">
        <f>'13.09.2023PLATATOTAL'!K7</f>
        <v>5267210</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154263.89999999991</v>
      </c>
    </row>
    <row r="7" spans="1:31" ht="54.75" customHeight="1" x14ac:dyDescent="0.25">
      <c r="A7" s="1"/>
      <c r="B7" s="26" t="s">
        <v>72</v>
      </c>
      <c r="C7" s="27"/>
      <c r="D7" s="27"/>
      <c r="E7" s="27"/>
      <c r="F7" s="28"/>
      <c r="G7" s="28"/>
      <c r="H7" s="28"/>
      <c r="I7" s="28"/>
      <c r="J7" s="4" t="s">
        <v>15</v>
      </c>
      <c r="K7" s="4">
        <f>K4-I16</f>
        <v>4486643.9000000004</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545314.29</v>
      </c>
      <c r="C12" s="16">
        <v>0</v>
      </c>
      <c r="D12" s="16">
        <v>0</v>
      </c>
      <c r="E12" s="16">
        <v>0</v>
      </c>
      <c r="F12" s="16">
        <v>0</v>
      </c>
      <c r="G12" s="16">
        <v>0</v>
      </c>
      <c r="H12" s="16">
        <v>0</v>
      </c>
      <c r="I12" s="17">
        <f>SUM(B12:H12)</f>
        <v>545314.29</v>
      </c>
      <c r="J12" s="18">
        <f>'13.09.2023PLATATOTAL'!J12+'20.09.2023PLATADRGAUG2023'!I12</f>
        <v>35634406.359999992</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60982.42</v>
      </c>
      <c r="C13" s="16">
        <v>0</v>
      </c>
      <c r="D13" s="16">
        <v>0</v>
      </c>
      <c r="E13" s="16">
        <v>0</v>
      </c>
      <c r="F13" s="16">
        <v>0</v>
      </c>
      <c r="G13" s="16">
        <v>0</v>
      </c>
      <c r="H13" s="16">
        <v>0</v>
      </c>
      <c r="I13" s="17">
        <f>SUM(B13:H13)</f>
        <v>60982.42</v>
      </c>
      <c r="J13" s="18">
        <f>'13.09.2023PLATATOTAL'!J13+'20.09.2023PLATADRGAUG2023'!I13</f>
        <v>6504501.1599999992</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119304.1</v>
      </c>
      <c r="C14" s="16">
        <v>0</v>
      </c>
      <c r="D14" s="16">
        <v>0</v>
      </c>
      <c r="E14" s="16">
        <v>0</v>
      </c>
      <c r="F14" s="16">
        <v>0</v>
      </c>
      <c r="G14" s="16">
        <v>0</v>
      </c>
      <c r="H14" s="16">
        <v>0</v>
      </c>
      <c r="I14" s="17">
        <f>SUM(B14:H14)</f>
        <v>119304.1</v>
      </c>
      <c r="J14" s="18">
        <f>'13.09.2023PLATATOTAL'!J14+'20.09.2023PLATADRGAUG2023'!I14</f>
        <v>9408917.2199999988</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54965.29</v>
      </c>
      <c r="C15" s="16">
        <v>0</v>
      </c>
      <c r="D15" s="16">
        <v>0</v>
      </c>
      <c r="E15" s="16">
        <v>0</v>
      </c>
      <c r="F15" s="16">
        <v>0</v>
      </c>
      <c r="G15" s="16">
        <v>0</v>
      </c>
      <c r="H15" s="16">
        <v>0</v>
      </c>
      <c r="I15" s="17">
        <f>SUM(B15:H15)</f>
        <v>54965.29</v>
      </c>
      <c r="J15" s="18">
        <f>'13.09.2023PLATATOTAL'!J15+'20.09.2023PLATADRGAUG2023'!I15</f>
        <v>3804371.3600000008</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780566.10000000009</v>
      </c>
      <c r="C16" s="8">
        <f t="shared" ref="C16:H16" si="0">SUM(C12:C15)</f>
        <v>0</v>
      </c>
      <c r="D16" s="8">
        <f t="shared" si="0"/>
        <v>0</v>
      </c>
      <c r="E16" s="8">
        <f t="shared" si="0"/>
        <v>0</v>
      </c>
      <c r="F16" s="8">
        <f t="shared" si="0"/>
        <v>0</v>
      </c>
      <c r="G16" s="8">
        <f t="shared" si="0"/>
        <v>0</v>
      </c>
      <c r="H16" s="8">
        <f t="shared" si="0"/>
        <v>0</v>
      </c>
      <c r="I16" s="8">
        <f>SUM(I12:I15)</f>
        <v>780566.10000000009</v>
      </c>
      <c r="J16" s="18">
        <f>'13.09.2023PLATATOTAL'!J16+'20.09.2023PLATADRGAUG2023'!I16</f>
        <v>55352196.099999994</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55352196.099999994</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B980-1EF9-4F3F-8400-0662024D2950}">
  <dimension ref="A1:AE22"/>
  <sheetViews>
    <sheetView workbookViewId="0">
      <selection activeCell="C19" sqref="C19:C20"/>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'13.09.2023 PLATA SPZI IULREALIZ'!K3</f>
        <v>5771337.0899999999</v>
      </c>
      <c r="M3" s="25"/>
      <c r="N3" s="25"/>
    </row>
    <row r="4" spans="1:31" s="6" customFormat="1" ht="15" x14ac:dyDescent="0.2">
      <c r="A4" s="1"/>
      <c r="B4" s="1"/>
      <c r="C4" s="1"/>
      <c r="D4" s="1"/>
      <c r="E4" s="1"/>
      <c r="F4" s="1"/>
      <c r="G4" s="1"/>
      <c r="H4" s="1"/>
      <c r="I4" s="1"/>
      <c r="J4" s="4" t="s">
        <v>15</v>
      </c>
      <c r="K4" s="4">
        <f>'13.09.2023 PLATA SPZI IULREALIZ'!K4</f>
        <v>11038547.09</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54.75" customHeight="1" x14ac:dyDescent="0.25">
      <c r="A7" s="1"/>
      <c r="B7" s="26" t="s">
        <v>69</v>
      </c>
      <c r="C7" s="27"/>
      <c r="D7" s="27"/>
      <c r="E7" s="27"/>
      <c r="F7" s="28"/>
      <c r="G7" s="28"/>
      <c r="H7" s="28"/>
      <c r="I7" s="28"/>
      <c r="J7" s="4" t="s">
        <v>15</v>
      </c>
      <c r="K7" s="4">
        <f>K4-I16</f>
        <v>5267210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'13.09.2023PLATASERVAUG2023'!B12+'13.09.2023 PLATA SPZI IULREALIZ'!B12</f>
        <v>2961204.7</v>
      </c>
      <c r="C12" s="16">
        <f>'13.09.2023PLATASERVAUG2023'!C12+'13.09.2023 PLATA SPZI IULREALIZ'!C12</f>
        <v>14591.5</v>
      </c>
      <c r="D12" s="16">
        <f>'13.09.2023PLATASERVAUG2023'!D12+'13.09.2023 PLATA SPZI IULREALIZ'!D12</f>
        <v>0</v>
      </c>
      <c r="E12" s="16">
        <f>'13.09.2023PLATASERVAUG2023'!E12+'13.09.2023 PLATA SPZI IULREALIZ'!E12</f>
        <v>158671.60999999999</v>
      </c>
      <c r="F12" s="16">
        <f>'13.09.2023PLATASERVAUG2023'!F12+'13.09.2023 PLATA SPZI IULREALIZ'!F12</f>
        <v>459414</v>
      </c>
      <c r="G12" s="16">
        <f>'13.09.2023PLATASERVAUG2023'!G12+'13.09.2023 PLATA SPZI IULREALIZ'!G12</f>
        <v>0</v>
      </c>
      <c r="H12" s="16">
        <f>'13.09.2023PLATASERVAUG2023'!H12+'13.09.2023 PLATA SPZI IULREALIZ'!H12</f>
        <v>0</v>
      </c>
      <c r="I12" s="17">
        <f>SUM(B12:H12)</f>
        <v>3593881.81</v>
      </c>
      <c r="J12" s="18">
        <f>'13.09.2023PLATASERVAUG2023'!J12</f>
        <v>35089092.069999993</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f>'13.09.2023PLATASERVAUG2023'!B13+'13.09.2023 PLATA SPZI IULREALIZ'!B13</f>
        <v>331151.05</v>
      </c>
      <c r="C13" s="16">
        <f>'13.09.2023PLATASERVAUG2023'!C13+'13.09.2023 PLATA SPZI IULREALIZ'!C13</f>
        <v>0</v>
      </c>
      <c r="D13" s="16">
        <f>'13.09.2023PLATASERVAUG2023'!D13+'13.09.2023 PLATA SPZI IULREALIZ'!D13</f>
        <v>0</v>
      </c>
      <c r="E13" s="16">
        <f>'13.09.2023PLATASERVAUG2023'!E13+'13.09.2023 PLATA SPZI IULREALIZ'!E13</f>
        <v>0</v>
      </c>
      <c r="F13" s="16">
        <f>'13.09.2023PLATASERVAUG2023'!F13+'13.09.2023 PLATA SPZI IULREALIZ'!F13</f>
        <v>242946</v>
      </c>
      <c r="G13" s="16">
        <f>'13.09.2023PLATASERVAUG2023'!G13+'13.09.2023 PLATA SPZI IULREALIZ'!G13</f>
        <v>5346</v>
      </c>
      <c r="H13" s="16">
        <f>'13.09.2023PLATASERVAUG2023'!H13+'13.09.2023 PLATA SPZI IULREALIZ'!H13</f>
        <v>1567</v>
      </c>
      <c r="I13" s="17">
        <f>SUM(B13:H13)</f>
        <v>581010.05000000005</v>
      </c>
      <c r="J13" s="18">
        <f>'13.09.2023PLATASERVAUG2023'!J13</f>
        <v>6443518.7399999993</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f>'13.09.2023PLATASERVAUG2023'!B14+'13.09.2023 PLATA SPZI IULREALIZ'!B14</f>
        <v>647853.81000000006</v>
      </c>
      <c r="C14" s="16">
        <f>'13.09.2023PLATASERVAUG2023'!C14+'13.09.2023 PLATA SPZI IULREALIZ'!C14</f>
        <v>0</v>
      </c>
      <c r="D14" s="16">
        <f>'13.09.2023PLATASERVAUG2023'!D14+'13.09.2023 PLATA SPZI IULREALIZ'!D14</f>
        <v>0</v>
      </c>
      <c r="E14" s="16">
        <f>'13.09.2023PLATASERVAUG2023'!E14+'13.09.2023 PLATA SPZI IULREALIZ'!E14</f>
        <v>0</v>
      </c>
      <c r="F14" s="16">
        <f>'13.09.2023PLATASERVAUG2023'!F14+'13.09.2023 PLATA SPZI IULREALIZ'!F14</f>
        <v>418616</v>
      </c>
      <c r="G14" s="16">
        <f>'13.09.2023PLATASERVAUG2023'!G14+'13.09.2023 PLATA SPZI IULREALIZ'!G14</f>
        <v>2376</v>
      </c>
      <c r="H14" s="16">
        <f>'13.09.2023PLATASERVAUG2023'!H14+'13.09.2023 PLATA SPZI IULREALIZ'!H14</f>
        <v>0</v>
      </c>
      <c r="I14" s="17">
        <f>SUM(B14:H14)</f>
        <v>1068845.81</v>
      </c>
      <c r="J14" s="18">
        <f>'13.09.2023PLATASERVAUG2023'!J14</f>
        <v>9289613.1199999992</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f>'13.09.2023PLATASERVAUG2023'!B15+'13.09.2023 PLATA SPZI IULREALIZ'!B15</f>
        <v>298476.42</v>
      </c>
      <c r="C15" s="16">
        <f>'13.09.2023PLATASERVAUG2023'!C15+'13.09.2023 PLATA SPZI IULREALIZ'!C15</f>
        <v>0</v>
      </c>
      <c r="D15" s="16">
        <f>'13.09.2023PLATASERVAUG2023'!D15+'13.09.2023 PLATA SPZI IULREALIZ'!D15</f>
        <v>0</v>
      </c>
      <c r="E15" s="16">
        <f>'13.09.2023PLATASERVAUG2023'!E15+'13.09.2023 PLATA SPZI IULREALIZ'!E15</f>
        <v>0</v>
      </c>
      <c r="F15" s="16">
        <f>'13.09.2023PLATASERVAUG2023'!F15+'13.09.2023 PLATA SPZI IULREALIZ'!F15</f>
        <v>227539</v>
      </c>
      <c r="G15" s="16">
        <f>'13.09.2023PLATASERVAUG2023'!G15+'13.09.2023 PLATA SPZI IULREALIZ'!G15</f>
        <v>1584</v>
      </c>
      <c r="H15" s="16">
        <f>'13.09.2023PLATASERVAUG2023'!H15+'13.09.2023 PLATA SPZI IULREALIZ'!H15</f>
        <v>0</v>
      </c>
      <c r="I15" s="17">
        <f>SUM(B15:H15)</f>
        <v>527599.41999999993</v>
      </c>
      <c r="J15" s="18">
        <f>'13.09.2023PLATASERVAUG2023'!J15</f>
        <v>3749406.0700000008</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4238685.9800000004</v>
      </c>
      <c r="C16" s="8">
        <f t="shared" ref="C16:H16" si="0">SUM(C12:C15)</f>
        <v>14591.5</v>
      </c>
      <c r="D16" s="8">
        <f t="shared" si="0"/>
        <v>0</v>
      </c>
      <c r="E16" s="8">
        <f t="shared" si="0"/>
        <v>158671.60999999999</v>
      </c>
      <c r="F16" s="8">
        <f t="shared" si="0"/>
        <v>1348515</v>
      </c>
      <c r="G16" s="8">
        <f t="shared" si="0"/>
        <v>9306</v>
      </c>
      <c r="H16" s="8">
        <f t="shared" si="0"/>
        <v>1567</v>
      </c>
      <c r="I16" s="8">
        <f>SUM(I12:I15)</f>
        <v>5771337.0899999999</v>
      </c>
      <c r="J16" s="18">
        <f>'13.09.2023PLATASERVAUG2023'!J16</f>
        <v>54571629.999999993</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54571629.999999993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3314C-2128-45E8-8245-E15EEEE40E21}">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'13.09.2023 PLATA SPZI IULREALIZ'!K6</f>
        <v>5743070.0899999999</v>
      </c>
      <c r="M3" s="25"/>
      <c r="N3" s="25"/>
    </row>
    <row r="4" spans="1:31" s="6" customFormat="1" ht="15" x14ac:dyDescent="0.2">
      <c r="A4" s="1"/>
      <c r="B4" s="1"/>
      <c r="C4" s="1"/>
      <c r="D4" s="1"/>
      <c r="E4" s="1"/>
      <c r="F4" s="1"/>
      <c r="G4" s="1"/>
      <c r="H4" s="1"/>
      <c r="I4" s="1"/>
      <c r="J4" s="4" t="s">
        <v>15</v>
      </c>
      <c r="K4" s="4">
        <f>'13.09.2023 PLATA SPZI IULREALIZ'!K7</f>
        <v>11010280.09</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54.75" customHeight="1" x14ac:dyDescent="0.25">
      <c r="A7" s="1"/>
      <c r="B7" s="26" t="s">
        <v>70</v>
      </c>
      <c r="C7" s="27"/>
      <c r="D7" s="27"/>
      <c r="E7" s="27"/>
      <c r="F7" s="28"/>
      <c r="G7" s="28"/>
      <c r="H7" s="28"/>
      <c r="I7" s="28"/>
      <c r="J7" s="4" t="s">
        <v>15</v>
      </c>
      <c r="K7" s="4">
        <f>K4-I16</f>
        <v>5267210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2961204.7</v>
      </c>
      <c r="C12" s="16">
        <v>14591.5</v>
      </c>
      <c r="D12" s="16">
        <v>0</v>
      </c>
      <c r="E12" s="16">
        <v>158671.60999999999</v>
      </c>
      <c r="F12" s="16">
        <v>459414</v>
      </c>
      <c r="G12" s="16">
        <v>0</v>
      </c>
      <c r="H12" s="16">
        <v>0</v>
      </c>
      <c r="I12" s="17">
        <f>SUM(B12:H12)</f>
        <v>3593881.81</v>
      </c>
      <c r="J12" s="18">
        <f>'13.09.2023 PLATA SPZI IULREALIZ'!J12+'13.09.2023PLATASERVAUG2023'!I12</f>
        <v>35089092.069999993</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331151.05</v>
      </c>
      <c r="C13" s="16">
        <v>0</v>
      </c>
      <c r="D13" s="16">
        <v>0</v>
      </c>
      <c r="E13" s="16">
        <v>0</v>
      </c>
      <c r="F13" s="16">
        <v>242946</v>
      </c>
      <c r="G13" s="16">
        <v>5346</v>
      </c>
      <c r="H13" s="16">
        <v>1567</v>
      </c>
      <c r="I13" s="17">
        <f>SUM(B13:H13)</f>
        <v>581010.05000000005</v>
      </c>
      <c r="J13" s="18">
        <f>'13.09.2023 PLATA SPZI IULREALIZ'!J13+'13.09.2023PLATASERVAUG2023'!I13</f>
        <v>6443518.7399999993</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647853.81000000006</v>
      </c>
      <c r="C14" s="16">
        <v>0</v>
      </c>
      <c r="D14" s="16">
        <v>0</v>
      </c>
      <c r="E14" s="16">
        <v>0</v>
      </c>
      <c r="F14" s="16">
        <v>418616</v>
      </c>
      <c r="G14" s="16">
        <v>2376</v>
      </c>
      <c r="H14" s="16">
        <v>0</v>
      </c>
      <c r="I14" s="17">
        <f>SUM(B14:H14)</f>
        <v>1068845.81</v>
      </c>
      <c r="J14" s="18">
        <f>'13.09.2023 PLATA SPZI IULREALIZ'!J14+'13.09.2023PLATASERVAUG2023'!I14</f>
        <v>9289613.1199999992</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298476.42</v>
      </c>
      <c r="C15" s="16">
        <v>0</v>
      </c>
      <c r="D15" s="16">
        <v>0</v>
      </c>
      <c r="E15" s="16">
        <v>0</v>
      </c>
      <c r="F15" s="16">
        <v>199272</v>
      </c>
      <c r="G15" s="16">
        <v>1584</v>
      </c>
      <c r="H15" s="16">
        <v>0</v>
      </c>
      <c r="I15" s="17">
        <f>SUM(B15:H15)</f>
        <v>499332.42</v>
      </c>
      <c r="J15" s="18">
        <f>'13.09.2023 PLATA SPZI IULREALIZ'!J15+'13.09.2023PLATASERVAUG2023'!I15</f>
        <v>3749406.0700000008</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4238685.9800000004</v>
      </c>
      <c r="C16" s="8">
        <f t="shared" ref="C16:H16" si="0">SUM(C12:C15)</f>
        <v>14591.5</v>
      </c>
      <c r="D16" s="8">
        <f t="shared" si="0"/>
        <v>0</v>
      </c>
      <c r="E16" s="8">
        <f t="shared" si="0"/>
        <v>158671.60999999999</v>
      </c>
      <c r="F16" s="8">
        <f t="shared" si="0"/>
        <v>1320248</v>
      </c>
      <c r="G16" s="8">
        <f t="shared" si="0"/>
        <v>9306</v>
      </c>
      <c r="H16" s="8">
        <f t="shared" si="0"/>
        <v>1567</v>
      </c>
      <c r="I16" s="8">
        <f>SUM(I12:I15)</f>
        <v>5743070.0899999999</v>
      </c>
      <c r="J16" s="8">
        <f>SUM(J12:J15)</f>
        <v>54571629.999999993</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54571629.999999993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0685-CF14-448E-97E9-ED366D5DABE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5771330+'31.08.2023 PLATA SOLD IUL 2023'!K6</f>
        <v>5771337.0899999999</v>
      </c>
      <c r="M3" s="25"/>
      <c r="N3" s="25"/>
    </row>
    <row r="4" spans="1:31" s="6" customFormat="1" ht="15" x14ac:dyDescent="0.2">
      <c r="A4" s="1"/>
      <c r="B4" s="1"/>
      <c r="C4" s="1"/>
      <c r="D4" s="1"/>
      <c r="E4" s="1"/>
      <c r="F4" s="1"/>
      <c r="G4" s="1"/>
      <c r="H4" s="1"/>
      <c r="I4" s="1"/>
      <c r="J4" s="4" t="s">
        <v>15</v>
      </c>
      <c r="K4" s="4">
        <f>'31.08.2023 PLATA SOLD IUL 2023'!K7</f>
        <v>11038547.09</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5743070.0899999999</v>
      </c>
    </row>
    <row r="7" spans="1:31" ht="54.75" customHeight="1" x14ac:dyDescent="0.25">
      <c r="A7" s="1"/>
      <c r="B7" s="26" t="s">
        <v>68</v>
      </c>
      <c r="C7" s="27"/>
      <c r="D7" s="27"/>
      <c r="E7" s="27"/>
      <c r="F7" s="28"/>
      <c r="G7" s="28"/>
      <c r="H7" s="28"/>
      <c r="I7" s="28"/>
      <c r="J7" s="4" t="s">
        <v>15</v>
      </c>
      <c r="K7" s="4">
        <f>K4-I16</f>
        <v>11010280.09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0</v>
      </c>
      <c r="C12" s="16">
        <v>0</v>
      </c>
      <c r="D12" s="16">
        <v>0</v>
      </c>
      <c r="E12" s="16">
        <v>0</v>
      </c>
      <c r="F12" s="16">
        <v>0</v>
      </c>
      <c r="G12" s="16">
        <v>0</v>
      </c>
      <c r="H12" s="16">
        <v>0</v>
      </c>
      <c r="I12" s="17">
        <f>SUM(B12:H12)</f>
        <v>0</v>
      </c>
      <c r="J12" s="18">
        <f>'31.08.2023 PLATA SOLD IUL 2023'!J12+'13.09.2023 PLATA SPZI IULREALIZ'!I12</f>
        <v>31495210.259999994</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'31.08.2023 PLATA SOLD IUL 2023'!J13+'13.09.2023 PLATA SPZI IULREALIZ'!I13</f>
        <v>5862508.6899999995</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0</v>
      </c>
      <c r="G14" s="16">
        <v>0</v>
      </c>
      <c r="H14" s="16">
        <v>0</v>
      </c>
      <c r="I14" s="17">
        <f>SUM(B14:H14)</f>
        <v>0</v>
      </c>
      <c r="J14" s="18">
        <f>'31.08.2023 PLATA SOLD IUL 2023'!J14+'13.09.2023 PLATA SPZI IULREALIZ'!I14</f>
        <v>8220767.3099999987</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28267</v>
      </c>
      <c r="G15" s="16">
        <v>0</v>
      </c>
      <c r="H15" s="16">
        <v>0</v>
      </c>
      <c r="I15" s="17">
        <f>SUM(B15:H15)</f>
        <v>28267</v>
      </c>
      <c r="J15" s="18">
        <f>'31.08.2023 PLATA SOLD IUL 2023'!J15+'13.09.2023 PLATA SPZI IULREALIZ'!I15</f>
        <v>3250073.6500000008</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0</v>
      </c>
      <c r="D16" s="8">
        <f t="shared" si="0"/>
        <v>0</v>
      </c>
      <c r="E16" s="8">
        <f t="shared" si="0"/>
        <v>0</v>
      </c>
      <c r="F16" s="8">
        <f t="shared" si="0"/>
        <v>28267</v>
      </c>
      <c r="G16" s="8">
        <f t="shared" si="0"/>
        <v>0</v>
      </c>
      <c r="H16" s="8">
        <f t="shared" si="0"/>
        <v>0</v>
      </c>
      <c r="I16" s="8">
        <f>SUM(I12:I15)</f>
        <v>28267</v>
      </c>
      <c r="J16" s="8">
        <f>SUM(J12:J15)</f>
        <v>48828559.909999989</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48828559.909999989</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B526-3700-4C46-BF4A-A29290FB3C40}">
  <dimension ref="A1:AE22"/>
  <sheetViews>
    <sheetView workbookViewId="0">
      <selection activeCell="G12" sqref="G1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'17.11.2023SOLDREGTRIMIII2023'!K6</f>
        <v>4343745.42</v>
      </c>
      <c r="M3" s="25"/>
      <c r="N3" s="25"/>
    </row>
    <row r="4" spans="1:31" s="6" customFormat="1" ht="15" x14ac:dyDescent="0.2">
      <c r="A4" s="1"/>
      <c r="B4" s="1"/>
      <c r="C4" s="1"/>
      <c r="D4" s="1"/>
      <c r="E4" s="1"/>
      <c r="F4" s="1"/>
      <c r="G4" s="1"/>
      <c r="H4" s="1"/>
      <c r="I4" s="1"/>
      <c r="J4" s="4" t="s">
        <v>15</v>
      </c>
      <c r="K4" s="4">
        <f>'17.11.2023SOLDREGTRIMIII2023'!K7</f>
        <v>4343745.42</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82.5" customHeight="1" x14ac:dyDescent="0.25">
      <c r="A7" s="1"/>
      <c r="B7" s="26" t="s">
        <v>86</v>
      </c>
      <c r="C7" s="27"/>
      <c r="D7" s="27"/>
      <c r="E7" s="27"/>
      <c r="F7" s="28"/>
      <c r="G7" s="28"/>
      <c r="H7" s="28"/>
      <c r="I7" s="28"/>
      <c r="J7" s="4" t="s">
        <v>15</v>
      </c>
      <c r="K7" s="4">
        <f>K4-I16</f>
        <v>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1939508.09</v>
      </c>
      <c r="C12" s="16">
        <v>24167.59</v>
      </c>
      <c r="D12" s="16">
        <v>0</v>
      </c>
      <c r="E12" s="16">
        <v>139080.01</v>
      </c>
      <c r="F12" s="16">
        <v>462692</v>
      </c>
      <c r="G12" s="16">
        <v>0</v>
      </c>
      <c r="H12" s="16">
        <v>0</v>
      </c>
      <c r="I12" s="17">
        <f>SUM(B12:H12)</f>
        <v>2565447.6900000004</v>
      </c>
      <c r="J12" s="18">
        <f>'17.11.2023SOLDREGTRIMIII2023'!J12+'17.11.2023SERVOCT2023'!I12</f>
        <v>42177892.454097986</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337240.53</v>
      </c>
      <c r="C13" s="16">
        <v>0</v>
      </c>
      <c r="D13" s="16">
        <v>0</v>
      </c>
      <c r="E13" s="16">
        <v>0</v>
      </c>
      <c r="F13" s="16">
        <v>231660</v>
      </c>
      <c r="G13" s="16">
        <v>4950</v>
      </c>
      <c r="H13" s="16">
        <v>0</v>
      </c>
      <c r="I13" s="17">
        <f>SUM(B13:H13)</f>
        <v>573850.53</v>
      </c>
      <c r="J13" s="18">
        <f>'17.11.2023SOLDREGTRIMIII2023'!J13+'17.11.2023SERVOCT2023'!I13</f>
        <v>7917020.9699999988</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448564.2</v>
      </c>
      <c r="C14" s="16">
        <v>0</v>
      </c>
      <c r="D14" s="16">
        <v>0</v>
      </c>
      <c r="E14" s="16">
        <v>0</v>
      </c>
      <c r="F14" s="16">
        <v>397577</v>
      </c>
      <c r="G14" s="16">
        <v>2376</v>
      </c>
      <c r="H14" s="16">
        <v>0</v>
      </c>
      <c r="I14" s="17">
        <f>SUM(B14:H14)</f>
        <v>848517.2</v>
      </c>
      <c r="J14" s="18">
        <f>'17.11.2023SOLDREGTRIMIII2023'!J14+'17.11.2023SERVOCT2023'!I14</f>
        <v>11449529.188276652</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191830</v>
      </c>
      <c r="C15" s="16">
        <v>0</v>
      </c>
      <c r="D15" s="16">
        <v>0</v>
      </c>
      <c r="E15" s="16">
        <v>0</v>
      </c>
      <c r="F15" s="16">
        <v>162714</v>
      </c>
      <c r="G15" s="16">
        <v>1386</v>
      </c>
      <c r="H15" s="16">
        <v>0</v>
      </c>
      <c r="I15" s="17">
        <f>SUM(B15:H15)</f>
        <v>355930</v>
      </c>
      <c r="J15" s="18">
        <f>'17.11.2023SOLDREGTRIMIII2023'!J15+'17.11.2023SERVOCT2023'!I15</f>
        <v>4903877.5476253536</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2917142.8200000003</v>
      </c>
      <c r="C16" s="8">
        <f t="shared" ref="C16:H16" si="0">SUM(C12:C15)</f>
        <v>24167.59</v>
      </c>
      <c r="D16" s="8">
        <f t="shared" si="0"/>
        <v>0</v>
      </c>
      <c r="E16" s="8">
        <f t="shared" si="0"/>
        <v>139080.01</v>
      </c>
      <c r="F16" s="8">
        <f t="shared" si="0"/>
        <v>1254643</v>
      </c>
      <c r="G16" s="8">
        <f t="shared" si="0"/>
        <v>8712</v>
      </c>
      <c r="H16" s="8">
        <f t="shared" si="0"/>
        <v>0</v>
      </c>
      <c r="I16" s="8">
        <f>SUM(I12:I15)</f>
        <v>4343745.4200000009</v>
      </c>
      <c r="J16" s="18">
        <f>'17.11.2023SOLDREGTRIMIII2023'!J16+'17.11.2023SERVOCT2023'!I16</f>
        <v>66448320.159999996</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66444700</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CB68E-BC5B-4DD3-9172-CB73A7CEC025}">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v>252140</v>
      </c>
      <c r="M3" s="25"/>
      <c r="N3" s="25"/>
    </row>
    <row r="4" spans="1:31" s="6" customFormat="1" ht="15" x14ac:dyDescent="0.2">
      <c r="A4" s="1"/>
      <c r="B4" s="1"/>
      <c r="C4" s="1"/>
      <c r="D4" s="1"/>
      <c r="E4" s="1"/>
      <c r="F4" s="1"/>
      <c r="G4" s="1"/>
      <c r="H4" s="1"/>
      <c r="I4" s="1"/>
      <c r="J4" s="4" t="s">
        <v>15</v>
      </c>
      <c r="K4" s="4">
        <f>'10.08.2023TOTAL'!K7</f>
        <v>11290680</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7.0899999999965075</v>
      </c>
    </row>
    <row r="7" spans="1:31" ht="54.75" customHeight="1" x14ac:dyDescent="0.25">
      <c r="A7" s="1"/>
      <c r="B7" s="26" t="s">
        <v>71</v>
      </c>
      <c r="C7" s="27"/>
      <c r="D7" s="27"/>
      <c r="E7" s="27"/>
      <c r="F7" s="28"/>
      <c r="G7" s="28"/>
      <c r="H7" s="28"/>
      <c r="I7" s="28"/>
      <c r="J7" s="4" t="s">
        <v>15</v>
      </c>
      <c r="K7" s="4">
        <f>K4-I16</f>
        <v>11038547.09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55005.22</v>
      </c>
      <c r="C12" s="16">
        <v>0</v>
      </c>
      <c r="D12" s="16">
        <v>173140</v>
      </c>
      <c r="E12" s="16">
        <v>0</v>
      </c>
      <c r="F12" s="16">
        <v>0</v>
      </c>
      <c r="G12" s="16">
        <v>0</v>
      </c>
      <c r="H12" s="16">
        <v>0</v>
      </c>
      <c r="I12" s="17">
        <f>SUM(B12:H12)</f>
        <v>228145.22</v>
      </c>
      <c r="J12" s="18">
        <f>'10.08.2023TOTAL'!J12+'31.08.2023 PLATA SOLD IUL 2023'!I12</f>
        <v>31495210.259999994</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6699.96</v>
      </c>
      <c r="C13" s="16">
        <v>0</v>
      </c>
      <c r="D13" s="16">
        <v>0</v>
      </c>
      <c r="E13" s="16">
        <v>0</v>
      </c>
      <c r="F13" s="16">
        <v>0</v>
      </c>
      <c r="G13" s="16">
        <v>0</v>
      </c>
      <c r="H13" s="16">
        <v>0</v>
      </c>
      <c r="I13" s="17">
        <f>SUM(B13:H13)</f>
        <v>6699.96</v>
      </c>
      <c r="J13" s="18">
        <f>'10.08.2023TOTAL'!J13+'31.08.2023 PLATA SOLD IUL 2023'!I13</f>
        <v>5862508.6899999995</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11652.38</v>
      </c>
      <c r="C14" s="16">
        <v>0</v>
      </c>
      <c r="D14" s="16">
        <v>0</v>
      </c>
      <c r="E14" s="16">
        <v>0</v>
      </c>
      <c r="F14" s="16">
        <v>0</v>
      </c>
      <c r="G14" s="16">
        <v>0</v>
      </c>
      <c r="H14" s="16">
        <v>0</v>
      </c>
      <c r="I14" s="17">
        <f>SUM(B14:H14)</f>
        <v>11652.38</v>
      </c>
      <c r="J14" s="18">
        <f>'10.08.2023TOTAL'!J14+'31.08.2023 PLATA SOLD IUL 2023'!I14</f>
        <v>8220767.3099999987</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5635.35</v>
      </c>
      <c r="C15" s="16">
        <v>0</v>
      </c>
      <c r="D15" s="16">
        <v>0</v>
      </c>
      <c r="E15" s="16">
        <v>0</v>
      </c>
      <c r="F15" s="16">
        <v>0</v>
      </c>
      <c r="G15" s="16">
        <v>0</v>
      </c>
      <c r="H15" s="16">
        <v>0</v>
      </c>
      <c r="I15" s="17">
        <f>SUM(B15:H15)</f>
        <v>5635.35</v>
      </c>
      <c r="J15" s="18">
        <f>'10.08.2023TOTAL'!J15+'31.08.2023 PLATA SOLD IUL 2023'!I15</f>
        <v>3221806.6500000008</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78992.91</v>
      </c>
      <c r="C16" s="8">
        <f t="shared" ref="C16:H16" si="0">SUM(C12:C15)</f>
        <v>0</v>
      </c>
      <c r="D16" s="8">
        <f t="shared" si="0"/>
        <v>173140</v>
      </c>
      <c r="E16" s="8">
        <f t="shared" si="0"/>
        <v>0</v>
      </c>
      <c r="F16" s="8">
        <f t="shared" si="0"/>
        <v>0</v>
      </c>
      <c r="G16" s="8">
        <f t="shared" si="0"/>
        <v>0</v>
      </c>
      <c r="H16" s="8">
        <f t="shared" si="0"/>
        <v>0</v>
      </c>
      <c r="I16" s="8">
        <f>SUM(I12:I15)</f>
        <v>252132.91</v>
      </c>
      <c r="J16" s="18">
        <f>'10.08.2023TOTAL'!J16+'31.08.2023 PLATA SOLD IUL 2023'!I16</f>
        <v>48800292.909999989</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48800292.909999989</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C9EFC-5F87-47C1-8F47-A4ABBB56BCF6}">
  <dimension ref="A1:AE22"/>
  <sheetViews>
    <sheetView workbookViewId="0">
      <selection activeCell="K7" sqref="K7"/>
    </sheetView>
  </sheetViews>
  <sheetFormatPr defaultRowHeight="12.75" x14ac:dyDescent="0.2"/>
  <cols>
    <col min="1" max="1" width="13" style="21" customWidth="1"/>
    <col min="2" max="4" width="16.7109375" style="21" customWidth="1"/>
    <col min="5" max="5" width="12.42578125" style="21" customWidth="1"/>
    <col min="6" max="6" width="14.42578125" style="21" customWidth="1"/>
    <col min="7" max="8" width="13" style="21" customWidth="1"/>
    <col min="9" max="9" width="15.5703125" style="21"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'10.08.2023 SOLDSERV IUN2023'!K3</f>
        <v>7600000</v>
      </c>
    </row>
    <row r="4" spans="1:31" s="6" customFormat="1" ht="15" x14ac:dyDescent="0.2">
      <c r="A4" s="1"/>
      <c r="B4" s="1"/>
      <c r="C4" s="1"/>
      <c r="D4" s="1"/>
      <c r="E4" s="1"/>
      <c r="F4" s="1"/>
      <c r="G4" s="1"/>
      <c r="H4" s="1"/>
      <c r="I4" s="1"/>
      <c r="J4" s="4" t="s">
        <v>15</v>
      </c>
      <c r="K4" s="4">
        <f>'10.08.2023 SOLDSERV IUN2023'!K4</f>
        <v>18890680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54.75" customHeight="1" x14ac:dyDescent="0.25">
      <c r="A7" s="1"/>
      <c r="B7" s="26" t="s">
        <v>67</v>
      </c>
      <c r="C7" s="27"/>
      <c r="D7" s="27"/>
      <c r="E7" s="27"/>
      <c r="F7" s="28"/>
      <c r="G7" s="28"/>
      <c r="H7" s="28"/>
      <c r="I7" s="28"/>
      <c r="J7" s="4" t="s">
        <v>15</v>
      </c>
      <c r="K7" s="4">
        <f>K4-I16</f>
        <v>11290680</v>
      </c>
    </row>
    <row r="8" spans="1:31" ht="15.75" x14ac:dyDescent="0.25">
      <c r="A8" s="20"/>
      <c r="B8" s="22"/>
      <c r="C8" s="22"/>
      <c r="D8" s="22"/>
      <c r="E8" s="22"/>
      <c r="F8" s="20"/>
      <c r="G8" s="20"/>
      <c r="H8" s="20"/>
      <c r="I8" s="20"/>
    </row>
    <row r="9" spans="1:31" ht="15" x14ac:dyDescent="0.2">
      <c r="A9" s="20"/>
      <c r="B9" s="20"/>
      <c r="C9" s="20"/>
      <c r="D9" s="20"/>
      <c r="E9" s="20"/>
      <c r="F9" s="20"/>
      <c r="G9" s="20"/>
      <c r="H9" s="20"/>
      <c r="I9" s="20"/>
    </row>
    <row r="10" spans="1:31" ht="16.5" thickBot="1" x14ac:dyDescent="0.3">
      <c r="A10" s="20"/>
      <c r="B10" s="22"/>
      <c r="C10" s="22"/>
      <c r="D10" s="22"/>
      <c r="E10" s="22"/>
      <c r="F10" s="22"/>
      <c r="G10" s="22"/>
      <c r="H10" s="22"/>
      <c r="I10" s="2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'10.08.2023 SOLDSERV IUN2023'!B12+'10.08.2023 REG SEM I 2023'!B12+'10.08.2023 SERV IUL 2023'!B12</f>
        <v>4109258.79</v>
      </c>
      <c r="C12" s="16">
        <f>'10.08.2023 SOLDSERV IUN2023'!C12+'10.08.2023 REG SEM I 2023'!C12+'10.08.2023 SERV IUL 2023'!C12</f>
        <v>3865.49</v>
      </c>
      <c r="D12" s="16">
        <f>'10.08.2023 SOLDSERV IUN2023'!D12+'10.08.2023 REG SEM I 2023'!D12+'10.08.2023 SERV IUL 2023'!D12</f>
        <v>0</v>
      </c>
      <c r="E12" s="16">
        <f>'10.08.2023 SOLDSERV IUN2023'!E12+'10.08.2023 REG SEM I 2023'!E12+'10.08.2023 SERV IUL 2023'!E12</f>
        <v>197630.63999999998</v>
      </c>
      <c r="F12" s="16">
        <f>'10.08.2023 SOLDSERV IUN2023'!F12+'10.08.2023 REG SEM I 2023'!F12+'10.08.2023 SERV IUL 2023'!F12</f>
        <v>481206.78</v>
      </c>
      <c r="G12" s="16">
        <f>'10.08.2023 SOLDSERV IUN2023'!G12+'10.08.2023 REG SEM I 2023'!G12+'10.08.2023 SERV IUL 2023'!G12</f>
        <v>0</v>
      </c>
      <c r="H12" s="16">
        <f>'10.08.2023 SOLDSERV IUN2023'!H12+'10.08.2023 REG SEM I 2023'!H12+'10.08.2023 SERV IUL 2023'!H12</f>
        <v>0</v>
      </c>
      <c r="I12" s="17">
        <f>SUM(B12:H12)</f>
        <v>4791961.7</v>
      </c>
      <c r="J12" s="18">
        <f>'10.08.2023 SERV IUL 2023'!J12</f>
        <v>31267065.039999995</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'10.08.2023 SOLDSERV IUN2023'!B13+'10.08.2023 REG SEM I 2023'!B13+'10.08.2023 SERV IUL 2023'!B13</f>
        <v>639011.31000000006</v>
      </c>
      <c r="C13" s="16">
        <f>'10.08.2023 SOLDSERV IUN2023'!C13+'10.08.2023 REG SEM I 2023'!C13+'10.08.2023 SERV IUL 2023'!C13</f>
        <v>0</v>
      </c>
      <c r="D13" s="16">
        <f>'10.08.2023 SOLDSERV IUN2023'!D13+'10.08.2023 REG SEM I 2023'!D13+'10.08.2023 SERV IUL 2023'!D13</f>
        <v>0</v>
      </c>
      <c r="E13" s="16">
        <f>'10.08.2023 SOLDSERV IUN2023'!E13+'10.08.2023 REG SEM I 2023'!E13+'10.08.2023 SERV IUL 2023'!E13</f>
        <v>0</v>
      </c>
      <c r="F13" s="16">
        <f>'10.08.2023 SOLDSERV IUN2023'!F13+'10.08.2023 REG SEM I 2023'!F13+'10.08.2023 SERV IUL 2023'!F13</f>
        <v>204137.24</v>
      </c>
      <c r="G13" s="16">
        <f>'10.08.2023 SOLDSERV IUN2023'!G13+'10.08.2023 REG SEM I 2023'!G13+'10.08.2023 SERV IUL 2023'!G13</f>
        <v>6731.05</v>
      </c>
      <c r="H13" s="16">
        <f>'10.08.2023 SOLDSERV IUN2023'!H13+'10.08.2023 REG SEM I 2023'!H13+'10.08.2023 SERV IUL 2023'!H13</f>
        <v>0</v>
      </c>
      <c r="I13" s="17">
        <f>SUM(B13:H13)</f>
        <v>849879.60000000009</v>
      </c>
      <c r="J13" s="18">
        <f>'10.08.2023 SERV IUL 2023'!J13</f>
        <v>5855808.7299999995</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'10.08.2023 SOLDSERV IUN2023'!B14+'10.08.2023 REG SEM I 2023'!B14+'10.08.2023 SERV IUL 2023'!B14</f>
        <v>912009.9</v>
      </c>
      <c r="C14" s="16">
        <f>'10.08.2023 SOLDSERV IUN2023'!C14+'10.08.2023 REG SEM I 2023'!C14+'10.08.2023 SERV IUL 2023'!C14</f>
        <v>462.97</v>
      </c>
      <c r="D14" s="16">
        <f>'10.08.2023 SOLDSERV IUN2023'!D14+'10.08.2023 REG SEM I 2023'!D14+'10.08.2023 SERV IUL 2023'!D14</f>
        <v>0</v>
      </c>
      <c r="E14" s="16">
        <f>'10.08.2023 SOLDSERV IUN2023'!E14+'10.08.2023 REG SEM I 2023'!E14+'10.08.2023 SERV IUL 2023'!E14</f>
        <v>0</v>
      </c>
      <c r="F14" s="16">
        <f>'10.08.2023 SOLDSERV IUN2023'!F14+'10.08.2023 REG SEM I 2023'!F14+'10.08.2023 SERV IUL 2023'!F14</f>
        <v>406514.56</v>
      </c>
      <c r="G14" s="16">
        <f>'10.08.2023 SOLDSERV IUN2023'!G14+'10.08.2023 REG SEM I 2023'!G14+'10.08.2023 SERV IUL 2023'!G14</f>
        <v>5940.19</v>
      </c>
      <c r="H14" s="16">
        <f>'10.08.2023 SOLDSERV IUN2023'!H14+'10.08.2023 REG SEM I 2023'!H14+'10.08.2023 SERV IUL 2023'!H14</f>
        <v>0</v>
      </c>
      <c r="I14" s="17">
        <f>SUM(B14:H14)</f>
        <v>1324927.6199999999</v>
      </c>
      <c r="J14" s="18">
        <f>'10.08.2023 SERV IUL 2023'!J14</f>
        <v>8209114.9299999988</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'10.08.2023 SOLDSERV IUN2023'!B15+'10.08.2023 REG SEM I 2023'!B15+'10.08.2023 SERV IUL 2023'!B15</f>
        <v>383286.70999999996</v>
      </c>
      <c r="C15" s="16">
        <f>'10.08.2023 SOLDSERV IUN2023'!C15+'10.08.2023 REG SEM I 2023'!C15+'10.08.2023 SERV IUL 2023'!C15</f>
        <v>0</v>
      </c>
      <c r="D15" s="16">
        <f>'10.08.2023 SOLDSERV IUN2023'!D15+'10.08.2023 REG SEM I 2023'!D15+'10.08.2023 SERV IUL 2023'!D15</f>
        <v>0</v>
      </c>
      <c r="E15" s="16">
        <f>'10.08.2023 SOLDSERV IUN2023'!E15+'10.08.2023 REG SEM I 2023'!E15+'10.08.2023 SERV IUL 2023'!E15</f>
        <v>0</v>
      </c>
      <c r="F15" s="16">
        <f>'10.08.2023 SOLDSERV IUN2023'!F15+'10.08.2023 REG SEM I 2023'!F15+'10.08.2023 SERV IUL 2023'!F15</f>
        <v>248161.41999999998</v>
      </c>
      <c r="G15" s="16">
        <f>'10.08.2023 SOLDSERV IUN2023'!G15+'10.08.2023 REG SEM I 2023'!G15+'10.08.2023 SERV IUL 2023'!G15</f>
        <v>1782.95</v>
      </c>
      <c r="H15" s="16">
        <f>'10.08.2023 SOLDSERV IUN2023'!H15+'10.08.2023 REG SEM I 2023'!H15+'10.08.2023 SERV IUL 2023'!H15</f>
        <v>0</v>
      </c>
      <c r="I15" s="17">
        <f>SUM(B15:H15)</f>
        <v>633231.07999999984</v>
      </c>
      <c r="J15" s="18">
        <f>'10.08.2023 SERV IUL 2023'!J15</f>
        <v>3216171.3000000007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6043566.71</v>
      </c>
      <c r="C16" s="8">
        <f t="shared" ref="C16:H16" si="0">SUM(C12:C15)</f>
        <v>4328.46</v>
      </c>
      <c r="D16" s="8">
        <f t="shared" si="0"/>
        <v>0</v>
      </c>
      <c r="E16" s="8">
        <f t="shared" si="0"/>
        <v>197630.63999999998</v>
      </c>
      <c r="F16" s="8">
        <f t="shared" si="0"/>
        <v>1340020</v>
      </c>
      <c r="G16" s="8">
        <f t="shared" si="0"/>
        <v>14454.19</v>
      </c>
      <c r="H16" s="8">
        <f t="shared" si="0"/>
        <v>0</v>
      </c>
      <c r="I16" s="8">
        <f>SUM(I12:I15)</f>
        <v>7600000.0000000009</v>
      </c>
      <c r="J16" s="18">
        <f>'10.08.2023 SERV IUL 2023'!J16</f>
        <v>48548159.999999993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f>C14+G14</f>
        <v>6403.16</v>
      </c>
      <c r="D17" s="1"/>
      <c r="E17" s="1"/>
      <c r="F17" s="2"/>
      <c r="G17" s="2" t="s">
        <v>20</v>
      </c>
      <c r="H17" s="2"/>
      <c r="I17" s="2"/>
      <c r="J17" s="2">
        <v>0</v>
      </c>
    </row>
    <row r="18" spans="1:12" ht="13.5" customHeight="1" x14ac:dyDescent="0.25">
      <c r="A18" s="20"/>
      <c r="B18" s="20"/>
      <c r="C18" s="20"/>
      <c r="D18" s="20"/>
      <c r="E18" s="22"/>
      <c r="F18" s="20"/>
      <c r="G18" s="20"/>
      <c r="H18" s="20"/>
      <c r="I18" s="22"/>
      <c r="J18" s="2">
        <f>J16-J17</f>
        <v>48548159.999999993</v>
      </c>
    </row>
    <row r="19" spans="1:12" ht="15.75" x14ac:dyDescent="0.25">
      <c r="A19" s="1" t="s">
        <v>5</v>
      </c>
      <c r="B19" s="1"/>
      <c r="C19" s="20"/>
      <c r="D19" s="20"/>
      <c r="E19" s="22"/>
      <c r="F19" s="20"/>
      <c r="G19" s="20"/>
      <c r="H19" s="20"/>
      <c r="I19" s="20"/>
      <c r="L19" s="3"/>
    </row>
    <row r="20" spans="1:12" ht="15.75" x14ac:dyDescent="0.25">
      <c r="A20" s="1" t="s">
        <v>10</v>
      </c>
      <c r="B20" s="3"/>
      <c r="H20" s="22"/>
      <c r="I20" s="22"/>
      <c r="J20" s="2"/>
      <c r="L20" s="3"/>
    </row>
    <row r="21" spans="1:12" ht="15.75" x14ac:dyDescent="0.25">
      <c r="H21" s="22"/>
      <c r="I21" s="2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433C1-31D0-450C-BC25-5F1B49E97A52}">
  <dimension ref="A1:AE23"/>
  <sheetViews>
    <sheetView workbookViewId="0">
      <selection activeCell="B12" sqref="B1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'10.08.2023 REG SEM I 2023'!K6</f>
        <v>6581746.1699999999</v>
      </c>
    </row>
    <row r="4" spans="1:31" s="6" customFormat="1" ht="15" x14ac:dyDescent="0.2">
      <c r="A4" s="1"/>
      <c r="B4" s="1"/>
      <c r="C4" s="1"/>
      <c r="D4" s="1"/>
      <c r="E4" s="1"/>
      <c r="F4" s="1"/>
      <c r="G4" s="1"/>
      <c r="H4" s="1"/>
      <c r="I4" s="1"/>
      <c r="J4" s="4" t="s">
        <v>15</v>
      </c>
      <c r="K4" s="4">
        <f>'10.08.2023 REG SEM I 2023'!K7</f>
        <v>17872426.169999998</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54.75" customHeight="1" x14ac:dyDescent="0.25">
      <c r="A7" s="1"/>
      <c r="B7" s="26" t="s">
        <v>66</v>
      </c>
      <c r="C7" s="27"/>
      <c r="D7" s="27"/>
      <c r="E7" s="27"/>
      <c r="F7" s="28"/>
      <c r="G7" s="28"/>
      <c r="H7" s="28"/>
      <c r="I7" s="28"/>
      <c r="J7" s="4" t="s">
        <v>15</v>
      </c>
      <c r="K7" s="4">
        <f>K4-I16</f>
        <v>11290680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3564076.28</v>
      </c>
      <c r="C12" s="24">
        <v>15177.43</v>
      </c>
      <c r="D12" s="16">
        <v>0</v>
      </c>
      <c r="E12" s="16">
        <v>197928.15</v>
      </c>
      <c r="F12" s="16">
        <v>423036</v>
      </c>
      <c r="G12" s="16">
        <v>0</v>
      </c>
      <c r="H12" s="16">
        <v>0</v>
      </c>
      <c r="I12" s="17">
        <f>SUM(B12:H12)</f>
        <v>4200217.8599999994</v>
      </c>
      <c r="J12" s="18">
        <f>'10.08.2023 REG SEM I 2023'!J12+'10.08.2023 SERV IUL 2023'!I12</f>
        <v>31267065.039999995</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434125.14</v>
      </c>
      <c r="C13" s="16">
        <v>0</v>
      </c>
      <c r="D13" s="16">
        <v>0</v>
      </c>
      <c r="E13" s="16">
        <v>0</v>
      </c>
      <c r="F13" s="16">
        <v>204930</v>
      </c>
      <c r="G13" s="16">
        <v>7722</v>
      </c>
      <c r="H13" s="16">
        <v>0</v>
      </c>
      <c r="I13" s="17">
        <f>SUM(B13:H13)</f>
        <v>646777.14</v>
      </c>
      <c r="J13" s="18">
        <f>'10.08.2023 REG SEM I 2023'!J13+'10.08.2023 SERV IUL 2023'!I13</f>
        <v>5855808.7299999995</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755018.52</v>
      </c>
      <c r="C14" s="16">
        <v>462.97</v>
      </c>
      <c r="D14" s="16">
        <v>0</v>
      </c>
      <c r="E14" s="16">
        <v>0</v>
      </c>
      <c r="F14" s="16">
        <v>407408</v>
      </c>
      <c r="G14" s="16">
        <v>5742</v>
      </c>
      <c r="H14" s="16">
        <v>0</v>
      </c>
      <c r="I14" s="17">
        <f>SUM(B14:H14)</f>
        <v>1168631.49</v>
      </c>
      <c r="J14" s="18">
        <f>'10.08.2023 REG SEM I 2023'!J14+'10.08.2023 SERV IUL 2023'!I14</f>
        <v>8209114.9299999988</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365144.68</v>
      </c>
      <c r="C15" s="16">
        <v>0</v>
      </c>
      <c r="D15" s="16">
        <v>0</v>
      </c>
      <c r="E15" s="16">
        <v>0</v>
      </c>
      <c r="F15" s="16">
        <v>200183</v>
      </c>
      <c r="G15" s="16">
        <v>792</v>
      </c>
      <c r="H15" s="16">
        <v>0</v>
      </c>
      <c r="I15" s="17">
        <f>SUM(B15:H15)</f>
        <v>566119.67999999993</v>
      </c>
      <c r="J15" s="18">
        <f>'10.08.2023 REG SEM I 2023'!J15+'10.08.2023 SERV IUL 2023'!I15</f>
        <v>3216171.3000000007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5118364.6199999992</v>
      </c>
      <c r="C16" s="8">
        <f t="shared" ref="C16:H16" si="0">SUM(C12:C15)</f>
        <v>15640.4</v>
      </c>
      <c r="D16" s="8">
        <f t="shared" si="0"/>
        <v>0</v>
      </c>
      <c r="E16" s="8">
        <f t="shared" si="0"/>
        <v>197928.15</v>
      </c>
      <c r="F16" s="8">
        <f t="shared" si="0"/>
        <v>1235557</v>
      </c>
      <c r="G16" s="8">
        <f t="shared" si="0"/>
        <v>14256</v>
      </c>
      <c r="H16" s="8">
        <f t="shared" si="0"/>
        <v>0</v>
      </c>
      <c r="I16" s="8">
        <f>SUM(I12:I15)</f>
        <v>6581746.169999999</v>
      </c>
      <c r="J16" s="18">
        <f>'10.08.2023 REG SEM I 2023'!J16+'10.08.2023 SERV IUL 2023'!I16</f>
        <v>48548159.999999993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48548159.999999993</v>
      </c>
    </row>
    <row r="19" spans="1:12" ht="15.75" x14ac:dyDescent="0.25">
      <c r="A19" s="1" t="s">
        <v>5</v>
      </c>
      <c r="B19" s="1"/>
      <c r="C19" s="1">
        <f>C16+G16</f>
        <v>29896.400000000001</v>
      </c>
      <c r="D19" s="1"/>
      <c r="E19" s="2"/>
      <c r="F19" s="1"/>
      <c r="G19" s="1"/>
      <c r="H19" s="1"/>
      <c r="I19" s="1"/>
      <c r="L19" s="3"/>
    </row>
    <row r="20" spans="1:12" ht="15.75" x14ac:dyDescent="0.25">
      <c r="A20" s="1" t="s">
        <v>10</v>
      </c>
      <c r="C20" s="1"/>
      <c r="H20" s="2"/>
      <c r="I20" s="2"/>
      <c r="J20" s="2"/>
      <c r="L20" s="3"/>
    </row>
    <row r="21" spans="1:12" ht="15.75" x14ac:dyDescent="0.25">
      <c r="C21" s="1"/>
      <c r="H21" s="2"/>
      <c r="I21" s="2"/>
      <c r="L21" s="3"/>
    </row>
    <row r="22" spans="1:12" ht="15" x14ac:dyDescent="0.2">
      <c r="C22" s="1"/>
      <c r="L22" s="3"/>
    </row>
    <row r="23" spans="1:12" ht="15" x14ac:dyDescent="0.2">
      <c r="C23" s="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3521-7B82-4ED1-A506-0D34DE07BAB5}">
  <dimension ref="A1:AE22"/>
  <sheetViews>
    <sheetView workbookViewId="0">
      <selection activeCell="I13" sqref="I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'10.08.2023 SOLDSERV IUN2023'!K6</f>
        <v>7252413.8799999999</v>
      </c>
    </row>
    <row r="4" spans="1:31" s="6" customFormat="1" ht="15" x14ac:dyDescent="0.2">
      <c r="A4" s="1"/>
      <c r="B4" s="1"/>
      <c r="C4" s="1"/>
      <c r="D4" s="1"/>
      <c r="E4" s="1"/>
      <c r="F4" s="1"/>
      <c r="G4" s="1"/>
      <c r="H4" s="1"/>
      <c r="I4" s="1"/>
      <c r="J4" s="4" t="s">
        <v>15</v>
      </c>
      <c r="K4" s="4">
        <f>'10.08.2023 SOLDSERV IUN2023'!K7</f>
        <v>18543093.879999999</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6581746.1699999999</v>
      </c>
    </row>
    <row r="7" spans="1:31" ht="54.75" customHeight="1" x14ac:dyDescent="0.25">
      <c r="A7" s="1"/>
      <c r="B7" s="26" t="s">
        <v>65</v>
      </c>
      <c r="C7" s="27"/>
      <c r="D7" s="27"/>
      <c r="E7" s="27"/>
      <c r="F7" s="28"/>
      <c r="G7" s="28"/>
      <c r="H7" s="28"/>
      <c r="I7" s="28"/>
      <c r="J7" s="4" t="s">
        <v>15</v>
      </c>
      <c r="K7" s="4">
        <f>K4-I16</f>
        <v>17872426.169999998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290348.03000000003</v>
      </c>
      <c r="C12" s="16">
        <v>-11311.94</v>
      </c>
      <c r="D12" s="16">
        <v>0</v>
      </c>
      <c r="E12" s="16">
        <v>-297.51</v>
      </c>
      <c r="F12" s="16">
        <f>61911.17-3740.39</f>
        <v>58170.78</v>
      </c>
      <c r="G12" s="16">
        <v>0</v>
      </c>
      <c r="H12" s="16">
        <v>0</v>
      </c>
      <c r="I12" s="17">
        <f>SUM(B12:H12)</f>
        <v>336909.36</v>
      </c>
      <c r="J12" s="18">
        <f>'10.08.2023 SOLDSERV IUN2023'!J12+'10.08.2023 REG SEM I 2023'!I12</f>
        <v>27066847.179999996</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178822.25</v>
      </c>
      <c r="C13" s="16">
        <v>0</v>
      </c>
      <c r="D13" s="16">
        <v>0</v>
      </c>
      <c r="E13" s="16">
        <v>0</v>
      </c>
      <c r="F13" s="16">
        <v>-792.76</v>
      </c>
      <c r="G13" s="16">
        <v>-990.95</v>
      </c>
      <c r="H13" s="16">
        <v>0</v>
      </c>
      <c r="I13" s="17">
        <f>SUM(B13:H13)</f>
        <v>177038.53999999998</v>
      </c>
      <c r="J13" s="18">
        <f>'10.08.2023 SOLDSERV IUN2023'!J13+'10.08.2023 REG SEM I 2023'!I13</f>
        <v>5209031.59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106849.59</v>
      </c>
      <c r="C14" s="16">
        <v>0</v>
      </c>
      <c r="D14" s="16">
        <v>0</v>
      </c>
      <c r="E14" s="16">
        <v>0</v>
      </c>
      <c r="F14" s="16">
        <v>-893.44</v>
      </c>
      <c r="G14" s="16">
        <v>198.19</v>
      </c>
      <c r="H14" s="16">
        <v>0</v>
      </c>
      <c r="I14" s="17">
        <f>SUM(B14:H14)</f>
        <v>106154.34</v>
      </c>
      <c r="J14" s="18">
        <f>'10.08.2023 SOLDSERV IUN2023'!J14+'10.08.2023 REG SEM I 2023'!I14</f>
        <v>7040483.4399999985</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1596.1</v>
      </c>
      <c r="C15" s="16">
        <v>0</v>
      </c>
      <c r="D15" s="16">
        <v>0</v>
      </c>
      <c r="E15" s="16">
        <v>0</v>
      </c>
      <c r="F15" s="16">
        <f>48315.84-337.42</f>
        <v>47978.42</v>
      </c>
      <c r="G15" s="16">
        <v>990.95</v>
      </c>
      <c r="H15" s="16">
        <v>0</v>
      </c>
      <c r="I15" s="17">
        <f>SUM(B15:H15)</f>
        <v>50565.469999999994</v>
      </c>
      <c r="J15" s="18">
        <f>'10.08.2023 SOLDSERV IUN2023'!J15+'10.08.2023 REG SEM I 2023'!I15</f>
        <v>2650051.6200000006</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577615.97</v>
      </c>
      <c r="C16" s="8">
        <f t="shared" ref="C16:H16" si="0">SUM(C12:C15)</f>
        <v>-11311.94</v>
      </c>
      <c r="D16" s="8">
        <f t="shared" si="0"/>
        <v>0</v>
      </c>
      <c r="E16" s="8">
        <f t="shared" si="0"/>
        <v>-297.51</v>
      </c>
      <c r="F16" s="8">
        <f t="shared" si="0"/>
        <v>104463</v>
      </c>
      <c r="G16" s="8">
        <f t="shared" si="0"/>
        <v>198.19000000000005</v>
      </c>
      <c r="H16" s="8">
        <f t="shared" si="0"/>
        <v>0</v>
      </c>
      <c r="I16" s="8">
        <f>SUM(I12:I15)</f>
        <v>670667.71</v>
      </c>
      <c r="J16" s="18">
        <f>'10.08.2023 SOLDSERV IUN2023'!J16+'10.08.2023 REG SEM I 2023'!I16</f>
        <v>41966413.829999991</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41966413.829999991</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D115-D78A-41F2-AFC3-483D2B0331C3}">
  <dimension ref="A1:AE22"/>
  <sheetViews>
    <sheetView workbookViewId="0">
      <selection activeCell="I13" sqref="I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7600000</v>
      </c>
    </row>
    <row r="4" spans="1:31" s="6" customFormat="1" ht="15" x14ac:dyDescent="0.2">
      <c r="A4" s="1"/>
      <c r="B4" s="1"/>
      <c r="C4" s="1"/>
      <c r="D4" s="1"/>
      <c r="E4" s="1"/>
      <c r="F4" s="1"/>
      <c r="G4" s="1"/>
      <c r="H4" s="1"/>
      <c r="I4" s="1"/>
      <c r="J4" s="4" t="s">
        <v>15</v>
      </c>
      <c r="K4" s="4">
        <f>'13.07.2023TOTAL'!K7</f>
        <v>18890680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7252413.8799999999</v>
      </c>
    </row>
    <row r="7" spans="1:31" ht="54.75" customHeight="1" x14ac:dyDescent="0.25">
      <c r="A7" s="1"/>
      <c r="B7" s="26" t="s">
        <v>64</v>
      </c>
      <c r="C7" s="27"/>
      <c r="D7" s="27"/>
      <c r="E7" s="27"/>
      <c r="F7" s="28"/>
      <c r="G7" s="28"/>
      <c r="H7" s="28"/>
      <c r="I7" s="28"/>
      <c r="J7" s="4" t="s">
        <v>15</v>
      </c>
      <c r="K7" s="4">
        <f>K4-I16</f>
        <v>18543093.879999999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254834.48</v>
      </c>
      <c r="C12" s="16">
        <v>0</v>
      </c>
      <c r="D12" s="16">
        <v>0</v>
      </c>
      <c r="E12" s="16">
        <v>0</v>
      </c>
      <c r="F12" s="16">
        <v>0</v>
      </c>
      <c r="G12" s="16">
        <v>0</v>
      </c>
      <c r="H12" s="16">
        <v>0</v>
      </c>
      <c r="I12" s="17">
        <f>SUM(B12:H12)</f>
        <v>254834.48</v>
      </c>
      <c r="J12" s="18">
        <f>'13.07.2023TOTAL'!J12+'10.08.2023 SOLDSERV IUN2023'!I12</f>
        <v>26729937.819999997</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26063.919999999998</v>
      </c>
      <c r="C13" s="16">
        <v>0</v>
      </c>
      <c r="D13" s="16">
        <v>0</v>
      </c>
      <c r="E13" s="16">
        <v>0</v>
      </c>
      <c r="F13" s="16">
        <v>0</v>
      </c>
      <c r="G13" s="16">
        <v>0</v>
      </c>
      <c r="H13" s="16">
        <v>0</v>
      </c>
      <c r="I13" s="17">
        <f>SUM(B13:H13)</f>
        <v>26063.919999999998</v>
      </c>
      <c r="J13" s="18">
        <f>'13.07.2023TOTAL'!J13+'10.08.2023 SOLDSERV IUN2023'!I13</f>
        <v>5031993.05</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50141.79</v>
      </c>
      <c r="C14" s="16">
        <v>0</v>
      </c>
      <c r="D14" s="16">
        <v>0</v>
      </c>
      <c r="E14" s="16">
        <v>0</v>
      </c>
      <c r="F14" s="16">
        <v>0</v>
      </c>
      <c r="G14" s="16">
        <v>0</v>
      </c>
      <c r="H14" s="16">
        <v>0</v>
      </c>
      <c r="I14" s="17">
        <f>SUM(B14:H14)</f>
        <v>50141.79</v>
      </c>
      <c r="J14" s="18">
        <f>'13.07.2023TOTAL'!J14+'10.08.2023 SOLDSERV IUN2023'!I14</f>
        <v>6934329.0999999987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16545.93</v>
      </c>
      <c r="C15" s="16">
        <v>0</v>
      </c>
      <c r="D15" s="16">
        <v>0</v>
      </c>
      <c r="E15" s="16">
        <v>0</v>
      </c>
      <c r="F15" s="16">
        <v>0</v>
      </c>
      <c r="G15" s="16">
        <v>0</v>
      </c>
      <c r="H15" s="16">
        <v>0</v>
      </c>
      <c r="I15" s="17">
        <f>SUM(B15:H15)</f>
        <v>16545.93</v>
      </c>
      <c r="J15" s="18">
        <f>'13.07.2023TOTAL'!J15+'10.08.2023 SOLDSERV IUN2023'!I15</f>
        <v>2599486.1500000004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347586.12</v>
      </c>
      <c r="C16" s="8">
        <f t="shared" ref="C16:H16" si="0">SUM(C12:C15)</f>
        <v>0</v>
      </c>
      <c r="D16" s="8">
        <f t="shared" si="0"/>
        <v>0</v>
      </c>
      <c r="E16" s="8">
        <f t="shared" si="0"/>
        <v>0</v>
      </c>
      <c r="F16" s="8">
        <f t="shared" si="0"/>
        <v>0</v>
      </c>
      <c r="G16" s="8">
        <f t="shared" si="0"/>
        <v>0</v>
      </c>
      <c r="H16" s="8">
        <f t="shared" si="0"/>
        <v>0</v>
      </c>
      <c r="I16" s="8">
        <f>SUM(I12:I15)</f>
        <v>347586.12</v>
      </c>
      <c r="J16" s="18">
        <f>'13.07.2023TOTAL'!J16+'10.08.2023 SOLDSERV IUN2023'!I16</f>
        <v>41295746.11999999</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41295746.11999999</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19E4-595A-466D-A9D9-B3796DD10D8C}">
  <dimension ref="A1:AE22"/>
  <sheetViews>
    <sheetView workbookViewId="0">
      <selection activeCell="K7" sqref="K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'13.07.2023SOLDMAI2023DRG'!K3</f>
        <v>5771330</v>
      </c>
    </row>
    <row r="4" spans="1:31" s="6" customFormat="1" ht="15" x14ac:dyDescent="0.2">
      <c r="A4" s="1"/>
      <c r="B4" s="1"/>
      <c r="C4" s="1"/>
      <c r="D4" s="1"/>
      <c r="E4" s="1"/>
      <c r="F4" s="1"/>
      <c r="G4" s="1"/>
      <c r="H4" s="1"/>
      <c r="I4" s="1"/>
      <c r="J4" s="4" t="s">
        <v>15</v>
      </c>
      <c r="K4" s="4">
        <f>'13.07.2023SOLDMAI2023DRG'!K4</f>
        <v>24662010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54.75" customHeight="1" x14ac:dyDescent="0.25">
      <c r="A7" s="1"/>
      <c r="B7" s="26" t="s">
        <v>61</v>
      </c>
      <c r="C7" s="27"/>
      <c r="D7" s="27"/>
      <c r="E7" s="27"/>
      <c r="F7" s="28"/>
      <c r="G7" s="28"/>
      <c r="H7" s="28"/>
      <c r="I7" s="28"/>
      <c r="J7" s="4" t="s">
        <v>15</v>
      </c>
      <c r="K7" s="4">
        <f>K4-I16</f>
        <v>18890680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'13.07.2023SERV IUN2023'!B12+'13.07.2023SPZIMAI2023'!B12+'13.07.2023SOLDMAI2023DRG'!B12</f>
        <v>3230551.82</v>
      </c>
      <c r="C12" s="16">
        <f>'13.07.2023SERV IUN2023'!C12+'13.07.2023SPZIMAI2023'!C12+'13.07.2023SOLDMAI2023DRG'!C12</f>
        <v>27112.51</v>
      </c>
      <c r="D12" s="16">
        <f>'13.07.2023SERV IUN2023'!D12+'13.07.2023SPZIMAI2023'!D12+'13.07.2023SOLDMAI2023DRG'!D12</f>
        <v>0</v>
      </c>
      <c r="E12" s="16">
        <f>'13.07.2023SERV IUN2023'!E12+'13.07.2023SPZIMAI2023'!E12+'13.07.2023SOLDMAI2023DRG'!E12</f>
        <v>100351.86</v>
      </c>
      <c r="F12" s="16">
        <f>'13.07.2023SERV IUN2023'!F12+'13.07.2023SPZIMAI2023'!F12+'13.07.2023SOLDMAI2023DRG'!F12</f>
        <v>449538.88</v>
      </c>
      <c r="G12" s="16">
        <f>'13.07.2023SERV IUN2023'!G12+'13.07.2023SPZIMAI2023'!G12+'13.07.2023SOLDMAI2023DRG'!G12</f>
        <v>0</v>
      </c>
      <c r="H12" s="16">
        <f>'13.07.2023SERV IUN2023'!H12+'13.07.2023SPZIMAI2023'!H12+'13.07.2023SOLDMAI2023DRG'!H12</f>
        <v>0</v>
      </c>
      <c r="I12" s="17">
        <f>SUM(B12:H12)</f>
        <v>3807555.0699999994</v>
      </c>
      <c r="J12" s="18">
        <f>'13.07.2023SERV IUN2023'!J12</f>
        <v>26475103.339999996</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'13.07.2023SERV IUN2023'!B13+'13.07.2023SPZIMAI2023'!B13+'13.07.2023SOLDMAI2023DRG'!B13</f>
        <v>352679.56</v>
      </c>
      <c r="C13" s="16">
        <f>'13.07.2023SERV IUN2023'!C13+'13.07.2023SPZIMAI2023'!C13+'13.07.2023SOLDMAI2023DRG'!C13</f>
        <v>0</v>
      </c>
      <c r="D13" s="16">
        <f>'13.07.2023SERV IUN2023'!D13+'13.07.2023SPZIMAI2023'!D13+'13.07.2023SOLDMAI2023DRG'!D13</f>
        <v>0</v>
      </c>
      <c r="E13" s="16">
        <f>'13.07.2023SERV IUN2023'!E13+'13.07.2023SPZIMAI2023'!E13+'13.07.2023SOLDMAI2023DRG'!E13</f>
        <v>0</v>
      </c>
      <c r="F13" s="16">
        <f>'13.07.2023SERV IUN2023'!F13+'13.07.2023SPZIMAI2023'!F13+'13.07.2023SOLDMAI2023DRG'!F13</f>
        <v>196406.29</v>
      </c>
      <c r="G13" s="16">
        <f>'13.07.2023SERV IUN2023'!G13+'13.07.2023SPZIMAI2023'!G13+'13.07.2023SOLDMAI2023DRG'!G13</f>
        <v>6738.46</v>
      </c>
      <c r="H13" s="16">
        <f>'13.07.2023SERV IUN2023'!H13+'13.07.2023SPZIMAI2023'!H13+'13.07.2023SOLDMAI2023DRG'!H13</f>
        <v>1395.15</v>
      </c>
      <c r="I13" s="17">
        <f>SUM(B13:H13)</f>
        <v>557219.46</v>
      </c>
      <c r="J13" s="18">
        <f>'13.07.2023SERV IUN2023'!J13</f>
        <v>5005929.13</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'13.07.2023SERV IUN2023'!B14+'13.07.2023SPZIMAI2023'!B14+'13.07.2023SOLDMAI2023DRG'!B14</f>
        <v>627935.22</v>
      </c>
      <c r="C14" s="16">
        <f>'13.07.2023SERV IUN2023'!C14+'13.07.2023SPZIMAI2023'!C14+'13.07.2023SOLDMAI2023DRG'!C14</f>
        <v>1823.3400000000001</v>
      </c>
      <c r="D14" s="16">
        <f>'13.07.2023SERV IUN2023'!D14+'13.07.2023SPZIMAI2023'!D14+'13.07.2023SOLDMAI2023DRG'!D14</f>
        <v>0</v>
      </c>
      <c r="E14" s="16">
        <f>'13.07.2023SERV IUN2023'!E14+'13.07.2023SPZIMAI2023'!E14+'13.07.2023SOLDMAI2023DRG'!E14</f>
        <v>0</v>
      </c>
      <c r="F14" s="16">
        <f>'13.07.2023SERV IUN2023'!F14+'13.07.2023SPZIMAI2023'!F14+'13.07.2023SOLDMAI2023DRG'!F14</f>
        <v>389869.31</v>
      </c>
      <c r="G14" s="16">
        <f>'13.07.2023SERV IUN2023'!G14+'13.07.2023SPZIMAI2023'!G14+'13.07.2023SOLDMAI2023DRG'!G14</f>
        <v>2378.2800000000002</v>
      </c>
      <c r="H14" s="16">
        <f>'13.07.2023SERV IUN2023'!H14+'13.07.2023SPZIMAI2023'!H14+'13.07.2023SOLDMAI2023DRG'!H14</f>
        <v>0</v>
      </c>
      <c r="I14" s="17">
        <f>SUM(B14:H14)</f>
        <v>1022006.1499999999</v>
      </c>
      <c r="J14" s="18">
        <f>'13.07.2023SERV IUN2023'!J14</f>
        <v>6884187.3099999987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'13.07.2023SERV IUN2023'!B15+'13.07.2023SPZIMAI2023'!B15+'13.07.2023SOLDMAI2023DRG'!B15</f>
        <v>193340.56999999998</v>
      </c>
      <c r="C15" s="16">
        <f>'13.07.2023SERV IUN2023'!C15+'13.07.2023SPZIMAI2023'!C15+'13.07.2023SOLDMAI2023DRG'!C15</f>
        <v>0</v>
      </c>
      <c r="D15" s="16">
        <f>'13.07.2023SERV IUN2023'!D15+'13.07.2023SPZIMAI2023'!D15+'13.07.2023SOLDMAI2023DRG'!D15</f>
        <v>0</v>
      </c>
      <c r="E15" s="16">
        <f>'13.07.2023SERV IUN2023'!E15+'13.07.2023SPZIMAI2023'!E15+'13.07.2023SOLDMAI2023DRG'!E15</f>
        <v>0</v>
      </c>
      <c r="F15" s="16">
        <f>'13.07.2023SERV IUN2023'!F15+'13.07.2023SPZIMAI2023'!F15+'13.07.2023SOLDMAI2023DRG'!F15</f>
        <v>190217.8</v>
      </c>
      <c r="G15" s="16">
        <f>'13.07.2023SERV IUN2023'!G15+'13.07.2023SPZIMAI2023'!G15+'13.07.2023SOLDMAI2023DRG'!G15</f>
        <v>990.95</v>
      </c>
      <c r="H15" s="16">
        <f>'13.07.2023SERV IUN2023'!H15+'13.07.2023SPZIMAI2023'!H15+'13.07.2023SOLDMAI2023DRG'!H15</f>
        <v>0</v>
      </c>
      <c r="I15" s="17">
        <f>SUM(B15:H15)</f>
        <v>384549.32</v>
      </c>
      <c r="J15" s="18">
        <f>'13.07.2023SERV IUN2023'!J15</f>
        <v>2582940.2200000002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4404507.17</v>
      </c>
      <c r="C16" s="8">
        <f t="shared" ref="C16:H16" si="0">SUM(C12:C15)</f>
        <v>28935.85</v>
      </c>
      <c r="D16" s="8">
        <f t="shared" si="0"/>
        <v>0</v>
      </c>
      <c r="E16" s="8">
        <f t="shared" si="0"/>
        <v>100351.86</v>
      </c>
      <c r="F16" s="8">
        <f t="shared" si="0"/>
        <v>1226032.28</v>
      </c>
      <c r="G16" s="8">
        <f t="shared" si="0"/>
        <v>10107.69</v>
      </c>
      <c r="H16" s="8">
        <f t="shared" si="0"/>
        <v>1395.15</v>
      </c>
      <c r="I16" s="8">
        <f>SUM(I12:I15)</f>
        <v>5771330</v>
      </c>
      <c r="J16" s="18">
        <f>'13.07.2023SERV IUN2023'!J16</f>
        <v>40948159.999999993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40948159.999999993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F8EF-507E-49A2-AC5F-860E5E884ECB}">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'13.07.2023SPZIMAI2023'!K6</f>
        <v>5289694.17</v>
      </c>
    </row>
    <row r="4" spans="1:31" s="6" customFormat="1" ht="15" x14ac:dyDescent="0.2">
      <c r="A4" s="1"/>
      <c r="B4" s="1"/>
      <c r="C4" s="1"/>
      <c r="D4" s="1"/>
      <c r="E4" s="1"/>
      <c r="F4" s="1"/>
      <c r="G4" s="1"/>
      <c r="H4" s="1"/>
      <c r="I4" s="1"/>
      <c r="J4" s="4" t="s">
        <v>15</v>
      </c>
      <c r="K4" s="4">
        <f>'13.07.2023SPZIMAI2023'!K7</f>
        <v>24180374.169999998</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34.5" customHeight="1" x14ac:dyDescent="0.25">
      <c r="A7" s="1"/>
      <c r="B7" s="26" t="s">
        <v>60</v>
      </c>
      <c r="C7" s="27"/>
      <c r="D7" s="27"/>
      <c r="E7" s="27"/>
      <c r="F7" s="28"/>
      <c r="G7" s="28"/>
      <c r="H7" s="28"/>
      <c r="I7" s="28"/>
      <c r="J7" s="4" t="s">
        <v>15</v>
      </c>
      <c r="K7" s="4">
        <f>K4-I16</f>
        <v>18890680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2969382.76</v>
      </c>
      <c r="C12" s="16">
        <v>18823.759999999998</v>
      </c>
      <c r="D12" s="16">
        <v>0</v>
      </c>
      <c r="E12" s="16">
        <v>100351.86</v>
      </c>
      <c r="F12" s="16">
        <v>404903.02</v>
      </c>
      <c r="G12" s="16">
        <v>0</v>
      </c>
      <c r="H12" s="16">
        <v>0</v>
      </c>
      <c r="I12" s="17">
        <f>SUM(B12:H12)</f>
        <v>3493461.3999999994</v>
      </c>
      <c r="J12" s="18">
        <f>'13.07.2023SPZIMAI2023'!J12+'13.07.2023SERV IUN2023'!I12</f>
        <v>26475103.339999996</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301865.44</v>
      </c>
      <c r="C13" s="16">
        <v>0</v>
      </c>
      <c r="D13" s="16">
        <v>0</v>
      </c>
      <c r="E13" s="16">
        <v>0</v>
      </c>
      <c r="F13" s="16">
        <v>196406.29</v>
      </c>
      <c r="G13" s="16">
        <v>6738.46</v>
      </c>
      <c r="H13" s="16">
        <v>1395.15</v>
      </c>
      <c r="I13" s="17">
        <f>SUM(B13:H13)</f>
        <v>506405.34</v>
      </c>
      <c r="J13" s="18">
        <f>'13.07.2023SPZIMAI2023'!J13+'13.07.2023SERV IUN2023'!I13</f>
        <v>5005929.13</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579125.03</v>
      </c>
      <c r="C14" s="16">
        <v>1604.41</v>
      </c>
      <c r="D14" s="16">
        <v>0</v>
      </c>
      <c r="E14" s="16">
        <v>0</v>
      </c>
      <c r="F14" s="16">
        <v>355150.21</v>
      </c>
      <c r="G14" s="16">
        <v>2378.2800000000002</v>
      </c>
      <c r="H14" s="16">
        <v>0</v>
      </c>
      <c r="I14" s="17">
        <f>SUM(B14:H14)</f>
        <v>938257.93000000017</v>
      </c>
      <c r="J14" s="18">
        <f>'13.07.2023SPZIMAI2023'!J14+'13.07.2023SERV IUN2023'!I14</f>
        <v>6884187.3099999987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191630.71</v>
      </c>
      <c r="C15" s="16">
        <v>0</v>
      </c>
      <c r="D15" s="16">
        <v>0</v>
      </c>
      <c r="E15" s="16">
        <v>0</v>
      </c>
      <c r="F15" s="16">
        <v>158947.84</v>
      </c>
      <c r="G15" s="16">
        <v>990.95</v>
      </c>
      <c r="H15" s="16">
        <v>0</v>
      </c>
      <c r="I15" s="17">
        <f>SUM(B15:H15)</f>
        <v>351569.5</v>
      </c>
      <c r="J15" s="18">
        <f>'13.07.2023SPZIMAI2023'!J15+'13.07.2023SERV IUN2023'!I15</f>
        <v>2582940.2200000002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4042003.9399999995</v>
      </c>
      <c r="C16" s="8">
        <f t="shared" ref="C16:H16" si="0">SUM(C12:C15)</f>
        <v>20428.169999999998</v>
      </c>
      <c r="D16" s="8">
        <f t="shared" si="0"/>
        <v>0</v>
      </c>
      <c r="E16" s="8">
        <f t="shared" si="0"/>
        <v>100351.86</v>
      </c>
      <c r="F16" s="8">
        <f t="shared" si="0"/>
        <v>1115407.3600000001</v>
      </c>
      <c r="G16" s="8">
        <f t="shared" si="0"/>
        <v>10107.69</v>
      </c>
      <c r="H16" s="8">
        <f t="shared" si="0"/>
        <v>1395.15</v>
      </c>
      <c r="I16" s="8">
        <f>SUM(I12:I15)</f>
        <v>5289694.17</v>
      </c>
      <c r="J16" s="18">
        <f>'13.07.2023SPZIMAI2023'!J16+'13.07.2023SERV IUN2023'!I16</f>
        <v>40948159.999999993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40948159.999999993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A98F-8F0D-4215-8238-5C0728D10E2A}">
  <dimension ref="A1:AE22"/>
  <sheetViews>
    <sheetView workbookViewId="0">
      <selection activeCell="F16" sqref="F16"/>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'13.07.2023SOLDMAI2023DRG'!K6</f>
        <v>5400319.0899999999</v>
      </c>
    </row>
    <row r="4" spans="1:31" s="6" customFormat="1" ht="15" x14ac:dyDescent="0.2">
      <c r="A4" s="1"/>
      <c r="B4" s="1"/>
      <c r="C4" s="1"/>
      <c r="D4" s="1"/>
      <c r="E4" s="1"/>
      <c r="F4" s="1"/>
      <c r="G4" s="1"/>
      <c r="H4" s="1"/>
      <c r="I4" s="1"/>
      <c r="J4" s="4" t="s">
        <v>15</v>
      </c>
      <c r="K4" s="4">
        <f>'13.07.2023SOLDMAI2023DRG'!K7</f>
        <v>24290999.09</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5289694.17</v>
      </c>
    </row>
    <row r="7" spans="1:31" ht="34.5" customHeight="1" x14ac:dyDescent="0.25">
      <c r="A7" s="1"/>
      <c r="B7" s="26" t="s">
        <v>59</v>
      </c>
      <c r="C7" s="27"/>
      <c r="D7" s="27"/>
      <c r="E7" s="27"/>
      <c r="F7" s="28"/>
      <c r="G7" s="28"/>
      <c r="H7" s="28"/>
      <c r="I7" s="28"/>
      <c r="J7" s="4" t="s">
        <v>15</v>
      </c>
      <c r="K7" s="4">
        <f>K4-I16</f>
        <v>24180374.169999998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0</v>
      </c>
      <c r="C12" s="16">
        <v>0</v>
      </c>
      <c r="D12" s="16">
        <v>0</v>
      </c>
      <c r="E12" s="16">
        <v>0</v>
      </c>
      <c r="F12" s="16">
        <v>44635.86</v>
      </c>
      <c r="G12" s="16">
        <v>0</v>
      </c>
      <c r="H12" s="16">
        <v>0</v>
      </c>
      <c r="I12" s="17">
        <f>SUM(B12:H12)</f>
        <v>44635.86</v>
      </c>
      <c r="J12" s="18">
        <f>'13.07.2023SOLDMAI2023DRG'!J12+'13.07.2023SPZIMAI2023'!I12</f>
        <v>22981641.939999998</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'13.07.2023SOLDMAI2023DRG'!J13+'13.07.2023SPZIMAI2023'!I13</f>
        <v>4499523.79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34719.1</v>
      </c>
      <c r="G14" s="16">
        <v>0</v>
      </c>
      <c r="H14" s="16">
        <v>0</v>
      </c>
      <c r="I14" s="17">
        <f>SUM(B14:H14)</f>
        <v>34719.1</v>
      </c>
      <c r="J14" s="18">
        <f>'13.07.2023SOLDMAI2023DRG'!J14+'13.07.2023SPZIMAI2023'!I14</f>
        <v>5945929.379999999</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31269.96</v>
      </c>
      <c r="G15" s="16">
        <v>0</v>
      </c>
      <c r="H15" s="16">
        <v>0</v>
      </c>
      <c r="I15" s="17">
        <f>SUM(B15:H15)</f>
        <v>31269.96</v>
      </c>
      <c r="J15" s="18">
        <f>'13.07.2023SOLDMAI2023DRG'!J15+'13.07.2023SPZIMAI2023'!I15</f>
        <v>2231370.7200000002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0</v>
      </c>
      <c r="D16" s="8">
        <f t="shared" si="0"/>
        <v>0</v>
      </c>
      <c r="E16" s="8">
        <f t="shared" si="0"/>
        <v>0</v>
      </c>
      <c r="F16" s="8">
        <f t="shared" si="0"/>
        <v>110624.91999999998</v>
      </c>
      <c r="G16" s="8">
        <f t="shared" si="0"/>
        <v>0</v>
      </c>
      <c r="H16" s="8">
        <f t="shared" si="0"/>
        <v>0</v>
      </c>
      <c r="I16" s="8">
        <f>SUM(I12:I15)</f>
        <v>110624.91999999998</v>
      </c>
      <c r="J16" s="18">
        <f>'13.07.2023SOLDMAI2023DRG'!J16+'13.07.2023SPZIMAI2023'!I16</f>
        <v>35658465.829999991</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35658465.829999991</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282E-A77F-45AA-9653-D164CCA739FB}">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5771330</v>
      </c>
    </row>
    <row r="4" spans="1:31" s="6" customFormat="1" ht="15" x14ac:dyDescent="0.2">
      <c r="A4" s="1"/>
      <c r="B4" s="1"/>
      <c r="C4" s="1"/>
      <c r="D4" s="1"/>
      <c r="E4" s="1"/>
      <c r="F4" s="1"/>
      <c r="G4" s="1"/>
      <c r="H4" s="1"/>
      <c r="I4" s="1"/>
      <c r="J4" s="4" t="s">
        <v>15</v>
      </c>
      <c r="K4" s="4">
        <v>24662010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5400319.0899999999</v>
      </c>
    </row>
    <row r="7" spans="1:31" ht="34.5" customHeight="1" x14ac:dyDescent="0.25">
      <c r="A7" s="1"/>
      <c r="B7" s="26" t="s">
        <v>58</v>
      </c>
      <c r="C7" s="27"/>
      <c r="D7" s="27"/>
      <c r="E7" s="27"/>
      <c r="F7" s="28"/>
      <c r="G7" s="28"/>
      <c r="H7" s="28"/>
      <c r="I7" s="28"/>
      <c r="J7" s="4" t="s">
        <v>15</v>
      </c>
      <c r="K7" s="4">
        <f>K4-I16</f>
        <v>24290999.09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261169.06</v>
      </c>
      <c r="C12" s="16">
        <v>8288.75</v>
      </c>
      <c r="D12" s="16">
        <v>0</v>
      </c>
      <c r="E12" s="16">
        <v>0</v>
      </c>
      <c r="F12" s="16">
        <v>0</v>
      </c>
      <c r="G12" s="16">
        <v>0</v>
      </c>
      <c r="H12" s="16">
        <v>0</v>
      </c>
      <c r="I12" s="17">
        <f>SUM(B12:H12)</f>
        <v>269457.81</v>
      </c>
      <c r="J12" s="18">
        <f>'14.06.2023TOTAL'!J12+'13.07.2023SOLDMAI2023DRG'!I12</f>
        <v>22937006.079999998</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50814.12</v>
      </c>
      <c r="C13" s="16">
        <v>0</v>
      </c>
      <c r="D13" s="16">
        <v>0</v>
      </c>
      <c r="E13" s="16">
        <v>0</v>
      </c>
      <c r="F13" s="16">
        <v>0</v>
      </c>
      <c r="G13" s="16">
        <v>0</v>
      </c>
      <c r="H13" s="16">
        <v>0</v>
      </c>
      <c r="I13" s="17">
        <f>SUM(B13:H13)</f>
        <v>50814.12</v>
      </c>
      <c r="J13" s="18">
        <f>'14.06.2023TOTAL'!J13+'13.07.2023SOLDMAI2023DRG'!I13</f>
        <v>4499523.79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48810.19</v>
      </c>
      <c r="C14" s="16">
        <v>218.93</v>
      </c>
      <c r="D14" s="16">
        <v>0</v>
      </c>
      <c r="E14" s="16">
        <v>0</v>
      </c>
      <c r="F14" s="16">
        <v>0</v>
      </c>
      <c r="G14" s="16">
        <v>0</v>
      </c>
      <c r="H14" s="16">
        <v>0</v>
      </c>
      <c r="I14" s="17">
        <f>SUM(B14:H14)</f>
        <v>49029.120000000003</v>
      </c>
      <c r="J14" s="18">
        <f>'14.06.2023TOTAL'!J14+'13.07.2023SOLDMAI2023DRG'!I14</f>
        <v>5911210.2799999993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1709.86</v>
      </c>
      <c r="C15" s="16">
        <v>0</v>
      </c>
      <c r="D15" s="16">
        <v>0</v>
      </c>
      <c r="E15" s="16">
        <v>0</v>
      </c>
      <c r="F15" s="16">
        <v>0</v>
      </c>
      <c r="G15" s="16">
        <v>0</v>
      </c>
      <c r="H15" s="16">
        <v>0</v>
      </c>
      <c r="I15" s="17">
        <f>SUM(B15:H15)</f>
        <v>1709.86</v>
      </c>
      <c r="J15" s="18">
        <f>'14.06.2023TOTAL'!J15+'13.07.2023SOLDMAI2023DRG'!I15</f>
        <v>2200100.7600000002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362503.23</v>
      </c>
      <c r="C16" s="8">
        <f t="shared" ref="C16:H16" si="0">SUM(C12:C15)</f>
        <v>8507.68</v>
      </c>
      <c r="D16" s="8">
        <f t="shared" si="0"/>
        <v>0</v>
      </c>
      <c r="E16" s="8">
        <f t="shared" si="0"/>
        <v>0</v>
      </c>
      <c r="F16" s="8">
        <f t="shared" si="0"/>
        <v>0</v>
      </c>
      <c r="G16" s="8">
        <f t="shared" si="0"/>
        <v>0</v>
      </c>
      <c r="H16" s="8">
        <f t="shared" si="0"/>
        <v>0</v>
      </c>
      <c r="I16" s="8">
        <f>SUM(I12:I15)</f>
        <v>371010.91</v>
      </c>
      <c r="J16" s="18">
        <f>'14.06.2023TOTAL'!J16+'13.07.2023SOLDMAI2023DRG'!I16</f>
        <v>35547840.909999989</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35547840.909999989</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287A-B957-4EC6-A427-6E60D915C008}">
  <dimension ref="A1:AE42"/>
  <sheetViews>
    <sheetView topLeftCell="A7" workbookViewId="0">
      <selection activeCell="A11" sqref="A11:J16"/>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c r="K3" s="4"/>
    </row>
    <row r="4" spans="1:31" s="6" customFormat="1" ht="15" x14ac:dyDescent="0.2">
      <c r="A4" s="1"/>
      <c r="B4" s="1"/>
      <c r="C4" s="1"/>
      <c r="D4" s="1"/>
      <c r="E4" s="1"/>
      <c r="F4" s="1"/>
      <c r="G4" s="1"/>
      <c r="H4" s="1"/>
      <c r="I4" s="1"/>
      <c r="J4" s="4"/>
      <c r="K4" s="4"/>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c r="K6" s="4"/>
    </row>
    <row r="7" spans="1:31" ht="34.5" customHeight="1" x14ac:dyDescent="0.25">
      <c r="A7" s="1"/>
      <c r="B7" s="26" t="s">
        <v>62</v>
      </c>
      <c r="C7" s="27"/>
      <c r="D7" s="27"/>
      <c r="E7" s="27"/>
      <c r="F7" s="28"/>
      <c r="G7" s="28"/>
      <c r="H7" s="28"/>
      <c r="I7" s="28"/>
      <c r="J7" s="4"/>
      <c r="K7" s="4"/>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'TRIM I 2023'!B12+'11.04.2023TOTAL'!B12+'26.04.2023SOLDSERVMAR2023'!B12+'27.04.2023SPZIMAR2023VALCTR'!B12+'11.05.2023TOTAL'!B12+'19.05.2023DRG01-15MAI2023PARTIA'!B12+'14.06.2023TOTAL'!B12</f>
        <v>18943556.080000002</v>
      </c>
      <c r="C12" s="16">
        <f>'TRIM I 2023'!C12+'11.04.2023TOTAL'!C12+'26.04.2023SOLDSERVMAR2023'!C12+'27.04.2023SPZIMAR2023VALCTR'!C12+'11.05.2023TOTAL'!C12+'19.05.2023DRG01-15MAI2023PARTIA'!C12+'14.06.2023TOTAL'!C12</f>
        <v>110852.26999999999</v>
      </c>
      <c r="D12" s="16">
        <f>'TRIM I 2023'!D12+'11.04.2023TOTAL'!D12+'26.04.2023SOLDSERVMAR2023'!D12+'27.04.2023SPZIMAR2023VALCTR'!D12+'11.05.2023TOTAL'!D12+'19.05.2023DRG01-15MAI2023PARTIA'!D12+'14.06.2023TOTAL'!D12</f>
        <v>552555.10000000009</v>
      </c>
      <c r="E12" s="16">
        <f>'TRIM I 2023'!E12+'11.04.2023TOTAL'!E12+'26.04.2023SOLDSERVMAR2023'!E12+'27.04.2023SPZIMAR2023VALCTR'!E12+'11.05.2023TOTAL'!E12+'19.05.2023DRG01-15MAI2023PARTIA'!E12+'14.06.2023TOTAL'!E12</f>
        <v>637523.4</v>
      </c>
      <c r="F12" s="16">
        <f>'TRIM I 2023'!F12+'11.04.2023TOTAL'!F12+'26.04.2023SOLDSERVMAR2023'!F12+'27.04.2023SPZIMAR2023VALCTR'!F12+'11.05.2023TOTAL'!F12+'19.05.2023DRG01-15MAI2023PARTIA'!F12+'14.06.2023TOTAL'!F12</f>
        <v>2423061.42</v>
      </c>
      <c r="G12" s="16">
        <f>'TRIM I 2023'!G12+'11.04.2023TOTAL'!G12+'26.04.2023SOLDSERVMAR2023'!G12+'27.04.2023SPZIMAR2023VALCTR'!G12+'11.05.2023TOTAL'!G12+'19.05.2023DRG01-15MAI2023PARTIA'!G12+'14.06.2023TOTAL'!G12</f>
        <v>0</v>
      </c>
      <c r="H12" s="16">
        <f>'TRIM I 2023'!H12+'11.04.2023TOTAL'!H12+'26.04.2023SOLDSERVMAR2023'!H12+'27.04.2023SPZIMAR2023VALCTR'!H12+'11.05.2023TOTAL'!H12+'19.05.2023DRG01-15MAI2023PARTIA'!H12+'14.06.2023TOTAL'!H12</f>
        <v>0</v>
      </c>
      <c r="I12" s="17">
        <f>SUM(B12:H12)</f>
        <v>22667548.270000003</v>
      </c>
      <c r="J12" s="18">
        <f>'14.06.2023SERVICIIMAI2023'!J12</f>
        <v>22667548.27</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'TRIM I 2023'!B13+'11.04.2023TOTAL'!B13+'26.04.2023SOLDSERVMAR2023'!B13+'27.04.2023SPZIMAR2023VALCTR'!B13+'11.05.2023TOTAL'!B13+'19.05.2023DRG01-15MAI2023PARTIA'!B13+'14.06.2023TOTAL'!B13</f>
        <v>3271201.3200000003</v>
      </c>
      <c r="C13" s="16">
        <f>'TRIM I 2023'!C13+'11.04.2023TOTAL'!C13+'26.04.2023SOLDSERVMAR2023'!C13+'27.04.2023SPZIMAR2023VALCTR'!C13+'11.05.2023TOTAL'!C13+'19.05.2023DRG01-15MAI2023PARTIA'!C13+'14.06.2023TOTAL'!C13</f>
        <v>1593.64</v>
      </c>
      <c r="D13" s="16">
        <f>'TRIM I 2023'!D13+'11.04.2023TOTAL'!D13+'26.04.2023SOLDSERVMAR2023'!D13+'27.04.2023SPZIMAR2023VALCTR'!D13+'11.05.2023TOTAL'!D13+'19.05.2023DRG01-15MAI2023PARTIA'!D13+'14.06.2023TOTAL'!D13</f>
        <v>0</v>
      </c>
      <c r="E13" s="16">
        <f>'TRIM I 2023'!E13+'11.04.2023TOTAL'!E13+'26.04.2023SOLDSERVMAR2023'!E13+'27.04.2023SPZIMAR2023VALCTR'!E13+'11.05.2023TOTAL'!E13+'19.05.2023DRG01-15MAI2023PARTIA'!E13+'14.06.2023TOTAL'!E13</f>
        <v>0</v>
      </c>
      <c r="F13" s="16">
        <f>'TRIM I 2023'!F13+'11.04.2023TOTAL'!F13+'26.04.2023SOLDSERVMAR2023'!F13+'27.04.2023SPZIMAR2023VALCTR'!F13+'11.05.2023TOTAL'!F13+'19.05.2023DRG01-15MAI2023PARTIA'!F13+'14.06.2023TOTAL'!F13</f>
        <v>1131237.1300000001</v>
      </c>
      <c r="G13" s="16">
        <f>'TRIM I 2023'!G13+'11.04.2023TOTAL'!G13+'26.04.2023SOLDSERVMAR2023'!G13+'27.04.2023SPZIMAR2023VALCTR'!G13+'11.05.2023TOTAL'!G13+'19.05.2023DRG01-15MAI2023PARTIA'!G13+'14.06.2023TOTAL'!G13</f>
        <v>33047.599999999991</v>
      </c>
      <c r="H13" s="16">
        <f>'TRIM I 2023'!H13+'11.04.2023TOTAL'!H13+'26.04.2023SOLDSERVMAR2023'!H13+'27.04.2023SPZIMAR2023VALCTR'!H13+'11.05.2023TOTAL'!H13+'19.05.2023DRG01-15MAI2023PARTIA'!H13+'14.06.2023TOTAL'!H13</f>
        <v>11629.98</v>
      </c>
      <c r="I13" s="17">
        <f>SUM(B13:H13)</f>
        <v>4448709.6700000009</v>
      </c>
      <c r="J13" s="18">
        <f>'14.06.2023SERVICIIMAI2023'!J13</f>
        <v>4448709.67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'TRIM I 2023'!B14+'11.04.2023TOTAL'!B14+'26.04.2023SOLDSERVMAR2023'!B14+'27.04.2023SPZIMAR2023VALCTR'!B14+'11.05.2023TOTAL'!B14+'19.05.2023DRG01-15MAI2023PARTIA'!B14+'14.06.2023TOTAL'!B14</f>
        <v>3917844.0500000003</v>
      </c>
      <c r="C14" s="16">
        <f>'TRIM I 2023'!C14+'11.04.2023TOTAL'!C14+'26.04.2023SOLDSERVMAR2023'!C14+'27.04.2023SPZIMAR2023VALCTR'!C14+'11.05.2023TOTAL'!C14+'19.05.2023DRG01-15MAI2023PARTIA'!C14+'14.06.2023TOTAL'!C14</f>
        <v>2139.3200000000002</v>
      </c>
      <c r="D14" s="16">
        <f>'TRIM I 2023'!D14+'11.04.2023TOTAL'!D14+'26.04.2023SOLDSERVMAR2023'!D14+'27.04.2023SPZIMAR2023VALCTR'!D14+'11.05.2023TOTAL'!D14+'19.05.2023DRG01-15MAI2023PARTIA'!D14+'14.06.2023TOTAL'!D14</f>
        <v>0</v>
      </c>
      <c r="E14" s="16">
        <f>'TRIM I 2023'!E14+'11.04.2023TOTAL'!E14+'26.04.2023SOLDSERVMAR2023'!E14+'27.04.2023SPZIMAR2023VALCTR'!E14+'11.05.2023TOTAL'!E14+'19.05.2023DRG01-15MAI2023PARTIA'!E14+'14.06.2023TOTAL'!E14</f>
        <v>0</v>
      </c>
      <c r="F14" s="16">
        <f>'TRIM I 2023'!F14+'11.04.2023TOTAL'!F14+'26.04.2023SOLDSERVMAR2023'!F14+'27.04.2023SPZIMAR2023VALCTR'!F14+'11.05.2023TOTAL'!F14+'19.05.2023DRG01-15MAI2023PARTIA'!F14+'14.06.2023TOTAL'!F14</f>
        <v>1922960.6400000001</v>
      </c>
      <c r="G14" s="16">
        <f>'TRIM I 2023'!G14+'11.04.2023TOTAL'!G14+'26.04.2023SOLDSERVMAR2023'!G14+'27.04.2023SPZIMAR2023VALCTR'!G14+'11.05.2023TOTAL'!G14+'19.05.2023DRG01-15MAI2023PARTIA'!G14+'14.06.2023TOTAL'!G14</f>
        <v>18062.3</v>
      </c>
      <c r="H14" s="16">
        <f>'TRIM I 2023'!H14+'11.04.2023TOTAL'!H14+'26.04.2023SOLDSERVMAR2023'!H14+'27.04.2023SPZIMAR2023VALCTR'!H14+'11.05.2023TOTAL'!H14+'19.05.2023DRG01-15MAI2023PARTIA'!H14+'14.06.2023TOTAL'!H14</f>
        <v>1174.8499999999999</v>
      </c>
      <c r="I14" s="17">
        <f>SUM(B14:H14)</f>
        <v>5862181.1599999992</v>
      </c>
      <c r="J14" s="18">
        <f>'14.06.2023SERVICIIMAI2023'!J14</f>
        <v>5862181.1599999992</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'TRIM I 2023'!B15+'11.04.2023TOTAL'!B15+'26.04.2023SOLDSERVMAR2023'!B15+'27.04.2023SPZIMAR2023VALCTR'!B15+'11.05.2023TOTAL'!B15+'19.05.2023DRG01-15MAI2023PARTIA'!B15+'14.06.2023TOTAL'!B15</f>
        <v>1392188.2800000003</v>
      </c>
      <c r="C15" s="16">
        <f>'TRIM I 2023'!C15+'11.04.2023TOTAL'!C15+'26.04.2023SOLDSERVMAR2023'!C15+'27.04.2023SPZIMAR2023VALCTR'!C15+'11.05.2023TOTAL'!C15+'19.05.2023DRG01-15MAI2023PARTIA'!C15+'14.06.2023TOTAL'!C15</f>
        <v>334.53</v>
      </c>
      <c r="D15" s="16">
        <f>'TRIM I 2023'!D15+'11.04.2023TOTAL'!D15+'26.04.2023SOLDSERVMAR2023'!D15+'27.04.2023SPZIMAR2023VALCTR'!D15+'11.05.2023TOTAL'!D15+'19.05.2023DRG01-15MAI2023PARTIA'!D15+'14.06.2023TOTAL'!D15</f>
        <v>0</v>
      </c>
      <c r="E15" s="16">
        <f>'TRIM I 2023'!E15+'11.04.2023TOTAL'!E15+'26.04.2023SOLDSERVMAR2023'!E15+'27.04.2023SPZIMAR2023VALCTR'!E15+'11.05.2023TOTAL'!E15+'19.05.2023DRG01-15MAI2023PARTIA'!E15+'14.06.2023TOTAL'!E15</f>
        <v>0</v>
      </c>
      <c r="F15" s="16">
        <f>'TRIM I 2023'!F15+'11.04.2023TOTAL'!F15+'26.04.2023SOLDSERVMAR2023'!F15+'27.04.2023SPZIMAR2023VALCTR'!F15+'11.05.2023TOTAL'!F15+'19.05.2023DRG01-15MAI2023PARTIA'!F15+'14.06.2023TOTAL'!F15</f>
        <v>795942.87</v>
      </c>
      <c r="G15" s="16">
        <f>'TRIM I 2023'!G15+'11.04.2023TOTAL'!G15+'26.04.2023SOLDSERVMAR2023'!G15+'27.04.2023SPZIMAR2023VALCTR'!G15+'11.05.2023TOTAL'!G15+'19.05.2023DRG01-15MAI2023PARTIA'!G15+'14.06.2023TOTAL'!G15</f>
        <v>9925.2200000000012</v>
      </c>
      <c r="H15" s="16">
        <f>'TRIM I 2023'!H15+'11.04.2023TOTAL'!H15+'26.04.2023SOLDSERVMAR2023'!H15+'27.04.2023SPZIMAR2023VALCTR'!H15+'11.05.2023TOTAL'!H15+'19.05.2023DRG01-15MAI2023PARTIA'!H15+'14.06.2023TOTAL'!H15</f>
        <v>0</v>
      </c>
      <c r="I15" s="17">
        <f>SUM(B15:H15)</f>
        <v>2198390.9000000004</v>
      </c>
      <c r="J15" s="18">
        <f>'14.06.2023SERVICIIMAI2023'!J15</f>
        <v>2198390.9000000004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27524789.730000004</v>
      </c>
      <c r="C16" s="8">
        <f t="shared" ref="C16:H16" si="0">SUM(C12:C15)</f>
        <v>114919.76</v>
      </c>
      <c r="D16" s="8">
        <f t="shared" si="0"/>
        <v>552555.10000000009</v>
      </c>
      <c r="E16" s="8">
        <f t="shared" si="0"/>
        <v>637523.4</v>
      </c>
      <c r="F16" s="8">
        <f t="shared" si="0"/>
        <v>6273202.0599999996</v>
      </c>
      <c r="G16" s="8">
        <f t="shared" si="0"/>
        <v>61035.119999999995</v>
      </c>
      <c r="H16" s="8">
        <f t="shared" si="0"/>
        <v>12804.83</v>
      </c>
      <c r="I16" s="8">
        <f>SUM(I12:I15)</f>
        <v>35176830.000000007</v>
      </c>
      <c r="J16" s="18">
        <f>'14.06.2023SERVICIIMAI2023'!J16</f>
        <v>35176829.999999993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row>
    <row r="19" spans="1:12" ht="16.5" thickBot="1" x14ac:dyDescent="0.3">
      <c r="A19" s="2" t="s">
        <v>45</v>
      </c>
      <c r="B19" s="1"/>
      <c r="C19" s="1"/>
      <c r="D19" s="1"/>
      <c r="E19" s="2"/>
      <c r="F19" s="1"/>
      <c r="G19" s="1"/>
      <c r="H19" s="1"/>
      <c r="I19" s="2"/>
      <c r="J19" s="2"/>
      <c r="L19" s="3"/>
    </row>
    <row r="20" spans="1:12" ht="64.5" thickBot="1" x14ac:dyDescent="0.3">
      <c r="A20" s="8" t="s">
        <v>0</v>
      </c>
      <c r="B20" s="9" t="s">
        <v>11</v>
      </c>
      <c r="C20" s="9" t="s">
        <v>16</v>
      </c>
      <c r="D20" s="9" t="s">
        <v>18</v>
      </c>
      <c r="E20" s="10" t="s">
        <v>12</v>
      </c>
      <c r="F20" s="11" t="s">
        <v>13</v>
      </c>
      <c r="G20" s="9" t="s">
        <v>17</v>
      </c>
      <c r="H20" s="12" t="s">
        <v>19</v>
      </c>
      <c r="I20" s="13" t="s">
        <v>6</v>
      </c>
      <c r="J20" s="14" t="s">
        <v>21</v>
      </c>
      <c r="L20" s="3"/>
    </row>
    <row r="21" spans="1:12" ht="16.5" thickBot="1" x14ac:dyDescent="0.3">
      <c r="A21" s="15" t="s">
        <v>1</v>
      </c>
      <c r="B21" s="16">
        <v>2474637.86</v>
      </c>
      <c r="C21" s="16">
        <v>18637.349999999999</v>
      </c>
      <c r="D21" s="16">
        <v>349395.10000000003</v>
      </c>
      <c r="E21" s="16">
        <v>123278.92</v>
      </c>
      <c r="F21" s="16">
        <v>268517.75</v>
      </c>
      <c r="G21" s="16">
        <v>0</v>
      </c>
      <c r="H21" s="16">
        <v>0</v>
      </c>
      <c r="I21" s="17">
        <f>SUM(B21:H21)</f>
        <v>3234466.98</v>
      </c>
      <c r="J21" s="18">
        <v>3234466.98</v>
      </c>
      <c r="L21" s="3"/>
    </row>
    <row r="22" spans="1:12" ht="16.5" thickBot="1" x14ac:dyDescent="0.3">
      <c r="A22" s="15" t="s">
        <v>2</v>
      </c>
      <c r="B22" s="16">
        <v>543271.18000000005</v>
      </c>
      <c r="C22" s="16">
        <v>0</v>
      </c>
      <c r="D22" s="16">
        <v>0</v>
      </c>
      <c r="E22" s="16">
        <v>0</v>
      </c>
      <c r="F22" s="16">
        <v>154755</v>
      </c>
      <c r="G22" s="16">
        <v>5301</v>
      </c>
      <c r="H22" s="16">
        <v>1938.33</v>
      </c>
      <c r="I22" s="17">
        <f>SUM(B22:H22)</f>
        <v>705265.51</v>
      </c>
      <c r="J22" s="18">
        <v>705265.50999999989</v>
      </c>
      <c r="L22" s="3"/>
    </row>
    <row r="23" spans="1:12" ht="16.5" thickBot="1" x14ac:dyDescent="0.3">
      <c r="A23" s="15" t="s">
        <v>3</v>
      </c>
      <c r="B23" s="16">
        <v>646166.55000000005</v>
      </c>
      <c r="C23" s="16">
        <v>0</v>
      </c>
      <c r="D23" s="16">
        <v>0</v>
      </c>
      <c r="E23" s="16">
        <v>0</v>
      </c>
      <c r="F23" s="16">
        <v>263021.52</v>
      </c>
      <c r="G23" s="16">
        <v>3933</v>
      </c>
      <c r="H23" s="16">
        <v>0</v>
      </c>
      <c r="I23" s="17">
        <f>SUM(B23:H23)</f>
        <v>913121.07000000007</v>
      </c>
      <c r="J23" s="18">
        <v>913121.07000000007</v>
      </c>
    </row>
    <row r="24" spans="1:12" ht="16.5" thickBot="1" x14ac:dyDescent="0.3">
      <c r="A24" s="19" t="s">
        <v>8</v>
      </c>
      <c r="B24" s="16">
        <v>295477.28000000003</v>
      </c>
      <c r="C24" s="16">
        <v>334.53</v>
      </c>
      <c r="D24" s="16">
        <v>0</v>
      </c>
      <c r="E24" s="16">
        <v>0</v>
      </c>
      <c r="F24" s="16">
        <v>91287.27</v>
      </c>
      <c r="G24" s="16">
        <v>2394</v>
      </c>
      <c r="H24" s="16">
        <v>0</v>
      </c>
      <c r="I24" s="17">
        <f>SUM(B24:H24)</f>
        <v>389493.08000000007</v>
      </c>
      <c r="J24" s="18">
        <v>389493.08000000007</v>
      </c>
    </row>
    <row r="25" spans="1:12" ht="16.5" thickBot="1" x14ac:dyDescent="0.3">
      <c r="A25" s="8" t="s">
        <v>4</v>
      </c>
      <c r="B25" s="8">
        <f>SUM(B21:B24)</f>
        <v>3959552.87</v>
      </c>
      <c r="C25" s="8">
        <f t="shared" ref="C25:H25" si="1">SUM(C21:C24)</f>
        <v>18971.879999999997</v>
      </c>
      <c r="D25" s="8">
        <f t="shared" si="1"/>
        <v>349395.10000000003</v>
      </c>
      <c r="E25" s="8">
        <f t="shared" si="1"/>
        <v>123278.92</v>
      </c>
      <c r="F25" s="8">
        <f t="shared" si="1"/>
        <v>777581.54</v>
      </c>
      <c r="G25" s="8">
        <f t="shared" si="1"/>
        <v>11628</v>
      </c>
      <c r="H25" s="8">
        <f t="shared" si="1"/>
        <v>1938.33</v>
      </c>
      <c r="I25" s="8">
        <f>SUM(I21:I24)</f>
        <v>5242346.6400000006</v>
      </c>
      <c r="J25" s="8">
        <f>SUM(J21:J24)</f>
        <v>5242346.6399999997</v>
      </c>
    </row>
    <row r="26" spans="1:12" ht="15.75" x14ac:dyDescent="0.25">
      <c r="A26" s="1"/>
      <c r="B26" s="1"/>
      <c r="C26" s="1"/>
      <c r="D26" s="1"/>
      <c r="E26" s="1"/>
      <c r="F26" s="2"/>
      <c r="G26" s="2"/>
      <c r="H26" s="2"/>
      <c r="I26" s="2"/>
      <c r="J26" s="2">
        <f>I25-J25</f>
        <v>0</v>
      </c>
    </row>
    <row r="27" spans="1:12" ht="16.5" thickBot="1" x14ac:dyDescent="0.3">
      <c r="A27" s="2" t="s">
        <v>46</v>
      </c>
      <c r="B27" s="1"/>
      <c r="C27" s="1"/>
      <c r="D27" s="1"/>
      <c r="E27" s="2"/>
      <c r="F27" s="1"/>
      <c r="G27" s="1"/>
      <c r="H27" s="1"/>
      <c r="I27" s="2"/>
      <c r="J27" s="2"/>
    </row>
    <row r="28" spans="1:12" ht="64.5" thickBot="1" x14ac:dyDescent="0.3">
      <c r="A28" s="8" t="s">
        <v>0</v>
      </c>
      <c r="B28" s="9" t="s">
        <v>11</v>
      </c>
      <c r="C28" s="9" t="s">
        <v>16</v>
      </c>
      <c r="D28" s="9" t="s">
        <v>18</v>
      </c>
      <c r="E28" s="10" t="s">
        <v>12</v>
      </c>
      <c r="F28" s="11" t="s">
        <v>13</v>
      </c>
      <c r="G28" s="9" t="s">
        <v>17</v>
      </c>
      <c r="H28" s="12" t="s">
        <v>19</v>
      </c>
      <c r="I28" s="13" t="s">
        <v>6</v>
      </c>
      <c r="J28" s="14" t="s">
        <v>21</v>
      </c>
    </row>
    <row r="29" spans="1:12" ht="16.5" thickBot="1" x14ac:dyDescent="0.3">
      <c r="A29" s="15" t="s">
        <v>1</v>
      </c>
      <c r="B29" s="16">
        <f>'20.01.2023CHELTIL01,2,4DEC2022'!B13+'17.01.2023CHELTIL01,2,3DEC2022'!B13+'13.01.2023CHELTIL04DEC2022'!B13</f>
        <v>268764.46999999997</v>
      </c>
      <c r="C29" s="16">
        <f>'20.01.2023CHELTIL01,2,4DEC2022'!C13+'17.01.2023CHELTIL01,2,3DEC2022'!C13+'13.01.2023CHELTIL04DEC2022'!C13</f>
        <v>0</v>
      </c>
      <c r="D29" s="16">
        <f>'20.01.2023CHELTIL01,2,4DEC2022'!D13+'17.01.2023CHELTIL01,2,3DEC2022'!D13+'13.01.2023CHELTIL04DEC2022'!D13</f>
        <v>0</v>
      </c>
      <c r="E29" s="16">
        <f>'20.01.2023CHELTIL01,2,4DEC2022'!E13+'17.01.2023CHELTIL01,2,3DEC2022'!E13+'13.01.2023CHELTIL04DEC2022'!E13</f>
        <v>0</v>
      </c>
      <c r="F29" s="16">
        <f>'20.01.2023CHELTIL01,2,4DEC2022'!F13+'17.01.2023CHELTIL01,2,3DEC2022'!F13+'13.01.2023CHELTIL04DEC2022'!F13</f>
        <v>0</v>
      </c>
      <c r="G29" s="16">
        <f>'20.01.2023CHELTIL01,2,4DEC2022'!G13+'17.01.2023CHELTIL01,2,3DEC2022'!G13+'13.01.2023CHELTIL04DEC2022'!G13</f>
        <v>0</v>
      </c>
      <c r="H29" s="16">
        <f>'20.01.2023CHELTIL01,2,4DEC2022'!H13+'17.01.2023CHELTIL01,2,3DEC2022'!H13+'13.01.2023CHELTIL04DEC2022'!H13</f>
        <v>0</v>
      </c>
      <c r="I29" s="17">
        <f>SUM(B29:H29)</f>
        <v>268764.46999999997</v>
      </c>
      <c r="J29" s="18">
        <f>'13.02.20231%ATI2022SOLD'!J21</f>
        <v>0</v>
      </c>
    </row>
    <row r="30" spans="1:12" ht="16.5" thickBot="1" x14ac:dyDescent="0.3">
      <c r="A30" s="15" t="s">
        <v>2</v>
      </c>
      <c r="B30" s="16">
        <f>'20.01.2023CHELTIL01,2,4DEC2022'!B14+'17.01.2023CHELTIL01,2,3DEC2022'!B14+'13.01.2023CHELTIL04DEC2022'!B14</f>
        <v>274410.67</v>
      </c>
      <c r="C30" s="16">
        <f>'20.01.2023CHELTIL01,2,4DEC2022'!C14+'17.01.2023CHELTIL01,2,3DEC2022'!C14+'13.01.2023CHELTIL04DEC2022'!C14</f>
        <v>0</v>
      </c>
      <c r="D30" s="16">
        <f>'20.01.2023CHELTIL01,2,4DEC2022'!D14+'17.01.2023CHELTIL01,2,3DEC2022'!D14+'13.01.2023CHELTIL04DEC2022'!D14</f>
        <v>0</v>
      </c>
      <c r="E30" s="16">
        <f>'20.01.2023CHELTIL01,2,4DEC2022'!E14+'17.01.2023CHELTIL01,2,3DEC2022'!E14+'13.01.2023CHELTIL04DEC2022'!E14</f>
        <v>0</v>
      </c>
      <c r="F30" s="16">
        <f>'20.01.2023CHELTIL01,2,4DEC2022'!F14+'17.01.2023CHELTIL01,2,3DEC2022'!F14+'13.01.2023CHELTIL04DEC2022'!F14</f>
        <v>0</v>
      </c>
      <c r="G30" s="16">
        <f>'20.01.2023CHELTIL01,2,4DEC2022'!G14+'17.01.2023CHELTIL01,2,3DEC2022'!G14+'13.01.2023CHELTIL04DEC2022'!G14</f>
        <v>0</v>
      </c>
      <c r="H30" s="16">
        <f>'20.01.2023CHELTIL01,2,4DEC2022'!H14+'17.01.2023CHELTIL01,2,3DEC2022'!H14+'13.01.2023CHELTIL04DEC2022'!H14</f>
        <v>0</v>
      </c>
      <c r="I30" s="17">
        <f>SUM(B30:H30)</f>
        <v>274410.67</v>
      </c>
      <c r="J30" s="18">
        <f>'13.02.20231%ATI2022SOLD'!J22</f>
        <v>0</v>
      </c>
    </row>
    <row r="31" spans="1:12" ht="16.5" thickBot="1" x14ac:dyDescent="0.3">
      <c r="A31" s="15" t="s">
        <v>3</v>
      </c>
      <c r="B31" s="16">
        <f>'20.01.2023CHELTIL01,2,4DEC2022'!B15+'17.01.2023CHELTIL01,2,3DEC2022'!B15+'13.01.2023CHELTIL04DEC2022'!B15</f>
        <v>209530.98</v>
      </c>
      <c r="C31" s="16">
        <f>'20.01.2023CHELTIL01,2,4DEC2022'!C15+'17.01.2023CHELTIL01,2,3DEC2022'!C15+'13.01.2023CHELTIL04DEC2022'!C15</f>
        <v>0</v>
      </c>
      <c r="D31" s="16">
        <f>'20.01.2023CHELTIL01,2,4DEC2022'!D15+'17.01.2023CHELTIL01,2,3DEC2022'!D15+'13.01.2023CHELTIL04DEC2022'!D15</f>
        <v>0</v>
      </c>
      <c r="E31" s="16">
        <f>'20.01.2023CHELTIL01,2,4DEC2022'!E15+'17.01.2023CHELTIL01,2,3DEC2022'!E15+'13.01.2023CHELTIL04DEC2022'!E15</f>
        <v>0</v>
      </c>
      <c r="F31" s="16">
        <f>'20.01.2023CHELTIL01,2,4DEC2022'!F15+'17.01.2023CHELTIL01,2,3DEC2022'!F15+'13.01.2023CHELTIL04DEC2022'!F15</f>
        <v>0</v>
      </c>
      <c r="G31" s="16">
        <f>'20.01.2023CHELTIL01,2,4DEC2022'!G15+'17.01.2023CHELTIL01,2,3DEC2022'!G15+'13.01.2023CHELTIL04DEC2022'!G15</f>
        <v>0</v>
      </c>
      <c r="H31" s="16">
        <f>'20.01.2023CHELTIL01,2,4DEC2022'!H15+'17.01.2023CHELTIL01,2,3DEC2022'!H15+'13.01.2023CHELTIL04DEC2022'!H15</f>
        <v>0</v>
      </c>
      <c r="I31" s="17">
        <f>SUM(B31:H31)</f>
        <v>209530.98</v>
      </c>
      <c r="J31" s="18">
        <f>'13.02.20231%ATI2022SOLD'!J23</f>
        <v>0</v>
      </c>
    </row>
    <row r="32" spans="1:12" ht="16.5" thickBot="1" x14ac:dyDescent="0.3">
      <c r="A32" s="19" t="s">
        <v>8</v>
      </c>
      <c r="B32" s="16">
        <f>'20.01.2023CHELTIL01,2,4DEC2022'!B16+'17.01.2023CHELTIL01,2,3DEC2022'!B16+'13.01.2023CHELTIL04DEC2022'!B16</f>
        <v>775584.57</v>
      </c>
      <c r="C32" s="16">
        <f>'20.01.2023CHELTIL01,2,4DEC2022'!C16+'17.01.2023CHELTIL01,2,3DEC2022'!C16+'13.01.2023CHELTIL04DEC2022'!C16</f>
        <v>0</v>
      </c>
      <c r="D32" s="16">
        <f>'20.01.2023CHELTIL01,2,4DEC2022'!D16+'17.01.2023CHELTIL01,2,3DEC2022'!D16+'13.01.2023CHELTIL04DEC2022'!D16</f>
        <v>0</v>
      </c>
      <c r="E32" s="16">
        <f>'20.01.2023CHELTIL01,2,4DEC2022'!E16+'17.01.2023CHELTIL01,2,3DEC2022'!E16+'13.01.2023CHELTIL04DEC2022'!E16</f>
        <v>9221.59</v>
      </c>
      <c r="F32" s="16">
        <f>'20.01.2023CHELTIL01,2,4DEC2022'!F16+'17.01.2023CHELTIL01,2,3DEC2022'!F16+'13.01.2023CHELTIL04DEC2022'!F16</f>
        <v>0</v>
      </c>
      <c r="G32" s="16">
        <f>'20.01.2023CHELTIL01,2,4DEC2022'!G16+'17.01.2023CHELTIL01,2,3DEC2022'!G16+'13.01.2023CHELTIL04DEC2022'!G16</f>
        <v>0</v>
      </c>
      <c r="H32" s="16">
        <f>'20.01.2023CHELTIL01,2,4DEC2022'!H16+'17.01.2023CHELTIL01,2,3DEC2022'!H16+'13.01.2023CHELTIL04DEC2022'!H16</f>
        <v>0</v>
      </c>
      <c r="I32" s="17">
        <f>SUM(B32:H32)</f>
        <v>784806.15999999992</v>
      </c>
      <c r="J32" s="18">
        <f>'13.02.20231%ATI2022SOLD'!J24</f>
        <v>0</v>
      </c>
    </row>
    <row r="33" spans="1:10" ht="16.5" thickBot="1" x14ac:dyDescent="0.3">
      <c r="A33" s="8" t="s">
        <v>4</v>
      </c>
      <c r="B33" s="8">
        <f>SUM(B29:B32)</f>
        <v>1528290.69</v>
      </c>
      <c r="C33" s="8">
        <f t="shared" ref="C33:H33" si="2">SUM(C29:C32)</f>
        <v>0</v>
      </c>
      <c r="D33" s="8">
        <f t="shared" si="2"/>
        <v>0</v>
      </c>
      <c r="E33" s="8">
        <f t="shared" si="2"/>
        <v>9221.59</v>
      </c>
      <c r="F33" s="8">
        <f t="shared" si="2"/>
        <v>0</v>
      </c>
      <c r="G33" s="8">
        <f t="shared" si="2"/>
        <v>0</v>
      </c>
      <c r="H33" s="8">
        <f t="shared" si="2"/>
        <v>0</v>
      </c>
      <c r="I33" s="8">
        <f>SUM(I29:I32)</f>
        <v>1537512.2799999998</v>
      </c>
      <c r="J33" s="18">
        <f>'13.02.20231%ATI2022SOLD'!J25</f>
        <v>0</v>
      </c>
    </row>
    <row r="34" spans="1:10" ht="15.75" x14ac:dyDescent="0.25">
      <c r="A34" s="2"/>
      <c r="B34" s="2"/>
      <c r="C34" s="2"/>
      <c r="D34" s="2"/>
      <c r="E34" s="2"/>
      <c r="F34" s="2"/>
      <c r="G34" s="2"/>
      <c r="H34" s="2"/>
      <c r="I34" s="2"/>
      <c r="J34" s="5"/>
    </row>
    <row r="35" spans="1:10" ht="15.75" x14ac:dyDescent="0.25">
      <c r="A35" s="2" t="s">
        <v>63</v>
      </c>
      <c r="B35" s="1"/>
      <c r="C35" s="1"/>
      <c r="D35" s="1"/>
      <c r="E35" s="2"/>
      <c r="F35" s="1"/>
      <c r="G35" s="1"/>
      <c r="H35" s="1"/>
      <c r="I35" s="1"/>
    </row>
    <row r="36" spans="1:10" ht="16.5" thickBot="1" x14ac:dyDescent="0.3">
      <c r="A36" s="2" t="s">
        <v>46</v>
      </c>
      <c r="B36" s="1"/>
      <c r="C36" s="1"/>
      <c r="D36" s="1"/>
      <c r="E36" s="2"/>
      <c r="F36" s="1"/>
      <c r="G36" s="1"/>
      <c r="H36" s="1"/>
      <c r="I36" s="2"/>
      <c r="J36" s="2"/>
    </row>
    <row r="37" spans="1:10" ht="64.5" thickBot="1" x14ac:dyDescent="0.3">
      <c r="A37" s="8" t="s">
        <v>0</v>
      </c>
      <c r="B37" s="9" t="s">
        <v>11</v>
      </c>
      <c r="C37" s="9" t="s">
        <v>16</v>
      </c>
      <c r="D37" s="9" t="s">
        <v>18</v>
      </c>
      <c r="E37" s="10" t="s">
        <v>12</v>
      </c>
      <c r="F37" s="11" t="s">
        <v>13</v>
      </c>
      <c r="G37" s="9" t="s">
        <v>17</v>
      </c>
      <c r="H37" s="12" t="s">
        <v>19</v>
      </c>
      <c r="I37" s="13" t="s">
        <v>6</v>
      </c>
      <c r="J37" s="14" t="s">
        <v>21</v>
      </c>
    </row>
    <row r="38" spans="1:10" ht="16.5" thickBot="1" x14ac:dyDescent="0.3">
      <c r="A38" s="15" t="s">
        <v>1</v>
      </c>
      <c r="B38" s="16">
        <f>'27.04.2023SPZIMAR2023VALCTR'!B12</f>
        <v>0</v>
      </c>
      <c r="C38" s="16">
        <f>'27.04.2023SPZIMAR2023VALCTR'!C12</f>
        <v>0</v>
      </c>
      <c r="D38" s="16">
        <f>'27.04.2023SPZIMAR2023VALCTR'!D12</f>
        <v>0</v>
      </c>
      <c r="E38" s="16">
        <f>'27.04.2023SPZIMAR2023VALCTR'!E12</f>
        <v>0</v>
      </c>
      <c r="F38" s="16">
        <f>'27.04.2023SPZIMAR2023VALCTR'!F12+69693.74</f>
        <v>224186.14</v>
      </c>
      <c r="G38" s="16">
        <f>'27.04.2023SPZIMAR2023VALCTR'!G12</f>
        <v>0</v>
      </c>
      <c r="H38" s="16">
        <f>'27.04.2023SPZIMAR2023VALCTR'!H12</f>
        <v>0</v>
      </c>
      <c r="I38" s="17">
        <f>SUM(B38:H38)</f>
        <v>224186.14</v>
      </c>
      <c r="J38" s="18">
        <f>'13.02.20231%ATI2022SOLD'!J30</f>
        <v>0</v>
      </c>
    </row>
    <row r="39" spans="1:10" ht="16.5" thickBot="1" x14ac:dyDescent="0.3">
      <c r="A39" s="15" t="s">
        <v>2</v>
      </c>
      <c r="B39" s="16">
        <f>'27.04.2023SPZIMAR2023VALCTR'!B13</f>
        <v>0</v>
      </c>
      <c r="C39" s="16">
        <f>'27.04.2023SPZIMAR2023VALCTR'!C13</f>
        <v>0</v>
      </c>
      <c r="D39" s="16">
        <f>'27.04.2023SPZIMAR2023VALCTR'!D13</f>
        <v>0</v>
      </c>
      <c r="E39" s="16">
        <f>'27.04.2023SPZIMAR2023VALCTR'!E13</f>
        <v>0</v>
      </c>
      <c r="F39" s="16">
        <f>'27.04.2023SPZIMAR2023VALCTR'!F13</f>
        <v>0</v>
      </c>
      <c r="G39" s="16">
        <f>'27.04.2023SPZIMAR2023VALCTR'!G13</f>
        <v>0</v>
      </c>
      <c r="H39" s="16">
        <f>'27.04.2023SPZIMAR2023VALCTR'!H13</f>
        <v>0</v>
      </c>
      <c r="I39" s="17">
        <f>SUM(B39:H39)</f>
        <v>0</v>
      </c>
      <c r="J39" s="18">
        <f>'13.02.20231%ATI2022SOLD'!J31</f>
        <v>0</v>
      </c>
    </row>
    <row r="40" spans="1:10" ht="16.5" thickBot="1" x14ac:dyDescent="0.3">
      <c r="A40" s="15" t="s">
        <v>3</v>
      </c>
      <c r="B40" s="16">
        <f>'27.04.2023SPZIMAR2023VALCTR'!B14</f>
        <v>0</v>
      </c>
      <c r="C40" s="16">
        <f>'27.04.2023SPZIMAR2023VALCTR'!C14</f>
        <v>0</v>
      </c>
      <c r="D40" s="16">
        <f>'27.04.2023SPZIMAR2023VALCTR'!D14</f>
        <v>0</v>
      </c>
      <c r="E40" s="16">
        <f>'27.04.2023SPZIMAR2023VALCTR'!E14</f>
        <v>0</v>
      </c>
      <c r="F40" s="16">
        <f>'27.04.2023SPZIMAR2023VALCTR'!F14</f>
        <v>0</v>
      </c>
      <c r="G40" s="16">
        <f>'27.04.2023SPZIMAR2023VALCTR'!G14</f>
        <v>0</v>
      </c>
      <c r="H40" s="16">
        <f>'27.04.2023SPZIMAR2023VALCTR'!H14</f>
        <v>0</v>
      </c>
      <c r="I40" s="17">
        <f>SUM(B40:H40)</f>
        <v>0</v>
      </c>
      <c r="J40" s="18">
        <f>'13.02.20231%ATI2022SOLD'!J32</f>
        <v>0</v>
      </c>
    </row>
    <row r="41" spans="1:10" ht="16.5" thickBot="1" x14ac:dyDescent="0.3">
      <c r="A41" s="19" t="s">
        <v>8</v>
      </c>
      <c r="B41" s="16">
        <f>'27.04.2023SPZIMAR2023VALCTR'!B15</f>
        <v>0</v>
      </c>
      <c r="C41" s="16">
        <f>'27.04.2023SPZIMAR2023VALCTR'!C15</f>
        <v>0</v>
      </c>
      <c r="D41" s="16">
        <f>'27.04.2023SPZIMAR2023VALCTR'!D15</f>
        <v>0</v>
      </c>
      <c r="E41" s="16">
        <f>'27.04.2023SPZIMAR2023VALCTR'!E15</f>
        <v>0</v>
      </c>
      <c r="F41" s="16">
        <f>'27.04.2023SPZIMAR2023VALCTR'!F15</f>
        <v>4558.37</v>
      </c>
      <c r="G41" s="16">
        <f>'27.04.2023SPZIMAR2023VALCTR'!G15</f>
        <v>0</v>
      </c>
      <c r="H41" s="16">
        <f>'27.04.2023SPZIMAR2023VALCTR'!H15</f>
        <v>0</v>
      </c>
      <c r="I41" s="17">
        <f>SUM(B41:H41)</f>
        <v>4558.37</v>
      </c>
      <c r="J41" s="18">
        <f>'13.02.20231%ATI2022SOLD'!J33</f>
        <v>0</v>
      </c>
    </row>
    <row r="42" spans="1:10" ht="16.5" thickBot="1" x14ac:dyDescent="0.3">
      <c r="A42" s="8" t="s">
        <v>4</v>
      </c>
      <c r="B42" s="8">
        <f>SUM(B38:B41)</f>
        <v>0</v>
      </c>
      <c r="C42" s="8">
        <f t="shared" ref="C42:H42" si="3">SUM(C38:C41)</f>
        <v>0</v>
      </c>
      <c r="D42" s="8">
        <f t="shared" si="3"/>
        <v>0</v>
      </c>
      <c r="E42" s="8">
        <f t="shared" si="3"/>
        <v>0</v>
      </c>
      <c r="F42" s="8">
        <f t="shared" si="3"/>
        <v>228744.51</v>
      </c>
      <c r="G42" s="8">
        <f t="shared" si="3"/>
        <v>0</v>
      </c>
      <c r="H42" s="8">
        <f t="shared" si="3"/>
        <v>0</v>
      </c>
      <c r="I42" s="8">
        <f>SUM(I38:I41)</f>
        <v>228744.51</v>
      </c>
      <c r="J42" s="18">
        <f>'13.02.20231%ATI2022SOLD'!J34</f>
        <v>0</v>
      </c>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4FCB-381E-4A44-92A2-8439BBED124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v>4502870</v>
      </c>
      <c r="M3" s="25"/>
      <c r="N3" s="25"/>
    </row>
    <row r="4" spans="1:31" s="6" customFormat="1" ht="15" x14ac:dyDescent="0.2">
      <c r="A4" s="1"/>
      <c r="B4" s="1"/>
      <c r="C4" s="1"/>
      <c r="D4" s="1"/>
      <c r="E4" s="1"/>
      <c r="F4" s="1"/>
      <c r="G4" s="1"/>
      <c r="H4" s="1"/>
      <c r="I4" s="1"/>
      <c r="J4" s="4" t="s">
        <v>15</v>
      </c>
      <c r="K4" s="4">
        <f>'16.11.2023REGTRIM III 2023'!K7</f>
        <v>4502870</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4343745.42</v>
      </c>
    </row>
    <row r="7" spans="1:31" ht="82.5" customHeight="1" x14ac:dyDescent="0.25">
      <c r="A7" s="1"/>
      <c r="B7" s="26" t="s">
        <v>85</v>
      </c>
      <c r="C7" s="27"/>
      <c r="D7" s="27"/>
      <c r="E7" s="27"/>
      <c r="F7" s="28"/>
      <c r="G7" s="28"/>
      <c r="H7" s="28"/>
      <c r="I7" s="28"/>
      <c r="J7" s="4" t="s">
        <v>15</v>
      </c>
      <c r="K7" s="4">
        <f>K4-I16</f>
        <v>4343745.42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45843.1</v>
      </c>
      <c r="C12" s="16">
        <v>650.66</v>
      </c>
      <c r="D12" s="16">
        <v>0</v>
      </c>
      <c r="E12" s="16">
        <v>1667.12</v>
      </c>
      <c r="F12" s="16">
        <v>734.05</v>
      </c>
      <c r="G12" s="16">
        <v>0</v>
      </c>
      <c r="H12" s="16">
        <v>0</v>
      </c>
      <c r="I12" s="17">
        <f>SUM(B12:H12)</f>
        <v>48894.930000000008</v>
      </c>
      <c r="J12" s="18">
        <f>'16.11.2023TOTAL'!J12+'17.11.2023SOLDREGTRIMIII2023'!I12</f>
        <v>39612444.764097989</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f>36128.33+151.39</f>
        <v>36279.72</v>
      </c>
      <c r="G13" s="16">
        <v>1011.95</v>
      </c>
      <c r="H13" s="16">
        <v>2497.91</v>
      </c>
      <c r="I13" s="17">
        <f>SUM(B13:H13)</f>
        <v>39789.58</v>
      </c>
      <c r="J13" s="18">
        <f>'16.11.2023TOTAL'!J13+'17.11.2023SOLDREGTRIMIII2023'!I13</f>
        <v>7343170.4399999985</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27024.9</v>
      </c>
      <c r="G14" s="16">
        <v>0</v>
      </c>
      <c r="H14" s="16">
        <v>0</v>
      </c>
      <c r="I14" s="17">
        <f>SUM(B14:H14)</f>
        <v>27024.9</v>
      </c>
      <c r="J14" s="18">
        <f>'16.11.2023TOTAL'!J14+'17.11.2023SOLDREGTRIMIII2023'!I14</f>
        <v>10601011.988276653</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17220.349999999999</v>
      </c>
      <c r="C15" s="16">
        <v>0</v>
      </c>
      <c r="D15" s="16">
        <v>0</v>
      </c>
      <c r="E15" s="16">
        <v>0</v>
      </c>
      <c r="F15" s="16">
        <v>26194.82</v>
      </c>
      <c r="G15" s="16">
        <v>0</v>
      </c>
      <c r="H15" s="16">
        <v>0</v>
      </c>
      <c r="I15" s="17">
        <f>SUM(B15:H15)</f>
        <v>43415.17</v>
      </c>
      <c r="J15" s="18">
        <f>'16.11.2023TOTAL'!J15+'17.11.2023SOLDREGTRIMIII2023'!I15</f>
        <v>4547947.5476253536</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63063.45</v>
      </c>
      <c r="C16" s="8">
        <f t="shared" ref="C16:H16" si="0">SUM(C12:C15)</f>
        <v>650.66</v>
      </c>
      <c r="D16" s="8">
        <f t="shared" si="0"/>
        <v>0</v>
      </c>
      <c r="E16" s="8">
        <f t="shared" si="0"/>
        <v>1667.12</v>
      </c>
      <c r="F16" s="8">
        <f t="shared" si="0"/>
        <v>90233.49</v>
      </c>
      <c r="G16" s="8">
        <f t="shared" si="0"/>
        <v>1011.95</v>
      </c>
      <c r="H16" s="8">
        <f t="shared" si="0"/>
        <v>2497.91</v>
      </c>
      <c r="I16" s="8">
        <f>SUM(I12:I15)</f>
        <v>159124.58000000002</v>
      </c>
      <c r="J16" s="18">
        <f>'16.11.2023TOTAL'!J16+'17.11.2023SOLDREGTRIMIII2023'!I16</f>
        <v>62104574.739999995</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62100954.579999998</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B517-535A-4EB0-BB53-2CF37B9EAA4A}">
  <dimension ref="A1:AE22"/>
  <sheetViews>
    <sheetView workbookViewId="0">
      <selection activeCell="I25" sqref="I25"/>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'14.06.2023SOLDDRGMAI2023'!K3</f>
        <v>5847390</v>
      </c>
    </row>
    <row r="4" spans="1:31" s="6" customFormat="1" ht="15" x14ac:dyDescent="0.2">
      <c r="A4" s="1"/>
      <c r="B4" s="1"/>
      <c r="C4" s="1"/>
      <c r="D4" s="1"/>
      <c r="E4" s="1"/>
      <c r="F4" s="1"/>
      <c r="G4" s="1"/>
      <c r="H4" s="1"/>
      <c r="I4" s="1"/>
      <c r="J4" s="4" t="s">
        <v>15</v>
      </c>
      <c r="K4" s="4">
        <f>'14.06.2023SOLDDRGMAI2023'!K4</f>
        <v>10373560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34.5" customHeight="1" x14ac:dyDescent="0.25">
      <c r="A7" s="1"/>
      <c r="B7" s="26" t="s">
        <v>57</v>
      </c>
      <c r="C7" s="27"/>
      <c r="D7" s="27"/>
      <c r="E7" s="27"/>
      <c r="F7" s="28"/>
      <c r="G7" s="28"/>
      <c r="H7" s="28"/>
      <c r="I7" s="28"/>
      <c r="J7" s="4" t="s">
        <v>15</v>
      </c>
      <c r="K7" s="4">
        <f>K4-I16</f>
        <v>4526169.9999999991</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'14.06.2023SOLDDRGMAI2023'!B12+'14.06.2023SERVICIIMAI2023'!B12</f>
        <v>3004779.66</v>
      </c>
      <c r="C12" s="16">
        <f>'14.06.2023SOLDDRGMAI2023'!C12+'14.06.2023SERVICIIMAI2023'!C12</f>
        <v>46748.32</v>
      </c>
      <c r="D12" s="16">
        <f>'14.06.2023SOLDDRGMAI2023'!D12+'14.06.2023SERVICIIMAI2023'!D12</f>
        <v>0</v>
      </c>
      <c r="E12" s="16">
        <f>'14.06.2023SOLDDRGMAI2023'!E12+'14.06.2023SERVICIIMAI2023'!E12</f>
        <v>118157.74</v>
      </c>
      <c r="F12" s="16">
        <f>'14.06.2023SOLDDRGMAI2023'!F12+'14.06.2023SERVICIIMAI2023'!F12</f>
        <v>474693.74</v>
      </c>
      <c r="G12" s="16">
        <f>'14.06.2023SOLDDRGMAI2023'!G12+'14.06.2023SERVICIIMAI2023'!G12</f>
        <v>0</v>
      </c>
      <c r="H12" s="16">
        <f>'14.06.2023SOLDDRGMAI2023'!H12+'14.06.2023SERVICIIMAI2023'!H12</f>
        <v>0</v>
      </c>
      <c r="I12" s="17">
        <f>SUM(B12:H12)</f>
        <v>3644379.46</v>
      </c>
      <c r="J12" s="18">
        <f>'14.06.2023SERVICIIMAI2023'!J12</f>
        <v>22667548.27</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'14.06.2023SOLDDRGMAI2023'!B13+'14.06.2023SERVICIIMAI2023'!B13</f>
        <v>532211</v>
      </c>
      <c r="C13" s="16">
        <f>'14.06.2023SOLDDRGMAI2023'!C13+'14.06.2023SERVICIIMAI2023'!C13</f>
        <v>0</v>
      </c>
      <c r="D13" s="16">
        <f>'14.06.2023SOLDDRGMAI2023'!D13+'14.06.2023SERVICIIMAI2023'!D13</f>
        <v>0</v>
      </c>
      <c r="E13" s="16">
        <f>'14.06.2023SOLDDRGMAI2023'!E13+'14.06.2023SERVICIIMAI2023'!E13</f>
        <v>0</v>
      </c>
      <c r="F13" s="16">
        <f>'14.06.2023SOLDDRGMAI2023'!F13+'14.06.2023SERVICIIMAI2023'!F13</f>
        <v>193829.82</v>
      </c>
      <c r="G13" s="16">
        <f>'14.06.2023SOLDDRGMAI2023'!G13+'14.06.2023SERVICIIMAI2023'!G13</f>
        <v>6540.27</v>
      </c>
      <c r="H13" s="16">
        <f>'14.06.2023SOLDDRGMAI2023'!H13+'14.06.2023SERVICIIMAI2023'!H13</f>
        <v>2584.44</v>
      </c>
      <c r="I13" s="17">
        <f>SUM(B13:H13)</f>
        <v>735165.53</v>
      </c>
      <c r="J13" s="18">
        <f>'14.06.2023SERVICIIMAI2023'!J13</f>
        <v>4448709.67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'14.06.2023SOLDDRGMAI2023'!B14+'14.06.2023SERVICIIMAI2023'!B14</f>
        <v>729733.08000000007</v>
      </c>
      <c r="C14" s="16">
        <f>'14.06.2023SOLDDRGMAI2023'!C14+'14.06.2023SERVICIIMAI2023'!C14</f>
        <v>1234.75</v>
      </c>
      <c r="D14" s="16">
        <f>'14.06.2023SOLDDRGMAI2023'!D14+'14.06.2023SERVICIIMAI2023'!D14</f>
        <v>0</v>
      </c>
      <c r="E14" s="16">
        <f>'14.06.2023SOLDDRGMAI2023'!E14+'14.06.2023SERVICIIMAI2023'!E14</f>
        <v>0</v>
      </c>
      <c r="F14" s="16">
        <f>'14.06.2023SOLDDRGMAI2023'!F14+'14.06.2023SERVICIIMAI2023'!F14</f>
        <v>355920.56</v>
      </c>
      <c r="G14" s="16">
        <f>'14.06.2023SOLDDRGMAI2023'!G14+'14.06.2023SERVICIIMAI2023'!G14</f>
        <v>3369.23</v>
      </c>
      <c r="H14" s="16">
        <f>'14.06.2023SOLDDRGMAI2023'!H14+'14.06.2023SERVICIIMAI2023'!H14</f>
        <v>680.11</v>
      </c>
      <c r="I14" s="17">
        <f>SUM(B14:H14)</f>
        <v>1090937.7300000002</v>
      </c>
      <c r="J14" s="18">
        <f>'14.06.2023SERVICIIMAI2023'!J14</f>
        <v>5862181.1599999992</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'14.06.2023SOLDDRGMAI2023'!B15+'14.06.2023SERVICIIMAI2023'!B15</f>
        <v>217047.86000000002</v>
      </c>
      <c r="C15" s="16">
        <f>'14.06.2023SOLDDRGMAI2023'!C15+'14.06.2023SERVICIIMAI2023'!C15</f>
        <v>0</v>
      </c>
      <c r="D15" s="16">
        <f>'14.06.2023SOLDDRGMAI2023'!D15+'14.06.2023SERVICIIMAI2023'!D15</f>
        <v>0</v>
      </c>
      <c r="E15" s="16">
        <f>'14.06.2023SOLDDRGMAI2023'!E15+'14.06.2023SERVICIIMAI2023'!E15</f>
        <v>0</v>
      </c>
      <c r="F15" s="16">
        <f>'14.06.2023SOLDDRGMAI2023'!F15+'14.06.2023SERVICIIMAI2023'!F15</f>
        <v>157679.32999999999</v>
      </c>
      <c r="G15" s="16">
        <f>'14.06.2023SOLDDRGMAI2023'!G15+'14.06.2023SERVICIIMAI2023'!G15</f>
        <v>2180.09</v>
      </c>
      <c r="H15" s="16">
        <f>'14.06.2023SOLDDRGMAI2023'!H15+'14.06.2023SERVICIIMAI2023'!H15</f>
        <v>0</v>
      </c>
      <c r="I15" s="17">
        <f>SUM(B15:H15)</f>
        <v>376907.28</v>
      </c>
      <c r="J15" s="18">
        <f>'14.06.2023SERVICIIMAI2023'!J15</f>
        <v>2198390.9000000004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4483771.6000000006</v>
      </c>
      <c r="C16" s="8">
        <f t="shared" ref="C16:H16" si="0">SUM(C12:C15)</f>
        <v>47983.07</v>
      </c>
      <c r="D16" s="8">
        <f t="shared" si="0"/>
        <v>0</v>
      </c>
      <c r="E16" s="8">
        <f t="shared" si="0"/>
        <v>118157.74</v>
      </c>
      <c r="F16" s="8">
        <f t="shared" si="0"/>
        <v>1182123.4500000002</v>
      </c>
      <c r="G16" s="8">
        <f t="shared" si="0"/>
        <v>12089.59</v>
      </c>
      <c r="H16" s="8">
        <f t="shared" si="0"/>
        <v>3264.55</v>
      </c>
      <c r="I16" s="8">
        <f>SUM(I12:I15)</f>
        <v>5847390.0000000009</v>
      </c>
      <c r="J16" s="18">
        <f>'14.06.2023SERVICIIMAI2023'!J16</f>
        <v>35176829.999999993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35176829.999999993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5C98-F2C4-4A7B-B4F8-D109583F39D7}">
  <dimension ref="A1:AE22"/>
  <sheetViews>
    <sheetView workbookViewId="0">
      <selection activeCell="F12" sqref="F1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'14.06.2023SOLDDRGMAI2023'!K6</f>
        <v>3408127.74</v>
      </c>
    </row>
    <row r="4" spans="1:31" s="6" customFormat="1" ht="15" x14ac:dyDescent="0.2">
      <c r="A4" s="1"/>
      <c r="B4" s="1"/>
      <c r="C4" s="1"/>
      <c r="D4" s="1"/>
      <c r="E4" s="1"/>
      <c r="F4" s="1"/>
      <c r="G4" s="1"/>
      <c r="H4" s="1"/>
      <c r="I4" s="1"/>
      <c r="J4" s="4" t="s">
        <v>15</v>
      </c>
      <c r="K4" s="4">
        <f>'14.06.2023SOLDDRGMAI2023'!K7</f>
        <v>7934297.7400000002</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34.5" customHeight="1" x14ac:dyDescent="0.25">
      <c r="A7" s="1"/>
      <c r="B7" s="26" t="s">
        <v>55</v>
      </c>
      <c r="C7" s="27"/>
      <c r="D7" s="27"/>
      <c r="E7" s="27"/>
      <c r="F7" s="28"/>
      <c r="G7" s="28"/>
      <c r="H7" s="28"/>
      <c r="I7" s="28"/>
      <c r="J7" s="4" t="s">
        <v>15</v>
      </c>
      <c r="K7" s="4">
        <f>K4-I16</f>
        <v>4526170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1472987.06</v>
      </c>
      <c r="C12" s="16">
        <v>46748.32</v>
      </c>
      <c r="D12" s="16">
        <v>0</v>
      </c>
      <c r="E12" s="16">
        <v>118157.74</v>
      </c>
      <c r="F12" s="16">
        <v>474693.74</v>
      </c>
      <c r="G12" s="16">
        <v>0</v>
      </c>
      <c r="H12" s="16">
        <v>0</v>
      </c>
      <c r="I12" s="17">
        <f>SUM(B12:H12)</f>
        <v>2112586.8600000003</v>
      </c>
      <c r="J12" s="18">
        <f>'14.06.2023SOLDDRGMAI2023'!J12+'14.06.2023SERVICIIMAI2023'!I12</f>
        <v>22667548.27</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286590.33</v>
      </c>
      <c r="C13" s="16">
        <v>0</v>
      </c>
      <c r="D13" s="16">
        <v>0</v>
      </c>
      <c r="E13" s="16">
        <v>0</v>
      </c>
      <c r="F13" s="16">
        <v>193829.82</v>
      </c>
      <c r="G13" s="16">
        <v>6540.27</v>
      </c>
      <c r="H13" s="16">
        <v>2584.44</v>
      </c>
      <c r="I13" s="17">
        <f>SUM(B13:H13)</f>
        <v>489544.86000000004</v>
      </c>
      <c r="J13" s="18">
        <f>'14.06.2023SOLDDRGMAI2023'!J13+'14.06.2023SERVICIIMAI2023'!I13</f>
        <v>4448709.67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275288.40999999997</v>
      </c>
      <c r="C14" s="16">
        <v>1234.75</v>
      </c>
      <c r="D14" s="16">
        <v>0</v>
      </c>
      <c r="E14" s="16">
        <v>0</v>
      </c>
      <c r="F14" s="16">
        <v>355920.56</v>
      </c>
      <c r="G14" s="16">
        <v>3369.23</v>
      </c>
      <c r="H14" s="16">
        <v>680.11</v>
      </c>
      <c r="I14" s="17">
        <f>SUM(B14:H14)</f>
        <v>636493.05999999994</v>
      </c>
      <c r="J14" s="18">
        <f>'14.06.2023SOLDDRGMAI2023'!J14+'14.06.2023SERVICIIMAI2023'!I14</f>
        <v>5862181.1599999992</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9643.5400000000009</v>
      </c>
      <c r="C15" s="16">
        <v>0</v>
      </c>
      <c r="D15" s="16">
        <v>0</v>
      </c>
      <c r="E15" s="16">
        <v>0</v>
      </c>
      <c r="F15" s="16">
        <v>157679.32999999999</v>
      </c>
      <c r="G15" s="16">
        <v>2180.09</v>
      </c>
      <c r="H15" s="16">
        <v>0</v>
      </c>
      <c r="I15" s="17">
        <f>SUM(B15:H15)</f>
        <v>169502.96</v>
      </c>
      <c r="J15" s="18">
        <f>'14.06.2023SOLDDRGMAI2023'!J15+'14.06.2023SERVICIIMAI2023'!I15</f>
        <v>2198390.9000000004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2044509.34</v>
      </c>
      <c r="C16" s="8">
        <f t="shared" ref="C16:H16" si="0">SUM(C12:C15)</f>
        <v>47983.07</v>
      </c>
      <c r="D16" s="8">
        <f t="shared" si="0"/>
        <v>0</v>
      </c>
      <c r="E16" s="8">
        <f t="shared" si="0"/>
        <v>118157.74</v>
      </c>
      <c r="F16" s="8">
        <f t="shared" si="0"/>
        <v>1182123.4500000002</v>
      </c>
      <c r="G16" s="8">
        <f t="shared" si="0"/>
        <v>12089.59</v>
      </c>
      <c r="H16" s="8">
        <f t="shared" si="0"/>
        <v>3264.55</v>
      </c>
      <c r="I16" s="8">
        <f>SUM(I12:I15)</f>
        <v>3408127.74</v>
      </c>
      <c r="J16" s="18">
        <f>'14.06.2023SOLDDRGMAI2023'!J16+'14.06.2023SERVICIIMAI2023'!I16</f>
        <v>35176829.999999993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35176829.999999993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14AEF-CC4E-4A3F-9E05-4110299337D0}">
  <dimension ref="A1:AE22"/>
  <sheetViews>
    <sheetView workbookViewId="0">
      <selection activeCell="K7" sqref="K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5847390</v>
      </c>
    </row>
    <row r="4" spans="1:31" s="6" customFormat="1" ht="15" x14ac:dyDescent="0.2">
      <c r="A4" s="1"/>
      <c r="B4" s="1"/>
      <c r="C4" s="1"/>
      <c r="D4" s="1"/>
      <c r="E4" s="1"/>
      <c r="F4" s="1"/>
      <c r="G4" s="1"/>
      <c r="H4" s="1"/>
      <c r="I4" s="1"/>
      <c r="J4" s="4" t="s">
        <v>15</v>
      </c>
      <c r="K4" s="4">
        <v>10373560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3408127.74</v>
      </c>
    </row>
    <row r="7" spans="1:31" ht="34.5" customHeight="1" x14ac:dyDescent="0.25">
      <c r="A7" s="1"/>
      <c r="B7" s="26" t="s">
        <v>56</v>
      </c>
      <c r="C7" s="27"/>
      <c r="D7" s="27"/>
      <c r="E7" s="27"/>
      <c r="F7" s="28"/>
      <c r="G7" s="28"/>
      <c r="H7" s="28"/>
      <c r="I7" s="28"/>
      <c r="J7" s="4" t="s">
        <v>15</v>
      </c>
      <c r="K7" s="4">
        <f>K4-I16</f>
        <v>7934297.7400000002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1531792.6</v>
      </c>
      <c r="C12" s="16">
        <v>0</v>
      </c>
      <c r="D12" s="16">
        <v>0</v>
      </c>
      <c r="E12" s="16">
        <v>0</v>
      </c>
      <c r="F12" s="16">
        <v>0</v>
      </c>
      <c r="G12" s="16">
        <v>0</v>
      </c>
      <c r="H12" s="16">
        <v>0</v>
      </c>
      <c r="I12" s="17">
        <f>SUM(B12:H12)</f>
        <v>1531792.6</v>
      </c>
      <c r="J12" s="18">
        <f>'19.05.2023DRG01-15MAI2023PARTIA'!J12+'14.06.2023SOLDDRGMAI2023'!I12</f>
        <v>20554961.41</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245620.66999999998</v>
      </c>
      <c r="C13" s="16">
        <v>0</v>
      </c>
      <c r="D13" s="16">
        <v>0</v>
      </c>
      <c r="E13" s="16">
        <v>0</v>
      </c>
      <c r="F13" s="16">
        <v>0</v>
      </c>
      <c r="G13" s="16">
        <v>0</v>
      </c>
      <c r="H13" s="16">
        <v>0</v>
      </c>
      <c r="I13" s="17">
        <f>SUM(B13:H13)</f>
        <v>245620.66999999998</v>
      </c>
      <c r="J13" s="18">
        <f>'19.05.2023DRG01-15MAI2023PARTIA'!J13+'14.06.2023SOLDDRGMAI2023'!I13</f>
        <v>3959164.8099999996</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454444.67000000004</v>
      </c>
      <c r="C14" s="16">
        <v>0</v>
      </c>
      <c r="D14" s="16">
        <v>0</v>
      </c>
      <c r="E14" s="16">
        <v>0</v>
      </c>
      <c r="F14" s="16">
        <v>0</v>
      </c>
      <c r="G14" s="16">
        <v>0</v>
      </c>
      <c r="H14" s="16">
        <v>0</v>
      </c>
      <c r="I14" s="17">
        <f>SUM(B14:H14)</f>
        <v>454444.67000000004</v>
      </c>
      <c r="J14" s="18">
        <f>'19.05.2023DRG01-15MAI2023PARTIA'!J14+'14.06.2023SOLDDRGMAI2023'!I14</f>
        <v>5225688.0999999996</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207404.32</v>
      </c>
      <c r="C15" s="16">
        <v>0</v>
      </c>
      <c r="D15" s="16">
        <v>0</v>
      </c>
      <c r="E15" s="16">
        <v>0</v>
      </c>
      <c r="F15" s="16">
        <v>0</v>
      </c>
      <c r="G15" s="16">
        <v>0</v>
      </c>
      <c r="H15" s="16">
        <v>0</v>
      </c>
      <c r="I15" s="17">
        <f>SUM(B15:H15)</f>
        <v>207404.32</v>
      </c>
      <c r="J15" s="18">
        <f>'19.05.2023DRG01-15MAI2023PARTIA'!J15+'14.06.2023SOLDDRGMAI2023'!I15</f>
        <v>2028887.9400000004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2439262.2599999998</v>
      </c>
      <c r="C16" s="8">
        <f t="shared" ref="C16:H16" si="0">SUM(C12:C15)</f>
        <v>0</v>
      </c>
      <c r="D16" s="8">
        <f t="shared" si="0"/>
        <v>0</v>
      </c>
      <c r="E16" s="8">
        <f t="shared" si="0"/>
        <v>0</v>
      </c>
      <c r="F16" s="8">
        <f t="shared" si="0"/>
        <v>0</v>
      </c>
      <c r="G16" s="8">
        <f t="shared" si="0"/>
        <v>0</v>
      </c>
      <c r="H16" s="8">
        <f t="shared" si="0"/>
        <v>0</v>
      </c>
      <c r="I16" s="8">
        <f>SUM(I12:I15)</f>
        <v>2439262.2599999998</v>
      </c>
      <c r="J16" s="18">
        <f>'19.05.2023DRG01-15MAI2023PARTIA'!J16+'14.06.2023SOLDDRGMAI2023'!I16</f>
        <v>31768702.25999999</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31768702.25999999</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workbookViewId="0">
      <selection activeCell="K7" sqref="K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'11.05.2023TOTAL'!K6</f>
        <v>152613.80000000075</v>
      </c>
    </row>
    <row r="4" spans="1:31" s="6" customFormat="1" ht="15" x14ac:dyDescent="0.2">
      <c r="A4" s="1"/>
      <c r="B4" s="1"/>
      <c r="C4" s="1"/>
      <c r="D4" s="1"/>
      <c r="E4" s="1"/>
      <c r="F4" s="1"/>
      <c r="G4" s="1"/>
      <c r="H4" s="1"/>
      <c r="I4" s="1"/>
      <c r="J4" s="4" t="s">
        <v>15</v>
      </c>
      <c r="K4" s="4">
        <f>'11.05.2023TOTAL'!K7</f>
        <v>10526173.800000001</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7.5669959187507629E-10</v>
      </c>
    </row>
    <row r="7" spans="1:31" ht="34.5" customHeight="1" x14ac:dyDescent="0.25">
      <c r="A7" s="1"/>
      <c r="B7" s="26" t="s">
        <v>54</v>
      </c>
      <c r="C7" s="27"/>
      <c r="D7" s="27"/>
      <c r="E7" s="27"/>
      <c r="F7" s="28"/>
      <c r="G7" s="28"/>
      <c r="H7" s="28"/>
      <c r="I7" s="28"/>
      <c r="J7" s="4" t="s">
        <v>15</v>
      </c>
      <c r="K7" s="4">
        <f>K4-I16</f>
        <v>10373560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95837.45</v>
      </c>
      <c r="C12" s="16">
        <v>0</v>
      </c>
      <c r="D12" s="16">
        <v>0</v>
      </c>
      <c r="E12" s="16">
        <v>0</v>
      </c>
      <c r="F12" s="16">
        <v>0</v>
      </c>
      <c r="G12" s="16">
        <v>0</v>
      </c>
      <c r="H12" s="16">
        <v>0</v>
      </c>
      <c r="I12" s="17">
        <f>SUM(B12:H12)</f>
        <v>95837.45</v>
      </c>
      <c r="J12" s="18">
        <f>'11.05.2023TOTAL'!J12+'19.05.2023DRG01-15MAI2023PARTIA'!I12</f>
        <v>19023168.809999999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15367.39</v>
      </c>
      <c r="C13" s="16">
        <v>0</v>
      </c>
      <c r="D13" s="16">
        <v>0</v>
      </c>
      <c r="E13" s="16">
        <v>0</v>
      </c>
      <c r="F13" s="16">
        <v>0</v>
      </c>
      <c r="G13" s="16">
        <v>0</v>
      </c>
      <c r="H13" s="16">
        <v>0</v>
      </c>
      <c r="I13" s="17">
        <f>SUM(B13:H13)</f>
        <v>15367.39</v>
      </c>
      <c r="J13" s="18">
        <f>'11.05.2023TOTAL'!J13+'19.05.2023DRG01-15MAI2023PARTIA'!I13</f>
        <v>3713544.1399999997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28432.6</v>
      </c>
      <c r="C14" s="16">
        <v>0</v>
      </c>
      <c r="D14" s="16">
        <v>0</v>
      </c>
      <c r="E14" s="16">
        <v>0</v>
      </c>
      <c r="F14" s="16">
        <v>0</v>
      </c>
      <c r="G14" s="16">
        <v>0</v>
      </c>
      <c r="H14" s="16">
        <v>0</v>
      </c>
      <c r="I14" s="17">
        <f>SUM(B14:H14)</f>
        <v>28432.6</v>
      </c>
      <c r="J14" s="18">
        <f>'11.05.2023TOTAL'!J14+'19.05.2023DRG01-15MAI2023PARTIA'!I14</f>
        <v>4771243.43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12976.36</v>
      </c>
      <c r="C15" s="16">
        <v>0</v>
      </c>
      <c r="D15" s="16">
        <v>0</v>
      </c>
      <c r="E15" s="16">
        <v>0</v>
      </c>
      <c r="F15" s="16">
        <v>0</v>
      </c>
      <c r="G15" s="16">
        <v>0</v>
      </c>
      <c r="H15" s="16">
        <v>0</v>
      </c>
      <c r="I15" s="17">
        <f>SUM(B15:H15)</f>
        <v>12976.36</v>
      </c>
      <c r="J15" s="18">
        <f>'11.05.2023TOTAL'!J15+'19.05.2023DRG01-15MAI2023PARTIA'!I15</f>
        <v>1821483.6200000003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152613.79999999999</v>
      </c>
      <c r="C16" s="8">
        <f t="shared" ref="C16:H16" si="0">SUM(C12:C15)</f>
        <v>0</v>
      </c>
      <c r="D16" s="8">
        <f t="shared" si="0"/>
        <v>0</v>
      </c>
      <c r="E16" s="8">
        <f t="shared" si="0"/>
        <v>0</v>
      </c>
      <c r="F16" s="8">
        <f t="shared" si="0"/>
        <v>0</v>
      </c>
      <c r="G16" s="8">
        <f t="shared" si="0"/>
        <v>0</v>
      </c>
      <c r="H16" s="8">
        <f t="shared" si="0"/>
        <v>0</v>
      </c>
      <c r="I16" s="8">
        <f>SUM(I12:I15)</f>
        <v>152613.79999999999</v>
      </c>
      <c r="J16" s="18">
        <f>'11.05.2023TOTAL'!J16+'19.05.2023DRG01-15MAI2023PARTIA'!I16</f>
        <v>29329439.999999993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29329439.999999993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2"/>
  <sheetViews>
    <sheetView workbookViewId="0">
      <selection activeCell="J16" sqref="J16"/>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'11.05.2023SERVAPR2023 '!K3</f>
        <v>6200001.6500000004</v>
      </c>
    </row>
    <row r="4" spans="1:31" s="6" customFormat="1" ht="15" x14ac:dyDescent="0.2">
      <c r="A4" s="1"/>
      <c r="B4" s="1"/>
      <c r="C4" s="1"/>
      <c r="D4" s="1"/>
      <c r="E4" s="1"/>
      <c r="F4" s="1"/>
      <c r="G4" s="1"/>
      <c r="H4" s="1"/>
      <c r="I4" s="1"/>
      <c r="J4" s="4" t="s">
        <v>15</v>
      </c>
      <c r="K4" s="4">
        <f>'11.05.2023SERVAPR2023 '!K4</f>
        <v>16573561.65</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152613.80000000075</v>
      </c>
    </row>
    <row r="7" spans="1:31" ht="34.5" customHeight="1" x14ac:dyDescent="0.25">
      <c r="A7" s="1"/>
      <c r="B7" s="26" t="s">
        <v>53</v>
      </c>
      <c r="C7" s="27"/>
      <c r="D7" s="27"/>
      <c r="E7" s="27"/>
      <c r="F7" s="28"/>
      <c r="G7" s="28"/>
      <c r="H7" s="28"/>
      <c r="I7" s="28"/>
      <c r="J7" s="4" t="s">
        <v>15</v>
      </c>
      <c r="K7" s="4">
        <f>K4-I16</f>
        <v>10526173.800000001</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'11.05.2023REGULARIZARETRIMI2023'!B12+'11.05.2023SERVAPR2023 '!B12</f>
        <v>3358054.12</v>
      </c>
      <c r="C12" s="16">
        <f>'11.05.2023REGULARIZARETRIMI2023'!C12+'11.05.2023SERVAPR2023 '!C12</f>
        <v>9220.44</v>
      </c>
      <c r="D12" s="16">
        <f>'11.05.2023REGULARIZARETRIMI2023'!D12+'11.05.2023SERVAPR2023 '!D12</f>
        <v>203160</v>
      </c>
      <c r="E12" s="16">
        <f>'11.05.2023REGULARIZARETRIMI2023'!E12+'11.05.2023SERVAPR2023 '!E12</f>
        <v>82781.97</v>
      </c>
      <c r="F12" s="16">
        <f>'11.05.2023REGULARIZARETRIMI2023'!F12+'11.05.2023SERVAPR2023 '!F12</f>
        <v>360830.88</v>
      </c>
      <c r="G12" s="16">
        <f>'11.05.2023REGULARIZARETRIMI2023'!G12+'11.05.2023SERVAPR2023 '!G12</f>
        <v>0</v>
      </c>
      <c r="H12" s="16">
        <f>'11.05.2023REGULARIZARETRIMI2023'!H12+'11.05.2023SERVAPR2023 '!H12</f>
        <v>0</v>
      </c>
      <c r="I12" s="17">
        <f>SUM(B12:H12)</f>
        <v>4014047.41</v>
      </c>
      <c r="J12" s="18">
        <f>'11.05.2023REGULARIZARETRIMI2023'!J12</f>
        <v>18927331.359999999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'11.05.2023REGULARIZARETRIMI2023'!B13+'11.05.2023SERVAPR2023 '!B13</f>
        <v>460432.39</v>
      </c>
      <c r="C13" s="16">
        <f>'11.05.2023REGULARIZARETRIMI2023'!C13+'11.05.2023SERVAPR2023 '!C13</f>
        <v>462.97</v>
      </c>
      <c r="D13" s="16">
        <f>'11.05.2023REGULARIZARETRIMI2023'!D13+'11.05.2023SERVAPR2023 '!D13</f>
        <v>0</v>
      </c>
      <c r="E13" s="16">
        <f>'11.05.2023REGULARIZARETRIMI2023'!E13+'11.05.2023SERVAPR2023 '!E13</f>
        <v>0</v>
      </c>
      <c r="F13" s="16">
        <f>'11.05.2023REGULARIZARETRIMI2023'!F13+'11.05.2023SERVAPR2023 '!F13</f>
        <v>173019.87</v>
      </c>
      <c r="G13" s="16">
        <f>'11.05.2023REGULARIZARETRIMI2023'!G13+'11.05.2023SERVAPR2023 '!G13</f>
        <v>7531.2199999999993</v>
      </c>
      <c r="H13" s="16">
        <f>'11.05.2023REGULARIZARETRIMI2023'!H13+'11.05.2023SERVAPR2023 '!H13</f>
        <v>1507.59</v>
      </c>
      <c r="I13" s="17">
        <f>SUM(B13:H13)</f>
        <v>642954.03999999992</v>
      </c>
      <c r="J13" s="18">
        <f>'11.05.2023REGULARIZARETRIMI2023'!J13</f>
        <v>3698176.7499999995</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'11.05.2023REGULARIZARETRIMI2023'!B14+'11.05.2023SERVAPR2023 '!B14</f>
        <v>649203.02</v>
      </c>
      <c r="C14" s="16">
        <f>'11.05.2023REGULARIZARETRIMI2023'!C14+'11.05.2023SERVAPR2023 '!C14</f>
        <v>0</v>
      </c>
      <c r="D14" s="16">
        <f>'11.05.2023REGULARIZARETRIMI2023'!D14+'11.05.2023SERVAPR2023 '!D14</f>
        <v>0</v>
      </c>
      <c r="E14" s="16">
        <f>'11.05.2023REGULARIZARETRIMI2023'!E14+'11.05.2023SERVAPR2023 '!E14</f>
        <v>0</v>
      </c>
      <c r="F14" s="16">
        <f>'11.05.2023REGULARIZARETRIMI2023'!F14+'11.05.2023SERVAPR2023 '!F14</f>
        <v>338110.44999999995</v>
      </c>
      <c r="G14" s="16">
        <f>'11.05.2023REGULARIZARETRIMI2023'!G14+'11.05.2023SERVAPR2023 '!G14</f>
        <v>5747.51</v>
      </c>
      <c r="H14" s="16">
        <f>'11.05.2023REGULARIZARETRIMI2023'!H14+'11.05.2023SERVAPR2023 '!H14</f>
        <v>0</v>
      </c>
      <c r="I14" s="17">
        <f>SUM(B14:H14)</f>
        <v>993060.98</v>
      </c>
      <c r="J14" s="18">
        <f>'11.05.2023REGULARIZARETRIMI2023'!J14</f>
        <v>4742810.83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'11.05.2023REGULARIZARETRIMI2023'!B15+'11.05.2023SERVAPR2023 '!B15</f>
        <v>239832.35</v>
      </c>
      <c r="C15" s="16">
        <f>'11.05.2023REGULARIZARETRIMI2023'!C15+'11.05.2023SERVAPR2023 '!C15</f>
        <v>0</v>
      </c>
      <c r="D15" s="16">
        <f>'11.05.2023REGULARIZARETRIMI2023'!D15+'11.05.2023SERVAPR2023 '!D15</f>
        <v>0</v>
      </c>
      <c r="E15" s="16">
        <f>'11.05.2023REGULARIZARETRIMI2023'!E15+'11.05.2023SERVAPR2023 '!E15</f>
        <v>0</v>
      </c>
      <c r="F15" s="16">
        <f>'11.05.2023REGULARIZARETRIMI2023'!F15+'11.05.2023SERVAPR2023 '!F15</f>
        <v>155312.97999999998</v>
      </c>
      <c r="G15" s="16">
        <f>'11.05.2023REGULARIZARETRIMI2023'!G15+'11.05.2023SERVAPR2023 '!G15</f>
        <v>2180.09</v>
      </c>
      <c r="H15" s="16">
        <f>'11.05.2023REGULARIZARETRIMI2023'!H15+'11.05.2023SERVAPR2023 '!H15</f>
        <v>0</v>
      </c>
      <c r="I15" s="17">
        <f>SUM(B15:H15)</f>
        <v>397325.42</v>
      </c>
      <c r="J15" s="18">
        <f>'11.05.2023REGULARIZARETRIMI2023'!J15</f>
        <v>1808507.2600000002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4707521.88</v>
      </c>
      <c r="C16" s="8">
        <f t="shared" ref="C16:H16" si="0">SUM(C12:C15)</f>
        <v>9683.41</v>
      </c>
      <c r="D16" s="8">
        <f t="shared" si="0"/>
        <v>203160</v>
      </c>
      <c r="E16" s="8">
        <f t="shared" si="0"/>
        <v>82781.97</v>
      </c>
      <c r="F16" s="8">
        <f t="shared" si="0"/>
        <v>1027274.1799999999</v>
      </c>
      <c r="G16" s="8">
        <f t="shared" si="0"/>
        <v>15458.82</v>
      </c>
      <c r="H16" s="8">
        <f t="shared" si="0"/>
        <v>1507.59</v>
      </c>
      <c r="I16" s="8">
        <f>SUM(I12:I15)</f>
        <v>6047387.8499999996</v>
      </c>
      <c r="J16" s="18">
        <f>'11.05.2023REGULARIZARETRIMI2023'!J16</f>
        <v>29176826.199999992</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29176826.199999992</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2"/>
  <sheetViews>
    <sheetView workbookViewId="0">
      <selection activeCell="G13" sqref="G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'11.05.2023SERVAPR2023 '!K6</f>
        <v>631078.54000000097</v>
      </c>
    </row>
    <row r="4" spans="1:31" s="6" customFormat="1" ht="15" x14ac:dyDescent="0.2">
      <c r="A4" s="1"/>
      <c r="B4" s="1"/>
      <c r="C4" s="1"/>
      <c r="D4" s="1"/>
      <c r="E4" s="1"/>
      <c r="F4" s="1"/>
      <c r="G4" s="1"/>
      <c r="H4" s="1"/>
      <c r="I4" s="1"/>
      <c r="J4" s="4" t="s">
        <v>15</v>
      </c>
      <c r="K4" s="4">
        <f>'11.05.2023SERVAPR2023 '!K7</f>
        <v>11004638.540000001</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152613.80000000104</v>
      </c>
    </row>
    <row r="7" spans="1:31" ht="34.5" customHeight="1" x14ac:dyDescent="0.25">
      <c r="A7" s="1"/>
      <c r="B7" s="26" t="s">
        <v>52</v>
      </c>
      <c r="C7" s="27"/>
      <c r="D7" s="27"/>
      <c r="E7" s="27"/>
      <c r="F7" s="28"/>
      <c r="G7" s="28"/>
      <c r="H7" s="28"/>
      <c r="I7" s="28"/>
      <c r="J7" s="4" t="s">
        <v>15</v>
      </c>
      <c r="K7" s="4">
        <f>K4-I16</f>
        <v>10526173.800000001</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203785.38</v>
      </c>
      <c r="C12" s="16">
        <v>0</v>
      </c>
      <c r="D12" s="16">
        <v>203160</v>
      </c>
      <c r="E12" s="16">
        <v>168.66</v>
      </c>
      <c r="F12" s="16">
        <v>154.79</v>
      </c>
      <c r="G12" s="16">
        <v>0</v>
      </c>
      <c r="H12" s="16">
        <v>0</v>
      </c>
      <c r="I12" s="17">
        <f>SUM(B12:H12)</f>
        <v>407268.82999999996</v>
      </c>
      <c r="J12" s="18">
        <f>'11.05.2023SERVAPR2023 '!J12+'11.05.2023REGULARIZARETRIMI2023'!I12</f>
        <v>18927331.359999999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33367.82</v>
      </c>
      <c r="C13" s="16">
        <v>0</v>
      </c>
      <c r="D13" s="16">
        <v>0</v>
      </c>
      <c r="E13" s="16">
        <v>0</v>
      </c>
      <c r="F13" s="16">
        <v>-198.19</v>
      </c>
      <c r="G13" s="16">
        <v>198.19</v>
      </c>
      <c r="H13" s="16">
        <v>0</v>
      </c>
      <c r="I13" s="17">
        <f>SUM(B13:H13)</f>
        <v>33367.82</v>
      </c>
      <c r="J13" s="18">
        <f>'11.05.2023SERVAPR2023 '!J13+'11.05.2023REGULARIZARETRIMI2023'!I13</f>
        <v>3698176.7499999995</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10108.969999999999</v>
      </c>
      <c r="C14" s="16">
        <v>0</v>
      </c>
      <c r="D14" s="16">
        <v>0</v>
      </c>
      <c r="E14" s="16">
        <v>0</v>
      </c>
      <c r="F14" s="16">
        <v>-2736.46</v>
      </c>
      <c r="G14" s="16">
        <v>2180.09</v>
      </c>
      <c r="H14" s="16">
        <v>0</v>
      </c>
      <c r="I14" s="17">
        <f>SUM(B14:H14)</f>
        <v>9552.5999999999985</v>
      </c>
      <c r="J14" s="18">
        <f>'11.05.2023SERVAPR2023 '!J14+'11.05.2023REGULARIZARETRIMI2023'!I14</f>
        <v>4742810.83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27156.53</v>
      </c>
      <c r="C15" s="16">
        <v>0</v>
      </c>
      <c r="D15" s="16">
        <v>0</v>
      </c>
      <c r="E15" s="16">
        <v>0</v>
      </c>
      <c r="F15" s="16">
        <v>1118.96</v>
      </c>
      <c r="G15" s="16">
        <v>0</v>
      </c>
      <c r="H15" s="16">
        <v>0</v>
      </c>
      <c r="I15" s="17">
        <f>SUM(B15:H15)</f>
        <v>28275.489999999998</v>
      </c>
      <c r="J15" s="18">
        <f>'11.05.2023SERVAPR2023 '!J15+'11.05.2023REGULARIZARETRIMI2023'!I15</f>
        <v>1808507.2600000002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274418.7</v>
      </c>
      <c r="C16" s="8">
        <f t="shared" ref="C16:H16" si="0">SUM(C12:C15)</f>
        <v>0</v>
      </c>
      <c r="D16" s="8">
        <f t="shared" si="0"/>
        <v>203160</v>
      </c>
      <c r="E16" s="8">
        <f t="shared" si="0"/>
        <v>168.66</v>
      </c>
      <c r="F16" s="8">
        <f t="shared" si="0"/>
        <v>-1660.9</v>
      </c>
      <c r="G16" s="8">
        <f t="shared" si="0"/>
        <v>2378.2800000000002</v>
      </c>
      <c r="H16" s="8">
        <f t="shared" si="0"/>
        <v>0</v>
      </c>
      <c r="I16" s="8">
        <f>SUM(I12:I15)</f>
        <v>478464.73999999993</v>
      </c>
      <c r="J16" s="18">
        <f>'11.05.2023SERVAPR2023 '!J16+'11.05.2023REGULARIZARETRIMI2023'!I16</f>
        <v>29176826.199999992</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29176826.199999992</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2"/>
  <sheetViews>
    <sheetView topLeftCell="A4"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6200000+'27.04.2023SPZIMAR2023VALCTR'!K6</f>
        <v>6200001.6500000004</v>
      </c>
    </row>
    <row r="4" spans="1:31" s="6" customFormat="1" ht="15" x14ac:dyDescent="0.2">
      <c r="A4" s="1"/>
      <c r="B4" s="1"/>
      <c r="C4" s="1"/>
      <c r="D4" s="1"/>
      <c r="E4" s="1"/>
      <c r="F4" s="1"/>
      <c r="G4" s="1"/>
      <c r="H4" s="1"/>
      <c r="I4" s="1"/>
      <c r="J4" s="4" t="s">
        <v>15</v>
      </c>
      <c r="K4" s="4">
        <f>'27.04.2023SPZIMAR2023VALCTR'!K7</f>
        <v>16573561.65</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631078.54000000097</v>
      </c>
    </row>
    <row r="7" spans="1:31" ht="34.5" customHeight="1" x14ac:dyDescent="0.25">
      <c r="A7" s="1"/>
      <c r="B7" s="26" t="s">
        <v>51</v>
      </c>
      <c r="C7" s="27"/>
      <c r="D7" s="27"/>
      <c r="E7" s="27"/>
      <c r="F7" s="28"/>
      <c r="G7" s="28"/>
      <c r="H7" s="28"/>
      <c r="I7" s="28"/>
      <c r="J7" s="4" t="s">
        <v>15</v>
      </c>
      <c r="K7" s="4">
        <f>K4-I16</f>
        <v>11004638.540000001</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3154268.74</v>
      </c>
      <c r="C12" s="16">
        <v>9220.44</v>
      </c>
      <c r="D12" s="16">
        <v>0</v>
      </c>
      <c r="E12" s="16">
        <v>82613.31</v>
      </c>
      <c r="F12" s="16">
        <v>360676.09</v>
      </c>
      <c r="G12" s="16">
        <v>0</v>
      </c>
      <c r="H12" s="16">
        <v>0</v>
      </c>
      <c r="I12" s="17">
        <f>SUM(B12:H12)</f>
        <v>3606778.58</v>
      </c>
      <c r="J12" s="18">
        <f>'27.04.2023SPZIMAR2023VALCTR'!J12+'11.05.2023SERVAPR2023 '!I12</f>
        <v>18520062.530000001</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427064.57</v>
      </c>
      <c r="C13" s="16">
        <v>462.97</v>
      </c>
      <c r="D13" s="16">
        <v>0</v>
      </c>
      <c r="E13" s="16">
        <v>0</v>
      </c>
      <c r="F13" s="16">
        <v>173218.06</v>
      </c>
      <c r="G13" s="16">
        <v>7333.03</v>
      </c>
      <c r="H13" s="16">
        <v>1507.59</v>
      </c>
      <c r="I13" s="17">
        <f>SUM(B13:H13)</f>
        <v>609586.22</v>
      </c>
      <c r="J13" s="18">
        <f>'27.04.2023SPZIMAR2023VALCTR'!J13+'11.05.2023SERVAPR2023 '!I13</f>
        <v>3664808.9299999997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639094.05000000005</v>
      </c>
      <c r="C14" s="16">
        <v>0</v>
      </c>
      <c r="D14" s="16">
        <v>0</v>
      </c>
      <c r="E14" s="16">
        <v>0</v>
      </c>
      <c r="F14" s="16">
        <v>340846.91</v>
      </c>
      <c r="G14" s="16">
        <v>3567.42</v>
      </c>
      <c r="H14" s="16">
        <v>0</v>
      </c>
      <c r="I14" s="17">
        <f>SUM(B14:H14)</f>
        <v>983508.38</v>
      </c>
      <c r="J14" s="18">
        <f>'27.04.2023SPZIMAR2023VALCTR'!J14+'11.05.2023SERVAPR2023 '!I14</f>
        <v>4733258.2300000004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212675.82</v>
      </c>
      <c r="C15" s="16">
        <v>0</v>
      </c>
      <c r="D15" s="16">
        <v>0</v>
      </c>
      <c r="E15" s="16">
        <v>0</v>
      </c>
      <c r="F15" s="16">
        <v>154194.01999999999</v>
      </c>
      <c r="G15" s="16">
        <v>2180.09</v>
      </c>
      <c r="H15" s="16">
        <v>0</v>
      </c>
      <c r="I15" s="17">
        <f>SUM(B15:H15)</f>
        <v>369049.93</v>
      </c>
      <c r="J15" s="18">
        <f>'27.04.2023SPZIMAR2023VALCTR'!J15+'11.05.2023SERVAPR2023 '!I15</f>
        <v>1780231.7700000003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4433103.1800000006</v>
      </c>
      <c r="C16" s="8">
        <f t="shared" ref="C16:H16" si="0">SUM(C12:C15)</f>
        <v>9683.41</v>
      </c>
      <c r="D16" s="8">
        <f t="shared" si="0"/>
        <v>0</v>
      </c>
      <c r="E16" s="8">
        <f t="shared" si="0"/>
        <v>82613.31</v>
      </c>
      <c r="F16" s="8">
        <f t="shared" si="0"/>
        <v>1028935.0800000001</v>
      </c>
      <c r="G16" s="8">
        <f t="shared" si="0"/>
        <v>13080.54</v>
      </c>
      <c r="H16" s="8">
        <f t="shared" si="0"/>
        <v>1507.59</v>
      </c>
      <c r="I16" s="8">
        <f>SUM(I12:I15)</f>
        <v>5568923.1099999994</v>
      </c>
      <c r="J16" s="18">
        <f>'27.04.2023SPZIMAR2023VALCTR'!J16+'11.05.2023SERVAPR2023 '!I16</f>
        <v>28698361.459999993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28698361.459999993</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2"/>
  <sheetViews>
    <sheetView workbookViewId="0">
      <selection activeCell="B7" sqref="B7:I7"/>
    </sheetView>
  </sheetViews>
  <sheetFormatPr defaultRowHeight="12.75" x14ac:dyDescent="0.2"/>
  <cols>
    <col min="1" max="1" width="13" style="21" customWidth="1"/>
    <col min="2" max="4" width="16.7109375" style="21" customWidth="1"/>
    <col min="5" max="5" width="12.42578125" style="21" customWidth="1"/>
    <col min="6" max="6" width="14.42578125" style="21" customWidth="1"/>
    <col min="7" max="8" width="13" style="21" customWidth="1"/>
    <col min="9" max="9" width="15.5703125" style="21" customWidth="1"/>
    <col min="10" max="10" width="17.42578125" style="21" customWidth="1"/>
    <col min="11" max="11" width="14.7109375" style="21"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'26.04.2023SOLDSERVMAR2023'!K6</f>
        <v>159052.41999999998</v>
      </c>
    </row>
    <row r="4" spans="1:31" s="6" customFormat="1" ht="15" x14ac:dyDescent="0.2">
      <c r="A4" s="1"/>
      <c r="B4" s="1"/>
      <c r="C4" s="1"/>
      <c r="D4" s="1"/>
      <c r="E4" s="1"/>
      <c r="F4" s="1"/>
      <c r="G4" s="1"/>
      <c r="H4" s="1"/>
      <c r="I4" s="1"/>
      <c r="J4" s="4" t="s">
        <v>15</v>
      </c>
      <c r="K4" s="4">
        <f>'26.04.2023SOLDSERVMAR2023'!K7</f>
        <v>16732612.42</v>
      </c>
    </row>
    <row r="5" spans="1:31" s="6" customFormat="1" ht="15.75" x14ac:dyDescent="0.25">
      <c r="A5" s="1"/>
      <c r="B5" s="2" t="s">
        <v>9</v>
      </c>
      <c r="C5" s="2"/>
      <c r="D5" s="2"/>
      <c r="E5" s="1"/>
      <c r="F5" s="1"/>
      <c r="G5" s="1"/>
      <c r="H5" s="1"/>
      <c r="I5" s="1"/>
      <c r="J5" s="3"/>
      <c r="K5" s="3"/>
    </row>
    <row r="6" spans="1:31" s="6" customFormat="1" ht="18" x14ac:dyDescent="0.25">
      <c r="A6" s="1"/>
      <c r="B6" s="7"/>
      <c r="C6" s="7"/>
      <c r="D6" s="7"/>
      <c r="E6" s="1"/>
      <c r="F6" s="1"/>
      <c r="G6" s="1"/>
      <c r="H6" s="1"/>
      <c r="I6" s="1"/>
      <c r="J6" s="4" t="s">
        <v>14</v>
      </c>
      <c r="K6" s="4">
        <f>K3-I16</f>
        <v>1.6499999999941792</v>
      </c>
    </row>
    <row r="7" spans="1:31" s="6" customFormat="1" ht="54.75" customHeight="1" x14ac:dyDescent="0.25">
      <c r="A7" s="1"/>
      <c r="B7" s="26" t="s">
        <v>48</v>
      </c>
      <c r="C7" s="27"/>
      <c r="D7" s="27"/>
      <c r="E7" s="27"/>
      <c r="F7" s="28"/>
      <c r="G7" s="28"/>
      <c r="H7" s="28"/>
      <c r="I7" s="28"/>
      <c r="J7" s="4" t="s">
        <v>15</v>
      </c>
      <c r="K7" s="4">
        <f>K4-I16</f>
        <v>16573561.65</v>
      </c>
    </row>
    <row r="8" spans="1:31" ht="15.75" x14ac:dyDescent="0.25">
      <c r="A8" s="20"/>
      <c r="B8" s="22"/>
      <c r="C8" s="22"/>
      <c r="D8" s="22"/>
      <c r="E8" s="22"/>
      <c r="F8" s="20"/>
      <c r="G8" s="20"/>
      <c r="H8" s="20"/>
      <c r="I8" s="20"/>
    </row>
    <row r="9" spans="1:31" ht="15" x14ac:dyDescent="0.2">
      <c r="A9" s="20"/>
      <c r="B9" s="20"/>
      <c r="C9" s="20"/>
      <c r="D9" s="20"/>
      <c r="E9" s="20"/>
      <c r="F9" s="20"/>
      <c r="G9" s="20"/>
      <c r="H9" s="20"/>
      <c r="I9" s="20"/>
    </row>
    <row r="10" spans="1:31" ht="16.5" thickBot="1" x14ac:dyDescent="0.3">
      <c r="A10" s="20"/>
      <c r="B10" s="22"/>
      <c r="C10" s="22"/>
      <c r="D10" s="22"/>
      <c r="E10" s="22"/>
      <c r="F10" s="22"/>
      <c r="G10" s="22"/>
      <c r="H10" s="22"/>
      <c r="I10" s="22"/>
    </row>
    <row r="11" spans="1:31" s="6" customFormat="1" ht="64.5" thickBot="1" x14ac:dyDescent="0.3">
      <c r="A11" s="8" t="s">
        <v>0</v>
      </c>
      <c r="B11" s="9" t="s">
        <v>11</v>
      </c>
      <c r="C11" s="9" t="s">
        <v>16</v>
      </c>
      <c r="D11" s="9" t="s">
        <v>18</v>
      </c>
      <c r="E11" s="10" t="s">
        <v>12</v>
      </c>
      <c r="F11" s="11" t="s">
        <v>13</v>
      </c>
      <c r="G11" s="9" t="s">
        <v>17</v>
      </c>
      <c r="H11" s="12" t="s">
        <v>19</v>
      </c>
      <c r="I11" s="13" t="s">
        <v>6</v>
      </c>
      <c r="J11" s="14" t="s">
        <v>21</v>
      </c>
      <c r="K11" s="3"/>
    </row>
    <row r="12" spans="1:31" s="6" customFormat="1" ht="19.5" customHeight="1" thickBot="1" x14ac:dyDescent="0.3">
      <c r="A12" s="15" t="s">
        <v>1</v>
      </c>
      <c r="B12" s="16">
        <v>0</v>
      </c>
      <c r="C12" s="16">
        <v>0</v>
      </c>
      <c r="D12" s="16">
        <v>0</v>
      </c>
      <c r="E12" s="16">
        <v>0</v>
      </c>
      <c r="F12" s="16">
        <v>154492.4</v>
      </c>
      <c r="G12" s="16">
        <v>0</v>
      </c>
      <c r="H12" s="16">
        <v>0</v>
      </c>
      <c r="I12" s="17">
        <f>SUM(B12:H12)</f>
        <v>154492.4</v>
      </c>
      <c r="J12" s="18">
        <f>'26.04.2023SOLDSERVMAR2023'!J12+'27.04.2023SPZIMAR2023VALCTR'!I12</f>
        <v>14913283.949999999</v>
      </c>
      <c r="K12" s="5"/>
      <c r="L12" s="5"/>
      <c r="M12" s="5"/>
      <c r="N12" s="5"/>
      <c r="O12" s="5"/>
      <c r="P12" s="5"/>
      <c r="Q12" s="5"/>
      <c r="R12" s="5"/>
      <c r="S12" s="5"/>
      <c r="T12" s="5"/>
      <c r="U12" s="5"/>
      <c r="V12" s="5"/>
      <c r="W12" s="5"/>
      <c r="X12" s="5"/>
      <c r="Y12" s="5"/>
      <c r="Z12" s="5"/>
      <c r="AA12" s="5"/>
      <c r="AB12" s="5"/>
      <c r="AC12" s="5"/>
      <c r="AD12" s="5"/>
      <c r="AE12" s="5"/>
    </row>
    <row r="13" spans="1:31" s="6" customFormat="1" ht="16.5" thickBot="1" x14ac:dyDescent="0.3">
      <c r="A13" s="15" t="s">
        <v>2</v>
      </c>
      <c r="B13" s="16">
        <v>0</v>
      </c>
      <c r="C13" s="16">
        <v>0</v>
      </c>
      <c r="D13" s="16">
        <v>0</v>
      </c>
      <c r="E13" s="16">
        <v>0</v>
      </c>
      <c r="F13" s="16">
        <v>0</v>
      </c>
      <c r="G13" s="16">
        <v>0</v>
      </c>
      <c r="H13" s="16">
        <v>0</v>
      </c>
      <c r="I13" s="17">
        <f t="shared" ref="I13:I15" si="0">SUM(B13:H13)</f>
        <v>0</v>
      </c>
      <c r="J13" s="18">
        <f>'26.04.2023SOLDSERVMAR2023'!J13+'27.04.2023SPZIMAR2023VALCTR'!I13</f>
        <v>3055222.7099999995</v>
      </c>
      <c r="K13" s="5"/>
      <c r="L13" s="5"/>
      <c r="M13" s="5"/>
      <c r="N13" s="5"/>
      <c r="O13" s="5"/>
      <c r="P13" s="5"/>
      <c r="Q13" s="5"/>
      <c r="R13" s="5"/>
      <c r="S13" s="5"/>
      <c r="T13" s="5"/>
      <c r="U13" s="5"/>
      <c r="V13" s="5"/>
      <c r="W13" s="5"/>
      <c r="X13" s="5"/>
      <c r="Y13" s="5"/>
      <c r="Z13" s="5"/>
      <c r="AA13" s="5"/>
      <c r="AB13" s="5"/>
      <c r="AC13" s="5"/>
      <c r="AD13" s="5"/>
      <c r="AE13" s="5"/>
    </row>
    <row r="14" spans="1:31" s="6" customFormat="1" ht="16.5" thickBot="1" x14ac:dyDescent="0.3">
      <c r="A14" s="15" t="s">
        <v>3</v>
      </c>
      <c r="B14" s="16">
        <v>0</v>
      </c>
      <c r="C14" s="16">
        <v>0</v>
      </c>
      <c r="D14" s="16">
        <v>0</v>
      </c>
      <c r="E14" s="16">
        <v>0</v>
      </c>
      <c r="F14" s="16">
        <v>0</v>
      </c>
      <c r="G14" s="16">
        <v>0</v>
      </c>
      <c r="H14" s="16">
        <v>0</v>
      </c>
      <c r="I14" s="17">
        <f t="shared" si="0"/>
        <v>0</v>
      </c>
      <c r="J14" s="18">
        <f>'26.04.2023SOLDSERVMAR2023'!J14+'27.04.2023SPZIMAR2023VALCTR'!I14</f>
        <v>3749749.8500000006</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4558.37</v>
      </c>
      <c r="G15" s="16">
        <v>0</v>
      </c>
      <c r="H15" s="16">
        <v>0</v>
      </c>
      <c r="I15" s="17">
        <f t="shared" si="0"/>
        <v>4558.37</v>
      </c>
      <c r="J15" s="18">
        <f>'26.04.2023SOLDSERVMAR2023'!J15+'27.04.2023SPZIMAR2023VALCTR'!I15</f>
        <v>1411181.8400000003</v>
      </c>
      <c r="K15" s="23"/>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1">SUM(C12:C15)</f>
        <v>0</v>
      </c>
      <c r="D16" s="8">
        <f t="shared" si="1"/>
        <v>0</v>
      </c>
      <c r="E16" s="8">
        <f t="shared" si="1"/>
        <v>0</v>
      </c>
      <c r="F16" s="8">
        <f t="shared" si="1"/>
        <v>159050.76999999999</v>
      </c>
      <c r="G16" s="8">
        <f t="shared" si="1"/>
        <v>0</v>
      </c>
      <c r="H16" s="8">
        <f t="shared" si="1"/>
        <v>0</v>
      </c>
      <c r="I16" s="8">
        <f>SUM(I12:I15)</f>
        <v>159050.76999999999</v>
      </c>
      <c r="J16" s="18">
        <f>'26.04.2023SOLDSERVMAR2023'!J16+'27.04.2023SPZIMAR2023VALCTR'!I16</f>
        <v>23129438.349999994</v>
      </c>
      <c r="K16" s="5" t="s">
        <v>49</v>
      </c>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c r="K17" s="2" t="s">
        <v>50</v>
      </c>
    </row>
    <row r="18" spans="1:12" ht="13.5" customHeight="1" x14ac:dyDescent="0.25">
      <c r="A18" s="1"/>
      <c r="B18" s="1"/>
      <c r="C18" s="1"/>
      <c r="D18" s="1"/>
      <c r="E18" s="2"/>
      <c r="F18" s="1"/>
      <c r="G18" s="1"/>
      <c r="H18" s="1"/>
      <c r="I18" s="2"/>
      <c r="J18" s="2">
        <f>J16-J17</f>
        <v>23129438.349999994</v>
      </c>
    </row>
    <row r="19" spans="1:12" ht="15.75" x14ac:dyDescent="0.25">
      <c r="A19" s="1" t="s">
        <v>5</v>
      </c>
      <c r="B19" s="1"/>
      <c r="C19" s="1"/>
      <c r="D19" s="1"/>
      <c r="E19" s="2"/>
      <c r="F19" s="1"/>
      <c r="G19" s="1"/>
      <c r="H19" s="1"/>
      <c r="I19" s="1"/>
      <c r="J19" s="3"/>
      <c r="L19" s="3"/>
    </row>
    <row r="20" spans="1:12" ht="15.75" x14ac:dyDescent="0.25">
      <c r="A20" s="1" t="s">
        <v>10</v>
      </c>
      <c r="B20" s="3"/>
      <c r="C20" s="3"/>
      <c r="D20" s="3"/>
      <c r="E20" s="3"/>
      <c r="F20" s="3"/>
      <c r="G20" s="3"/>
      <c r="H20" s="2"/>
      <c r="I20" s="2"/>
      <c r="J20" s="2"/>
      <c r="L20" s="3"/>
    </row>
    <row r="21" spans="1:12" ht="15.75" x14ac:dyDescent="0.25">
      <c r="A21" s="3"/>
      <c r="B21" s="3"/>
      <c r="C21" s="3"/>
      <c r="D21" s="3"/>
      <c r="E21" s="3"/>
      <c r="F21" s="3"/>
      <c r="G21" s="3"/>
      <c r="H21" s="2"/>
      <c r="I21" s="2"/>
      <c r="J21" s="3"/>
      <c r="L21" s="3"/>
    </row>
    <row r="22" spans="1:12" ht="15.75" x14ac:dyDescent="0.25">
      <c r="A22" s="3"/>
      <c r="B22" s="3"/>
      <c r="C22" s="3"/>
      <c r="D22" s="3"/>
      <c r="E22" s="3"/>
      <c r="F22" s="3"/>
      <c r="G22" s="3"/>
      <c r="H22" s="3"/>
      <c r="I22" s="2"/>
      <c r="J22" s="3"/>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22"/>
  <sheetViews>
    <sheetView topLeftCell="A6" workbookViewId="0">
      <selection activeCell="E21" sqref="E21"/>
    </sheetView>
  </sheetViews>
  <sheetFormatPr defaultRowHeight="12.75" x14ac:dyDescent="0.2"/>
  <cols>
    <col min="1" max="1" width="13" style="21" customWidth="1"/>
    <col min="2" max="4" width="16.7109375" style="21" customWidth="1"/>
    <col min="5" max="5" width="12.42578125" style="21" customWidth="1"/>
    <col min="6" max="6" width="14.42578125" style="21" customWidth="1"/>
    <col min="7" max="8" width="13" style="21" customWidth="1"/>
    <col min="9" max="9" width="15.5703125" style="21" customWidth="1"/>
    <col min="10" max="10" width="17.42578125" style="21" customWidth="1"/>
    <col min="11" max="11" width="14.7109375" style="21"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'11.04.2023TOTAL'!K6+603800</f>
        <v>603800</v>
      </c>
    </row>
    <row r="4" spans="1:31" s="6" customFormat="1" ht="15" x14ac:dyDescent="0.2">
      <c r="A4" s="1"/>
      <c r="B4" s="1"/>
      <c r="C4" s="1"/>
      <c r="D4" s="1"/>
      <c r="E4" s="1"/>
      <c r="F4" s="1"/>
      <c r="G4" s="1"/>
      <c r="H4" s="1"/>
      <c r="I4" s="1"/>
      <c r="J4" s="4" t="s">
        <v>15</v>
      </c>
      <c r="K4" s="4">
        <f>'11.04.2023TOTAL'!K7</f>
        <v>17177360</v>
      </c>
    </row>
    <row r="5" spans="1:31" s="6" customFormat="1" ht="15.75" x14ac:dyDescent="0.25">
      <c r="A5" s="1"/>
      <c r="B5" s="2" t="s">
        <v>9</v>
      </c>
      <c r="C5" s="2"/>
      <c r="D5" s="2"/>
      <c r="E5" s="1"/>
      <c r="F5" s="1"/>
      <c r="G5" s="1"/>
      <c r="H5" s="1"/>
      <c r="I5" s="1"/>
      <c r="J5" s="3"/>
      <c r="K5" s="3"/>
    </row>
    <row r="6" spans="1:31" s="6" customFormat="1" ht="18" x14ac:dyDescent="0.25">
      <c r="A6" s="1"/>
      <c r="B6" s="7"/>
      <c r="C6" s="7"/>
      <c r="D6" s="7"/>
      <c r="E6" s="1"/>
      <c r="F6" s="1"/>
      <c r="G6" s="1"/>
      <c r="H6" s="1"/>
      <c r="I6" s="1"/>
      <c r="J6" s="4" t="s">
        <v>14</v>
      </c>
      <c r="K6" s="4">
        <f>K3-I16</f>
        <v>159052.41999999998</v>
      </c>
    </row>
    <row r="7" spans="1:31" s="6" customFormat="1" ht="54.75" customHeight="1" x14ac:dyDescent="0.25">
      <c r="A7" s="1"/>
      <c r="B7" s="26" t="s">
        <v>47</v>
      </c>
      <c r="C7" s="27"/>
      <c r="D7" s="27"/>
      <c r="E7" s="27"/>
      <c r="F7" s="28"/>
      <c r="G7" s="28"/>
      <c r="H7" s="28"/>
      <c r="I7" s="28"/>
      <c r="J7" s="4" t="s">
        <v>15</v>
      </c>
      <c r="K7" s="4">
        <f>K4-I16</f>
        <v>16732612.42</v>
      </c>
    </row>
    <row r="8" spans="1:31" ht="15.75" x14ac:dyDescent="0.25">
      <c r="A8" s="20"/>
      <c r="B8" s="22"/>
      <c r="C8" s="22"/>
      <c r="D8" s="22"/>
      <c r="E8" s="22"/>
      <c r="F8" s="20"/>
      <c r="G8" s="20"/>
      <c r="H8" s="20"/>
      <c r="I8" s="20"/>
    </row>
    <row r="9" spans="1:31" ht="15" x14ac:dyDescent="0.2">
      <c r="A9" s="20"/>
      <c r="B9" s="20"/>
      <c r="C9" s="20"/>
      <c r="D9" s="20"/>
      <c r="E9" s="20"/>
      <c r="F9" s="20"/>
      <c r="G9" s="20"/>
      <c r="H9" s="20"/>
      <c r="I9" s="20"/>
    </row>
    <row r="10" spans="1:31" ht="16.5" thickBot="1" x14ac:dyDescent="0.3">
      <c r="A10" s="20"/>
      <c r="B10" s="22"/>
      <c r="C10" s="22"/>
      <c r="D10" s="22"/>
      <c r="E10" s="22"/>
      <c r="F10" s="22"/>
      <c r="G10" s="22"/>
      <c r="H10" s="22"/>
      <c r="I10" s="22"/>
    </row>
    <row r="11" spans="1:31" s="6" customFormat="1" ht="64.5" thickBot="1" x14ac:dyDescent="0.3">
      <c r="A11" s="8" t="s">
        <v>0</v>
      </c>
      <c r="B11" s="9" t="s">
        <v>11</v>
      </c>
      <c r="C11" s="9" t="s">
        <v>16</v>
      </c>
      <c r="D11" s="9" t="s">
        <v>18</v>
      </c>
      <c r="E11" s="10" t="s">
        <v>12</v>
      </c>
      <c r="F11" s="11" t="s">
        <v>13</v>
      </c>
      <c r="G11" s="9" t="s">
        <v>17</v>
      </c>
      <c r="H11" s="12" t="s">
        <v>19</v>
      </c>
      <c r="I11" s="13" t="s">
        <v>6</v>
      </c>
      <c r="J11" s="14" t="s">
        <v>21</v>
      </c>
      <c r="K11" s="3"/>
    </row>
    <row r="12" spans="1:31" s="6" customFormat="1" ht="19.5" customHeight="1" thickBot="1" x14ac:dyDescent="0.3">
      <c r="A12" s="15" t="s">
        <v>1</v>
      </c>
      <c r="B12" s="16">
        <v>201416.1399999999</v>
      </c>
      <c r="C12" s="16">
        <v>1634.9599999999991</v>
      </c>
      <c r="D12" s="16">
        <v>0</v>
      </c>
      <c r="E12" s="16">
        <v>14096.309999999998</v>
      </c>
      <c r="F12" s="16">
        <v>42770.780000000028</v>
      </c>
      <c r="G12" s="16">
        <v>0</v>
      </c>
      <c r="H12" s="16">
        <v>0</v>
      </c>
      <c r="I12" s="17">
        <f>SUM(B12:H12)</f>
        <v>259918.18999999992</v>
      </c>
      <c r="J12" s="18">
        <f>'11.04.2023TOTAL'!J12+'26.04.2023SOLDSERVMAR2023'!I12</f>
        <v>14758791.549999999</v>
      </c>
      <c r="K12" s="5"/>
      <c r="L12" s="5"/>
      <c r="M12" s="5"/>
      <c r="N12" s="5"/>
      <c r="O12" s="5"/>
      <c r="P12" s="5"/>
      <c r="Q12" s="5"/>
      <c r="R12" s="5"/>
      <c r="S12" s="5"/>
      <c r="T12" s="5"/>
      <c r="U12" s="5"/>
      <c r="V12" s="5"/>
      <c r="W12" s="5"/>
      <c r="X12" s="5"/>
      <c r="Y12" s="5"/>
      <c r="Z12" s="5"/>
      <c r="AA12" s="5"/>
      <c r="AB12" s="5"/>
      <c r="AC12" s="5"/>
      <c r="AD12" s="5"/>
      <c r="AE12" s="5"/>
    </row>
    <row r="13" spans="1:31" s="6" customFormat="1" ht="16.5" thickBot="1" x14ac:dyDescent="0.3">
      <c r="A13" s="15" t="s">
        <v>2</v>
      </c>
      <c r="B13" s="16">
        <v>36380.180000000051</v>
      </c>
      <c r="C13" s="16">
        <v>0</v>
      </c>
      <c r="D13" s="16">
        <v>0</v>
      </c>
      <c r="E13" s="16">
        <v>0</v>
      </c>
      <c r="F13" s="16">
        <v>25754.390000000014</v>
      </c>
      <c r="G13" s="16">
        <v>491.22999999999956</v>
      </c>
      <c r="H13" s="16">
        <v>457.55999999999995</v>
      </c>
      <c r="I13" s="17">
        <f>SUM(B13:H13)</f>
        <v>63083.360000000059</v>
      </c>
      <c r="J13" s="18">
        <f>'11.04.2023TOTAL'!J13+'26.04.2023SOLDSERVMAR2023'!I13</f>
        <v>3055222.7099999995</v>
      </c>
      <c r="K13" s="5"/>
      <c r="L13" s="5"/>
      <c r="M13" s="5"/>
      <c r="N13" s="5"/>
      <c r="O13" s="5"/>
      <c r="P13" s="5"/>
      <c r="Q13" s="5"/>
      <c r="R13" s="5"/>
      <c r="S13" s="5"/>
      <c r="T13" s="5"/>
      <c r="U13" s="5"/>
      <c r="V13" s="5"/>
      <c r="W13" s="5"/>
      <c r="X13" s="5"/>
      <c r="Y13" s="5"/>
      <c r="Z13" s="5"/>
      <c r="AA13" s="5"/>
      <c r="AB13" s="5"/>
      <c r="AC13" s="5"/>
      <c r="AD13" s="5"/>
      <c r="AE13" s="5"/>
    </row>
    <row r="14" spans="1:31" s="6" customFormat="1" ht="16.5" thickBot="1" x14ac:dyDescent="0.3">
      <c r="A14" s="15" t="s">
        <v>3</v>
      </c>
      <c r="B14" s="16">
        <v>48680.600000000035</v>
      </c>
      <c r="C14" s="16">
        <v>0</v>
      </c>
      <c r="D14" s="16">
        <v>0</v>
      </c>
      <c r="E14" s="16">
        <v>0</v>
      </c>
      <c r="F14" s="16">
        <v>42465.570000000007</v>
      </c>
      <c r="G14" s="16">
        <v>327.48999999999978</v>
      </c>
      <c r="H14" s="16">
        <v>58.400000000000034</v>
      </c>
      <c r="I14" s="17">
        <f>SUM(B14:H14)</f>
        <v>91532.060000000041</v>
      </c>
      <c r="J14" s="18">
        <f>'11.04.2023TOTAL'!J14+'26.04.2023SOLDSERVMAR2023'!I14</f>
        <v>3749749.8500000006</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12301.239999999991</v>
      </c>
      <c r="C15" s="16">
        <v>0</v>
      </c>
      <c r="D15" s="16">
        <v>0</v>
      </c>
      <c r="E15" s="16">
        <v>0</v>
      </c>
      <c r="F15" s="16">
        <v>17842.549999999988</v>
      </c>
      <c r="G15" s="16">
        <v>70.180000000000064</v>
      </c>
      <c r="H15" s="16">
        <v>0</v>
      </c>
      <c r="I15" s="17">
        <f>SUM(B15:H15)</f>
        <v>30213.969999999979</v>
      </c>
      <c r="J15" s="18">
        <f>'11.04.2023TOTAL'!J15+'26.04.2023SOLDSERVMAR2023'!I15</f>
        <v>1406623.4700000002</v>
      </c>
      <c r="K15" s="23"/>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298778.15999999997</v>
      </c>
      <c r="C16" s="8">
        <f t="shared" ref="C16:H16" si="0">SUM(C12:C15)</f>
        <v>1634.9599999999991</v>
      </c>
      <c r="D16" s="8">
        <f t="shared" si="0"/>
        <v>0</v>
      </c>
      <c r="E16" s="8">
        <f t="shared" si="0"/>
        <v>14096.309999999998</v>
      </c>
      <c r="F16" s="8">
        <f t="shared" si="0"/>
        <v>128833.29000000004</v>
      </c>
      <c r="G16" s="8">
        <f t="shared" si="0"/>
        <v>888.89999999999941</v>
      </c>
      <c r="H16" s="8">
        <f t="shared" si="0"/>
        <v>515.96</v>
      </c>
      <c r="I16" s="8">
        <f>SUM(I12:I15)</f>
        <v>444747.58</v>
      </c>
      <c r="J16" s="18">
        <f>'11.04.2023TOTAL'!J16+'26.04.2023SOLDSERVMAR2023'!I16</f>
        <v>22970387.579999994</v>
      </c>
      <c r="K16" s="23"/>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22970387.579999994</v>
      </c>
    </row>
    <row r="19" spans="1:12" ht="15.75" x14ac:dyDescent="0.25">
      <c r="A19" s="1" t="s">
        <v>5</v>
      </c>
      <c r="B19" s="1"/>
      <c r="C19" s="1"/>
      <c r="D19" s="1"/>
      <c r="E19" s="2"/>
      <c r="F19" s="1"/>
      <c r="G19" s="1"/>
      <c r="H19" s="1"/>
      <c r="I19" s="1"/>
      <c r="J19" s="3"/>
      <c r="L19" s="3"/>
    </row>
    <row r="20" spans="1:12" ht="15.75" x14ac:dyDescent="0.25">
      <c r="A20" s="1" t="s">
        <v>10</v>
      </c>
      <c r="B20" s="3"/>
      <c r="C20" s="3"/>
      <c r="D20" s="3"/>
      <c r="E20" s="3"/>
      <c r="F20" s="3"/>
      <c r="G20" s="3"/>
      <c r="H20" s="2"/>
      <c r="I20" s="2"/>
      <c r="J20" s="2"/>
      <c r="L20" s="3"/>
    </row>
    <row r="21" spans="1:12" ht="15.75" x14ac:dyDescent="0.25">
      <c r="A21" s="3"/>
      <c r="B21" s="3"/>
      <c r="C21" s="3"/>
      <c r="D21" s="3"/>
      <c r="E21" s="3"/>
      <c r="F21" s="3"/>
      <c r="G21" s="3"/>
      <c r="H21" s="2"/>
      <c r="I21" s="2"/>
      <c r="J21" s="3"/>
      <c r="L21" s="3"/>
    </row>
    <row r="22" spans="1:12" ht="15.75" x14ac:dyDescent="0.25">
      <c r="A22" s="3"/>
      <c r="B22" s="3"/>
      <c r="C22" s="3"/>
      <c r="D22" s="3"/>
      <c r="E22" s="3"/>
      <c r="F22" s="3"/>
      <c r="G22" s="3"/>
      <c r="H22" s="3"/>
      <c r="I22" s="2"/>
      <c r="J22" s="3"/>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2"/>
  <sheetViews>
    <sheetView topLeftCell="A7" workbookViewId="0">
      <selection activeCell="K13" sqref="K13:L14"/>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'11.04.2023SOLD01-15MAR2023'!K3</f>
        <v>5373340</v>
      </c>
    </row>
    <row r="4" spans="1:31" s="6" customFormat="1" ht="15" x14ac:dyDescent="0.2">
      <c r="A4" s="1"/>
      <c r="B4" s="1"/>
      <c r="C4" s="1"/>
      <c r="D4" s="1"/>
      <c r="E4" s="1"/>
      <c r="F4" s="1"/>
      <c r="G4" s="1"/>
      <c r="H4" s="1"/>
      <c r="I4" s="1"/>
      <c r="J4" s="4" t="s">
        <v>15</v>
      </c>
      <c r="K4" s="4">
        <f>'11.04.2023SOLD01-15MAR2023'!K4</f>
        <v>22550700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54.75" customHeight="1" x14ac:dyDescent="0.25">
      <c r="A7" s="1"/>
      <c r="B7" s="26" t="s">
        <v>41</v>
      </c>
      <c r="C7" s="27"/>
      <c r="D7" s="27"/>
      <c r="E7" s="27"/>
      <c r="F7" s="28"/>
      <c r="G7" s="28"/>
      <c r="H7" s="28"/>
      <c r="I7" s="28"/>
      <c r="J7" s="4" t="s">
        <v>15</v>
      </c>
      <c r="K7" s="4">
        <f>K4-I16</f>
        <v>17177360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'11.04.2023SOLD01-15MAR2023'!B12+'11.04.2023SERVMAR2023'!B12</f>
        <v>2934054.45</v>
      </c>
      <c r="C12" s="16">
        <f>'11.04.2023SOLD01-15MAR2023'!C12+'11.04.2023SERVMAR2023'!C12</f>
        <v>12217.42</v>
      </c>
      <c r="D12" s="16">
        <f>'11.04.2023SOLD01-15MAR2023'!D12+'11.04.2023SERVMAR2023'!D12</f>
        <v>0</v>
      </c>
      <c r="E12" s="16">
        <f>'11.04.2023SOLD01-15MAR2023'!E12+'11.04.2023SERVMAR2023'!E12</f>
        <v>105336.39</v>
      </c>
      <c r="F12" s="16">
        <f>'11.04.2023SOLD01-15MAR2023'!F12+'11.04.2023SERVMAR2023'!F12</f>
        <v>319609.87</v>
      </c>
      <c r="G12" s="16">
        <f>'11.04.2023SOLD01-15MAR2023'!G12+'11.04.2023SERVMAR2023'!G12</f>
        <v>0</v>
      </c>
      <c r="H12" s="16">
        <f>'11.04.2023SOLD01-15MAR2023'!H12+'11.04.2023SERVMAR2023'!H12</f>
        <v>0</v>
      </c>
      <c r="I12" s="17">
        <f>SUM(B12:H12)</f>
        <v>3371218.1300000004</v>
      </c>
      <c r="J12" s="18">
        <f>'11.04.2023SERVMAR2023'!J12</f>
        <v>14498873.359999999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'11.04.2023SOLD01-15MAR2023'!B13+'11.04.2023SERVMAR2023'!B13</f>
        <v>519417.52999999997</v>
      </c>
      <c r="C13" s="16">
        <f>'11.04.2023SOLD01-15MAR2023'!C13+'11.04.2023SERVMAR2023'!C13</f>
        <v>0</v>
      </c>
      <c r="D13" s="16">
        <f>'11.04.2023SOLD01-15MAR2023'!D13+'11.04.2023SERVMAR2023'!D13</f>
        <v>0</v>
      </c>
      <c r="E13" s="16">
        <f>'11.04.2023SOLD01-15MAR2023'!E13+'11.04.2023SERVMAR2023'!E13</f>
        <v>0</v>
      </c>
      <c r="F13" s="16">
        <f>'11.04.2023SOLD01-15MAR2023'!F13+'11.04.2023SERVMAR2023'!F13</f>
        <v>192452.8</v>
      </c>
      <c r="G13" s="16">
        <v>3670.76</v>
      </c>
      <c r="H13" s="16">
        <v>3419.1</v>
      </c>
      <c r="I13" s="17">
        <f>SUM(B13:H13)</f>
        <v>718960.19</v>
      </c>
      <c r="J13" s="18">
        <f>'11.04.2023SERVMAR2023'!J13</f>
        <v>2992139.3499999996</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'11.04.2023SOLD01-15MAR2023'!B14+'11.04.2023SERVMAR2023'!B14</f>
        <v>635403.88</v>
      </c>
      <c r="C14" s="16">
        <f>'11.04.2023SOLD01-15MAR2023'!C14+'11.04.2023SERVMAR2023'!C14</f>
        <v>0</v>
      </c>
      <c r="D14" s="16">
        <f>'11.04.2023SOLD01-15MAR2023'!D14+'11.04.2023SERVMAR2023'!D14</f>
        <v>0</v>
      </c>
      <c r="E14" s="16">
        <f>'11.04.2023SOLD01-15MAR2023'!E14+'11.04.2023SERVMAR2023'!E14</f>
        <v>0</v>
      </c>
      <c r="F14" s="16">
        <f>'11.04.2023SOLD01-15MAR2023'!F14+'11.04.2023SERVMAR2023'!F14</f>
        <v>317329.15999999997</v>
      </c>
      <c r="G14" s="16">
        <v>2447.17</v>
      </c>
      <c r="H14" s="16">
        <v>436.34</v>
      </c>
      <c r="I14" s="17">
        <f>SUM(B14:H14)</f>
        <v>955616.55</v>
      </c>
      <c r="J14" s="18">
        <f>'11.04.2023SERVMAR2023'!J14</f>
        <v>3658217.7900000005</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'11.04.2023SOLD01-15MAR2023'!B15+'11.04.2023SERVMAR2023'!B15</f>
        <v>193690.11</v>
      </c>
      <c r="C15" s="16">
        <f>'11.04.2023SOLD01-15MAR2023'!C15+'11.04.2023SERVMAR2023'!C15</f>
        <v>0</v>
      </c>
      <c r="D15" s="16">
        <f>'11.04.2023SOLD01-15MAR2023'!D15+'11.04.2023SERVMAR2023'!D15</f>
        <v>0</v>
      </c>
      <c r="E15" s="16">
        <f>'11.04.2023SOLD01-15MAR2023'!E15+'11.04.2023SERVMAR2023'!E15</f>
        <v>0</v>
      </c>
      <c r="F15" s="16">
        <f>'11.04.2023SOLD01-15MAR2023'!F15+'11.04.2023SERVMAR2023'!F15</f>
        <v>133330.63</v>
      </c>
      <c r="G15" s="16">
        <f>'11.04.2023SOLD01-15MAR2023'!G15+'11.04.2023SERVMAR2023'!G15</f>
        <v>524.39</v>
      </c>
      <c r="H15" s="16">
        <f>'11.04.2023SOLD01-15MAR2023'!H15+'11.04.2023SERVMAR2023'!H15</f>
        <v>0</v>
      </c>
      <c r="I15" s="17">
        <f>SUM(B15:H15)</f>
        <v>327545.13</v>
      </c>
      <c r="J15" s="18">
        <f>'11.04.2023SERVMAR2023'!J15</f>
        <v>1376409.5000000002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4282565.97</v>
      </c>
      <c r="C16" s="8">
        <f t="shared" ref="C16:H16" si="0">SUM(C12:C15)</f>
        <v>12217.42</v>
      </c>
      <c r="D16" s="8">
        <f t="shared" si="0"/>
        <v>0</v>
      </c>
      <c r="E16" s="8">
        <f t="shared" si="0"/>
        <v>105336.39</v>
      </c>
      <c r="F16" s="8">
        <f t="shared" si="0"/>
        <v>962722.46</v>
      </c>
      <c r="G16" s="8">
        <f t="shared" si="0"/>
        <v>6642.3200000000006</v>
      </c>
      <c r="H16" s="8">
        <f t="shared" si="0"/>
        <v>3855.44</v>
      </c>
      <c r="I16" s="8">
        <f>SUM(I12:I15)</f>
        <v>5373340</v>
      </c>
      <c r="J16" s="18">
        <f>'11.04.2023SERVMAR2023'!J16</f>
        <v>22525639.999999996</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22525639.999999996</v>
      </c>
    </row>
    <row r="19" spans="1:12" ht="15.75" x14ac:dyDescent="0.25">
      <c r="A19" s="1" t="s">
        <v>5</v>
      </c>
      <c r="B19" s="1"/>
      <c r="C19" s="1"/>
      <c r="D19" s="1"/>
      <c r="E19" s="2"/>
      <c r="F19" s="1"/>
      <c r="G19" s="1"/>
      <c r="H19" s="1"/>
      <c r="I19" s="1"/>
      <c r="L19" s="3"/>
    </row>
    <row r="20" spans="1:12" ht="15.75" x14ac:dyDescent="0.25">
      <c r="A20" s="1" t="s">
        <v>10</v>
      </c>
      <c r="H20" s="2" t="s">
        <v>42</v>
      </c>
      <c r="I20" s="2">
        <v>3768178.48</v>
      </c>
      <c r="J20" s="2">
        <f>I20+'11.04.2023SOLD01-15MAR2023'!I16+'21.03.2023PARTIAL01-15MAR2023'!I16</f>
        <v>6244750.1799999997</v>
      </c>
      <c r="L20" s="3"/>
    </row>
    <row r="21" spans="1:12" ht="15.75" x14ac:dyDescent="0.25">
      <c r="H21" s="2" t="s">
        <v>43</v>
      </c>
      <c r="I21" s="2">
        <f>J20-I16-'21.03.2023PARTIAL01-15MAR2023'!I16</f>
        <v>444747.57999999967</v>
      </c>
      <c r="L21" s="3"/>
    </row>
    <row r="22" spans="1:12" ht="15.75" x14ac:dyDescent="0.25">
      <c r="I22" s="2">
        <f>I21-'11.04.2023SERVMAR2023'!I21</f>
        <v>0</v>
      </c>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92DFC-F762-4F7F-9CC4-B15EE2A7FB56}">
  <dimension ref="A1:AE22"/>
  <sheetViews>
    <sheetView workbookViewId="0">
      <selection activeCell="N17" sqref="N1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'16.11.2023SOLDDRGSEP2023'!K3</f>
        <v>597990</v>
      </c>
      <c r="M3" s="25"/>
      <c r="N3" s="25"/>
    </row>
    <row r="4" spans="1:31" s="6" customFormat="1" ht="15" x14ac:dyDescent="0.2">
      <c r="A4" s="1"/>
      <c r="B4" s="1"/>
      <c r="C4" s="1"/>
      <c r="D4" s="1"/>
      <c r="E4" s="1"/>
      <c r="F4" s="1"/>
      <c r="G4" s="1"/>
      <c r="H4" s="1"/>
      <c r="I4" s="1"/>
      <c r="J4" s="4" t="s">
        <v>15</v>
      </c>
      <c r="K4" s="4">
        <f>'16.11.2023SOLDDRGSEP2023'!K4</f>
        <v>5100860</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82.5" customHeight="1" x14ac:dyDescent="0.25">
      <c r="A7" s="1"/>
      <c r="B7" s="26" t="s">
        <v>84</v>
      </c>
      <c r="C7" s="27"/>
      <c r="D7" s="27"/>
      <c r="E7" s="27"/>
      <c r="F7" s="28"/>
      <c r="G7" s="28"/>
      <c r="H7" s="28"/>
      <c r="I7" s="28"/>
      <c r="J7" s="4" t="s">
        <v>15</v>
      </c>
      <c r="K7" s="4">
        <f>K4-I16</f>
        <v>4502870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'16.11.2023SOLDDRGSEP2023'!B12+'16.11.2023REGTRIM III 2023'!B12</f>
        <v>395432.31</v>
      </c>
      <c r="C12" s="16">
        <f>'16.11.2023SOLDDRGSEP2023'!C12+'16.11.2023REGTRIM III 2023'!C12</f>
        <v>367.81</v>
      </c>
      <c r="D12" s="16">
        <f>'16.11.2023SOLDDRGSEP2023'!D12+'16.11.2023REGTRIM III 2023'!D12</f>
        <v>0</v>
      </c>
      <c r="E12" s="16">
        <f>'16.11.2023SOLDDRGSEP2023'!E12+'16.11.2023REGTRIM III 2023'!E12</f>
        <v>942.47</v>
      </c>
      <c r="F12" s="16">
        <f>'16.11.2023SOLDDRGSEP2023'!F12+'16.11.2023REGTRIM III 2023'!F12</f>
        <v>414.95</v>
      </c>
      <c r="G12" s="16">
        <f>'16.11.2023SOLDDRGSEP2023'!G12+'16.11.2023REGTRIM III 2023'!G12</f>
        <v>0</v>
      </c>
      <c r="H12" s="16">
        <f>'16.11.2023SOLDDRGSEP2023'!H12+'16.11.2023REGTRIM III 2023'!H12</f>
        <v>0</v>
      </c>
      <c r="I12" s="17">
        <f>SUM(B12:H12)</f>
        <v>397157.54</v>
      </c>
      <c r="J12" s="18">
        <f>'16.11.2023REGTRIM III 2023'!J12</f>
        <v>39563549.834097989</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f>'16.11.2023SOLDDRGSEP2023'!B13+'16.11.2023REGTRIM III 2023'!B13</f>
        <v>0</v>
      </c>
      <c r="C13" s="16">
        <f>'16.11.2023SOLDDRGSEP2023'!C13+'16.11.2023REGTRIM III 2023'!C13</f>
        <v>0</v>
      </c>
      <c r="D13" s="16">
        <f>'16.11.2023SOLDDRGSEP2023'!D13+'16.11.2023REGTRIM III 2023'!D13</f>
        <v>0</v>
      </c>
      <c r="E13" s="16">
        <f>'16.11.2023SOLDDRGSEP2023'!E13+'16.11.2023REGTRIM III 2023'!E13</f>
        <v>0</v>
      </c>
      <c r="F13" s="16">
        <f>'16.11.2023SOLDDRGSEP2023'!F13+'16.11.2023REGTRIM III 2023'!F13</f>
        <v>20509.28</v>
      </c>
      <c r="G13" s="16">
        <f>'16.11.2023SOLDDRGSEP2023'!G13+'16.11.2023REGTRIM III 2023'!G13</f>
        <v>572.04999999999995</v>
      </c>
      <c r="H13" s="16">
        <f>'16.11.2023SOLDDRGSEP2023'!H13+'16.11.2023REGTRIM III 2023'!H13</f>
        <v>1412.09</v>
      </c>
      <c r="I13" s="17">
        <f>SUM(B13:H13)</f>
        <v>22493.42</v>
      </c>
      <c r="J13" s="18">
        <f>'16.11.2023REGTRIM III 2023'!J13</f>
        <v>7303380.8599999985</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f>'16.11.2023SOLDDRGSEP2023'!B14+'16.11.2023REGTRIM III 2023'!B14</f>
        <v>93213.440000000002</v>
      </c>
      <c r="C14" s="16">
        <f>'16.11.2023SOLDDRGSEP2023'!C14+'16.11.2023REGTRIM III 2023'!C14</f>
        <v>0</v>
      </c>
      <c r="D14" s="16">
        <f>'16.11.2023SOLDDRGSEP2023'!D14+'16.11.2023REGTRIM III 2023'!D14</f>
        <v>0</v>
      </c>
      <c r="E14" s="16">
        <f>'16.11.2023SOLDDRGSEP2023'!E14+'16.11.2023REGTRIM III 2023'!E14</f>
        <v>0</v>
      </c>
      <c r="F14" s="16">
        <f>'16.11.2023SOLDDRGSEP2023'!F14+'16.11.2023REGTRIM III 2023'!F14</f>
        <v>14140.1</v>
      </c>
      <c r="G14" s="16">
        <f>'16.11.2023SOLDDRGSEP2023'!G14+'16.11.2023REGTRIM III 2023'!G14</f>
        <v>0</v>
      </c>
      <c r="H14" s="16">
        <f>'16.11.2023SOLDDRGSEP2023'!H14+'16.11.2023REGTRIM III 2023'!H14</f>
        <v>0</v>
      </c>
      <c r="I14" s="17">
        <f>SUM(B14:H14)</f>
        <v>107353.54000000001</v>
      </c>
      <c r="J14" s="18">
        <f>'16.11.2023REGTRIM III 2023'!J14</f>
        <v>10573987.088276653</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f>'16.11.2023SOLDDRGSEP2023'!B15+'16.11.2023REGTRIM III 2023'!B15</f>
        <v>56177.32</v>
      </c>
      <c r="C15" s="16">
        <f>'16.11.2023SOLDDRGSEP2023'!C15+'16.11.2023REGTRIM III 2023'!C15</f>
        <v>0</v>
      </c>
      <c r="D15" s="16">
        <f>'16.11.2023SOLDDRGSEP2023'!D15+'16.11.2023REGTRIM III 2023'!D15</f>
        <v>0</v>
      </c>
      <c r="E15" s="16">
        <f>'16.11.2023SOLDDRGSEP2023'!E15+'16.11.2023REGTRIM III 2023'!E15</f>
        <v>0</v>
      </c>
      <c r="F15" s="16">
        <f>'16.11.2023SOLDDRGSEP2023'!F15+'16.11.2023REGTRIM III 2023'!F15</f>
        <v>14808.18</v>
      </c>
      <c r="G15" s="16">
        <f>'16.11.2023SOLDDRGSEP2023'!G15+'16.11.2023REGTRIM III 2023'!G15</f>
        <v>0</v>
      </c>
      <c r="H15" s="16">
        <f>'16.11.2023SOLDDRGSEP2023'!H15+'16.11.2023REGTRIM III 2023'!H15</f>
        <v>0</v>
      </c>
      <c r="I15" s="17">
        <f>SUM(B15:H15)</f>
        <v>70985.5</v>
      </c>
      <c r="J15" s="18">
        <f>'16.11.2023REGTRIM III 2023'!J15</f>
        <v>4504532.3776253536</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544823.06999999995</v>
      </c>
      <c r="C16" s="8">
        <f t="shared" ref="C16:H16" si="0">SUM(C12:C15)</f>
        <v>367.81</v>
      </c>
      <c r="D16" s="8">
        <f t="shared" si="0"/>
        <v>0</v>
      </c>
      <c r="E16" s="8">
        <f t="shared" si="0"/>
        <v>942.47</v>
      </c>
      <c r="F16" s="8">
        <f t="shared" si="0"/>
        <v>49872.51</v>
      </c>
      <c r="G16" s="8">
        <f t="shared" si="0"/>
        <v>572.04999999999995</v>
      </c>
      <c r="H16" s="8">
        <f t="shared" si="0"/>
        <v>1412.09</v>
      </c>
      <c r="I16" s="8">
        <f>SUM(I12:I15)</f>
        <v>597990</v>
      </c>
      <c r="J16" s="18">
        <f>'16.11.2023REGTRIM III 2023'!J16</f>
        <v>61945450.159999996</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61941830</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2"/>
  <sheetViews>
    <sheetView topLeftCell="A7" workbookViewId="0">
      <selection activeCell="C12" sqref="C1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'11.04.2023SOLD01-15MAR2023'!K6</f>
        <v>3323430.9000000004</v>
      </c>
    </row>
    <row r="4" spans="1:31" s="6" customFormat="1" ht="15" x14ac:dyDescent="0.2">
      <c r="A4" s="1"/>
      <c r="B4" s="1"/>
      <c r="C4" s="1"/>
      <c r="D4" s="1"/>
      <c r="E4" s="1"/>
      <c r="F4" s="1"/>
      <c r="G4" s="1"/>
      <c r="H4" s="1"/>
      <c r="I4" s="1"/>
      <c r="J4" s="4" t="s">
        <v>15</v>
      </c>
      <c r="K4" s="4">
        <f>'11.04.2023SOLD01-15MAR2023'!K7</f>
        <v>20500790.899999999</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34.5" customHeight="1" x14ac:dyDescent="0.25">
      <c r="A7" s="1"/>
      <c r="B7" s="26" t="s">
        <v>40</v>
      </c>
      <c r="C7" s="27"/>
      <c r="D7" s="27"/>
      <c r="E7" s="27"/>
      <c r="F7" s="28"/>
      <c r="G7" s="28"/>
      <c r="H7" s="28"/>
      <c r="I7" s="28"/>
      <c r="J7" s="4" t="s">
        <v>15</v>
      </c>
      <c r="K7" s="4">
        <f>K4-I16</f>
        <v>17177360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1505106.82</v>
      </c>
      <c r="C12" s="16">
        <v>12217.42</v>
      </c>
      <c r="D12" s="16">
        <v>0</v>
      </c>
      <c r="E12" s="16">
        <v>105336.39</v>
      </c>
      <c r="F12" s="16">
        <v>319609.87</v>
      </c>
      <c r="G12" s="16">
        <v>0</v>
      </c>
      <c r="H12" s="16">
        <v>0</v>
      </c>
      <c r="I12" s="17">
        <f>SUM(B12:H12)</f>
        <v>1942270.5</v>
      </c>
      <c r="J12" s="18">
        <f>'11.04.2023SOLD01-15MAR2023'!J12+'11.04.2023SERVMAR2023'!I12</f>
        <v>14498873.359999999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271855.84999999998</v>
      </c>
      <c r="C13" s="16">
        <v>0</v>
      </c>
      <c r="D13" s="16">
        <v>0</v>
      </c>
      <c r="E13" s="16">
        <v>0</v>
      </c>
      <c r="F13" s="16">
        <v>192452.8</v>
      </c>
      <c r="G13" s="16">
        <v>3670.76</v>
      </c>
      <c r="H13" s="16">
        <v>3419.1</v>
      </c>
      <c r="I13" s="17">
        <f>SUM(B13:H13)</f>
        <v>471398.50999999995</v>
      </c>
      <c r="J13" s="18">
        <f>'11.04.2023SOLD01-15MAR2023'!J13+'11.04.2023SERVMAR2023'!I13</f>
        <v>2992139.3499999996</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363771.68</v>
      </c>
      <c r="C14" s="16">
        <v>0</v>
      </c>
      <c r="D14" s="16">
        <v>0</v>
      </c>
      <c r="E14" s="16">
        <v>0</v>
      </c>
      <c r="F14" s="16">
        <v>317329.15999999997</v>
      </c>
      <c r="G14" s="16">
        <v>2447.17</v>
      </c>
      <c r="H14" s="16">
        <v>436.34</v>
      </c>
      <c r="I14" s="17">
        <f>SUM(B14:H14)</f>
        <v>683984.35</v>
      </c>
      <c r="J14" s="18">
        <f>'11.04.2023SOLD01-15MAR2023'!J14+'11.04.2023SERVMAR2023'!I14</f>
        <v>3658217.7900000005</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91922.52</v>
      </c>
      <c r="C15" s="16">
        <v>0</v>
      </c>
      <c r="D15" s="16">
        <v>0</v>
      </c>
      <c r="E15" s="16">
        <v>0</v>
      </c>
      <c r="F15" s="16">
        <v>133330.63</v>
      </c>
      <c r="G15" s="16">
        <v>524.39</v>
      </c>
      <c r="H15" s="16">
        <v>0</v>
      </c>
      <c r="I15" s="17">
        <f>SUM(B15:H15)</f>
        <v>225777.54000000004</v>
      </c>
      <c r="J15" s="18">
        <f>'11.04.2023SOLD01-15MAR2023'!J15+'11.04.2023SERVMAR2023'!I15</f>
        <v>1376409.5000000002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2232656.87</v>
      </c>
      <c r="C16" s="8">
        <f t="shared" ref="C16:H16" si="0">SUM(C12:C15)</f>
        <v>12217.42</v>
      </c>
      <c r="D16" s="8">
        <f t="shared" si="0"/>
        <v>0</v>
      </c>
      <c r="E16" s="8">
        <f t="shared" si="0"/>
        <v>105336.39</v>
      </c>
      <c r="F16" s="8">
        <f t="shared" si="0"/>
        <v>962722.46</v>
      </c>
      <c r="G16" s="8">
        <f t="shared" si="0"/>
        <v>6642.3200000000006</v>
      </c>
      <c r="H16" s="8">
        <f t="shared" si="0"/>
        <v>3855.44</v>
      </c>
      <c r="I16" s="8">
        <f>SUM(I12:I15)</f>
        <v>3323430.9</v>
      </c>
      <c r="J16" s="18">
        <f>'11.04.2023SOLD01-15MAR2023'!J16+'11.04.2023SERVMAR2023'!I16</f>
        <v>22525639.999999996</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22525639.999999996</v>
      </c>
    </row>
    <row r="19" spans="1:12" ht="15.75" x14ac:dyDescent="0.25">
      <c r="A19" s="1" t="s">
        <v>5</v>
      </c>
      <c r="B19" s="1"/>
      <c r="C19" s="1"/>
      <c r="D19" s="1"/>
      <c r="E19" s="2"/>
      <c r="F19" s="1"/>
      <c r="G19" s="1"/>
      <c r="H19" s="1"/>
      <c r="I19" s="1"/>
      <c r="L19" s="3"/>
    </row>
    <row r="20" spans="1:12" ht="15.75" x14ac:dyDescent="0.25">
      <c r="A20" s="1" t="s">
        <v>10</v>
      </c>
      <c r="H20" s="2" t="s">
        <v>42</v>
      </c>
      <c r="I20" s="2">
        <v>3768178.48</v>
      </c>
      <c r="J20" s="2">
        <f>I20+'11.04.2023SOLD01-15MAR2023'!I16+'21.03.2023PARTIAL01-15MAR2023'!I16</f>
        <v>6244750.1799999997</v>
      </c>
      <c r="L20" s="3"/>
    </row>
    <row r="21" spans="1:12" ht="15.75" x14ac:dyDescent="0.25">
      <c r="H21" s="2" t="s">
        <v>43</v>
      </c>
      <c r="I21" s="2">
        <f>I20-I16</f>
        <v>444747.58000000007</v>
      </c>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5373340</v>
      </c>
    </row>
    <row r="4" spans="1:31" s="6" customFormat="1" ht="15" x14ac:dyDescent="0.2">
      <c r="A4" s="1"/>
      <c r="B4" s="1"/>
      <c r="C4" s="1"/>
      <c r="D4" s="1"/>
      <c r="E4" s="1"/>
      <c r="F4" s="1"/>
      <c r="G4" s="1"/>
      <c r="H4" s="1"/>
      <c r="I4" s="1"/>
      <c r="J4" s="4" t="s">
        <v>15</v>
      </c>
      <c r="K4" s="4">
        <v>22550700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3323430.9000000004</v>
      </c>
    </row>
    <row r="7" spans="1:31" ht="34.5" customHeight="1" x14ac:dyDescent="0.25">
      <c r="A7" s="1"/>
      <c r="B7" s="26" t="s">
        <v>39</v>
      </c>
      <c r="C7" s="27"/>
      <c r="D7" s="27"/>
      <c r="E7" s="27"/>
      <c r="F7" s="28"/>
      <c r="G7" s="28"/>
      <c r="H7" s="28"/>
      <c r="I7" s="28"/>
      <c r="J7" s="4" t="s">
        <v>15</v>
      </c>
      <c r="K7" s="4">
        <f>K4-I16</f>
        <v>20500790.899999999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1428947.63</v>
      </c>
      <c r="C12" s="16">
        <v>0</v>
      </c>
      <c r="D12" s="16">
        <v>0</v>
      </c>
      <c r="E12" s="16">
        <v>0</v>
      </c>
      <c r="F12" s="16">
        <v>0</v>
      </c>
      <c r="G12" s="16">
        <v>0</v>
      </c>
      <c r="H12" s="16">
        <v>0</v>
      </c>
      <c r="I12" s="17">
        <f>SUM(B12:H12)</f>
        <v>1428947.63</v>
      </c>
      <c r="J12" s="18">
        <f>'21.03.2023PARTIAL01-15MAR2023'!J12+'11.04.2023SOLD01-15MAR2023'!I12</f>
        <v>12556602.859999999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247561.68</v>
      </c>
      <c r="C13" s="16">
        <v>0</v>
      </c>
      <c r="D13" s="16">
        <v>0</v>
      </c>
      <c r="E13" s="16">
        <v>0</v>
      </c>
      <c r="F13" s="16">
        <v>0</v>
      </c>
      <c r="G13" s="16">
        <v>0</v>
      </c>
      <c r="H13" s="16">
        <v>0</v>
      </c>
      <c r="I13" s="17">
        <f>SUM(B13:H13)</f>
        <v>247561.68</v>
      </c>
      <c r="J13" s="18">
        <f>'21.03.2023PARTIAL01-15MAR2023'!J13+'11.04.2023SOLD01-15MAR2023'!I13</f>
        <v>2520740.84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271632.2</v>
      </c>
      <c r="C14" s="16">
        <v>0</v>
      </c>
      <c r="D14" s="16">
        <v>0</v>
      </c>
      <c r="E14" s="16">
        <v>0</v>
      </c>
      <c r="F14" s="16">
        <v>0</v>
      </c>
      <c r="G14" s="16">
        <v>0</v>
      </c>
      <c r="H14" s="16">
        <v>0</v>
      </c>
      <c r="I14" s="17">
        <f>SUM(B14:H14)</f>
        <v>271632.2</v>
      </c>
      <c r="J14" s="18">
        <f>'21.03.2023PARTIAL01-15MAR2023'!J14+'11.04.2023SOLD01-15MAR2023'!I14</f>
        <v>2974233.4400000004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101767.59</v>
      </c>
      <c r="C15" s="16">
        <v>0</v>
      </c>
      <c r="D15" s="16">
        <v>0</v>
      </c>
      <c r="E15" s="16">
        <v>0</v>
      </c>
      <c r="F15" s="16">
        <v>0</v>
      </c>
      <c r="G15" s="16">
        <v>0</v>
      </c>
      <c r="H15" s="16">
        <v>0</v>
      </c>
      <c r="I15" s="17">
        <f>SUM(B15:H15)</f>
        <v>101767.59</v>
      </c>
      <c r="J15" s="18">
        <f>'21.03.2023PARTIAL01-15MAR2023'!J15+'11.04.2023SOLD01-15MAR2023'!I15</f>
        <v>1150631.9600000002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2049909.0999999999</v>
      </c>
      <c r="C16" s="8">
        <f t="shared" ref="C16:H16" si="0">SUM(C12:C15)</f>
        <v>0</v>
      </c>
      <c r="D16" s="8">
        <f t="shared" si="0"/>
        <v>0</v>
      </c>
      <c r="E16" s="8">
        <f t="shared" si="0"/>
        <v>0</v>
      </c>
      <c r="F16" s="8">
        <f t="shared" si="0"/>
        <v>0</v>
      </c>
      <c r="G16" s="8">
        <f t="shared" si="0"/>
        <v>0</v>
      </c>
      <c r="H16" s="8">
        <f t="shared" si="0"/>
        <v>0</v>
      </c>
      <c r="I16" s="8">
        <f>SUM(I12:I15)</f>
        <v>2049909.0999999999</v>
      </c>
      <c r="J16" s="18">
        <f>'21.03.2023PARTIAL01-15MAR2023'!J16+'11.04.2023SOLD01-15MAR2023'!I16</f>
        <v>19202209.099999998</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19202209.099999998</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5"/>
  <sheetViews>
    <sheetView topLeftCell="A9" workbookViewId="0">
      <selection activeCell="J20" sqref="J20:J2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c r="K3" s="4"/>
    </row>
    <row r="4" spans="1:31" s="6" customFormat="1" ht="15" x14ac:dyDescent="0.2">
      <c r="A4" s="1"/>
      <c r="B4" s="1"/>
      <c r="C4" s="1"/>
      <c r="D4" s="1"/>
      <c r="E4" s="1"/>
      <c r="F4" s="1"/>
      <c r="G4" s="1"/>
      <c r="H4" s="1"/>
      <c r="I4" s="1"/>
      <c r="J4" s="4"/>
      <c r="K4" s="4"/>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c r="K6" s="4"/>
    </row>
    <row r="7" spans="1:31" ht="34.5" customHeight="1" x14ac:dyDescent="0.25">
      <c r="A7" s="1"/>
      <c r="B7" s="26" t="s">
        <v>44</v>
      </c>
      <c r="C7" s="27"/>
      <c r="D7" s="27"/>
      <c r="E7" s="27"/>
      <c r="F7" s="28"/>
      <c r="G7" s="28"/>
      <c r="H7" s="28"/>
      <c r="I7" s="28"/>
      <c r="J7" s="4"/>
      <c r="K7" s="4"/>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'21.03.2023PARTIAL01-15MAR2023'!B12+'13.03.2023TOTAL'!B12+'27.02.2023PARTIAL01-15FEB2023'!B12+'13.02.2023TOTAL'!B12+'31.01.20231%ATISI REG AN 2022'!B12+'20.01.2023TOTALDEC2022'!B12+'17.01.2023CHELTIL01,2,3DEC2022'!B12+'13.01.2023CHELTIL04DEC2022'!B12+'12.01.2023TOTASERVDEC 2022'!B12</f>
        <v>9349414.2599999998</v>
      </c>
      <c r="C12" s="16">
        <f>'21.03.2023PARTIAL01-15MAR2023'!C12+'13.03.2023TOTAL'!C12+'27.02.2023PARTIAL01-15FEB2023'!C12+'13.02.2023TOTAL'!C12+'31.01.20231%ATISI REG AN 2022'!C12+'20.01.2023TOTALDEC2022'!C12+'17.01.2023CHELTIL01,2,3DEC2022'!C12+'13.01.2023CHELTIL04DEC2022'!C12+'12.01.2023TOTASERVDEC 2022'!C12</f>
        <v>41031.129999999997</v>
      </c>
      <c r="D12" s="16">
        <f>'21.03.2023PARTIAL01-15MAR2023'!D12+'13.03.2023TOTAL'!D12+'27.02.2023PARTIAL01-15FEB2023'!D12+'13.02.2023TOTAL'!D12+'31.01.20231%ATISI REG AN 2022'!D12+'20.01.2023TOTALDEC2022'!D12+'17.01.2023CHELTIL01,2,3DEC2022'!D12+'13.01.2023CHELTIL04DEC2022'!D12+'12.01.2023TOTASERVDEC 2022'!D12</f>
        <v>349395.10000000003</v>
      </c>
      <c r="E12" s="16">
        <f>'21.03.2023PARTIAL01-15MAR2023'!E12+'13.03.2023TOTAL'!E12+'27.02.2023PARTIAL01-15FEB2023'!E12+'13.02.2023TOTAL'!E12+'31.01.20231%ATISI REG AN 2022'!E12+'20.01.2023TOTALDEC2022'!E12+'17.01.2023CHELTIL01,2,3DEC2022'!E12+'13.01.2023CHELTIL04DEC2022'!E12+'12.01.2023TOTASERVDEC 2022'!E12</f>
        <v>317150.99</v>
      </c>
      <c r="F12" s="16">
        <f>'21.03.2023PARTIAL01-15MAR2023'!F12+'13.03.2023TOTAL'!F12+'27.02.2023PARTIAL01-15FEB2023'!F12+'13.02.2023TOTAL'!F12+'31.01.20231%ATISI REG AN 2022'!F12+'20.01.2023TOTALDEC2022'!F12+'17.01.2023CHELTIL01,2,3DEC2022'!F12+'13.01.2023CHELTIL04DEC2022'!F12+'12.01.2023TOTASERVDEC 2022'!F12</f>
        <v>1070663.75</v>
      </c>
      <c r="G12" s="16">
        <f>'21.03.2023PARTIAL01-15MAR2023'!G12+'13.03.2023TOTAL'!G12+'27.02.2023PARTIAL01-15FEB2023'!G12+'13.02.2023TOTAL'!G12+'31.01.20231%ATISI REG AN 2022'!G12+'20.01.2023TOTALDEC2022'!G12+'17.01.2023CHELTIL01,2,3DEC2022'!G12+'13.01.2023CHELTIL04DEC2022'!G12+'12.01.2023TOTASERVDEC 2022'!G12</f>
        <v>0</v>
      </c>
      <c r="H12" s="16">
        <f>'21.03.2023PARTIAL01-15MAR2023'!H12+'13.03.2023TOTAL'!H12+'27.02.2023PARTIAL01-15FEB2023'!H12+'13.02.2023TOTAL'!H12+'31.01.20231%ATISI REG AN 2022'!H12+'20.01.2023TOTALDEC2022'!H12+'17.01.2023CHELTIL01,2,3DEC2022'!H12+'13.01.2023CHELTIL04DEC2022'!H12+'12.01.2023TOTASERVDEC 2022'!H12</f>
        <v>0</v>
      </c>
      <c r="I12" s="17">
        <f>SUM(B12:H12)</f>
        <v>11127655.23</v>
      </c>
      <c r="J12" s="18">
        <f>'21.03.2023PARTIAL01-15MAR2023'!J12</f>
        <v>11127655.23</v>
      </c>
      <c r="K12" s="5">
        <f>I12-J12</f>
        <v>0</v>
      </c>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'21.03.2023PARTIAL01-15MAR2023'!B13+'13.03.2023TOTAL'!B13+'27.02.2023PARTIAL01-15FEB2023'!B13+'13.02.2023TOTAL'!B13+'31.01.20231%ATISI REG AN 2022'!B13+'20.01.2023TOTALDEC2022'!B13+'17.01.2023CHELTIL01,2,3DEC2022'!B13+'13.01.2023CHELTIL04DEC2022'!B13+'12.01.2023TOTASERVDEC 2022'!B13</f>
        <v>1707392.83</v>
      </c>
      <c r="C13" s="16">
        <f>'21.03.2023PARTIAL01-15MAR2023'!C13+'13.03.2023TOTAL'!C13+'27.02.2023PARTIAL01-15FEB2023'!C13+'13.02.2023TOTAL'!C13+'31.01.20231%ATISI REG AN 2022'!C13+'20.01.2023TOTALDEC2022'!C13+'17.01.2023CHELTIL01,2,3DEC2022'!C13+'13.01.2023CHELTIL04DEC2022'!C13+'12.01.2023TOTASERVDEC 2022'!C13</f>
        <v>1130.67</v>
      </c>
      <c r="D13" s="16">
        <f>'21.03.2023PARTIAL01-15MAR2023'!D13+'13.03.2023TOTAL'!D13+'27.02.2023PARTIAL01-15FEB2023'!D13+'13.02.2023TOTAL'!D13+'31.01.20231%ATISI REG AN 2022'!D13+'20.01.2023TOTALDEC2022'!D13+'17.01.2023CHELTIL01,2,3DEC2022'!D13+'13.01.2023CHELTIL04DEC2022'!D13+'12.01.2023TOTASERVDEC 2022'!D13</f>
        <v>0</v>
      </c>
      <c r="E13" s="16">
        <f>'21.03.2023PARTIAL01-15MAR2023'!E13+'13.03.2023TOTAL'!E13+'27.02.2023PARTIAL01-15FEB2023'!E13+'13.02.2023TOTAL'!E13+'31.01.20231%ATISI REG AN 2022'!E13+'20.01.2023TOTALDEC2022'!E13+'17.01.2023CHELTIL01,2,3DEC2022'!E13+'13.01.2023CHELTIL04DEC2022'!E13+'12.01.2023TOTASERVDEC 2022'!E13</f>
        <v>0</v>
      </c>
      <c r="F13" s="16">
        <f>'21.03.2023PARTIAL01-15MAR2023'!F13+'13.03.2023TOTAL'!F13+'27.02.2023PARTIAL01-15FEB2023'!F13+'13.02.2023TOTAL'!F13+'31.01.20231%ATISI REG AN 2022'!F13+'20.01.2023TOTALDEC2022'!F13+'17.01.2023CHELTIL01,2,3DEC2022'!F13+'13.01.2023CHELTIL04DEC2022'!F13+'12.01.2023TOTASERVDEC 2022'!F13</f>
        <v>546180.25</v>
      </c>
      <c r="G13" s="16">
        <f>'21.03.2023PARTIAL01-15MAR2023'!G13+'13.03.2023TOTAL'!G13+'27.02.2023PARTIAL01-15FEB2023'!G13+'13.02.2023TOTAL'!G13+'31.01.20231%ATISI REG AN 2022'!G13+'20.01.2023TOTALDEC2022'!G13+'17.01.2023CHELTIL01,2,3DEC2022'!G13+'13.01.2023CHELTIL04DEC2022'!G13+'12.01.2023TOTASERVDEC 2022'!G13</f>
        <v>14814.119999999999</v>
      </c>
      <c r="H13" s="16">
        <f>'21.03.2023PARTIAL01-15MAR2023'!H13+'13.03.2023TOTAL'!H13+'27.02.2023PARTIAL01-15FEB2023'!H13+'13.02.2023TOTAL'!H13+'31.01.20231%ATISI REG AN 2022'!H13+'20.01.2023TOTALDEC2022'!H13+'17.01.2023CHELTIL01,2,3DEC2022'!H13+'13.01.2023CHELTIL04DEC2022'!H13+'12.01.2023TOTASERVDEC 2022'!H13</f>
        <v>3661.29</v>
      </c>
      <c r="I13" s="17">
        <f>SUM(B13:H13)</f>
        <v>2273179.16</v>
      </c>
      <c r="J13" s="18">
        <f>'21.03.2023PARTIAL01-15MAR2023'!J13</f>
        <v>2273179.1599999997</v>
      </c>
      <c r="K13" s="5">
        <f t="shared" ref="K13:K16" si="0">I13-J13</f>
        <v>0</v>
      </c>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'21.03.2023PARTIAL01-15MAR2023'!B14+'13.03.2023TOTAL'!B14+'27.02.2023PARTIAL01-15FEB2023'!B14+'13.02.2023TOTAL'!B14+'31.01.20231%ATISI REG AN 2022'!B14+'20.01.2023TOTALDEC2022'!B14+'17.01.2023CHELTIL01,2,3DEC2022'!B14+'13.01.2023CHELTIL04DEC2022'!B14+'12.01.2023TOTASERVDEC 2022'!B14</f>
        <v>1826390.87</v>
      </c>
      <c r="C14" s="16">
        <f>'21.03.2023PARTIAL01-15MAR2023'!C14+'13.03.2023TOTAL'!C14+'27.02.2023PARTIAL01-15FEB2023'!C14+'13.02.2023TOTAL'!C14+'31.01.20231%ATISI REG AN 2022'!C14+'20.01.2023TOTALDEC2022'!C14+'17.01.2023CHELTIL01,2,3DEC2022'!C14+'13.01.2023CHELTIL04DEC2022'!C14+'12.01.2023TOTASERVDEC 2022'!C14</f>
        <v>904.57</v>
      </c>
      <c r="D14" s="16">
        <f>'21.03.2023PARTIAL01-15MAR2023'!D14+'13.03.2023TOTAL'!D14+'27.02.2023PARTIAL01-15FEB2023'!D14+'13.02.2023TOTAL'!D14+'31.01.20231%ATISI REG AN 2022'!D14+'20.01.2023TOTALDEC2022'!D14+'17.01.2023CHELTIL01,2,3DEC2022'!D14+'13.01.2023CHELTIL04DEC2022'!D14+'12.01.2023TOTASERVDEC 2022'!D14</f>
        <v>0</v>
      </c>
      <c r="E14" s="16">
        <f>'21.03.2023PARTIAL01-15MAR2023'!E14+'13.03.2023TOTAL'!E14+'27.02.2023PARTIAL01-15FEB2023'!E14+'13.02.2023TOTAL'!E14+'31.01.20231%ATISI REG AN 2022'!E14+'20.01.2023TOTALDEC2022'!E14+'17.01.2023CHELTIL01,2,3DEC2022'!E14+'13.01.2023CHELTIL04DEC2022'!E14+'12.01.2023TOTASERVDEC 2022'!E14</f>
        <v>0</v>
      </c>
      <c r="F14" s="16">
        <f>'21.03.2023PARTIAL01-15MAR2023'!F14+'13.03.2023TOTAL'!F14+'27.02.2023PARTIAL01-15FEB2023'!F14+'13.02.2023TOTAL'!F14+'31.01.20231%ATISI REG AN 2022'!F14+'20.01.2023TOTALDEC2022'!F14+'17.01.2023CHELTIL01,2,3DEC2022'!F14+'13.01.2023CHELTIL04DEC2022'!F14+'12.01.2023TOTASERVDEC 2022'!F14</f>
        <v>869134.9</v>
      </c>
      <c r="G14" s="16">
        <f>'21.03.2023PARTIAL01-15MAR2023'!G14+'13.03.2023TOTAL'!G14+'27.02.2023PARTIAL01-15FEB2023'!G14+'13.02.2023TOTAL'!G14+'31.01.20231%ATISI REG AN 2022'!G14+'20.01.2023TOTALDEC2022'!G14+'17.01.2023CHELTIL01,2,3DEC2022'!G14+'13.01.2023CHELTIL04DEC2022'!G14+'12.01.2023TOTASERVDEC 2022'!G14</f>
        <v>6170.9</v>
      </c>
      <c r="H14" s="16">
        <f>'21.03.2023PARTIAL01-15MAR2023'!H14+'13.03.2023TOTAL'!H14+'27.02.2023PARTIAL01-15FEB2023'!H14+'13.02.2023TOTAL'!H14+'31.01.20231%ATISI REG AN 2022'!H14+'20.01.2023TOTALDEC2022'!H14+'17.01.2023CHELTIL01,2,3DEC2022'!H14+'13.01.2023CHELTIL04DEC2022'!H14+'12.01.2023TOTASERVDEC 2022'!H14</f>
        <v>0</v>
      </c>
      <c r="I14" s="17">
        <f>SUM(B14:H14)</f>
        <v>2702601.24</v>
      </c>
      <c r="J14" s="18">
        <f>'21.03.2023PARTIAL01-15MAR2023'!J14</f>
        <v>2702601.24</v>
      </c>
      <c r="K14" s="5">
        <f t="shared" si="0"/>
        <v>0</v>
      </c>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'21.03.2023PARTIAL01-15MAR2023'!B15+'13.03.2023TOTAL'!B15+'27.02.2023PARTIAL01-15FEB2023'!B15+'13.02.2023TOTAL'!B15+'31.01.20231%ATISI REG AN 2022'!B15+'20.01.2023TOTALDEC2022'!B15+'17.01.2023CHELTIL01,2,3DEC2022'!B15+'13.01.2023CHELTIL04DEC2022'!B15+'12.01.2023TOTASERVDEC 2022'!B15</f>
        <v>716340.3600000001</v>
      </c>
      <c r="C15" s="16">
        <f>'21.03.2023PARTIAL01-15MAR2023'!C15+'13.03.2023TOTAL'!C15+'27.02.2023PARTIAL01-15FEB2023'!C15+'13.02.2023TOTAL'!C15+'31.01.20231%ATISI REG AN 2022'!C15+'20.01.2023TOTALDEC2022'!C15+'17.01.2023CHELTIL01,2,3DEC2022'!C15+'13.01.2023CHELTIL04DEC2022'!C15+'12.01.2023TOTASERVDEC 2022'!C15</f>
        <v>334.53</v>
      </c>
      <c r="D15" s="16">
        <f>'21.03.2023PARTIAL01-15MAR2023'!D15+'13.03.2023TOTAL'!D15+'27.02.2023PARTIAL01-15FEB2023'!D15+'13.02.2023TOTAL'!D15+'31.01.20231%ATISI REG AN 2022'!D15+'20.01.2023TOTALDEC2022'!D15+'17.01.2023CHELTIL01,2,3DEC2022'!D15+'13.01.2023CHELTIL04DEC2022'!D15+'12.01.2023TOTASERVDEC 2022'!D15</f>
        <v>0</v>
      </c>
      <c r="E15" s="16">
        <f>'21.03.2023PARTIAL01-15MAR2023'!E15+'13.03.2023TOTAL'!E15+'27.02.2023PARTIAL01-15FEB2023'!E15+'13.02.2023TOTAL'!E15+'31.01.20231%ATISI REG AN 2022'!E15+'20.01.2023TOTALDEC2022'!E15+'17.01.2023CHELTIL01,2,3DEC2022'!E15+'13.01.2023CHELTIL04DEC2022'!E15+'12.01.2023TOTASERVDEC 2022'!E15</f>
        <v>0</v>
      </c>
      <c r="F15" s="16">
        <f>'21.03.2023PARTIAL01-15MAR2023'!F15+'13.03.2023TOTAL'!F15+'27.02.2023PARTIAL01-15FEB2023'!F15+'13.02.2023TOTAL'!F15+'31.01.20231%ATISI REG AN 2022'!F15+'20.01.2023TOTALDEC2022'!F15+'17.01.2023CHELTIL01,2,3DEC2022'!F15+'13.01.2023CHELTIL04DEC2022'!F15+'12.01.2023TOTASERVDEC 2022'!F15</f>
        <v>327219.01</v>
      </c>
      <c r="G15" s="16">
        <f>'21.03.2023PARTIAL01-15MAR2023'!G15+'13.03.2023TOTAL'!G15+'27.02.2023PARTIAL01-15FEB2023'!G15+'13.02.2023TOTAL'!G15+'31.01.20231%ATISI REG AN 2022'!G15+'20.01.2023TOTALDEC2022'!G15+'17.01.2023CHELTIL01,2,3DEC2022'!G15+'13.01.2023CHELTIL04DEC2022'!G15+'12.01.2023TOTASERVDEC 2022'!G15</f>
        <v>4970.47</v>
      </c>
      <c r="H15" s="16">
        <f>'21.03.2023PARTIAL01-15MAR2023'!H15+'13.03.2023TOTAL'!H15+'27.02.2023PARTIAL01-15FEB2023'!H15+'13.02.2023TOTAL'!H15+'31.01.20231%ATISI REG AN 2022'!H15+'20.01.2023TOTALDEC2022'!H15+'17.01.2023CHELTIL01,2,3DEC2022'!H15+'13.01.2023CHELTIL04DEC2022'!H15+'12.01.2023TOTASERVDEC 2022'!H15</f>
        <v>0</v>
      </c>
      <c r="I15" s="17">
        <f>SUM(B15:H15)</f>
        <v>1048864.3700000001</v>
      </c>
      <c r="J15" s="18">
        <f>'21.03.2023PARTIAL01-15MAR2023'!J15</f>
        <v>1048864.3700000001</v>
      </c>
      <c r="K15" s="5">
        <f t="shared" si="0"/>
        <v>0</v>
      </c>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13599538.32</v>
      </c>
      <c r="C16" s="8">
        <f t="shared" ref="C16:H16" si="1">SUM(C12:C15)</f>
        <v>43400.899999999994</v>
      </c>
      <c r="D16" s="8">
        <f t="shared" si="1"/>
        <v>349395.10000000003</v>
      </c>
      <c r="E16" s="8">
        <f t="shared" si="1"/>
        <v>317150.99</v>
      </c>
      <c r="F16" s="8">
        <f t="shared" si="1"/>
        <v>2813197.91</v>
      </c>
      <c r="G16" s="8">
        <f t="shared" si="1"/>
        <v>25955.489999999998</v>
      </c>
      <c r="H16" s="8">
        <f t="shared" si="1"/>
        <v>3661.29</v>
      </c>
      <c r="I16" s="8">
        <f>SUM(I12:I15)</f>
        <v>17152300</v>
      </c>
      <c r="J16" s="18">
        <f>'21.03.2023PARTIAL01-15MAR2023'!J16</f>
        <v>17152299.999999996</v>
      </c>
      <c r="K16" s="5">
        <f t="shared" si="0"/>
        <v>0</v>
      </c>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9.5" customHeight="1" thickBot="1" x14ac:dyDescent="0.3">
      <c r="A18" s="2" t="s">
        <v>45</v>
      </c>
      <c r="B18" s="1"/>
      <c r="C18" s="1"/>
      <c r="D18" s="1"/>
      <c r="E18" s="2"/>
      <c r="F18" s="1"/>
      <c r="G18" s="1"/>
      <c r="H18" s="1"/>
      <c r="I18" s="2"/>
      <c r="J18" s="2">
        <f>J16-J17</f>
        <v>17152299.999999996</v>
      </c>
    </row>
    <row r="19" spans="1:12" ht="64.5" thickBot="1" x14ac:dyDescent="0.3">
      <c r="A19" s="8" t="s">
        <v>0</v>
      </c>
      <c r="B19" s="9" t="s">
        <v>11</v>
      </c>
      <c r="C19" s="9" t="s">
        <v>16</v>
      </c>
      <c r="D19" s="9" t="s">
        <v>18</v>
      </c>
      <c r="E19" s="10" t="s">
        <v>12</v>
      </c>
      <c r="F19" s="11" t="s">
        <v>13</v>
      </c>
      <c r="G19" s="9" t="s">
        <v>17</v>
      </c>
      <c r="H19" s="12" t="s">
        <v>19</v>
      </c>
      <c r="I19" s="13" t="s">
        <v>6</v>
      </c>
      <c r="J19" s="14" t="s">
        <v>21</v>
      </c>
      <c r="L19" s="3"/>
    </row>
    <row r="20" spans="1:12" ht="16.5" thickBot="1" x14ac:dyDescent="0.3">
      <c r="A20" s="15" t="s">
        <v>1</v>
      </c>
      <c r="B20" s="16">
        <f>'12.01.2023TOTASERVDEC 2022'!B12+'13.01.2023CHELTIL04DEC2022'!B12+'17.01.2023CHELTIL01,2,3DEC2022'!B12+'20.01.2023TOTALDEC2022'!B12+'31.01.20231%ATISI REG AN 2022'!B12+'13.02.20231%ATI2022SOLD'!B12</f>
        <v>2474637.86</v>
      </c>
      <c r="C20" s="16">
        <f>'12.01.2023TOTASERVDEC 2022'!C12+'13.01.2023CHELTIL04DEC2022'!C12+'17.01.2023CHELTIL01,2,3DEC2022'!C12+'20.01.2023TOTALDEC2022'!C12+'31.01.20231%ATISI REG AN 2022'!C12+'13.02.20231%ATI2022SOLD'!C12</f>
        <v>18637.349999999999</v>
      </c>
      <c r="D20" s="16">
        <f>'12.01.2023TOTASERVDEC 2022'!D12+'13.01.2023CHELTIL04DEC2022'!D12+'17.01.2023CHELTIL01,2,3DEC2022'!D12+'20.01.2023TOTALDEC2022'!D12+'31.01.20231%ATISI REG AN 2022'!D12+'13.02.20231%ATI2022SOLD'!D12</f>
        <v>349395.10000000003</v>
      </c>
      <c r="E20" s="16">
        <f>'12.01.2023TOTASERVDEC 2022'!E12+'13.01.2023CHELTIL04DEC2022'!E12+'17.01.2023CHELTIL01,2,3DEC2022'!E12+'20.01.2023TOTALDEC2022'!E12+'31.01.20231%ATISI REG AN 2022'!E12+'13.02.20231%ATI2022SOLD'!E12</f>
        <v>123278.92</v>
      </c>
      <c r="F20" s="16">
        <f>'12.01.2023TOTASERVDEC 2022'!F12+'13.01.2023CHELTIL04DEC2022'!F12+'17.01.2023CHELTIL01,2,3DEC2022'!F12+'20.01.2023TOTALDEC2022'!F12+'31.01.20231%ATISI REG AN 2022'!F12+'13.02.20231%ATI2022SOLD'!F12</f>
        <v>268517.75</v>
      </c>
      <c r="G20" s="16">
        <f>'12.01.2023TOTASERVDEC 2022'!G12+'13.01.2023CHELTIL04DEC2022'!G12+'17.01.2023CHELTIL01,2,3DEC2022'!G12+'20.01.2023TOTALDEC2022'!G12+'31.01.20231%ATISI REG AN 2022'!G12+'13.02.20231%ATI2022SOLD'!G12</f>
        <v>0</v>
      </c>
      <c r="H20" s="16">
        <f>'12.01.2023TOTASERVDEC 2022'!H12+'13.01.2023CHELTIL04DEC2022'!H12+'17.01.2023CHELTIL01,2,3DEC2022'!H12+'20.01.2023TOTALDEC2022'!H12+'31.01.20231%ATISI REG AN 2022'!H12+'13.02.20231%ATI2022SOLD'!H12</f>
        <v>0</v>
      </c>
      <c r="I20" s="17">
        <f>SUM(B20:H20)</f>
        <v>3234466.98</v>
      </c>
      <c r="J20" s="18">
        <f>'13.02.20231%ATI2022SOLD'!J12</f>
        <v>3234466.98</v>
      </c>
      <c r="L20" s="3"/>
    </row>
    <row r="21" spans="1:12" ht="16.5" thickBot="1" x14ac:dyDescent="0.3">
      <c r="A21" s="15" t="s">
        <v>2</v>
      </c>
      <c r="B21" s="16">
        <f>'12.01.2023TOTASERVDEC 2022'!B13+'13.01.2023CHELTIL04DEC2022'!B13+'17.01.2023CHELTIL01,2,3DEC2022'!B13+'20.01.2023TOTALDEC2022'!B13+'31.01.20231%ATISI REG AN 2022'!B13+'13.02.20231%ATI2022SOLD'!B13</f>
        <v>543271.18000000005</v>
      </c>
      <c r="C21" s="16">
        <f>'12.01.2023TOTASERVDEC 2022'!C13+'13.01.2023CHELTIL04DEC2022'!C13+'17.01.2023CHELTIL01,2,3DEC2022'!C13+'20.01.2023TOTALDEC2022'!C13+'31.01.20231%ATISI REG AN 2022'!C13+'13.02.20231%ATI2022SOLD'!C13</f>
        <v>0</v>
      </c>
      <c r="D21" s="16">
        <f>'12.01.2023TOTASERVDEC 2022'!D13+'13.01.2023CHELTIL04DEC2022'!D13+'17.01.2023CHELTIL01,2,3DEC2022'!D13+'20.01.2023TOTALDEC2022'!D13+'31.01.20231%ATISI REG AN 2022'!D13+'13.02.20231%ATI2022SOLD'!D13</f>
        <v>0</v>
      </c>
      <c r="E21" s="16">
        <f>'12.01.2023TOTASERVDEC 2022'!E13+'13.01.2023CHELTIL04DEC2022'!E13+'17.01.2023CHELTIL01,2,3DEC2022'!E13+'20.01.2023TOTALDEC2022'!E13+'31.01.20231%ATISI REG AN 2022'!E13+'13.02.20231%ATI2022SOLD'!E13</f>
        <v>0</v>
      </c>
      <c r="F21" s="16">
        <f>'12.01.2023TOTASERVDEC 2022'!F13+'13.01.2023CHELTIL04DEC2022'!F13+'17.01.2023CHELTIL01,2,3DEC2022'!F13+'20.01.2023TOTALDEC2022'!F13+'31.01.20231%ATISI REG AN 2022'!F13+'13.02.20231%ATI2022SOLD'!F13</f>
        <v>154755</v>
      </c>
      <c r="G21" s="16">
        <f>'12.01.2023TOTASERVDEC 2022'!G13+'13.01.2023CHELTIL04DEC2022'!G13+'17.01.2023CHELTIL01,2,3DEC2022'!G13+'20.01.2023TOTALDEC2022'!G13+'31.01.20231%ATISI REG AN 2022'!G13+'13.02.20231%ATI2022SOLD'!G13</f>
        <v>5301</v>
      </c>
      <c r="H21" s="16">
        <f>'12.01.2023TOTASERVDEC 2022'!H13+'13.01.2023CHELTIL04DEC2022'!H13+'17.01.2023CHELTIL01,2,3DEC2022'!H13+'20.01.2023TOTALDEC2022'!H13+'31.01.20231%ATISI REG AN 2022'!H13+'13.02.20231%ATI2022SOLD'!H13</f>
        <v>1938.33</v>
      </c>
      <c r="I21" s="17">
        <f>SUM(B21:H21)</f>
        <v>705265.51</v>
      </c>
      <c r="J21" s="18">
        <f>'13.02.20231%ATI2022SOLD'!J13</f>
        <v>705265.50999999989</v>
      </c>
      <c r="L21" s="3"/>
    </row>
    <row r="22" spans="1:12" ht="16.5" thickBot="1" x14ac:dyDescent="0.3">
      <c r="A22" s="15" t="s">
        <v>3</v>
      </c>
      <c r="B22" s="16">
        <f>'12.01.2023TOTASERVDEC 2022'!B14+'13.01.2023CHELTIL04DEC2022'!B14+'17.01.2023CHELTIL01,2,3DEC2022'!B14+'20.01.2023TOTALDEC2022'!B14+'31.01.20231%ATISI REG AN 2022'!B14+'13.02.20231%ATI2022SOLD'!B14</f>
        <v>646166.55000000005</v>
      </c>
      <c r="C22" s="16">
        <f>'12.01.2023TOTASERVDEC 2022'!C14+'13.01.2023CHELTIL04DEC2022'!C14+'17.01.2023CHELTIL01,2,3DEC2022'!C14+'20.01.2023TOTALDEC2022'!C14+'31.01.20231%ATISI REG AN 2022'!C14+'13.02.20231%ATI2022SOLD'!C14</f>
        <v>0</v>
      </c>
      <c r="D22" s="16">
        <f>'12.01.2023TOTASERVDEC 2022'!D14+'13.01.2023CHELTIL04DEC2022'!D14+'17.01.2023CHELTIL01,2,3DEC2022'!D14+'20.01.2023TOTALDEC2022'!D14+'31.01.20231%ATISI REG AN 2022'!D14+'13.02.20231%ATI2022SOLD'!D14</f>
        <v>0</v>
      </c>
      <c r="E22" s="16">
        <f>'12.01.2023TOTASERVDEC 2022'!E14+'13.01.2023CHELTIL04DEC2022'!E14+'17.01.2023CHELTIL01,2,3DEC2022'!E14+'20.01.2023TOTALDEC2022'!E14+'31.01.20231%ATISI REG AN 2022'!E14+'13.02.20231%ATI2022SOLD'!E14</f>
        <v>0</v>
      </c>
      <c r="F22" s="16">
        <f>'12.01.2023TOTASERVDEC 2022'!F14+'13.01.2023CHELTIL04DEC2022'!F14+'17.01.2023CHELTIL01,2,3DEC2022'!F14+'20.01.2023TOTALDEC2022'!F14+'31.01.20231%ATISI REG AN 2022'!F14+'13.02.20231%ATI2022SOLD'!F14</f>
        <v>263021.52</v>
      </c>
      <c r="G22" s="16">
        <f>'12.01.2023TOTASERVDEC 2022'!G14+'13.01.2023CHELTIL04DEC2022'!G14+'17.01.2023CHELTIL01,2,3DEC2022'!G14+'20.01.2023TOTALDEC2022'!G14+'31.01.20231%ATISI REG AN 2022'!G14+'13.02.20231%ATI2022SOLD'!G14</f>
        <v>3933</v>
      </c>
      <c r="H22" s="16">
        <f>'12.01.2023TOTASERVDEC 2022'!H14+'13.01.2023CHELTIL04DEC2022'!H14+'17.01.2023CHELTIL01,2,3DEC2022'!H14+'20.01.2023TOTALDEC2022'!H14+'31.01.20231%ATISI REG AN 2022'!H14+'13.02.20231%ATI2022SOLD'!H14</f>
        <v>0</v>
      </c>
      <c r="I22" s="17">
        <f>SUM(B22:H22)</f>
        <v>913121.07000000007</v>
      </c>
      <c r="J22" s="18">
        <f>'13.02.20231%ATI2022SOLD'!J14</f>
        <v>913121.07000000007</v>
      </c>
      <c r="L22" s="3"/>
    </row>
    <row r="23" spans="1:12" ht="16.5" thickBot="1" x14ac:dyDescent="0.3">
      <c r="A23" s="19" t="s">
        <v>8</v>
      </c>
      <c r="B23" s="16">
        <f>'12.01.2023TOTASERVDEC 2022'!B15+'13.01.2023CHELTIL04DEC2022'!B15+'17.01.2023CHELTIL01,2,3DEC2022'!B15+'20.01.2023TOTALDEC2022'!B15+'31.01.20231%ATISI REG AN 2022'!B15+'13.02.20231%ATI2022SOLD'!B15</f>
        <v>295477.28000000003</v>
      </c>
      <c r="C23" s="16">
        <f>'12.01.2023TOTASERVDEC 2022'!C15+'13.01.2023CHELTIL04DEC2022'!C15+'17.01.2023CHELTIL01,2,3DEC2022'!C15+'20.01.2023TOTALDEC2022'!C15+'31.01.20231%ATISI REG AN 2022'!C15+'13.02.20231%ATI2022SOLD'!C15</f>
        <v>334.53</v>
      </c>
      <c r="D23" s="16">
        <f>'12.01.2023TOTASERVDEC 2022'!D15+'13.01.2023CHELTIL04DEC2022'!D15+'17.01.2023CHELTIL01,2,3DEC2022'!D15+'20.01.2023TOTALDEC2022'!D15+'31.01.20231%ATISI REG AN 2022'!D15+'13.02.20231%ATI2022SOLD'!D15</f>
        <v>0</v>
      </c>
      <c r="E23" s="16">
        <f>'12.01.2023TOTASERVDEC 2022'!E15+'13.01.2023CHELTIL04DEC2022'!E15+'17.01.2023CHELTIL01,2,3DEC2022'!E15+'20.01.2023TOTALDEC2022'!E15+'31.01.20231%ATISI REG AN 2022'!E15+'13.02.20231%ATI2022SOLD'!E15</f>
        <v>0</v>
      </c>
      <c r="F23" s="16">
        <f>'12.01.2023TOTASERVDEC 2022'!F15+'13.01.2023CHELTIL04DEC2022'!F15+'17.01.2023CHELTIL01,2,3DEC2022'!F15+'20.01.2023TOTALDEC2022'!F15+'31.01.20231%ATISI REG AN 2022'!F15+'13.02.20231%ATI2022SOLD'!F15</f>
        <v>91287.27</v>
      </c>
      <c r="G23" s="16">
        <f>'12.01.2023TOTASERVDEC 2022'!G15+'13.01.2023CHELTIL04DEC2022'!G15+'17.01.2023CHELTIL01,2,3DEC2022'!G15+'20.01.2023TOTALDEC2022'!G15+'31.01.20231%ATISI REG AN 2022'!G15+'13.02.20231%ATI2022SOLD'!G15</f>
        <v>2394</v>
      </c>
      <c r="H23" s="16">
        <f>'12.01.2023TOTASERVDEC 2022'!H15+'13.01.2023CHELTIL04DEC2022'!H15+'17.01.2023CHELTIL01,2,3DEC2022'!H15+'20.01.2023TOTALDEC2022'!H15+'31.01.20231%ATISI REG AN 2022'!H15+'13.02.20231%ATI2022SOLD'!H15</f>
        <v>0</v>
      </c>
      <c r="I23" s="17">
        <f>SUM(B23:H23)</f>
        <v>389493.08000000007</v>
      </c>
      <c r="J23" s="18">
        <f>'13.02.20231%ATI2022SOLD'!J15</f>
        <v>389493.08000000007</v>
      </c>
    </row>
    <row r="24" spans="1:12" ht="16.5" thickBot="1" x14ac:dyDescent="0.3">
      <c r="A24" s="8" t="s">
        <v>4</v>
      </c>
      <c r="B24" s="8">
        <f>SUM(B20:B23)</f>
        <v>3959552.87</v>
      </c>
      <c r="C24" s="8">
        <f t="shared" ref="C24:H24" si="2">SUM(C20:C23)</f>
        <v>18971.879999999997</v>
      </c>
      <c r="D24" s="8">
        <f t="shared" si="2"/>
        <v>349395.10000000003</v>
      </c>
      <c r="E24" s="8">
        <f t="shared" si="2"/>
        <v>123278.92</v>
      </c>
      <c r="F24" s="8">
        <f t="shared" si="2"/>
        <v>777581.54</v>
      </c>
      <c r="G24" s="8">
        <f t="shared" si="2"/>
        <v>11628</v>
      </c>
      <c r="H24" s="8">
        <f t="shared" si="2"/>
        <v>1938.33</v>
      </c>
      <c r="I24" s="8">
        <f>SUM(I20:I23)</f>
        <v>5242346.6400000006</v>
      </c>
      <c r="J24" s="18">
        <f>'13.02.20231%ATI2022SOLD'!J16</f>
        <v>5242346.6399999987</v>
      </c>
    </row>
    <row r="25" spans="1:12" ht="15.75" x14ac:dyDescent="0.25">
      <c r="A25" s="1"/>
      <c r="B25" s="1"/>
      <c r="C25" s="1"/>
      <c r="D25" s="1"/>
      <c r="E25" s="1"/>
      <c r="F25" s="2"/>
      <c r="G25" s="2"/>
      <c r="H25" s="2"/>
      <c r="I25" s="2"/>
      <c r="J25" s="2">
        <f>I24-J24</f>
        <v>0</v>
      </c>
    </row>
    <row r="26" spans="1:12" ht="16.5" thickBot="1" x14ac:dyDescent="0.3">
      <c r="A26" s="2" t="s">
        <v>46</v>
      </c>
      <c r="B26" s="1"/>
      <c r="C26" s="1"/>
      <c r="D26" s="1"/>
      <c r="E26" s="2"/>
      <c r="F26" s="1"/>
      <c r="G26" s="1"/>
      <c r="H26" s="1"/>
      <c r="I26" s="2"/>
      <c r="J26" s="2">
        <f>J24-J25</f>
        <v>5242346.6399999987</v>
      </c>
    </row>
    <row r="27" spans="1:12" ht="64.5" thickBot="1" x14ac:dyDescent="0.3">
      <c r="A27" s="8" t="s">
        <v>0</v>
      </c>
      <c r="B27" s="9" t="s">
        <v>11</v>
      </c>
      <c r="C27" s="9" t="s">
        <v>16</v>
      </c>
      <c r="D27" s="9" t="s">
        <v>18</v>
      </c>
      <c r="E27" s="10" t="s">
        <v>12</v>
      </c>
      <c r="F27" s="11" t="s">
        <v>13</v>
      </c>
      <c r="G27" s="9" t="s">
        <v>17</v>
      </c>
      <c r="H27" s="12" t="s">
        <v>19</v>
      </c>
      <c r="I27" s="13" t="s">
        <v>6</v>
      </c>
      <c r="J27" s="14" t="s">
        <v>21</v>
      </c>
    </row>
    <row r="28" spans="1:12" ht="16.5" thickBot="1" x14ac:dyDescent="0.3">
      <c r="A28" s="15" t="s">
        <v>1</v>
      </c>
      <c r="B28" s="16">
        <f>'20.01.2023CHELTIL01,2,4DEC2022'!B12+'17.01.2023CHELTIL01,2,3DEC2022'!B12+'13.01.2023CHELTIL04DEC2022'!B12</f>
        <v>22878.45</v>
      </c>
      <c r="C28" s="16">
        <f>'20.01.2023CHELTIL01,2,4DEC2022'!C12+'17.01.2023CHELTIL01,2,3DEC2022'!C12+'13.01.2023CHELTIL04DEC2022'!C12</f>
        <v>0</v>
      </c>
      <c r="D28" s="16">
        <f>'20.01.2023CHELTIL01,2,4DEC2022'!D12+'17.01.2023CHELTIL01,2,3DEC2022'!D12+'13.01.2023CHELTIL04DEC2022'!D12</f>
        <v>0</v>
      </c>
      <c r="E28" s="16">
        <f>'20.01.2023CHELTIL01,2,4DEC2022'!E12+'17.01.2023CHELTIL01,2,3DEC2022'!E12+'13.01.2023CHELTIL04DEC2022'!E12</f>
        <v>9221.59</v>
      </c>
      <c r="F28" s="16">
        <f>'20.01.2023CHELTIL01,2,4DEC2022'!F12+'17.01.2023CHELTIL01,2,3DEC2022'!F12+'13.01.2023CHELTIL04DEC2022'!F12</f>
        <v>0</v>
      </c>
      <c r="G28" s="16">
        <f>'20.01.2023CHELTIL01,2,4DEC2022'!G12+'17.01.2023CHELTIL01,2,3DEC2022'!G12+'13.01.2023CHELTIL04DEC2022'!G12</f>
        <v>0</v>
      </c>
      <c r="H28" s="16">
        <f>'20.01.2023CHELTIL01,2,4DEC2022'!H12+'17.01.2023CHELTIL01,2,3DEC2022'!H12+'13.01.2023CHELTIL04DEC2022'!H12</f>
        <v>0</v>
      </c>
      <c r="I28" s="17">
        <f>SUM(B28:H28)</f>
        <v>32100.04</v>
      </c>
      <c r="J28" s="18">
        <f>'13.02.20231%ATI2022SOLD'!J20</f>
        <v>0</v>
      </c>
    </row>
    <row r="29" spans="1:12" ht="16.5" thickBot="1" x14ac:dyDescent="0.3">
      <c r="A29" s="15" t="s">
        <v>2</v>
      </c>
      <c r="B29" s="16">
        <f>'20.01.2023CHELTIL01,2,4DEC2022'!B13+'17.01.2023CHELTIL01,2,3DEC2022'!B13+'13.01.2023CHELTIL04DEC2022'!B13</f>
        <v>268764.46999999997</v>
      </c>
      <c r="C29" s="16">
        <f>'20.01.2023CHELTIL01,2,4DEC2022'!C13+'17.01.2023CHELTIL01,2,3DEC2022'!C13+'13.01.2023CHELTIL04DEC2022'!C13</f>
        <v>0</v>
      </c>
      <c r="D29" s="16">
        <f>'20.01.2023CHELTIL01,2,4DEC2022'!D13+'17.01.2023CHELTIL01,2,3DEC2022'!D13+'13.01.2023CHELTIL04DEC2022'!D13</f>
        <v>0</v>
      </c>
      <c r="E29" s="16">
        <f>'20.01.2023CHELTIL01,2,4DEC2022'!E13+'17.01.2023CHELTIL01,2,3DEC2022'!E13+'13.01.2023CHELTIL04DEC2022'!E13</f>
        <v>0</v>
      </c>
      <c r="F29" s="16">
        <f>'20.01.2023CHELTIL01,2,4DEC2022'!F13+'17.01.2023CHELTIL01,2,3DEC2022'!F13+'13.01.2023CHELTIL04DEC2022'!F13</f>
        <v>0</v>
      </c>
      <c r="G29" s="16">
        <f>'20.01.2023CHELTIL01,2,4DEC2022'!G13+'17.01.2023CHELTIL01,2,3DEC2022'!G13+'13.01.2023CHELTIL04DEC2022'!G13</f>
        <v>0</v>
      </c>
      <c r="H29" s="16">
        <f>'20.01.2023CHELTIL01,2,4DEC2022'!H13+'17.01.2023CHELTIL01,2,3DEC2022'!H13+'13.01.2023CHELTIL04DEC2022'!H13</f>
        <v>0</v>
      </c>
      <c r="I29" s="17">
        <f>SUM(B29:H29)</f>
        <v>268764.46999999997</v>
      </c>
      <c r="J29" s="18">
        <f>'13.02.20231%ATI2022SOLD'!J21</f>
        <v>0</v>
      </c>
    </row>
    <row r="30" spans="1:12" ht="16.5" thickBot="1" x14ac:dyDescent="0.3">
      <c r="A30" s="15" t="s">
        <v>3</v>
      </c>
      <c r="B30" s="16">
        <f>'20.01.2023CHELTIL01,2,4DEC2022'!B14+'17.01.2023CHELTIL01,2,3DEC2022'!B14+'13.01.2023CHELTIL04DEC2022'!B14</f>
        <v>274410.67</v>
      </c>
      <c r="C30" s="16">
        <f>'20.01.2023CHELTIL01,2,4DEC2022'!C14+'17.01.2023CHELTIL01,2,3DEC2022'!C14+'13.01.2023CHELTIL04DEC2022'!C14</f>
        <v>0</v>
      </c>
      <c r="D30" s="16">
        <f>'20.01.2023CHELTIL01,2,4DEC2022'!D14+'17.01.2023CHELTIL01,2,3DEC2022'!D14+'13.01.2023CHELTIL04DEC2022'!D14</f>
        <v>0</v>
      </c>
      <c r="E30" s="16">
        <f>'20.01.2023CHELTIL01,2,4DEC2022'!E14+'17.01.2023CHELTIL01,2,3DEC2022'!E14+'13.01.2023CHELTIL04DEC2022'!E14</f>
        <v>0</v>
      </c>
      <c r="F30" s="16">
        <f>'20.01.2023CHELTIL01,2,4DEC2022'!F14+'17.01.2023CHELTIL01,2,3DEC2022'!F14+'13.01.2023CHELTIL04DEC2022'!F14</f>
        <v>0</v>
      </c>
      <c r="G30" s="16">
        <f>'20.01.2023CHELTIL01,2,4DEC2022'!G14+'17.01.2023CHELTIL01,2,3DEC2022'!G14+'13.01.2023CHELTIL04DEC2022'!G14</f>
        <v>0</v>
      </c>
      <c r="H30" s="16">
        <f>'20.01.2023CHELTIL01,2,4DEC2022'!H14+'17.01.2023CHELTIL01,2,3DEC2022'!H14+'13.01.2023CHELTIL04DEC2022'!H14</f>
        <v>0</v>
      </c>
      <c r="I30" s="17">
        <f>SUM(B30:H30)</f>
        <v>274410.67</v>
      </c>
      <c r="J30" s="18">
        <f>'13.02.20231%ATI2022SOLD'!J22</f>
        <v>0</v>
      </c>
    </row>
    <row r="31" spans="1:12" ht="16.5" thickBot="1" x14ac:dyDescent="0.3">
      <c r="A31" s="19" t="s">
        <v>8</v>
      </c>
      <c r="B31" s="16">
        <f>'20.01.2023CHELTIL01,2,4DEC2022'!B15+'17.01.2023CHELTIL01,2,3DEC2022'!B15+'13.01.2023CHELTIL04DEC2022'!B15</f>
        <v>209530.98</v>
      </c>
      <c r="C31" s="16">
        <f>'20.01.2023CHELTIL01,2,4DEC2022'!C15+'17.01.2023CHELTIL01,2,3DEC2022'!C15+'13.01.2023CHELTIL04DEC2022'!C15</f>
        <v>0</v>
      </c>
      <c r="D31" s="16">
        <f>'20.01.2023CHELTIL01,2,4DEC2022'!D15+'17.01.2023CHELTIL01,2,3DEC2022'!D15+'13.01.2023CHELTIL04DEC2022'!D15</f>
        <v>0</v>
      </c>
      <c r="E31" s="16">
        <f>'20.01.2023CHELTIL01,2,4DEC2022'!E15+'17.01.2023CHELTIL01,2,3DEC2022'!E15+'13.01.2023CHELTIL04DEC2022'!E15</f>
        <v>0</v>
      </c>
      <c r="F31" s="16">
        <f>'20.01.2023CHELTIL01,2,4DEC2022'!F15+'17.01.2023CHELTIL01,2,3DEC2022'!F15+'13.01.2023CHELTIL04DEC2022'!F15</f>
        <v>0</v>
      </c>
      <c r="G31" s="16">
        <f>'20.01.2023CHELTIL01,2,4DEC2022'!G15+'17.01.2023CHELTIL01,2,3DEC2022'!G15+'13.01.2023CHELTIL04DEC2022'!G15</f>
        <v>0</v>
      </c>
      <c r="H31" s="16">
        <f>'20.01.2023CHELTIL01,2,4DEC2022'!H15+'17.01.2023CHELTIL01,2,3DEC2022'!H15+'13.01.2023CHELTIL04DEC2022'!H15</f>
        <v>0</v>
      </c>
      <c r="I31" s="17">
        <f>SUM(B31:H31)</f>
        <v>209530.98</v>
      </c>
      <c r="J31" s="18">
        <f>'13.02.20231%ATI2022SOLD'!J23</f>
        <v>0</v>
      </c>
    </row>
    <row r="32" spans="1:12" ht="16.5" thickBot="1" x14ac:dyDescent="0.3">
      <c r="A32" s="8" t="s">
        <v>4</v>
      </c>
      <c r="B32" s="8">
        <f>SUM(B28:B31)</f>
        <v>775584.57</v>
      </c>
      <c r="C32" s="8">
        <f t="shared" ref="C32:H32" si="3">SUM(C28:C31)</f>
        <v>0</v>
      </c>
      <c r="D32" s="8">
        <f t="shared" si="3"/>
        <v>0</v>
      </c>
      <c r="E32" s="8">
        <f t="shared" si="3"/>
        <v>9221.59</v>
      </c>
      <c r="F32" s="8">
        <f t="shared" si="3"/>
        <v>0</v>
      </c>
      <c r="G32" s="8">
        <f t="shared" si="3"/>
        <v>0</v>
      </c>
      <c r="H32" s="8">
        <f t="shared" si="3"/>
        <v>0</v>
      </c>
      <c r="I32" s="8">
        <f>SUM(I28:I31)</f>
        <v>784806.15999999992</v>
      </c>
      <c r="J32" s="18">
        <f>'13.02.20231%ATI2022SOLD'!J24</f>
        <v>0</v>
      </c>
    </row>
    <row r="33" spans="1:10" ht="15.75" x14ac:dyDescent="0.25">
      <c r="A33" s="1"/>
      <c r="B33" s="1"/>
      <c r="C33" s="1"/>
      <c r="D33" s="1"/>
      <c r="E33" s="2"/>
      <c r="F33" s="1"/>
      <c r="G33" s="1"/>
      <c r="H33" s="1"/>
      <c r="I33" s="2"/>
      <c r="J33" s="2"/>
    </row>
    <row r="34" spans="1:10" ht="15.75" x14ac:dyDescent="0.25">
      <c r="A34" s="1" t="s">
        <v>5</v>
      </c>
      <c r="B34" s="1"/>
      <c r="C34" s="1"/>
      <c r="D34" s="1"/>
      <c r="E34" s="2"/>
      <c r="F34" s="1"/>
      <c r="G34" s="1"/>
      <c r="H34" s="1"/>
      <c r="I34" s="1"/>
    </row>
    <row r="35" spans="1:10" ht="15" x14ac:dyDescent="0.2">
      <c r="A35" s="1" t="s">
        <v>10</v>
      </c>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2"/>
  <sheetViews>
    <sheetView workbookViewId="0">
      <selection activeCell="B12" sqref="B12"/>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'13.03.2023TOTAL'!K6</f>
        <v>426662.60000000149</v>
      </c>
    </row>
    <row r="4" spans="1:31" s="6" customFormat="1" ht="15" x14ac:dyDescent="0.2">
      <c r="A4" s="1"/>
      <c r="B4" s="1"/>
      <c r="C4" s="1"/>
      <c r="D4" s="1"/>
      <c r="E4" s="1"/>
      <c r="F4" s="1"/>
      <c r="G4" s="1"/>
      <c r="H4" s="1"/>
      <c r="I4" s="1"/>
      <c r="J4" s="4" t="s">
        <v>15</v>
      </c>
      <c r="K4" s="4">
        <f>'13.03.2023TOTAL'!K7</f>
        <v>7613749.2400000012</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1.4551915228366852E-9</v>
      </c>
    </row>
    <row r="7" spans="1:31" ht="34.5" customHeight="1" x14ac:dyDescent="0.25">
      <c r="A7" s="1"/>
      <c r="B7" s="26" t="s">
        <v>38</v>
      </c>
      <c r="C7" s="27"/>
      <c r="D7" s="27"/>
      <c r="E7" s="27"/>
      <c r="F7" s="28"/>
      <c r="G7" s="28"/>
      <c r="H7" s="28"/>
      <c r="I7" s="28"/>
      <c r="J7" s="4" t="s">
        <v>15</v>
      </c>
      <c r="K7" s="4">
        <f>K4-I16</f>
        <v>7187086.6400000015</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297417.33</v>
      </c>
      <c r="C12" s="16">
        <v>0</v>
      </c>
      <c r="D12" s="16">
        <v>0</v>
      </c>
      <c r="E12" s="16">
        <v>0</v>
      </c>
      <c r="F12" s="16">
        <v>0</v>
      </c>
      <c r="G12" s="16">
        <v>0</v>
      </c>
      <c r="H12" s="16">
        <v>0</v>
      </c>
      <c r="I12" s="17">
        <f>SUM(B12:H12)</f>
        <v>297417.33</v>
      </c>
      <c r="J12" s="18">
        <f>'13.03.2023TOTAL'!J12+'21.03.2023PARTIAL01-15MAR2023'!I12</f>
        <v>11127655.23</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51526.82</v>
      </c>
      <c r="C13" s="16">
        <v>0</v>
      </c>
      <c r="D13" s="16">
        <v>0</v>
      </c>
      <c r="E13" s="16">
        <v>0</v>
      </c>
      <c r="F13" s="16">
        <v>0</v>
      </c>
      <c r="G13" s="16">
        <v>0</v>
      </c>
      <c r="H13" s="16">
        <v>0</v>
      </c>
      <c r="I13" s="17">
        <f>SUM(B13:H13)</f>
        <v>51526.82</v>
      </c>
      <c r="J13" s="18">
        <f>'13.03.2023TOTAL'!J13+'21.03.2023PARTIAL01-15MAR2023'!I13</f>
        <v>2273179.1599999997</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56536.82</v>
      </c>
      <c r="C14" s="16">
        <v>0</v>
      </c>
      <c r="D14" s="16">
        <v>0</v>
      </c>
      <c r="E14" s="16">
        <v>0</v>
      </c>
      <c r="F14" s="16">
        <v>0</v>
      </c>
      <c r="G14" s="16">
        <v>0</v>
      </c>
      <c r="H14" s="16">
        <v>0</v>
      </c>
      <c r="I14" s="17">
        <f>SUM(B14:H14)</f>
        <v>56536.82</v>
      </c>
      <c r="J14" s="18">
        <f>'13.03.2023TOTAL'!J14+'21.03.2023PARTIAL01-15MAR2023'!I14</f>
        <v>2702601.24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21181.63</v>
      </c>
      <c r="C15" s="16">
        <v>0</v>
      </c>
      <c r="D15" s="16">
        <v>0</v>
      </c>
      <c r="E15" s="16">
        <v>0</v>
      </c>
      <c r="F15" s="16">
        <v>0</v>
      </c>
      <c r="G15" s="16">
        <v>0</v>
      </c>
      <c r="H15" s="16">
        <v>0</v>
      </c>
      <c r="I15" s="17">
        <f>SUM(B15:H15)</f>
        <v>21181.63</v>
      </c>
      <c r="J15" s="18">
        <f>'13.03.2023TOTAL'!J15+'21.03.2023PARTIAL01-15MAR2023'!I15</f>
        <v>1048864.3700000001</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426662.60000000003</v>
      </c>
      <c r="C16" s="8">
        <f t="shared" ref="C16:H16" si="0">SUM(C12:C15)</f>
        <v>0</v>
      </c>
      <c r="D16" s="8">
        <f t="shared" si="0"/>
        <v>0</v>
      </c>
      <c r="E16" s="8">
        <f t="shared" si="0"/>
        <v>0</v>
      </c>
      <c r="F16" s="8">
        <f t="shared" si="0"/>
        <v>0</v>
      </c>
      <c r="G16" s="8">
        <f t="shared" si="0"/>
        <v>0</v>
      </c>
      <c r="H16" s="8">
        <f t="shared" si="0"/>
        <v>0</v>
      </c>
      <c r="I16" s="8">
        <f>SUM(I12:I15)</f>
        <v>426662.60000000003</v>
      </c>
      <c r="J16" s="18">
        <f>'13.03.2023TOTAL'!J16+'21.03.2023PARTIAL01-15MAR2023'!I16</f>
        <v>17152299.999999996</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17152299.999999996</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22"/>
  <sheetViews>
    <sheetView topLeftCell="A4" workbookViewId="0">
      <selection activeCell="F24" sqref="F24"/>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'13.03.2023SOLDL01-15FEB2023'!K3</f>
        <v>5807500.0000000009</v>
      </c>
    </row>
    <row r="4" spans="1:31" s="6" customFormat="1" ht="15" x14ac:dyDescent="0.2">
      <c r="A4" s="1"/>
      <c r="B4" s="1"/>
      <c r="C4" s="1"/>
      <c r="D4" s="1"/>
      <c r="E4" s="1"/>
      <c r="F4" s="1"/>
      <c r="G4" s="1"/>
      <c r="H4" s="1"/>
      <c r="I4" s="1"/>
      <c r="J4" s="4" t="s">
        <v>15</v>
      </c>
      <c r="K4" s="4">
        <f>'13.03.2023SOLDL01-15FEB2023'!K4</f>
        <v>12994586.640000001</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426662.60000000149</v>
      </c>
    </row>
    <row r="7" spans="1:31" ht="34.5" customHeight="1" x14ac:dyDescent="0.25">
      <c r="A7" s="1"/>
      <c r="B7" s="26" t="s">
        <v>37</v>
      </c>
      <c r="C7" s="27"/>
      <c r="D7" s="27"/>
      <c r="E7" s="27"/>
      <c r="F7" s="28"/>
      <c r="G7" s="28"/>
      <c r="H7" s="28"/>
      <c r="I7" s="28"/>
      <c r="J7" s="4" t="s">
        <v>15</v>
      </c>
      <c r="K7" s="4">
        <f>K4-I16</f>
        <v>7613749.2400000012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'13.03.2023SOLDL01-15FEB2023'!B12+'13.03.2023SERVFEB2023 '!B12</f>
        <v>3089564.2199999997</v>
      </c>
      <c r="C12" s="16">
        <f>'13.03.2023SOLDL01-15FEB2023'!C12+'13.03.2023SERVFEB2023 '!C12</f>
        <v>1708.28</v>
      </c>
      <c r="D12" s="16">
        <f>'13.03.2023SOLDL01-15FEB2023'!D12+'13.03.2023SERVFEB2023 '!D12</f>
        <v>0</v>
      </c>
      <c r="E12" s="16">
        <f>'13.03.2023SOLDL01-15FEB2023'!E12+'13.03.2023SERVFEB2023 '!E12</f>
        <v>90103.46</v>
      </c>
      <c r="F12" s="16">
        <f>'13.03.2023SOLDL01-15FEB2023'!F12+'13.03.2023SERVFEB2023 '!F12</f>
        <v>396283.14</v>
      </c>
      <c r="G12" s="16">
        <f>'13.03.2023SOLDL01-15FEB2023'!G12+'13.03.2023SERVFEB2023 '!G12</f>
        <v>0</v>
      </c>
      <c r="H12" s="16">
        <f>'13.03.2023SOLDL01-15FEB2023'!H12+'13.03.2023SERVFEB2023 '!H12</f>
        <v>0</v>
      </c>
      <c r="I12" s="17">
        <f>SUM(B12:H12)</f>
        <v>3577659.0999999996</v>
      </c>
      <c r="J12" s="18">
        <f>'13.03.2023SERVFEB2023 '!J12</f>
        <v>10830237.9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'13.03.2023SOLDL01-15FEB2023'!B13+'13.03.2023SERVFEB2023 '!B13</f>
        <v>536164.52999999991</v>
      </c>
      <c r="C13" s="16">
        <f>'13.03.2023SOLDL01-15FEB2023'!C13+'13.03.2023SERVFEB2023 '!C13</f>
        <v>1130.67</v>
      </c>
      <c r="D13" s="16">
        <f>'13.03.2023SOLDL01-15FEB2023'!D13+'13.03.2023SERVFEB2023 '!D13</f>
        <v>0</v>
      </c>
      <c r="E13" s="16">
        <f>'13.03.2023SOLDL01-15FEB2023'!E13+'13.03.2023SERVFEB2023 '!E13</f>
        <v>0</v>
      </c>
      <c r="F13" s="16">
        <f>'13.03.2023SOLDL01-15FEB2023'!F13+'13.03.2023SERVFEB2023 '!F13</f>
        <v>189469.64</v>
      </c>
      <c r="G13" s="16">
        <f>'13.03.2023SOLDL01-15FEB2023'!G13+'13.03.2023SERVFEB2023 '!G13</f>
        <v>3171.04</v>
      </c>
      <c r="H13" s="16">
        <f>'13.03.2023SOLDL01-15FEB2023'!H13+'13.03.2023SERVFEB2023 '!H13</f>
        <v>1507.59</v>
      </c>
      <c r="I13" s="17">
        <f>SUM(B13:H13)</f>
        <v>731443.47</v>
      </c>
      <c r="J13" s="18">
        <f>'13.03.2023SERVFEB2023 '!J13</f>
        <v>2221652.34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'13.03.2023SOLDL01-15FEB2023'!B14+'13.03.2023SERVFEB2023 '!B14</f>
        <v>510084.55</v>
      </c>
      <c r="C14" s="16">
        <f>'13.03.2023SOLDL01-15FEB2023'!C14+'13.03.2023SERVFEB2023 '!C14</f>
        <v>904.57</v>
      </c>
      <c r="D14" s="16">
        <f>'13.03.2023SOLDL01-15FEB2023'!D14+'13.03.2023SERVFEB2023 '!D14</f>
        <v>0</v>
      </c>
      <c r="E14" s="16">
        <f>'13.03.2023SOLDL01-15FEB2023'!E14+'13.03.2023SERVFEB2023 '!E14</f>
        <v>0</v>
      </c>
      <c r="F14" s="16">
        <f>'13.03.2023SOLDL01-15FEB2023'!F14+'13.03.2023SERVFEB2023 '!F14</f>
        <v>275854.65000000002</v>
      </c>
      <c r="G14" s="16">
        <f>'13.03.2023SOLDL01-15FEB2023'!G14+'13.03.2023SERVFEB2023 '!G14</f>
        <v>1387.33</v>
      </c>
      <c r="H14" s="16">
        <f>'13.03.2023SOLDL01-15FEB2023'!H14+'13.03.2023SERVFEB2023 '!H14</f>
        <v>0</v>
      </c>
      <c r="I14" s="17">
        <f>SUM(B14:H14)</f>
        <v>788231.1</v>
      </c>
      <c r="J14" s="18">
        <f>'13.03.2023SERVFEB2023 '!J14</f>
        <v>2646064.4200000004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'13.03.2023SOLDL01-15FEB2023'!B15+'13.03.2023SERVFEB2023 '!B15</f>
        <v>175824.31</v>
      </c>
      <c r="C15" s="16">
        <f>'13.03.2023SOLDL01-15FEB2023'!C15+'13.03.2023SERVFEB2023 '!C15</f>
        <v>0</v>
      </c>
      <c r="D15" s="16">
        <f>'13.03.2023SOLDL01-15FEB2023'!D15+'13.03.2023SERVFEB2023 '!D15</f>
        <v>0</v>
      </c>
      <c r="E15" s="16">
        <f>'13.03.2023SOLDL01-15FEB2023'!E15+'13.03.2023SERVFEB2023 '!E15</f>
        <v>0</v>
      </c>
      <c r="F15" s="16">
        <f>'13.03.2023SOLDL01-15FEB2023'!F15+'13.03.2023SERVFEB2023 '!F15</f>
        <v>107084.85</v>
      </c>
      <c r="G15" s="16">
        <f>'13.03.2023SOLDL01-15FEB2023'!G15+'13.03.2023SERVFEB2023 '!G15</f>
        <v>594.57000000000005</v>
      </c>
      <c r="H15" s="16">
        <f>'13.03.2023SOLDL01-15FEB2023'!H15+'13.03.2023SERVFEB2023 '!H15</f>
        <v>0</v>
      </c>
      <c r="I15" s="17">
        <f>SUM(B15:H15)</f>
        <v>283503.73000000004</v>
      </c>
      <c r="J15" s="18">
        <f>'13.03.2023SERVFEB2023 '!J15</f>
        <v>1027682.7400000002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4311637.6099999994</v>
      </c>
      <c r="C16" s="8">
        <f t="shared" ref="C16:H16" si="0">SUM(C12:C15)</f>
        <v>3743.52</v>
      </c>
      <c r="D16" s="8">
        <f t="shared" si="0"/>
        <v>0</v>
      </c>
      <c r="E16" s="8">
        <f t="shared" si="0"/>
        <v>90103.46</v>
      </c>
      <c r="F16" s="8">
        <f t="shared" si="0"/>
        <v>968692.28</v>
      </c>
      <c r="G16" s="8">
        <f t="shared" si="0"/>
        <v>5152.9399999999996</v>
      </c>
      <c r="H16" s="8">
        <f t="shared" si="0"/>
        <v>1507.59</v>
      </c>
      <c r="I16" s="8">
        <f>SUM(I12:I15)</f>
        <v>5380837.3999999994</v>
      </c>
      <c r="J16" s="18">
        <f>'13.03.2023SERVFEB2023 '!J16</f>
        <v>16725637.399999997</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16725637.399999997</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2"/>
  <sheetViews>
    <sheetView topLeftCell="A7"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'13.03.2023SOLDL01-15FEB2023'!K6</f>
        <v>3520391.3800000008</v>
      </c>
    </row>
    <row r="4" spans="1:31" s="6" customFormat="1" ht="15" x14ac:dyDescent="0.2">
      <c r="A4" s="1"/>
      <c r="B4" s="1"/>
      <c r="C4" s="1"/>
      <c r="D4" s="1"/>
      <c r="E4" s="1"/>
      <c r="F4" s="1"/>
      <c r="G4" s="1"/>
      <c r="H4" s="1"/>
      <c r="I4" s="1"/>
      <c r="J4" s="4" t="s">
        <v>15</v>
      </c>
      <c r="K4" s="4">
        <f>'13.03.2023SOLDL01-15FEB2023'!K7</f>
        <v>10707478.02</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426662.60000000102</v>
      </c>
    </row>
    <row r="7" spans="1:31" ht="34.5" customHeight="1" x14ac:dyDescent="0.25">
      <c r="A7" s="1"/>
      <c r="B7" s="26" t="s">
        <v>36</v>
      </c>
      <c r="C7" s="27"/>
      <c r="D7" s="27"/>
      <c r="E7" s="27"/>
      <c r="F7" s="28"/>
      <c r="G7" s="28"/>
      <c r="H7" s="28"/>
      <c r="I7" s="28"/>
      <c r="J7" s="4" t="s">
        <v>15</v>
      </c>
      <c r="K7" s="4">
        <f>K4-I16</f>
        <v>7613749.2400000002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1466059.63</v>
      </c>
      <c r="C12" s="16">
        <v>1708.28</v>
      </c>
      <c r="D12" s="16">
        <v>0</v>
      </c>
      <c r="E12" s="16">
        <v>90103.46</v>
      </c>
      <c r="F12" s="16">
        <v>396283.14</v>
      </c>
      <c r="G12" s="16">
        <v>0</v>
      </c>
      <c r="H12" s="16">
        <v>0</v>
      </c>
      <c r="I12" s="17">
        <f>SUM(B12:H12)</f>
        <v>1954154.5099999998</v>
      </c>
      <c r="J12" s="18">
        <f>'13.03.2023SOLDL01-15FEB2023'!J12+'13.03.2023SERVFEB2023 '!I12</f>
        <v>10830237.9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254091.33</v>
      </c>
      <c r="C13" s="16">
        <v>1130.67</v>
      </c>
      <c r="D13" s="16">
        <f>'13.02.2023SERVIAN2023'!D13+'13.02.20231%ATI2022SOLD'!D13</f>
        <v>0</v>
      </c>
      <c r="E13" s="16">
        <f>'13.02.2023SERVIAN2023'!E13+'13.02.20231%ATI2022SOLD'!E13</f>
        <v>0</v>
      </c>
      <c r="F13" s="16">
        <v>189469.64</v>
      </c>
      <c r="G13" s="16">
        <v>3171.04</v>
      </c>
      <c r="H13" s="16">
        <v>1507.59</v>
      </c>
      <c r="I13" s="17">
        <f>SUM(B13:H13)</f>
        <v>449370.27</v>
      </c>
      <c r="J13" s="18">
        <f>'13.03.2023SOLDL01-15FEB2023'!J13+'13.03.2023SERVFEB2023 '!I13</f>
        <v>2221652.34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212883.13</v>
      </c>
      <c r="C14" s="16">
        <v>904.57</v>
      </c>
      <c r="D14" s="16">
        <f>'13.02.2023SERVIAN2023'!D14+'13.02.20231%ATI2022SOLD'!D14</f>
        <v>0</v>
      </c>
      <c r="E14" s="16">
        <f>'13.02.2023SERVIAN2023'!E14+'13.02.20231%ATI2022SOLD'!E14</f>
        <v>0</v>
      </c>
      <c r="F14" s="16">
        <v>275854.65000000002</v>
      </c>
      <c r="G14" s="16">
        <v>1387.33</v>
      </c>
      <c r="H14" s="16">
        <f>'13.02.2023SERVIAN2023'!H14+'13.02.20231%ATI2022SOLD'!H14</f>
        <v>0</v>
      </c>
      <c r="I14" s="17">
        <f>SUM(B14:H14)</f>
        <v>491029.68000000005</v>
      </c>
      <c r="J14" s="18">
        <f>'13.03.2023SOLDL01-15FEB2023'!J14+'13.03.2023SERVFEB2023 '!I14</f>
        <v>2646064.4200000004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91494.9</v>
      </c>
      <c r="C15" s="16">
        <f>'13.02.2023SERVIAN2023'!C15+'13.02.20231%ATI2022SOLD'!C15</f>
        <v>0</v>
      </c>
      <c r="D15" s="16">
        <f>'13.02.2023SERVIAN2023'!D15+'13.02.20231%ATI2022SOLD'!D15</f>
        <v>0</v>
      </c>
      <c r="E15" s="16">
        <f>'13.02.2023SERVIAN2023'!E15+'13.02.20231%ATI2022SOLD'!E15</f>
        <v>0</v>
      </c>
      <c r="F15" s="16">
        <v>107084.85</v>
      </c>
      <c r="G15" s="16">
        <v>594.57000000000005</v>
      </c>
      <c r="H15" s="16">
        <f>'13.02.2023SERVIAN2023'!H15+'13.02.20231%ATI2022SOLD'!H15</f>
        <v>0</v>
      </c>
      <c r="I15" s="17">
        <f>SUM(B15:H15)</f>
        <v>199174.32</v>
      </c>
      <c r="J15" s="18">
        <f>'13.03.2023SOLDL01-15FEB2023'!J15+'13.03.2023SERVFEB2023 '!I15</f>
        <v>1027682.7400000002</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2024528.9899999998</v>
      </c>
      <c r="C16" s="8">
        <f t="shared" ref="C16:H16" si="0">SUM(C12:C15)</f>
        <v>3743.52</v>
      </c>
      <c r="D16" s="8">
        <f t="shared" si="0"/>
        <v>0</v>
      </c>
      <c r="E16" s="8">
        <f t="shared" si="0"/>
        <v>90103.46</v>
      </c>
      <c r="F16" s="8">
        <f t="shared" si="0"/>
        <v>968692.28</v>
      </c>
      <c r="G16" s="8">
        <f t="shared" si="0"/>
        <v>5152.9399999999996</v>
      </c>
      <c r="H16" s="8">
        <f t="shared" si="0"/>
        <v>1507.59</v>
      </c>
      <c r="I16" s="8">
        <f>SUM(I12:I15)</f>
        <v>3093728.78</v>
      </c>
      <c r="J16" s="18">
        <f>'13.03.2023SOLDL01-15FEB2023'!J16+'13.03.2023SERVFEB2023 '!I16</f>
        <v>16725637.399999997</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16725637.399999997</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'27.02.2023PARTIAL01-15FEB2023'!K6+5807500</f>
        <v>5807500.0000000009</v>
      </c>
    </row>
    <row r="4" spans="1:31" s="6" customFormat="1" ht="15" x14ac:dyDescent="0.2">
      <c r="A4" s="1"/>
      <c r="B4" s="1"/>
      <c r="C4" s="1"/>
      <c r="D4" s="1"/>
      <c r="E4" s="1"/>
      <c r="F4" s="1"/>
      <c r="G4" s="1"/>
      <c r="H4" s="1"/>
      <c r="I4" s="1"/>
      <c r="J4" s="4" t="s">
        <v>15</v>
      </c>
      <c r="K4" s="4">
        <f>'27.02.2023PARTIAL01-15FEB2023'!K7+11724386.64</f>
        <v>12994586.640000001</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3520391.3800000008</v>
      </c>
    </row>
    <row r="7" spans="1:31" ht="34.5" customHeight="1" x14ac:dyDescent="0.25">
      <c r="A7" s="1"/>
      <c r="B7" s="26" t="s">
        <v>35</v>
      </c>
      <c r="C7" s="27"/>
      <c r="D7" s="27"/>
      <c r="E7" s="27"/>
      <c r="F7" s="28"/>
      <c r="G7" s="28"/>
      <c r="H7" s="28"/>
      <c r="I7" s="28"/>
      <c r="J7" s="4" t="s">
        <v>15</v>
      </c>
      <c r="K7" s="4">
        <f>K4-I16</f>
        <v>10707478.02</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1623504.59</v>
      </c>
      <c r="C12" s="16">
        <v>0</v>
      </c>
      <c r="D12" s="16">
        <v>0</v>
      </c>
      <c r="E12" s="16">
        <v>0</v>
      </c>
      <c r="F12" s="16">
        <v>0</v>
      </c>
      <c r="G12" s="16">
        <v>0</v>
      </c>
      <c r="H12" s="16">
        <v>0</v>
      </c>
      <c r="I12" s="17">
        <f>SUM(B12:H12)</f>
        <v>1623504.59</v>
      </c>
      <c r="J12" s="18">
        <f>'27.02.2023PARTIAL01-15FEB2023'!J12+'13.03.2023SOLDL01-15FEB2023'!I12</f>
        <v>8876083.3900000006</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282073.19999999995</v>
      </c>
      <c r="C13" s="16">
        <f>'13.02.2023SERVIAN2023'!C13+'13.02.20231%ATI2022SOLD'!C13</f>
        <v>0</v>
      </c>
      <c r="D13" s="16">
        <f>'13.02.2023SERVIAN2023'!D13+'13.02.20231%ATI2022SOLD'!D13</f>
        <v>0</v>
      </c>
      <c r="E13" s="16">
        <f>'13.02.2023SERVIAN2023'!E13+'13.02.20231%ATI2022SOLD'!E13</f>
        <v>0</v>
      </c>
      <c r="F13" s="16">
        <v>0</v>
      </c>
      <c r="G13" s="16">
        <v>0</v>
      </c>
      <c r="H13" s="16">
        <v>0</v>
      </c>
      <c r="I13" s="17">
        <f>SUM(B13:H13)</f>
        <v>282073.19999999995</v>
      </c>
      <c r="J13" s="18">
        <f>'27.02.2023PARTIAL01-15FEB2023'!J13+'13.03.2023SOLDL01-15FEB2023'!I13</f>
        <v>1772282.0699999998</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297201.42</v>
      </c>
      <c r="C14" s="16">
        <f>'13.02.2023SERVIAN2023'!C14+'13.02.20231%ATI2022SOLD'!C14</f>
        <v>0</v>
      </c>
      <c r="D14" s="16">
        <f>'13.02.2023SERVIAN2023'!D14+'13.02.20231%ATI2022SOLD'!D14</f>
        <v>0</v>
      </c>
      <c r="E14" s="16">
        <f>'13.02.2023SERVIAN2023'!E14+'13.02.20231%ATI2022SOLD'!E14</f>
        <v>0</v>
      </c>
      <c r="F14" s="16">
        <v>0</v>
      </c>
      <c r="G14" s="16">
        <v>0</v>
      </c>
      <c r="H14" s="16">
        <f>'13.02.2023SERVIAN2023'!H14+'13.02.20231%ATI2022SOLD'!H14</f>
        <v>0</v>
      </c>
      <c r="I14" s="17">
        <f>SUM(B14:H14)</f>
        <v>297201.42</v>
      </c>
      <c r="J14" s="18">
        <f>'27.02.2023PARTIAL01-15FEB2023'!J14+'13.03.2023SOLDL01-15FEB2023'!I14</f>
        <v>2155034.7400000002</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84329.41</v>
      </c>
      <c r="C15" s="16">
        <f>'13.02.2023SERVIAN2023'!C15+'13.02.20231%ATI2022SOLD'!C15</f>
        <v>0</v>
      </c>
      <c r="D15" s="16">
        <f>'13.02.2023SERVIAN2023'!D15+'13.02.20231%ATI2022SOLD'!D15</f>
        <v>0</v>
      </c>
      <c r="E15" s="16">
        <f>'13.02.2023SERVIAN2023'!E15+'13.02.20231%ATI2022SOLD'!E15</f>
        <v>0</v>
      </c>
      <c r="F15" s="16">
        <v>0</v>
      </c>
      <c r="G15" s="16">
        <v>0</v>
      </c>
      <c r="H15" s="16">
        <f>'13.02.2023SERVIAN2023'!H15+'13.02.20231%ATI2022SOLD'!H15</f>
        <v>0</v>
      </c>
      <c r="I15" s="17">
        <f>SUM(B15:H15)</f>
        <v>84329.41</v>
      </c>
      <c r="J15" s="18">
        <f>'27.02.2023PARTIAL01-15FEB2023'!J15+'13.03.2023SOLDL01-15FEB2023'!I15</f>
        <v>828508.42000000016</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2287108.62</v>
      </c>
      <c r="C16" s="8">
        <f t="shared" ref="C16:H16" si="0">SUM(C12:C15)</f>
        <v>0</v>
      </c>
      <c r="D16" s="8">
        <f t="shared" si="0"/>
        <v>0</v>
      </c>
      <c r="E16" s="8">
        <f t="shared" si="0"/>
        <v>0</v>
      </c>
      <c r="F16" s="8">
        <f t="shared" si="0"/>
        <v>0</v>
      </c>
      <c r="G16" s="8">
        <f t="shared" si="0"/>
        <v>0</v>
      </c>
      <c r="H16" s="8">
        <f t="shared" si="0"/>
        <v>0</v>
      </c>
      <c r="I16" s="8">
        <f>SUM(I12:I15)</f>
        <v>2287108.62</v>
      </c>
      <c r="J16" s="18">
        <f>'27.02.2023PARTIAL01-15FEB2023'!J16+'13.03.2023SOLDL01-15FEB2023'!I16</f>
        <v>13631908.619999997</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13631908.619999997</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22"/>
  <sheetViews>
    <sheetView topLeftCell="A7"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'13.02.2023TOTAL'!K6</f>
        <v>292426.77000000048</v>
      </c>
    </row>
    <row r="4" spans="1:31" s="6" customFormat="1" ht="15" x14ac:dyDescent="0.2">
      <c r="A4" s="1"/>
      <c r="B4" s="1"/>
      <c r="C4" s="1"/>
      <c r="D4" s="1"/>
      <c r="E4" s="1"/>
      <c r="F4" s="1"/>
      <c r="G4" s="1"/>
      <c r="H4" s="1"/>
      <c r="I4" s="1"/>
      <c r="J4" s="4" t="s">
        <v>15</v>
      </c>
      <c r="K4" s="4">
        <f>'13.02.2023TOTAL'!K7</f>
        <v>1562626.7700000005</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5.2386894822120667E-10</v>
      </c>
    </row>
    <row r="7" spans="1:31" ht="34.5" customHeight="1" x14ac:dyDescent="0.25">
      <c r="A7" s="1"/>
      <c r="B7" s="26" t="s">
        <v>34</v>
      </c>
      <c r="C7" s="27"/>
      <c r="D7" s="27"/>
      <c r="E7" s="27"/>
      <c r="F7" s="28"/>
      <c r="G7" s="28"/>
      <c r="H7" s="28"/>
      <c r="I7" s="28"/>
      <c r="J7" s="4" t="s">
        <v>15</v>
      </c>
      <c r="K7" s="4">
        <f>K4-I16</f>
        <v>1270200.0000000005</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207579.21</v>
      </c>
      <c r="C12" s="16">
        <v>0</v>
      </c>
      <c r="D12" s="16">
        <v>0</v>
      </c>
      <c r="E12" s="16">
        <v>0</v>
      </c>
      <c r="F12" s="16">
        <v>0</v>
      </c>
      <c r="G12" s="16">
        <v>0</v>
      </c>
      <c r="H12" s="16">
        <v>0</v>
      </c>
      <c r="I12" s="17">
        <f>SUM(B12:H12)</f>
        <v>207579.21</v>
      </c>
      <c r="J12" s="18">
        <f>'13.02.2023TOTAL'!J12+B12</f>
        <v>7252578.7999999998</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36065.519999999997</v>
      </c>
      <c r="C13" s="16">
        <f>'13.02.2023SERVIAN2023'!C13+'13.02.20231%ATI2022SOLD'!C13</f>
        <v>0</v>
      </c>
      <c r="D13" s="16">
        <f>'13.02.2023SERVIAN2023'!D13+'13.02.20231%ATI2022SOLD'!D13</f>
        <v>0</v>
      </c>
      <c r="E13" s="16">
        <f>'13.02.2023SERVIAN2023'!E13+'13.02.20231%ATI2022SOLD'!E13</f>
        <v>0</v>
      </c>
      <c r="F13" s="16">
        <v>0</v>
      </c>
      <c r="G13" s="16">
        <v>0</v>
      </c>
      <c r="H13" s="16">
        <v>0</v>
      </c>
      <c r="I13" s="17">
        <f>SUM(B13:H13)</f>
        <v>36065.519999999997</v>
      </c>
      <c r="J13" s="18">
        <f>'13.02.2023TOTAL'!J13+B13</f>
        <v>1490208.8699999999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37999.79</v>
      </c>
      <c r="C14" s="16">
        <f>'13.02.2023SERVIAN2023'!C14+'13.02.20231%ATI2022SOLD'!C14</f>
        <v>0</v>
      </c>
      <c r="D14" s="16">
        <f>'13.02.2023SERVIAN2023'!D14+'13.02.20231%ATI2022SOLD'!D14</f>
        <v>0</v>
      </c>
      <c r="E14" s="16">
        <f>'13.02.2023SERVIAN2023'!E14+'13.02.20231%ATI2022SOLD'!E14</f>
        <v>0</v>
      </c>
      <c r="F14" s="16">
        <v>0</v>
      </c>
      <c r="G14" s="16">
        <v>0</v>
      </c>
      <c r="H14" s="16">
        <f>'13.02.2023SERVIAN2023'!H14+'13.02.20231%ATI2022SOLD'!H14</f>
        <v>0</v>
      </c>
      <c r="I14" s="17">
        <f>SUM(B14:H14)</f>
        <v>37999.79</v>
      </c>
      <c r="J14" s="18">
        <f>'13.02.2023TOTAL'!J14+B14</f>
        <v>1857833.32</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10782.25</v>
      </c>
      <c r="C15" s="16">
        <f>'13.02.2023SERVIAN2023'!C15+'13.02.20231%ATI2022SOLD'!C15</f>
        <v>0</v>
      </c>
      <c r="D15" s="16">
        <f>'13.02.2023SERVIAN2023'!D15+'13.02.20231%ATI2022SOLD'!D15</f>
        <v>0</v>
      </c>
      <c r="E15" s="16">
        <f>'13.02.2023SERVIAN2023'!E15+'13.02.20231%ATI2022SOLD'!E15</f>
        <v>0</v>
      </c>
      <c r="F15" s="16">
        <v>0</v>
      </c>
      <c r="G15" s="16">
        <v>0</v>
      </c>
      <c r="H15" s="16">
        <f>'13.02.2023SERVIAN2023'!H15+'13.02.20231%ATI2022SOLD'!H15</f>
        <v>0</v>
      </c>
      <c r="I15" s="17">
        <f>SUM(B15:H15)</f>
        <v>10782.25</v>
      </c>
      <c r="J15" s="18">
        <f>'13.02.2023TOTAL'!J15+B15</f>
        <v>744179.01000000013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292426.76999999996</v>
      </c>
      <c r="C16" s="8">
        <f t="shared" ref="C16:H16" si="0">SUM(C12:C15)</f>
        <v>0</v>
      </c>
      <c r="D16" s="8">
        <f t="shared" si="0"/>
        <v>0</v>
      </c>
      <c r="E16" s="8">
        <f t="shared" si="0"/>
        <v>0</v>
      </c>
      <c r="F16" s="8">
        <f t="shared" si="0"/>
        <v>0</v>
      </c>
      <c r="G16" s="8">
        <f t="shared" si="0"/>
        <v>0</v>
      </c>
      <c r="H16" s="8">
        <f t="shared" si="0"/>
        <v>0</v>
      </c>
      <c r="I16" s="8">
        <f>SUM(I12:I15)</f>
        <v>292426.76999999996</v>
      </c>
      <c r="J16" s="18">
        <f>'13.02.2023TOTAL'!J16+'27.02.2023PARTIAL01-15FEB2023'!I16</f>
        <v>11344799.999999998</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11344799.999999998</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22"/>
  <sheetViews>
    <sheetView topLeftCell="A7" workbookViewId="0">
      <selection activeCell="J16" sqref="J16"/>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'13.02.2023SERVIAN2023'!K3</f>
        <v>6102453.3600000003</v>
      </c>
    </row>
    <row r="4" spans="1:31" s="6" customFormat="1" ht="15" x14ac:dyDescent="0.2">
      <c r="A4" s="1"/>
      <c r="B4" s="1"/>
      <c r="C4" s="1"/>
      <c r="D4" s="1"/>
      <c r="E4" s="1"/>
      <c r="F4" s="1"/>
      <c r="G4" s="1"/>
      <c r="H4" s="1"/>
      <c r="I4" s="1"/>
      <c r="J4" s="4" t="s">
        <v>15</v>
      </c>
      <c r="K4" s="4">
        <f>'13.02.2023SERVIAN2023'!K4</f>
        <v>7372653.3600000003</v>
      </c>
    </row>
    <row r="5" spans="1:31" s="6" customFormat="1" ht="15.75" x14ac:dyDescent="0.25">
      <c r="A5" s="1"/>
      <c r="B5" s="2" t="s">
        <v>9</v>
      </c>
      <c r="C5" s="2"/>
      <c r="D5" s="2"/>
      <c r="E5" s="1"/>
      <c r="F5" s="1"/>
      <c r="G5" s="1"/>
      <c r="H5" s="1"/>
      <c r="I5" s="1"/>
      <c r="J5" s="3"/>
      <c r="K5" s="4"/>
    </row>
    <row r="6" spans="1:31" ht="18" x14ac:dyDescent="0.25">
      <c r="A6" s="1"/>
      <c r="B6" s="7"/>
      <c r="C6" s="7"/>
      <c r="D6" s="7"/>
      <c r="E6" s="1"/>
      <c r="F6" s="1"/>
      <c r="G6" s="1"/>
      <c r="H6" s="1"/>
      <c r="I6" s="1"/>
      <c r="J6" s="4" t="s">
        <v>14</v>
      </c>
      <c r="K6" s="4">
        <f>'13.02.2023SERVIAN2023'!K6</f>
        <v>292426.77000000048</v>
      </c>
    </row>
    <row r="7" spans="1:31" ht="34.5" customHeight="1" x14ac:dyDescent="0.25">
      <c r="A7" s="1"/>
      <c r="B7" s="26" t="s">
        <v>33</v>
      </c>
      <c r="C7" s="27"/>
      <c r="D7" s="27"/>
      <c r="E7" s="27"/>
      <c r="F7" s="28"/>
      <c r="G7" s="28"/>
      <c r="H7" s="28"/>
      <c r="I7" s="28"/>
      <c r="J7" s="4" t="s">
        <v>15</v>
      </c>
      <c r="K7" s="4">
        <f>'13.02.2023SERVIAN2023'!K7</f>
        <v>1562626.7700000005</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'13.02.2023SERVIAN2023'!B12+'13.02.20231%ATI2022SOLD'!B12</f>
        <v>3280215.64</v>
      </c>
      <c r="C12" s="16">
        <f>'13.02.2023SERVIAN2023'!C12+'13.02.20231%ATI2022SOLD'!C12</f>
        <v>20685.5</v>
      </c>
      <c r="D12" s="16">
        <f>'13.02.2023SERVIAN2023'!D12+'13.02.20231%ATI2022SOLD'!D12</f>
        <v>39346.639999999999</v>
      </c>
      <c r="E12" s="16">
        <f>'13.02.2023SERVIAN2023'!E12+'13.02.20231%ATI2022SOLD'!E12</f>
        <v>103768.61</v>
      </c>
      <c r="F12" s="16">
        <f>'13.02.2023SERVIAN2023'!F12+'13.02.20231%ATI2022SOLD'!F12</f>
        <v>405862.86</v>
      </c>
      <c r="G12" s="16">
        <f>'13.02.2023SERVIAN2023'!G12+'13.02.20231%ATI2022SOLD'!G12</f>
        <v>0</v>
      </c>
      <c r="H12" s="16">
        <f>'13.02.2023SERVIAN2023'!H12+'13.02.20231%ATI2022SOLD'!H12</f>
        <v>0</v>
      </c>
      <c r="I12" s="17">
        <f>SUM(B12:H12)</f>
        <v>3849879.25</v>
      </c>
      <c r="J12" s="18">
        <f>'13.02.2023SERVIAN2023'!J12</f>
        <v>7044999.5899999999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'13.02.2023SERVIAN2023'!B13+'13.02.20231%ATI2022SOLD'!B13</f>
        <v>540364.78</v>
      </c>
      <c r="C13" s="16">
        <f>'13.02.2023SERVIAN2023'!C13+'13.02.20231%ATI2022SOLD'!C13</f>
        <v>0</v>
      </c>
      <c r="D13" s="16">
        <f>'13.02.2023SERVIAN2023'!D13+'13.02.20231%ATI2022SOLD'!D13</f>
        <v>0</v>
      </c>
      <c r="E13" s="16">
        <f>'13.02.2023SERVIAN2023'!E13+'13.02.20231%ATI2022SOLD'!E13</f>
        <v>0</v>
      </c>
      <c r="F13" s="16">
        <f>'13.02.2023SERVIAN2023'!F13+'13.02.20231%ATI2022SOLD'!F13</f>
        <v>201955.61</v>
      </c>
      <c r="G13" s="16">
        <f>'13.02.2023SERVIAN2023'!G13+'13.02.20231%ATI2022SOLD'!G13</f>
        <v>6342.08</v>
      </c>
      <c r="H13" s="16">
        <f>'13.02.2023SERVIAN2023'!H13+'13.02.20231%ATI2022SOLD'!H13</f>
        <v>215.37</v>
      </c>
      <c r="I13" s="17">
        <f>SUM(B13:H13)</f>
        <v>748877.84</v>
      </c>
      <c r="J13" s="18">
        <f>'13.02.2023SERVIAN2023'!J13</f>
        <v>1454143.3499999999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'13.02.2023SERVIAN2023'!B14+'13.02.20231%ATI2022SOLD'!B14</f>
        <v>575603.16</v>
      </c>
      <c r="C14" s="16">
        <f>'13.02.2023SERVIAN2023'!C14+'13.02.20231%ATI2022SOLD'!C14</f>
        <v>0</v>
      </c>
      <c r="D14" s="16">
        <f>'13.02.2023SERVIAN2023'!D14+'13.02.20231%ATI2022SOLD'!D14</f>
        <v>0</v>
      </c>
      <c r="E14" s="16">
        <f>'13.02.2023SERVIAN2023'!E14+'13.02.20231%ATI2022SOLD'!E14</f>
        <v>0</v>
      </c>
      <c r="F14" s="16">
        <f>'13.02.2023SERVIAN2023'!F14+'13.02.20231%ATI2022SOLD'!F14</f>
        <v>330258.73</v>
      </c>
      <c r="G14" s="16">
        <f>'13.02.2023SERVIAN2023'!G14+'13.02.20231%ATI2022SOLD'!G14</f>
        <v>850.57</v>
      </c>
      <c r="H14" s="16">
        <f>'13.02.2023SERVIAN2023'!H14+'13.02.20231%ATI2022SOLD'!H14</f>
        <v>0</v>
      </c>
      <c r="I14" s="17">
        <f>SUM(B14:H14)</f>
        <v>906712.46</v>
      </c>
      <c r="J14" s="18">
        <f>'13.02.2023SERVIAN2023'!J14</f>
        <v>1819833.53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'13.02.2023SERVIAN2023'!B15+'13.02.20231%ATI2022SOLD'!B15</f>
        <v>213074.89</v>
      </c>
      <c r="C15" s="16">
        <f>'13.02.2023SERVIAN2023'!C15+'13.02.20231%ATI2022SOLD'!C15</f>
        <v>0</v>
      </c>
      <c r="D15" s="16">
        <f>'13.02.2023SERVIAN2023'!D15+'13.02.20231%ATI2022SOLD'!D15</f>
        <v>0</v>
      </c>
      <c r="E15" s="16">
        <f>'13.02.2023SERVIAN2023'!E15+'13.02.20231%ATI2022SOLD'!E15</f>
        <v>0</v>
      </c>
      <c r="F15" s="16">
        <f>'13.02.2023SERVIAN2023'!F15+'13.02.20231%ATI2022SOLD'!F15</f>
        <v>128846.89</v>
      </c>
      <c r="G15" s="16">
        <f>'13.02.2023SERVIAN2023'!G15+'13.02.20231%ATI2022SOLD'!G15</f>
        <v>1981.9</v>
      </c>
      <c r="H15" s="16">
        <f>'13.02.2023SERVIAN2023'!H15+'13.02.20231%ATI2022SOLD'!H15</f>
        <v>0</v>
      </c>
      <c r="I15" s="17">
        <f>SUM(B15:H15)</f>
        <v>343903.68000000005</v>
      </c>
      <c r="J15" s="18">
        <f>'13.02.2023SERVIAN2023'!J15</f>
        <v>733396.76000000013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4609258.47</v>
      </c>
      <c r="C16" s="8">
        <f t="shared" ref="C16:H16" si="0">SUM(C12:C15)</f>
        <v>20685.5</v>
      </c>
      <c r="D16" s="8">
        <f t="shared" si="0"/>
        <v>39346.639999999999</v>
      </c>
      <c r="E16" s="8">
        <f t="shared" si="0"/>
        <v>103768.61</v>
      </c>
      <c r="F16" s="8">
        <f t="shared" si="0"/>
        <v>1066924.0899999999</v>
      </c>
      <c r="G16" s="8">
        <f t="shared" si="0"/>
        <v>9174.5499999999993</v>
      </c>
      <c r="H16" s="8">
        <f t="shared" si="0"/>
        <v>215.37</v>
      </c>
      <c r="I16" s="8">
        <f>SUM(I12:I15)</f>
        <v>5849373.2299999995</v>
      </c>
      <c r="J16" s="18">
        <f>'13.02.2023SERVIAN2023'!J16</f>
        <v>11052373.229999999</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11052373.229999999</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22"/>
  <sheetViews>
    <sheetView topLeftCell="A7"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'13.02.20231%ATI2022SOLD'!K6</f>
        <v>6102453.3600000003</v>
      </c>
    </row>
    <row r="4" spans="1:31" s="6" customFormat="1" ht="15" x14ac:dyDescent="0.2">
      <c r="A4" s="1"/>
      <c r="B4" s="1"/>
      <c r="C4" s="1"/>
      <c r="D4" s="1"/>
      <c r="E4" s="1"/>
      <c r="F4" s="1"/>
      <c r="G4" s="1"/>
      <c r="H4" s="1"/>
      <c r="I4" s="1"/>
      <c r="J4" s="4" t="s">
        <v>15</v>
      </c>
      <c r="K4" s="4">
        <f>'13.02.20231%ATI2022SOLD'!K7</f>
        <v>7372653.3600000003</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292426.77000000048</v>
      </c>
    </row>
    <row r="7" spans="1:31" ht="34.5" customHeight="1" x14ac:dyDescent="0.25">
      <c r="A7" s="1"/>
      <c r="B7" s="26" t="s">
        <v>32</v>
      </c>
      <c r="C7" s="27"/>
      <c r="D7" s="27"/>
      <c r="E7" s="27"/>
      <c r="F7" s="28"/>
      <c r="G7" s="28"/>
      <c r="H7" s="28"/>
      <c r="I7" s="28"/>
      <c r="J7" s="4" t="s">
        <v>15</v>
      </c>
      <c r="K7" s="4">
        <f>K4-I16</f>
        <v>1562626.7700000005</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3280215.64</v>
      </c>
      <c r="C12" s="16">
        <v>20685.5</v>
      </c>
      <c r="D12" s="16">
        <v>0</v>
      </c>
      <c r="E12" s="16">
        <v>103768.61</v>
      </c>
      <c r="F12" s="16">
        <v>405862.86</v>
      </c>
      <c r="G12" s="16">
        <f>'20.01.2023CHELTIL01,2,4DEC2022'!G12+'20.01.2023SERVIL01 DEC2022'!G12</f>
        <v>0</v>
      </c>
      <c r="H12" s="16">
        <f>'20.01.2023CHELTIL01,2,4DEC2022'!H12+'20.01.2023SERVIL01 DEC2022'!H12</f>
        <v>0</v>
      </c>
      <c r="I12" s="17">
        <f>SUM(B12:H12)</f>
        <v>3810532.61</v>
      </c>
      <c r="J12" s="18">
        <f>'13.02.20231%ATI2022SOLD'!J12+'13.02.2023SERVIAN2023'!I12</f>
        <v>7044999.5899999999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540364.78</v>
      </c>
      <c r="C13" s="16">
        <f>'20.01.2023CHELTIL01,2,4DEC2022'!C13+'20.01.2023SERVIL01 DEC2022'!C13</f>
        <v>0</v>
      </c>
      <c r="D13" s="16">
        <f>'20.01.2023CHELTIL01,2,4DEC2022'!D13+'20.01.2023SERVIL01 DEC2022'!D13</f>
        <v>0</v>
      </c>
      <c r="E13" s="16">
        <f>'20.01.2023CHELTIL01,2,4DEC2022'!E13+'20.01.2023SERVIL01 DEC2022'!E13</f>
        <v>0</v>
      </c>
      <c r="F13" s="16">
        <v>201955.61</v>
      </c>
      <c r="G13" s="16">
        <v>6342.08</v>
      </c>
      <c r="H13" s="16">
        <v>215.37</v>
      </c>
      <c r="I13" s="17">
        <f>SUM(B13:H13)</f>
        <v>748877.84</v>
      </c>
      <c r="J13" s="18">
        <f>'13.02.20231%ATI2022SOLD'!J13+'13.02.2023SERVIAN2023'!I13</f>
        <v>1454143.3499999999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575603.16</v>
      </c>
      <c r="C14" s="16">
        <f>'20.01.2023CHELTIL01,2,4DEC2022'!C14+'20.01.2023SERVIL01 DEC2022'!C14</f>
        <v>0</v>
      </c>
      <c r="D14" s="16">
        <f>'20.01.2023CHELTIL01,2,4DEC2022'!D14+'20.01.2023SERVIL01 DEC2022'!D14</f>
        <v>0</v>
      </c>
      <c r="E14" s="16">
        <f>'20.01.2023CHELTIL01,2,4DEC2022'!E14+'20.01.2023SERVIL01 DEC2022'!E14</f>
        <v>0</v>
      </c>
      <c r="F14" s="16">
        <v>330258.73</v>
      </c>
      <c r="G14" s="16">
        <v>850.57</v>
      </c>
      <c r="H14" s="16">
        <f>'20.01.2023CHELTIL01,2,4DEC2022'!H14+'20.01.2023SERVIL01 DEC2022'!H14</f>
        <v>0</v>
      </c>
      <c r="I14" s="17">
        <f>SUM(B14:H14)</f>
        <v>906712.46</v>
      </c>
      <c r="J14" s="18">
        <f>'13.02.20231%ATI2022SOLD'!J14+'13.02.2023SERVIAN2023'!I14</f>
        <v>1819833.53</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213074.89</v>
      </c>
      <c r="C15" s="16">
        <f>'20.01.2023CHELTIL01,2,4DEC2022'!C15+'20.01.2023SERVIL01 DEC2022'!C15</f>
        <v>0</v>
      </c>
      <c r="D15" s="16">
        <f>'20.01.2023CHELTIL01,2,4DEC2022'!D15+'20.01.2023SERVIL01 DEC2022'!D15</f>
        <v>0</v>
      </c>
      <c r="E15" s="16">
        <f>'20.01.2023CHELTIL01,2,4DEC2022'!E15+'20.01.2023SERVIL01 DEC2022'!E15</f>
        <v>0</v>
      </c>
      <c r="F15" s="16">
        <v>128846.89</v>
      </c>
      <c r="G15" s="16">
        <v>1981.9</v>
      </c>
      <c r="H15" s="16">
        <f>'20.01.2023CHELTIL01,2,4DEC2022'!H15+'20.01.2023SERVIL01 DEC2022'!H15</f>
        <v>0</v>
      </c>
      <c r="I15" s="17">
        <f>SUM(B15:H15)</f>
        <v>343903.68000000005</v>
      </c>
      <c r="J15" s="18">
        <f>'13.02.20231%ATI2022SOLD'!J15+'13.02.2023SERVIAN2023'!I15</f>
        <v>733396.76000000013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4609258.47</v>
      </c>
      <c r="C16" s="8">
        <f t="shared" ref="C16:H16" si="0">SUM(C12:C15)</f>
        <v>20685.5</v>
      </c>
      <c r="D16" s="8">
        <f t="shared" si="0"/>
        <v>0</v>
      </c>
      <c r="E16" s="8">
        <f t="shared" si="0"/>
        <v>103768.61</v>
      </c>
      <c r="F16" s="8">
        <f t="shared" si="0"/>
        <v>1066924.0899999999</v>
      </c>
      <c r="G16" s="8">
        <f t="shared" si="0"/>
        <v>9174.5499999999993</v>
      </c>
      <c r="H16" s="8">
        <f t="shared" si="0"/>
        <v>215.37</v>
      </c>
      <c r="I16" s="8">
        <f>SUM(I12:I15)</f>
        <v>5810026.5899999999</v>
      </c>
      <c r="J16" s="18">
        <f>'13.02.20231%ATI2022SOLD'!J16+'13.02.2023SERVIAN2023'!I16</f>
        <v>11052373.229999999</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11052373.229999999</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4AAF9-DCDE-4E3E-BCAC-5E37EA1C40C6}">
  <dimension ref="A1:AE22"/>
  <sheetViews>
    <sheetView workbookViewId="0">
      <selection activeCell="I18" sqref="I18"/>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6"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M1" s="25"/>
      <c r="N1" s="25"/>
    </row>
    <row r="2" spans="1:31" s="6" customFormat="1" ht="15" x14ac:dyDescent="0.2">
      <c r="A2" s="1"/>
      <c r="B2" s="1"/>
      <c r="C2" s="1"/>
      <c r="D2" s="1"/>
      <c r="E2" s="1"/>
      <c r="F2" s="1"/>
      <c r="G2" s="1"/>
      <c r="H2" s="1"/>
      <c r="I2" s="1"/>
      <c r="J2" s="3"/>
      <c r="K2" s="3"/>
      <c r="M2" s="25"/>
      <c r="N2" s="25"/>
    </row>
    <row r="3" spans="1:31" s="6" customFormat="1" ht="15" x14ac:dyDescent="0.2">
      <c r="A3" s="1"/>
      <c r="B3" s="1"/>
      <c r="C3" s="1"/>
      <c r="D3" s="1"/>
      <c r="E3" s="1"/>
      <c r="F3" s="1"/>
      <c r="G3" s="1"/>
      <c r="H3" s="1"/>
      <c r="I3" s="1"/>
      <c r="J3" s="4" t="s">
        <v>14</v>
      </c>
      <c r="K3" s="4">
        <f>'16.11.2023SOLDDRGSEP2023'!K6</f>
        <v>89954.63</v>
      </c>
      <c r="M3" s="25"/>
      <c r="N3" s="25"/>
    </row>
    <row r="4" spans="1:31" s="6" customFormat="1" ht="15" x14ac:dyDescent="0.2">
      <c r="A4" s="1"/>
      <c r="B4" s="1"/>
      <c r="C4" s="1"/>
      <c r="D4" s="1"/>
      <c r="E4" s="1"/>
      <c r="F4" s="1"/>
      <c r="G4" s="1"/>
      <c r="H4" s="1"/>
      <c r="I4" s="1"/>
      <c r="J4" s="4" t="s">
        <v>15</v>
      </c>
      <c r="K4" s="4">
        <f>'16.11.2023SOLDDRGSEP2023'!K7</f>
        <v>4592824.63</v>
      </c>
      <c r="M4" s="25"/>
      <c r="N4" s="25"/>
    </row>
    <row r="5" spans="1:31" s="6" customFormat="1" ht="15.75" x14ac:dyDescent="0.25">
      <c r="A5" s="1"/>
      <c r="B5" s="2" t="s">
        <v>9</v>
      </c>
      <c r="C5" s="2"/>
      <c r="D5" s="2"/>
      <c r="E5" s="1"/>
      <c r="F5" s="1"/>
      <c r="G5" s="1"/>
      <c r="H5" s="1"/>
      <c r="I5" s="1"/>
      <c r="J5" s="3"/>
      <c r="K5" s="3"/>
      <c r="M5" s="25"/>
      <c r="N5" s="25"/>
    </row>
    <row r="6" spans="1:31" ht="18" x14ac:dyDescent="0.25">
      <c r="A6" s="1"/>
      <c r="B6" s="7"/>
      <c r="C6" s="7"/>
      <c r="D6" s="7"/>
      <c r="E6" s="1"/>
      <c r="F6" s="1"/>
      <c r="G6" s="1"/>
      <c r="H6" s="1"/>
      <c r="I6" s="1"/>
      <c r="J6" s="4" t="s">
        <v>14</v>
      </c>
      <c r="K6" s="4">
        <f>K3-I16</f>
        <v>0</v>
      </c>
    </row>
    <row r="7" spans="1:31" ht="54.75" customHeight="1" x14ac:dyDescent="0.25">
      <c r="A7" s="1"/>
      <c r="B7" s="26" t="s">
        <v>83</v>
      </c>
      <c r="C7" s="27"/>
      <c r="D7" s="27"/>
      <c r="E7" s="27"/>
      <c r="F7" s="28"/>
      <c r="G7" s="28"/>
      <c r="H7" s="28"/>
      <c r="I7" s="28"/>
      <c r="J7" s="4" t="s">
        <v>15</v>
      </c>
      <c r="K7" s="4">
        <f>K4-I16</f>
        <v>4502870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25915.54</v>
      </c>
      <c r="C12" s="16">
        <v>367.81</v>
      </c>
      <c r="D12" s="16">
        <v>0</v>
      </c>
      <c r="E12" s="16">
        <v>942.47</v>
      </c>
      <c r="F12" s="16">
        <v>414.95</v>
      </c>
      <c r="G12" s="16">
        <v>0</v>
      </c>
      <c r="H12" s="16">
        <v>0</v>
      </c>
      <c r="I12" s="17">
        <f>SUM(B12:H12)</f>
        <v>27640.770000000004</v>
      </c>
      <c r="J12" s="18">
        <f>'16.11.2023SOLDDRGSEP2023'!J12+'16.11.2023REGTRIM III 2023'!I12</f>
        <v>39563549.834097989</v>
      </c>
      <c r="K12" s="5"/>
      <c r="L12" s="5"/>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f>20423.67+85.61</f>
        <v>20509.28</v>
      </c>
      <c r="G13" s="16">
        <v>572.04999999999995</v>
      </c>
      <c r="H13" s="16">
        <v>1412.09</v>
      </c>
      <c r="I13" s="17">
        <f>SUM(B13:H13)</f>
        <v>22493.42</v>
      </c>
      <c r="J13" s="18">
        <f>'16.11.2023SOLDDRGSEP2023'!J13+'16.11.2023REGTRIM III 2023'!I13</f>
        <v>7303380.8599999985</v>
      </c>
      <c r="K13" s="5"/>
      <c r="L13" s="5"/>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1137.3399999999999</v>
      </c>
      <c r="C14" s="16">
        <v>0</v>
      </c>
      <c r="D14" s="16">
        <v>0</v>
      </c>
      <c r="E14" s="16">
        <v>0</v>
      </c>
      <c r="F14" s="16">
        <f>15127.1-987</f>
        <v>14140.1</v>
      </c>
      <c r="G14" s="16">
        <v>0</v>
      </c>
      <c r="H14" s="16">
        <v>0</v>
      </c>
      <c r="I14" s="17">
        <f>SUM(B14:H14)</f>
        <v>15277.44</v>
      </c>
      <c r="J14" s="18">
        <f>'16.11.2023SOLDDRGSEP2023'!J14+'16.11.2023REGTRIM III 2023'!I14</f>
        <v>10573987.088276653</v>
      </c>
      <c r="K14" s="5"/>
      <c r="L14" s="5"/>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9734.82</v>
      </c>
      <c r="C15" s="16">
        <v>0</v>
      </c>
      <c r="D15" s="16">
        <v>0</v>
      </c>
      <c r="E15" s="16">
        <v>0</v>
      </c>
      <c r="F15" s="16">
        <v>14808.18</v>
      </c>
      <c r="G15" s="16">
        <v>0</v>
      </c>
      <c r="H15" s="16">
        <v>0</v>
      </c>
      <c r="I15" s="17">
        <f>SUM(B15:H15)</f>
        <v>24543</v>
      </c>
      <c r="J15" s="18">
        <f>'16.11.2023SOLDDRGSEP2023'!J15+'16.11.2023REGTRIM III 2023'!I15</f>
        <v>4504532.3776253536</v>
      </c>
      <c r="K15" s="5"/>
      <c r="L15" s="5"/>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36787.699999999997</v>
      </c>
      <c r="C16" s="8">
        <f t="shared" ref="C16:H16" si="0">SUM(C12:C15)</f>
        <v>367.81</v>
      </c>
      <c r="D16" s="8">
        <f t="shared" si="0"/>
        <v>0</v>
      </c>
      <c r="E16" s="8">
        <f t="shared" si="0"/>
        <v>942.47</v>
      </c>
      <c r="F16" s="8">
        <f t="shared" si="0"/>
        <v>49872.51</v>
      </c>
      <c r="G16" s="8">
        <f t="shared" si="0"/>
        <v>572.04999999999995</v>
      </c>
      <c r="H16" s="8">
        <f t="shared" si="0"/>
        <v>1412.09</v>
      </c>
      <c r="I16" s="8">
        <f>SUM(I12:I15)</f>
        <v>89954.63</v>
      </c>
      <c r="J16" s="18">
        <f>'16.11.2023SOLDDRGSEP2023'!J16+'16.11.2023REGTRIM III 2023'!I16</f>
        <v>61945450.159999996</v>
      </c>
      <c r="K16" s="5"/>
      <c r="L16" s="5"/>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61941830</v>
      </c>
    </row>
    <row r="19" spans="1:12" ht="15.75" x14ac:dyDescent="0.25">
      <c r="A19" s="1" t="s">
        <v>5</v>
      </c>
      <c r="B19" s="1"/>
      <c r="C19" s="1"/>
      <c r="D19" s="1"/>
      <c r="E19" s="2"/>
      <c r="F19" s="1"/>
      <c r="G19" s="1"/>
      <c r="H19" s="1"/>
      <c r="I19" s="1"/>
      <c r="L19" s="3"/>
    </row>
    <row r="20" spans="1:12" ht="15.75" x14ac:dyDescent="0.25">
      <c r="A20" s="1" t="s">
        <v>10</v>
      </c>
      <c r="H20" s="2"/>
      <c r="I20" s="2"/>
      <c r="J20" s="2"/>
      <c r="L20" s="3"/>
    </row>
    <row r="21" spans="1:12" ht="15.75" x14ac:dyDescent="0.25">
      <c r="H21" s="2"/>
      <c r="I21" s="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6141800</v>
      </c>
    </row>
    <row r="4" spans="1:31" s="6" customFormat="1" ht="15" x14ac:dyDescent="0.2">
      <c r="A4" s="1"/>
      <c r="B4" s="1"/>
      <c r="C4" s="1"/>
      <c r="D4" s="1"/>
      <c r="E4" s="1"/>
      <c r="F4" s="1"/>
      <c r="G4" s="1"/>
      <c r="H4" s="1"/>
      <c r="I4" s="1"/>
      <c r="J4" s="4" t="s">
        <v>15</v>
      </c>
      <c r="K4" s="4">
        <f>'31.01.20231%ATISI REG AN 2022'!K7</f>
        <v>7412000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6102453.3600000003</v>
      </c>
    </row>
    <row r="7" spans="1:31" ht="34.5" customHeight="1" x14ac:dyDescent="0.25">
      <c r="A7" s="1"/>
      <c r="B7" s="26" t="s">
        <v>31</v>
      </c>
      <c r="C7" s="27"/>
      <c r="D7" s="27"/>
      <c r="E7" s="27"/>
      <c r="F7" s="28"/>
      <c r="G7" s="28"/>
      <c r="H7" s="28"/>
      <c r="I7" s="28"/>
      <c r="J7" s="4" t="s">
        <v>15</v>
      </c>
      <c r="K7" s="4">
        <f>K4-I16</f>
        <v>7372653.3600000003</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0</v>
      </c>
      <c r="C12" s="16">
        <v>0</v>
      </c>
      <c r="D12" s="16">
        <v>39346.639999999999</v>
      </c>
      <c r="E12" s="16">
        <f>'20.01.2023CHELTIL01,2,4DEC2022'!E12+'20.01.2023SERVIL01 DEC2022'!E12</f>
        <v>0</v>
      </c>
      <c r="F12" s="16">
        <v>0</v>
      </c>
      <c r="G12" s="16">
        <f>'20.01.2023CHELTIL01,2,4DEC2022'!G12+'20.01.2023SERVIL01 DEC2022'!G12</f>
        <v>0</v>
      </c>
      <c r="H12" s="16">
        <f>'20.01.2023CHELTIL01,2,4DEC2022'!H12+'20.01.2023SERVIL01 DEC2022'!H12</f>
        <v>0</v>
      </c>
      <c r="I12" s="17">
        <f>SUM(B12:H12)</f>
        <v>39346.639999999999</v>
      </c>
      <c r="J12" s="18">
        <f>'31.01.20231%ATISI REG AN 2022'!J12+'13.02.20231%ATI2022SOLD'!I12</f>
        <v>3234466.98</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0</v>
      </c>
      <c r="C13" s="16">
        <f>'20.01.2023CHELTIL01,2,4DEC2022'!C13+'20.01.2023SERVIL01 DEC2022'!C13</f>
        <v>0</v>
      </c>
      <c r="D13" s="16">
        <f>'20.01.2023CHELTIL01,2,4DEC2022'!D13+'20.01.2023SERVIL01 DEC2022'!D13</f>
        <v>0</v>
      </c>
      <c r="E13" s="16">
        <f>'20.01.2023CHELTIL01,2,4DEC2022'!E13+'20.01.2023SERVIL01 DEC2022'!E13</f>
        <v>0</v>
      </c>
      <c r="F13" s="16">
        <f>'20.01.2023CHELTIL01,2,4DEC2022'!F13+'20.01.2023SERVIL01 DEC2022'!F13</f>
        <v>0</v>
      </c>
      <c r="G13" s="16">
        <f>'20.01.2023CHELTIL01,2,4DEC2022'!G13+'20.01.2023SERVIL01 DEC2022'!G13</f>
        <v>0</v>
      </c>
      <c r="H13" s="16">
        <f>'20.01.2023CHELTIL01,2,4DEC2022'!H13+'20.01.2023SERVIL01 DEC2022'!H13</f>
        <v>0</v>
      </c>
      <c r="I13" s="17">
        <f>SUM(B13:H13)</f>
        <v>0</v>
      </c>
      <c r="J13" s="18">
        <f>'31.01.20231%ATISI REG AN 2022'!J13+'13.02.20231%ATI2022SOLD'!I13</f>
        <v>705265.50999999989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f>'20.01.2023CHELTIL01,2,4DEC2022'!C14+'20.01.2023SERVIL01 DEC2022'!C14</f>
        <v>0</v>
      </c>
      <c r="D14" s="16">
        <f>'20.01.2023CHELTIL01,2,4DEC2022'!D14+'20.01.2023SERVIL01 DEC2022'!D14</f>
        <v>0</v>
      </c>
      <c r="E14" s="16">
        <f>'20.01.2023CHELTIL01,2,4DEC2022'!E14+'20.01.2023SERVIL01 DEC2022'!E14</f>
        <v>0</v>
      </c>
      <c r="F14" s="16">
        <f>'20.01.2023CHELTIL01,2,4DEC2022'!F14+'20.01.2023SERVIL01 DEC2022'!F14</f>
        <v>0</v>
      </c>
      <c r="G14" s="16">
        <f>'20.01.2023CHELTIL01,2,4DEC2022'!G14+'20.01.2023SERVIL01 DEC2022'!G14</f>
        <v>0</v>
      </c>
      <c r="H14" s="16">
        <f>'20.01.2023CHELTIL01,2,4DEC2022'!H14+'20.01.2023SERVIL01 DEC2022'!H14</f>
        <v>0</v>
      </c>
      <c r="I14" s="17">
        <f>SUM(B14:H14)</f>
        <v>0</v>
      </c>
      <c r="J14" s="18">
        <f>'31.01.20231%ATISI REG AN 2022'!J14+'13.02.20231%ATI2022SOLD'!I14</f>
        <v>913121.07000000007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f>'20.01.2023CHELTIL01,2,4DEC2022'!C15+'20.01.2023SERVIL01 DEC2022'!C15</f>
        <v>0</v>
      </c>
      <c r="D15" s="16">
        <f>'20.01.2023CHELTIL01,2,4DEC2022'!D15+'20.01.2023SERVIL01 DEC2022'!D15</f>
        <v>0</v>
      </c>
      <c r="E15" s="16">
        <f>'20.01.2023CHELTIL01,2,4DEC2022'!E15+'20.01.2023SERVIL01 DEC2022'!E15</f>
        <v>0</v>
      </c>
      <c r="F15" s="16">
        <f>'20.01.2023CHELTIL01,2,4DEC2022'!F15+'20.01.2023SERVIL01 DEC2022'!F15</f>
        <v>0</v>
      </c>
      <c r="G15" s="16">
        <f>'20.01.2023CHELTIL01,2,4DEC2022'!G15+'20.01.2023SERVIL01 DEC2022'!G15</f>
        <v>0</v>
      </c>
      <c r="H15" s="16">
        <f>'20.01.2023CHELTIL01,2,4DEC2022'!H15+'20.01.2023SERVIL01 DEC2022'!H15</f>
        <v>0</v>
      </c>
      <c r="I15" s="17">
        <f>SUM(B15:H15)</f>
        <v>0</v>
      </c>
      <c r="J15" s="18">
        <f>'31.01.20231%ATISI REG AN 2022'!J15+'13.02.20231%ATI2022SOLD'!I15</f>
        <v>389493.08000000007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0</v>
      </c>
      <c r="D16" s="8">
        <f t="shared" si="0"/>
        <v>39346.639999999999</v>
      </c>
      <c r="E16" s="8">
        <f t="shared" si="0"/>
        <v>0</v>
      </c>
      <c r="F16" s="8">
        <f t="shared" si="0"/>
        <v>0</v>
      </c>
      <c r="G16" s="8">
        <f t="shared" si="0"/>
        <v>0</v>
      </c>
      <c r="H16" s="8">
        <f t="shared" si="0"/>
        <v>0</v>
      </c>
      <c r="I16" s="8">
        <f>SUM(I12:I15)</f>
        <v>39346.639999999999</v>
      </c>
      <c r="J16" s="18">
        <f>'31.01.20231%ATISI REG AN 2022'!J16+'13.02.20231%ATI2022SOLD'!I16</f>
        <v>5242346.6399999987</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5242346.6399999987</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22"/>
  <sheetViews>
    <sheetView workbookViewId="0">
      <selection activeCell="B7" sqref="B7:I7"/>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'20.01.2023TOTALDEC2022'!K6</f>
        <v>309524.00999999972</v>
      </c>
    </row>
    <row r="4" spans="1:31" s="6" customFormat="1" ht="15" x14ac:dyDescent="0.2">
      <c r="A4" s="1"/>
      <c r="B4" s="1"/>
      <c r="C4" s="1"/>
      <c r="D4" s="1"/>
      <c r="E4" s="1"/>
      <c r="F4" s="1"/>
      <c r="G4" s="1"/>
      <c r="H4" s="1"/>
      <c r="I4" s="1"/>
      <c r="J4" s="4" t="s">
        <v>15</v>
      </c>
      <c r="K4" s="4">
        <f>'20.01.2023TOTALDEC2022'!K7</f>
        <v>7721524.0099999998</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0</v>
      </c>
    </row>
    <row r="7" spans="1:31" ht="34.5" customHeight="1" x14ac:dyDescent="0.25">
      <c r="A7" s="1"/>
      <c r="B7" s="26" t="s">
        <v>30</v>
      </c>
      <c r="C7" s="27"/>
      <c r="D7" s="27"/>
      <c r="E7" s="27"/>
      <c r="F7" s="28"/>
      <c r="G7" s="28"/>
      <c r="H7" s="28"/>
      <c r="I7" s="28"/>
      <c r="J7" s="4" t="s">
        <v>15</v>
      </c>
      <c r="K7" s="4">
        <f>K4-I16</f>
        <v>7412000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0</v>
      </c>
      <c r="C12" s="16">
        <v>0</v>
      </c>
      <c r="D12" s="16">
        <v>310048.46000000002</v>
      </c>
      <c r="E12" s="16">
        <f>'20.01.2023CHELTIL01,2,4DEC2022'!E12+'20.01.2023SERVIL01 DEC2022'!E12</f>
        <v>0</v>
      </c>
      <c r="F12" s="16">
        <v>-524.45000000000005</v>
      </c>
      <c r="G12" s="16">
        <f>'20.01.2023CHELTIL01,2,4DEC2022'!G12+'20.01.2023SERVIL01 DEC2022'!G12</f>
        <v>0</v>
      </c>
      <c r="H12" s="16">
        <f>'20.01.2023CHELTIL01,2,4DEC2022'!H12+'20.01.2023SERVIL01 DEC2022'!H12</f>
        <v>0</v>
      </c>
      <c r="I12" s="17">
        <f>SUM(B12:H12)</f>
        <v>309524.01</v>
      </c>
      <c r="J12" s="18">
        <f>'20.01.2023TOTALDEC2022'!J12+'31.01.20231%ATISI REG AN 2022'!I12</f>
        <v>3195120.34</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0</v>
      </c>
      <c r="C13" s="16">
        <f>'20.01.2023CHELTIL01,2,4DEC2022'!C13+'20.01.2023SERVIL01 DEC2022'!C13</f>
        <v>0</v>
      </c>
      <c r="D13" s="16">
        <f>'20.01.2023CHELTIL01,2,4DEC2022'!D13+'20.01.2023SERVIL01 DEC2022'!D13</f>
        <v>0</v>
      </c>
      <c r="E13" s="16">
        <f>'20.01.2023CHELTIL01,2,4DEC2022'!E13+'20.01.2023SERVIL01 DEC2022'!E13</f>
        <v>0</v>
      </c>
      <c r="F13" s="16">
        <f>'20.01.2023CHELTIL01,2,4DEC2022'!F13+'20.01.2023SERVIL01 DEC2022'!F13</f>
        <v>0</v>
      </c>
      <c r="G13" s="16">
        <f>'20.01.2023CHELTIL01,2,4DEC2022'!G13+'20.01.2023SERVIL01 DEC2022'!G13</f>
        <v>0</v>
      </c>
      <c r="H13" s="16">
        <f>'20.01.2023CHELTIL01,2,4DEC2022'!H13+'20.01.2023SERVIL01 DEC2022'!H13</f>
        <v>0</v>
      </c>
      <c r="I13" s="17">
        <f>SUM(B13:H13)</f>
        <v>0</v>
      </c>
      <c r="J13" s="18">
        <f>'20.01.2023TOTALDEC2022'!J13+'31.01.20231%ATISI REG AN 2022'!I13</f>
        <v>705265.50999999989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f>'20.01.2023CHELTIL01,2,4DEC2022'!C14+'20.01.2023SERVIL01 DEC2022'!C14</f>
        <v>0</v>
      </c>
      <c r="D14" s="16">
        <f>'20.01.2023CHELTIL01,2,4DEC2022'!D14+'20.01.2023SERVIL01 DEC2022'!D14</f>
        <v>0</v>
      </c>
      <c r="E14" s="16">
        <f>'20.01.2023CHELTIL01,2,4DEC2022'!E14+'20.01.2023SERVIL01 DEC2022'!E14</f>
        <v>0</v>
      </c>
      <c r="F14" s="16">
        <f>'20.01.2023CHELTIL01,2,4DEC2022'!F14+'20.01.2023SERVIL01 DEC2022'!F14</f>
        <v>0</v>
      </c>
      <c r="G14" s="16">
        <f>'20.01.2023CHELTIL01,2,4DEC2022'!G14+'20.01.2023SERVIL01 DEC2022'!G14</f>
        <v>0</v>
      </c>
      <c r="H14" s="16">
        <f>'20.01.2023CHELTIL01,2,4DEC2022'!H14+'20.01.2023SERVIL01 DEC2022'!H14</f>
        <v>0</v>
      </c>
      <c r="I14" s="17">
        <f>SUM(B14:H14)</f>
        <v>0</v>
      </c>
      <c r="J14" s="18">
        <f>'20.01.2023TOTALDEC2022'!J14+'31.01.20231%ATISI REG AN 2022'!I14</f>
        <v>913121.07000000007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f>'20.01.2023CHELTIL01,2,4DEC2022'!C15+'20.01.2023SERVIL01 DEC2022'!C15</f>
        <v>0</v>
      </c>
      <c r="D15" s="16">
        <f>'20.01.2023CHELTIL01,2,4DEC2022'!D15+'20.01.2023SERVIL01 DEC2022'!D15</f>
        <v>0</v>
      </c>
      <c r="E15" s="16">
        <f>'20.01.2023CHELTIL01,2,4DEC2022'!E15+'20.01.2023SERVIL01 DEC2022'!E15</f>
        <v>0</v>
      </c>
      <c r="F15" s="16">
        <f>'20.01.2023CHELTIL01,2,4DEC2022'!F15+'20.01.2023SERVIL01 DEC2022'!F15</f>
        <v>0</v>
      </c>
      <c r="G15" s="16">
        <f>'20.01.2023CHELTIL01,2,4DEC2022'!G15+'20.01.2023SERVIL01 DEC2022'!G15</f>
        <v>0</v>
      </c>
      <c r="H15" s="16">
        <f>'20.01.2023CHELTIL01,2,4DEC2022'!H15+'20.01.2023SERVIL01 DEC2022'!H15</f>
        <v>0</v>
      </c>
      <c r="I15" s="17">
        <f>SUM(B15:H15)</f>
        <v>0</v>
      </c>
      <c r="J15" s="18">
        <f>'20.01.2023TOTALDEC2022'!J15+'31.01.20231%ATISI REG AN 2022'!I15</f>
        <v>389493.08000000007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0</v>
      </c>
      <c r="C16" s="8">
        <f t="shared" ref="C16:H16" si="0">SUM(C12:C15)</f>
        <v>0</v>
      </c>
      <c r="D16" s="8">
        <f t="shared" si="0"/>
        <v>310048.46000000002</v>
      </c>
      <c r="E16" s="8">
        <f t="shared" si="0"/>
        <v>0</v>
      </c>
      <c r="F16" s="8">
        <f t="shared" si="0"/>
        <v>-524.45000000000005</v>
      </c>
      <c r="G16" s="8">
        <f t="shared" si="0"/>
        <v>0</v>
      </c>
      <c r="H16" s="8">
        <f t="shared" si="0"/>
        <v>0</v>
      </c>
      <c r="I16" s="8">
        <f>SUM(I12:I15)</f>
        <v>309524.01</v>
      </c>
      <c r="J16" s="18">
        <f>'20.01.2023TOTALDEC2022'!J16+'31.01.20231%ATISI REG AN 2022'!I16</f>
        <v>5202999.9999999991</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5202999.9999999991</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22"/>
  <sheetViews>
    <sheetView workbookViewId="0">
      <selection activeCell="K6" sqref="K6"/>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'20.01.2023CHELTIL01,2,4DEC2022'!K3</f>
        <v>504891.06999999972</v>
      </c>
    </row>
    <row r="4" spans="1:31" s="6" customFormat="1" ht="15" x14ac:dyDescent="0.2">
      <c r="A4" s="1"/>
      <c r="B4" s="1"/>
      <c r="C4" s="1"/>
      <c r="D4" s="1"/>
      <c r="E4" s="1"/>
      <c r="F4" s="1"/>
      <c r="G4" s="1"/>
      <c r="H4" s="1"/>
      <c r="I4" s="1"/>
      <c r="J4" s="4" t="s">
        <v>15</v>
      </c>
      <c r="K4" s="4">
        <f>'20.01.2023CHELTIL01,2,4DEC2022'!K4</f>
        <v>7916891.0699999994</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309524.00999999972</v>
      </c>
    </row>
    <row r="7" spans="1:31" ht="34.5" customHeight="1" x14ac:dyDescent="0.25">
      <c r="A7" s="1"/>
      <c r="B7" s="26" t="s">
        <v>29</v>
      </c>
      <c r="C7" s="27"/>
      <c r="D7" s="27"/>
      <c r="E7" s="27"/>
      <c r="F7" s="28"/>
      <c r="G7" s="28"/>
      <c r="H7" s="28"/>
      <c r="I7" s="28"/>
      <c r="J7" s="4" t="s">
        <v>15</v>
      </c>
      <c r="K7" s="4">
        <f>K4-I16</f>
        <v>7721524.0099999998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f>'20.01.2023CHELTIL01,2,4DEC2022'!B12+'20.01.2023SERVIL01 DEC2022'!B12</f>
        <v>97815.75</v>
      </c>
      <c r="C12" s="16">
        <f>'20.01.2023CHELTIL01,2,4DEC2022'!C12+'20.01.2023SERVIL01 DEC2022'!C12</f>
        <v>2892</v>
      </c>
      <c r="D12" s="16">
        <f>'20.01.2023CHELTIL01,2,4DEC2022'!D12+'20.01.2023SERVIL01 DEC2022'!D12</f>
        <v>0</v>
      </c>
      <c r="E12" s="16">
        <f>'20.01.2023CHELTIL01,2,4DEC2022'!E12+'20.01.2023SERVIL01 DEC2022'!E12</f>
        <v>0</v>
      </c>
      <c r="F12" s="16">
        <f>'20.01.2023CHELTIL01,2,4DEC2022'!F12+'20.01.2023SERVIL01 DEC2022'!F12</f>
        <v>0</v>
      </c>
      <c r="G12" s="16">
        <f>'20.01.2023CHELTIL01,2,4DEC2022'!G12+'20.01.2023SERVIL01 DEC2022'!G12</f>
        <v>0</v>
      </c>
      <c r="H12" s="16">
        <f>'20.01.2023CHELTIL01,2,4DEC2022'!H12+'20.01.2023SERVIL01 DEC2022'!H12</f>
        <v>0</v>
      </c>
      <c r="I12" s="17">
        <f>SUM(B12:H12)</f>
        <v>100707.75</v>
      </c>
      <c r="J12" s="18">
        <f>'20.01.2023SERVIL01 DEC2022'!J12</f>
        <v>2885596.33</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'20.01.2023CHELTIL01,2,4DEC2022'!B13+'20.01.2023SERVIL01 DEC2022'!B13</f>
        <v>52613.84</v>
      </c>
      <c r="C13" s="16">
        <f>'20.01.2023CHELTIL01,2,4DEC2022'!C13+'20.01.2023SERVIL01 DEC2022'!C13</f>
        <v>0</v>
      </c>
      <c r="D13" s="16">
        <f>'20.01.2023CHELTIL01,2,4DEC2022'!D13+'20.01.2023SERVIL01 DEC2022'!D13</f>
        <v>0</v>
      </c>
      <c r="E13" s="16">
        <f>'20.01.2023CHELTIL01,2,4DEC2022'!E13+'20.01.2023SERVIL01 DEC2022'!E13</f>
        <v>0</v>
      </c>
      <c r="F13" s="16">
        <f>'20.01.2023CHELTIL01,2,4DEC2022'!F13+'20.01.2023SERVIL01 DEC2022'!F13</f>
        <v>0</v>
      </c>
      <c r="G13" s="16">
        <f>'20.01.2023CHELTIL01,2,4DEC2022'!G13+'20.01.2023SERVIL01 DEC2022'!G13</f>
        <v>0</v>
      </c>
      <c r="H13" s="16">
        <f>'20.01.2023CHELTIL01,2,4DEC2022'!H13+'20.01.2023SERVIL01 DEC2022'!H13</f>
        <v>0</v>
      </c>
      <c r="I13" s="17">
        <f>SUM(B13:H13)</f>
        <v>52613.84</v>
      </c>
      <c r="J13" s="18">
        <f>'20.01.2023SERVIL01 DEC2022'!J13</f>
        <v>705265.50999999989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'20.01.2023CHELTIL01,2,4DEC2022'!B14+'20.01.2023SERVIL01 DEC2022'!B14</f>
        <v>0</v>
      </c>
      <c r="C14" s="16">
        <f>'20.01.2023CHELTIL01,2,4DEC2022'!C14+'20.01.2023SERVIL01 DEC2022'!C14</f>
        <v>0</v>
      </c>
      <c r="D14" s="16">
        <f>'20.01.2023CHELTIL01,2,4DEC2022'!D14+'20.01.2023SERVIL01 DEC2022'!D14</f>
        <v>0</v>
      </c>
      <c r="E14" s="16">
        <f>'20.01.2023CHELTIL01,2,4DEC2022'!E14+'20.01.2023SERVIL01 DEC2022'!E14</f>
        <v>0</v>
      </c>
      <c r="F14" s="16">
        <f>'20.01.2023CHELTIL01,2,4DEC2022'!F14+'20.01.2023SERVIL01 DEC2022'!F14</f>
        <v>0</v>
      </c>
      <c r="G14" s="16">
        <f>'20.01.2023CHELTIL01,2,4DEC2022'!G14+'20.01.2023SERVIL01 DEC2022'!G14</f>
        <v>0</v>
      </c>
      <c r="H14" s="16">
        <f>'20.01.2023CHELTIL01,2,4DEC2022'!H14+'20.01.2023SERVIL01 DEC2022'!H14</f>
        <v>0</v>
      </c>
      <c r="I14" s="17">
        <f>SUM(B14:H14)</f>
        <v>0</v>
      </c>
      <c r="J14" s="18">
        <f>'20.01.2023SERVIL01 DEC2022'!J14</f>
        <v>913121.07000000007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'20.01.2023CHELTIL01,2,4DEC2022'!B15+'20.01.2023SERVIL01 DEC2022'!B15</f>
        <v>42045.47</v>
      </c>
      <c r="C15" s="16">
        <f>'20.01.2023CHELTIL01,2,4DEC2022'!C15+'20.01.2023SERVIL01 DEC2022'!C15</f>
        <v>0</v>
      </c>
      <c r="D15" s="16">
        <f>'20.01.2023CHELTIL01,2,4DEC2022'!D15+'20.01.2023SERVIL01 DEC2022'!D15</f>
        <v>0</v>
      </c>
      <c r="E15" s="16">
        <f>'20.01.2023CHELTIL01,2,4DEC2022'!E15+'20.01.2023SERVIL01 DEC2022'!E15</f>
        <v>0</v>
      </c>
      <c r="F15" s="16">
        <f>'20.01.2023CHELTIL01,2,4DEC2022'!F15+'20.01.2023SERVIL01 DEC2022'!F15</f>
        <v>0</v>
      </c>
      <c r="G15" s="16">
        <f>'20.01.2023CHELTIL01,2,4DEC2022'!G15+'20.01.2023SERVIL01 DEC2022'!G15</f>
        <v>0</v>
      </c>
      <c r="H15" s="16">
        <f>'20.01.2023CHELTIL01,2,4DEC2022'!H15+'20.01.2023SERVIL01 DEC2022'!H15</f>
        <v>0</v>
      </c>
      <c r="I15" s="17">
        <f>SUM(B15:H15)</f>
        <v>42045.47</v>
      </c>
      <c r="J15" s="18">
        <f>'20.01.2023SERVIL01 DEC2022'!J15</f>
        <v>389493.08000000007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192475.06</v>
      </c>
      <c r="C16" s="8">
        <f t="shared" ref="C16:H16" si="0">SUM(C12:C15)</f>
        <v>2892</v>
      </c>
      <c r="D16" s="8">
        <f t="shared" si="0"/>
        <v>0</v>
      </c>
      <c r="E16" s="8">
        <f t="shared" si="0"/>
        <v>0</v>
      </c>
      <c r="F16" s="8">
        <f t="shared" si="0"/>
        <v>0</v>
      </c>
      <c r="G16" s="8">
        <f t="shared" si="0"/>
        <v>0</v>
      </c>
      <c r="H16" s="8">
        <f t="shared" si="0"/>
        <v>0</v>
      </c>
      <c r="I16" s="8">
        <f>SUM(I12:I15)</f>
        <v>195367.06</v>
      </c>
      <c r="J16" s="18">
        <f>'20.01.2023SERVIL01 DEC2022'!J16</f>
        <v>4893475.9899999993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4893475.9899999993</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22"/>
  <sheetViews>
    <sheetView topLeftCell="A4" workbookViewId="0">
      <selection activeCell="J18" sqref="J18"/>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'20.01.2023CHELTIL01,2,4DEC2022'!K6</f>
        <v>387353.30999999971</v>
      </c>
    </row>
    <row r="4" spans="1:31" s="6" customFormat="1" ht="15" x14ac:dyDescent="0.2">
      <c r="A4" s="1"/>
      <c r="B4" s="1"/>
      <c r="C4" s="1"/>
      <c r="D4" s="1"/>
      <c r="E4" s="1"/>
      <c r="F4" s="1"/>
      <c r="G4" s="1"/>
      <c r="H4" s="1"/>
      <c r="I4" s="1"/>
      <c r="J4" s="4" t="s">
        <v>15</v>
      </c>
      <c r="K4" s="4">
        <f>'20.01.2023CHELTIL01,2,4DEC2022'!K7</f>
        <v>7799353.3099999996</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309524.00999999972</v>
      </c>
    </row>
    <row r="7" spans="1:31" ht="34.5" customHeight="1" x14ac:dyDescent="0.25">
      <c r="A7" s="1"/>
      <c r="B7" s="26" t="s">
        <v>28</v>
      </c>
      <c r="C7" s="27"/>
      <c r="D7" s="27"/>
      <c r="E7" s="27"/>
      <c r="F7" s="28"/>
      <c r="G7" s="28"/>
      <c r="H7" s="28"/>
      <c r="I7" s="28"/>
      <c r="J7" s="4" t="s">
        <v>15</v>
      </c>
      <c r="K7" s="4">
        <f>K4-I16</f>
        <v>7721524.0099999998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74937.3</v>
      </c>
      <c r="C12" s="16">
        <v>2892</v>
      </c>
      <c r="D12" s="16">
        <v>0</v>
      </c>
      <c r="E12" s="16">
        <v>0</v>
      </c>
      <c r="F12" s="16">
        <v>0</v>
      </c>
      <c r="G12" s="16">
        <v>0</v>
      </c>
      <c r="H12" s="16">
        <v>0</v>
      </c>
      <c r="I12" s="17">
        <f>SUM(B12:H12)</f>
        <v>77829.3</v>
      </c>
      <c r="J12" s="18">
        <f>'20.01.2023CHELTIL01,2,4DEC2022'!J12+'20.01.2023SERVIL01 DEC2022'!I12</f>
        <v>2885596.33</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'20.01.2023CHELTIL01,2,4DEC2022'!J13+'20.01.2023SERVIL01 DEC2022'!I13</f>
        <v>705265.50999999989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0</v>
      </c>
      <c r="G14" s="16">
        <v>0</v>
      </c>
      <c r="H14" s="16">
        <v>0</v>
      </c>
      <c r="I14" s="17">
        <f>SUM(B14:H14)</f>
        <v>0</v>
      </c>
      <c r="J14" s="18">
        <f>'20.01.2023CHELTIL01,2,4DEC2022'!J14+'20.01.2023SERVIL01 DEC2022'!I14</f>
        <v>913121.07000000007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0</v>
      </c>
      <c r="G15" s="16">
        <v>0</v>
      </c>
      <c r="H15" s="16">
        <v>0</v>
      </c>
      <c r="I15" s="17">
        <f>SUM(B15:H15)</f>
        <v>0</v>
      </c>
      <c r="J15" s="18">
        <f>'20.01.2023CHELTIL01,2,4DEC2022'!J15+'20.01.2023SERVIL01 DEC2022'!I15</f>
        <v>389493.08000000007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74937.3</v>
      </c>
      <c r="C16" s="8">
        <f t="shared" ref="C16:H16" si="0">SUM(C12:C15)</f>
        <v>2892</v>
      </c>
      <c r="D16" s="8">
        <f t="shared" si="0"/>
        <v>0</v>
      </c>
      <c r="E16" s="8">
        <f t="shared" si="0"/>
        <v>0</v>
      </c>
      <c r="F16" s="8">
        <f t="shared" si="0"/>
        <v>0</v>
      </c>
      <c r="G16" s="8">
        <f t="shared" si="0"/>
        <v>0</v>
      </c>
      <c r="H16" s="8">
        <f t="shared" si="0"/>
        <v>0</v>
      </c>
      <c r="I16" s="8">
        <f>SUM(I12:I15)</f>
        <v>77829.3</v>
      </c>
      <c r="J16" s="18">
        <f>'20.01.2023CHELTIL01,2,4DEC2022'!J16+'20.01.2023SERVIL01 DEC2022'!I16</f>
        <v>4893475.9899999993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4893475.9899999993</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22"/>
  <sheetViews>
    <sheetView topLeftCell="A7"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'17.01.2023CHELTIL01,2,3DEC2022'!K6</f>
        <v>504891.06999999972</v>
      </c>
    </row>
    <row r="4" spans="1:31" s="6" customFormat="1" ht="15" x14ac:dyDescent="0.2">
      <c r="A4" s="1"/>
      <c r="B4" s="1"/>
      <c r="C4" s="1"/>
      <c r="D4" s="1"/>
      <c r="E4" s="1"/>
      <c r="F4" s="1"/>
      <c r="G4" s="1"/>
      <c r="H4" s="1"/>
      <c r="I4" s="1"/>
      <c r="J4" s="4" t="s">
        <v>15</v>
      </c>
      <c r="K4" s="4">
        <f>'17.01.2023CHELTIL01,2,3DEC2022'!K7</f>
        <v>7916891.0699999994</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387353.30999999971</v>
      </c>
    </row>
    <row r="7" spans="1:31" ht="34.5" customHeight="1" x14ac:dyDescent="0.25">
      <c r="A7" s="1"/>
      <c r="B7" s="26" t="s">
        <v>27</v>
      </c>
      <c r="C7" s="27"/>
      <c r="D7" s="27"/>
      <c r="E7" s="27"/>
      <c r="F7" s="28"/>
      <c r="G7" s="28"/>
      <c r="H7" s="28"/>
      <c r="I7" s="28"/>
      <c r="J7" s="4" t="s">
        <v>15</v>
      </c>
      <c r="K7" s="4">
        <f>K4-I16</f>
        <v>7799353.3099999996</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22878.45</v>
      </c>
      <c r="C12" s="16">
        <v>0</v>
      </c>
      <c r="D12" s="16">
        <v>0</v>
      </c>
      <c r="E12" s="16">
        <v>0</v>
      </c>
      <c r="F12" s="16">
        <v>0</v>
      </c>
      <c r="G12" s="16">
        <v>0</v>
      </c>
      <c r="H12" s="16">
        <v>0</v>
      </c>
      <c r="I12" s="17">
        <f>SUM(B12:H12)</f>
        <v>22878.45</v>
      </c>
      <c r="J12" s="18">
        <f>'17.01.2023CHELTIL01,2,3DEC2022'!J12+'20.01.2023CHELTIL01,2,4DEC2022'!I12</f>
        <v>2807767.0300000003</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52613.84</v>
      </c>
      <c r="C13" s="16">
        <v>0</v>
      </c>
      <c r="D13" s="16">
        <v>0</v>
      </c>
      <c r="E13" s="16">
        <v>0</v>
      </c>
      <c r="F13" s="16">
        <v>0</v>
      </c>
      <c r="G13" s="16">
        <v>0</v>
      </c>
      <c r="H13" s="16">
        <v>0</v>
      </c>
      <c r="I13" s="17">
        <f>SUM(B13:H13)</f>
        <v>52613.84</v>
      </c>
      <c r="J13" s="18">
        <f>'17.01.2023CHELTIL01,2,3DEC2022'!J13+'20.01.2023CHELTIL01,2,4DEC2022'!I13</f>
        <v>705265.50999999989</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0</v>
      </c>
      <c r="G14" s="16">
        <v>0</v>
      </c>
      <c r="H14" s="16">
        <v>0</v>
      </c>
      <c r="I14" s="17">
        <f>SUM(B14:H14)</f>
        <v>0</v>
      </c>
      <c r="J14" s="18">
        <f>'17.01.2023CHELTIL01,2,3DEC2022'!J14+'20.01.2023CHELTIL01,2,4DEC2022'!I14</f>
        <v>913121.07000000007</v>
      </c>
      <c r="K14" s="5"/>
      <c r="L14" s="5"/>
      <c r="M14" s="5"/>
      <c r="N14" s="5"/>
      <c r="O14" s="5"/>
      <c r="P14" s="5"/>
      <c r="Q14" s="5"/>
      <c r="R14" s="5"/>
      <c r="S14" s="5"/>
      <c r="T14" s="5"/>
      <c r="U14" s="5"/>
      <c r="V14" s="5"/>
      <c r="W14" s="5"/>
      <c r="X14" s="5"/>
      <c r="Y14" s="5"/>
      <c r="Z14" s="5"/>
      <c r="AA14" s="5"/>
      <c r="AB14" s="5"/>
      <c r="AC14" s="5"/>
      <c r="AD14" s="5"/>
      <c r="AE14" s="5"/>
    </row>
    <row r="15" spans="1:31" ht="17.25" customHeight="1" thickBot="1" x14ac:dyDescent="0.3">
      <c r="A15" s="19" t="s">
        <v>8</v>
      </c>
      <c r="B15" s="16">
        <v>42045.47</v>
      </c>
      <c r="C15" s="16">
        <v>0</v>
      </c>
      <c r="D15" s="16">
        <v>0</v>
      </c>
      <c r="E15" s="16">
        <v>0</v>
      </c>
      <c r="F15" s="16">
        <v>0</v>
      </c>
      <c r="G15" s="16">
        <v>0</v>
      </c>
      <c r="H15" s="16">
        <v>0</v>
      </c>
      <c r="I15" s="17">
        <f>SUM(B15:H15)</f>
        <v>42045.47</v>
      </c>
      <c r="J15" s="18">
        <f>'17.01.2023CHELTIL01,2,3DEC2022'!J15+'20.01.2023CHELTIL01,2,4DEC2022'!I15</f>
        <v>389493.08000000007</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117537.76</v>
      </c>
      <c r="C16" s="8">
        <f t="shared" ref="C16:H16" si="0">SUM(C12:C15)</f>
        <v>0</v>
      </c>
      <c r="D16" s="8">
        <f t="shared" si="0"/>
        <v>0</v>
      </c>
      <c r="E16" s="8">
        <f t="shared" si="0"/>
        <v>0</v>
      </c>
      <c r="F16" s="8">
        <f t="shared" si="0"/>
        <v>0</v>
      </c>
      <c r="G16" s="8">
        <f t="shared" si="0"/>
        <v>0</v>
      </c>
      <c r="H16" s="8">
        <f t="shared" si="0"/>
        <v>0</v>
      </c>
      <c r="I16" s="8">
        <f>SUM(I12:I15)</f>
        <v>117537.76</v>
      </c>
      <c r="J16" s="18">
        <f>'17.01.2023CHELTIL01,2,3DEC2022'!J16+'20.01.2023CHELTIL01,2,4DEC2022'!I16</f>
        <v>4815646.6899999995</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4815646.6899999995</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22"/>
  <sheetViews>
    <sheetView topLeftCell="A2"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'13.01.2023CHELTIL04DEC2022'!K6</f>
        <v>1004673.9599999997</v>
      </c>
    </row>
    <row r="4" spans="1:31" s="6" customFormat="1" ht="15" x14ac:dyDescent="0.2">
      <c r="A4" s="1"/>
      <c r="B4" s="1"/>
      <c r="C4" s="1"/>
      <c r="D4" s="1"/>
      <c r="E4" s="1"/>
      <c r="F4" s="1"/>
      <c r="G4" s="1"/>
      <c r="H4" s="1"/>
      <c r="I4" s="1"/>
      <c r="J4" s="4" t="s">
        <v>15</v>
      </c>
      <c r="K4" s="4">
        <f>'13.01.2023CHELTIL04DEC2022'!K7</f>
        <v>8416673.959999999</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504891.06999999972</v>
      </c>
    </row>
    <row r="7" spans="1:31" ht="34.5" customHeight="1" x14ac:dyDescent="0.25">
      <c r="A7" s="1"/>
      <c r="B7" s="26" t="s">
        <v>26</v>
      </c>
      <c r="C7" s="27"/>
      <c r="D7" s="27"/>
      <c r="E7" s="27"/>
      <c r="F7" s="28"/>
      <c r="G7" s="28"/>
      <c r="H7" s="28"/>
      <c r="I7" s="28"/>
      <c r="J7" s="4" t="s">
        <v>15</v>
      </c>
      <c r="K7" s="4">
        <f>K4-I16</f>
        <v>7916891.0699999994</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0</v>
      </c>
      <c r="C12" s="16">
        <v>0</v>
      </c>
      <c r="D12" s="16">
        <v>0</v>
      </c>
      <c r="E12" s="16">
        <v>9221.59</v>
      </c>
      <c r="F12" s="16">
        <v>0</v>
      </c>
      <c r="G12" s="16">
        <v>0</v>
      </c>
      <c r="H12" s="16">
        <v>0</v>
      </c>
      <c r="I12" s="17">
        <f>SUM(B12:H12)</f>
        <v>9221.59</v>
      </c>
      <c r="J12" s="18">
        <f>'13.01.2023CHELTIL04DEC2022'!J12+'17.01.2023CHELTIL01,2,3DEC2022'!I12</f>
        <v>2784888.58</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216150.63</v>
      </c>
      <c r="C13" s="16">
        <v>0</v>
      </c>
      <c r="D13" s="16">
        <v>0</v>
      </c>
      <c r="E13" s="16">
        <v>0</v>
      </c>
      <c r="F13" s="16">
        <v>0</v>
      </c>
      <c r="G13" s="16">
        <v>0</v>
      </c>
      <c r="H13" s="16">
        <v>0</v>
      </c>
      <c r="I13" s="17">
        <f>SUM(B13:H13)</f>
        <v>216150.63</v>
      </c>
      <c r="J13" s="18">
        <f>'13.01.2023CHELTIL04DEC2022'!J13+'17.01.2023CHELTIL01,2,3DEC2022'!I13</f>
        <v>652651.66999999993</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274410.67</v>
      </c>
      <c r="C14" s="16">
        <v>0</v>
      </c>
      <c r="D14" s="16">
        <v>0</v>
      </c>
      <c r="E14" s="16">
        <v>0</v>
      </c>
      <c r="F14" s="16">
        <v>0</v>
      </c>
      <c r="G14" s="16">
        <v>0</v>
      </c>
      <c r="H14" s="16">
        <v>0</v>
      </c>
      <c r="I14" s="17">
        <f>SUM(B14:H14)</f>
        <v>274410.67</v>
      </c>
      <c r="J14" s="18">
        <f>'13.01.2023CHELTIL04DEC2022'!J14+'17.01.2023CHELTIL01,2,3DEC2022'!I14</f>
        <v>913121.07000000007</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0</v>
      </c>
      <c r="C15" s="16">
        <v>0</v>
      </c>
      <c r="D15" s="16">
        <v>0</v>
      </c>
      <c r="E15" s="16">
        <v>0</v>
      </c>
      <c r="F15" s="16">
        <v>0</v>
      </c>
      <c r="G15" s="16">
        <v>0</v>
      </c>
      <c r="H15" s="16">
        <v>0</v>
      </c>
      <c r="I15" s="17">
        <f>SUM(B15:H15)</f>
        <v>0</v>
      </c>
      <c r="J15" s="18">
        <f>'13.01.2023CHELTIL04DEC2022'!J15+'17.01.2023CHELTIL01,2,3DEC2022'!I15</f>
        <v>347447.61000000004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490561.3</v>
      </c>
      <c r="C16" s="8">
        <f t="shared" ref="C16:H16" si="0">SUM(C12:C15)</f>
        <v>0</v>
      </c>
      <c r="D16" s="8">
        <f t="shared" si="0"/>
        <v>0</v>
      </c>
      <c r="E16" s="8">
        <f t="shared" si="0"/>
        <v>9221.59</v>
      </c>
      <c r="F16" s="8">
        <f t="shared" si="0"/>
        <v>0</v>
      </c>
      <c r="G16" s="8">
        <f t="shared" si="0"/>
        <v>0</v>
      </c>
      <c r="H16" s="8">
        <f t="shared" si="0"/>
        <v>0</v>
      </c>
      <c r="I16" s="8">
        <f>SUM(I12:I15)</f>
        <v>499782.89</v>
      </c>
      <c r="J16" s="18">
        <f>'13.01.2023CHELTIL04DEC2022'!J16+'17.01.2023CHELTIL01,2,3DEC2022'!I16</f>
        <v>4698108.93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4698108.93</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22"/>
  <sheetViews>
    <sheetView topLeftCell="A4"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'12.01.2023TOTASERVDEC 2022'!K6</f>
        <v>1172159.4699999997</v>
      </c>
    </row>
    <row r="4" spans="1:31" s="6" customFormat="1" ht="15" x14ac:dyDescent="0.2">
      <c r="A4" s="1"/>
      <c r="B4" s="1"/>
      <c r="C4" s="1"/>
      <c r="D4" s="1"/>
      <c r="E4" s="1"/>
      <c r="F4" s="1"/>
      <c r="G4" s="1"/>
      <c r="H4" s="1"/>
      <c r="I4" s="1"/>
      <c r="J4" s="4" t="s">
        <v>15</v>
      </c>
      <c r="K4" s="4">
        <f>'12.01.2023TOTASERVDEC 2022'!K7</f>
        <v>8584159.4699999988</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1004673.9599999997</v>
      </c>
    </row>
    <row r="7" spans="1:31" ht="34.5" customHeight="1" x14ac:dyDescent="0.25">
      <c r="A7" s="1"/>
      <c r="B7" s="26" t="s">
        <v>25</v>
      </c>
      <c r="C7" s="27"/>
      <c r="D7" s="27"/>
      <c r="E7" s="27"/>
      <c r="F7" s="28"/>
      <c r="G7" s="28"/>
      <c r="H7" s="28"/>
      <c r="I7" s="28"/>
      <c r="J7" s="4" t="s">
        <v>15</v>
      </c>
      <c r="K7" s="4">
        <f>K4-I16</f>
        <v>8416673.959999999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0</v>
      </c>
      <c r="C12" s="16">
        <v>0</v>
      </c>
      <c r="D12" s="16">
        <v>0</v>
      </c>
      <c r="E12" s="16">
        <v>0</v>
      </c>
      <c r="F12" s="16">
        <v>0</v>
      </c>
      <c r="G12" s="16">
        <v>0</v>
      </c>
      <c r="H12" s="16">
        <v>0</v>
      </c>
      <c r="I12" s="17">
        <f>SUM(B12:H12)</f>
        <v>0</v>
      </c>
      <c r="J12" s="18">
        <f>'12.01.2023TOTASERVDEC 2022'!J12+'13.01.2023CHELTIL04DEC2022'!I12</f>
        <v>2775666.99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'12.01.2023TOTASERVDEC 2022'!J13+'13.01.2023CHELTIL04DEC2022'!I13</f>
        <v>436501.04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0</v>
      </c>
      <c r="C14" s="16">
        <v>0</v>
      </c>
      <c r="D14" s="16">
        <v>0</v>
      </c>
      <c r="E14" s="16">
        <v>0</v>
      </c>
      <c r="F14" s="16">
        <v>0</v>
      </c>
      <c r="G14" s="16">
        <v>0</v>
      </c>
      <c r="H14" s="16">
        <v>0</v>
      </c>
      <c r="I14" s="17">
        <f>SUM(B14:H14)</f>
        <v>0</v>
      </c>
      <c r="J14" s="18">
        <f>'12.01.2023TOTASERVDEC 2022'!J14+'13.01.2023CHELTIL04DEC2022'!I14</f>
        <v>638710.4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167485.51</v>
      </c>
      <c r="C15" s="16">
        <v>0</v>
      </c>
      <c r="D15" s="16">
        <v>0</v>
      </c>
      <c r="E15" s="16">
        <v>0</v>
      </c>
      <c r="F15" s="16">
        <v>0</v>
      </c>
      <c r="G15" s="16">
        <v>0</v>
      </c>
      <c r="H15" s="16">
        <v>0</v>
      </c>
      <c r="I15" s="17">
        <f>SUM(B15:H15)</f>
        <v>167485.51</v>
      </c>
      <c r="J15" s="18">
        <f>'12.01.2023TOTASERVDEC 2022'!J15+'13.01.2023CHELTIL04DEC2022'!I15</f>
        <v>347447.61000000004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167485.51</v>
      </c>
      <c r="C16" s="8">
        <f t="shared" ref="C16:H16" si="0">SUM(C12:C15)</f>
        <v>0</v>
      </c>
      <c r="D16" s="8">
        <f t="shared" si="0"/>
        <v>0</v>
      </c>
      <c r="E16" s="8">
        <f t="shared" si="0"/>
        <v>0</v>
      </c>
      <c r="F16" s="8">
        <f t="shared" si="0"/>
        <v>0</v>
      </c>
      <c r="G16" s="8">
        <f t="shared" si="0"/>
        <v>0</v>
      </c>
      <c r="H16" s="8">
        <f t="shared" si="0"/>
        <v>0</v>
      </c>
      <c r="I16" s="8">
        <f>SUM(I12:I15)</f>
        <v>167485.51</v>
      </c>
      <c r="J16" s="18">
        <f>'12.01.2023TOTASERVDEC 2022'!J16+'13.01.2023CHELTIL04DEC2022'!I16</f>
        <v>4198326.04</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4198326.04</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22"/>
  <sheetViews>
    <sheetView topLeftCell="A2" workbookViewId="0">
      <selection activeCell="C17" sqref="C17"/>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'12.01.2023SOLDDRG01-15DEC2022'!K3</f>
        <v>5203000</v>
      </c>
    </row>
    <row r="4" spans="1:31" s="6" customFormat="1" ht="15" x14ac:dyDescent="0.2">
      <c r="A4" s="1"/>
      <c r="B4" s="1"/>
      <c r="C4" s="1"/>
      <c r="D4" s="1"/>
      <c r="E4" s="1"/>
      <c r="F4" s="1"/>
      <c r="G4" s="1"/>
      <c r="H4" s="1"/>
      <c r="I4" s="1"/>
      <c r="J4" s="4" t="s">
        <v>15</v>
      </c>
      <c r="K4" s="4">
        <f>'12.01.2023SOLDDRG01-15DEC2022'!K4</f>
        <v>12615000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1172159.4699999997</v>
      </c>
    </row>
    <row r="7" spans="1:31" ht="34.5" customHeight="1" x14ac:dyDescent="0.25">
      <c r="A7" s="1"/>
      <c r="B7" s="26" t="s">
        <v>24</v>
      </c>
      <c r="C7" s="27"/>
      <c r="D7" s="27"/>
      <c r="E7" s="27"/>
      <c r="F7" s="28"/>
      <c r="G7" s="28"/>
      <c r="H7" s="28"/>
      <c r="I7" s="28"/>
      <c r="J7" s="4" t="s">
        <v>15</v>
      </c>
      <c r="K7" s="4">
        <f>K4-I16</f>
        <v>8584159.4699999988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f>'12.01.2023SERV DEC 2022'!B12+'12.01.2023SOLDDRG01-15DEC2022'!B12</f>
        <v>2376822.11</v>
      </c>
      <c r="C12" s="16">
        <f>'12.01.2023SERV DEC 2022'!C12+'12.01.2023SOLDDRG01-15DEC2022'!C12</f>
        <v>15745.35</v>
      </c>
      <c r="D12" s="16">
        <f>'12.01.2023SERV DEC 2022'!D12+'12.01.2023SOLDDRG01-15DEC2022'!D12</f>
        <v>0</v>
      </c>
      <c r="E12" s="16">
        <f>'12.01.2023SERV DEC 2022'!E12+'12.01.2023SOLDDRG01-15DEC2022'!E12</f>
        <v>114057.33</v>
      </c>
      <c r="F12" s="16">
        <f>'12.01.2023SERV DEC 2022'!F12+'12.01.2023SOLDDRG01-15DEC2022'!F12</f>
        <v>269042.2</v>
      </c>
      <c r="G12" s="16">
        <f>'12.01.2023SERV DEC 2022'!G12+'12.01.2023SOLDDRG01-15DEC2022'!G12</f>
        <v>0</v>
      </c>
      <c r="H12" s="16">
        <f>'12.01.2023SERV DEC 2022'!H12+'12.01.2023SOLDDRG01-15DEC2022'!H12</f>
        <v>0</v>
      </c>
      <c r="I12" s="17">
        <f>SUM(B12:H12)</f>
        <v>2775666.99</v>
      </c>
      <c r="J12" s="18">
        <f>'12.01.2023SERV DEC 2022'!J12</f>
        <v>2775666.99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f>'12.01.2023SERV DEC 2022'!B13+'12.01.2023SOLDDRG01-15DEC2022'!B13</f>
        <v>274506.71000000002</v>
      </c>
      <c r="C13" s="16">
        <f>'12.01.2023SERV DEC 2022'!C13+'12.01.2023SOLDDRG01-15DEC2022'!C13</f>
        <v>0</v>
      </c>
      <c r="D13" s="16">
        <f>'12.01.2023SERV DEC 2022'!D13+'12.01.2023SOLDDRG01-15DEC2022'!D13</f>
        <v>0</v>
      </c>
      <c r="E13" s="16">
        <f>'12.01.2023SERV DEC 2022'!E13+'12.01.2023SOLDDRG01-15DEC2022'!E13</f>
        <v>0</v>
      </c>
      <c r="F13" s="16">
        <f>'12.01.2023SERV DEC 2022'!F13+'12.01.2023SOLDDRG01-15DEC2022'!F13</f>
        <v>154755</v>
      </c>
      <c r="G13" s="16">
        <f>'12.01.2023SERV DEC 2022'!G13+'12.01.2023SOLDDRG01-15DEC2022'!G13</f>
        <v>5301</v>
      </c>
      <c r="H13" s="16">
        <f>'12.01.2023SERV DEC 2022'!H13+'12.01.2023SOLDDRG01-15DEC2022'!H13</f>
        <v>1938.33</v>
      </c>
      <c r="I13" s="17">
        <f>SUM(B13:H13)</f>
        <v>436501.04000000004</v>
      </c>
      <c r="J13" s="18">
        <f>'12.01.2023SERV DEC 2022'!J13</f>
        <v>436501.04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f>'12.01.2023SERV DEC 2022'!B14+'12.01.2023SOLDDRG01-15DEC2022'!B14</f>
        <v>371755.88</v>
      </c>
      <c r="C14" s="16">
        <f>'12.01.2023SERV DEC 2022'!C14+'12.01.2023SOLDDRG01-15DEC2022'!C14</f>
        <v>0</v>
      </c>
      <c r="D14" s="16">
        <f>'12.01.2023SERV DEC 2022'!D14+'12.01.2023SOLDDRG01-15DEC2022'!D14</f>
        <v>0</v>
      </c>
      <c r="E14" s="16">
        <f>'12.01.2023SERV DEC 2022'!E14+'12.01.2023SOLDDRG01-15DEC2022'!E14</f>
        <v>0</v>
      </c>
      <c r="F14" s="16">
        <f>'12.01.2023SERV DEC 2022'!F14+'12.01.2023SOLDDRG01-15DEC2022'!F14</f>
        <v>263021.52</v>
      </c>
      <c r="G14" s="16">
        <f>'12.01.2023SERV DEC 2022'!G14+'12.01.2023SOLDDRG01-15DEC2022'!G14</f>
        <v>3933</v>
      </c>
      <c r="H14" s="16">
        <f>'12.01.2023SERV DEC 2022'!H14+'12.01.2023SOLDDRG01-15DEC2022'!H14</f>
        <v>0</v>
      </c>
      <c r="I14" s="17">
        <f>SUM(B14:H14)</f>
        <v>638710.4</v>
      </c>
      <c r="J14" s="18">
        <f>'12.01.2023SERV DEC 2022'!J14</f>
        <v>638710.4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f>'12.01.2023SERV DEC 2022'!B15+'12.01.2023SOLDDRG01-15DEC2022'!B15</f>
        <v>85946.3</v>
      </c>
      <c r="C15" s="16">
        <f>'12.01.2023SERV DEC 2022'!C15+'12.01.2023SOLDDRG01-15DEC2022'!C15</f>
        <v>334.53</v>
      </c>
      <c r="D15" s="16">
        <f>'12.01.2023SERV DEC 2022'!D15+'12.01.2023SOLDDRG01-15DEC2022'!D15</f>
        <v>0</v>
      </c>
      <c r="E15" s="16">
        <f>'12.01.2023SERV DEC 2022'!E15+'12.01.2023SOLDDRG01-15DEC2022'!E15</f>
        <v>0</v>
      </c>
      <c r="F15" s="16">
        <f>'12.01.2023SERV DEC 2022'!F15+'12.01.2023SOLDDRG01-15DEC2022'!F15</f>
        <v>91287.27</v>
      </c>
      <c r="G15" s="16">
        <f>'12.01.2023SERV DEC 2022'!G15+'12.01.2023SOLDDRG01-15DEC2022'!G15</f>
        <v>2394</v>
      </c>
      <c r="H15" s="16">
        <f>'12.01.2023SERV DEC 2022'!H15+'12.01.2023SOLDDRG01-15DEC2022'!H15</f>
        <v>0</v>
      </c>
      <c r="I15" s="17">
        <f>SUM(B15:H15)</f>
        <v>179962.1</v>
      </c>
      <c r="J15" s="18">
        <f>'12.01.2023SERV DEC 2022'!J15</f>
        <v>179962.10000000003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3109030.9999999995</v>
      </c>
      <c r="C16" s="8">
        <f t="shared" ref="C16:H16" si="0">SUM(C12:C15)</f>
        <v>16079.880000000001</v>
      </c>
      <c r="D16" s="8">
        <f t="shared" si="0"/>
        <v>0</v>
      </c>
      <c r="E16" s="8">
        <f t="shared" si="0"/>
        <v>114057.33</v>
      </c>
      <c r="F16" s="8">
        <f t="shared" si="0"/>
        <v>778105.99</v>
      </c>
      <c r="G16" s="8">
        <f t="shared" si="0"/>
        <v>11628</v>
      </c>
      <c r="H16" s="8">
        <f t="shared" si="0"/>
        <v>1938.33</v>
      </c>
      <c r="I16" s="8">
        <f>SUM(I12:I15)</f>
        <v>4030840.5300000003</v>
      </c>
      <c r="J16" s="18">
        <f>'12.01.2023SERV DEC 2022'!J16</f>
        <v>4030840.5300000003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4030840.5300000003</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22"/>
  <sheetViews>
    <sheetView topLeftCell="A7"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f>'12.01.2023SOLDDRG01-15DEC2022'!K6</f>
        <v>4170233.38</v>
      </c>
    </row>
    <row r="4" spans="1:31" s="6" customFormat="1" ht="15" x14ac:dyDescent="0.2">
      <c r="A4" s="1"/>
      <c r="B4" s="1"/>
      <c r="C4" s="1"/>
      <c r="D4" s="1"/>
      <c r="E4" s="1"/>
      <c r="F4" s="1"/>
      <c r="G4" s="1"/>
      <c r="H4" s="1"/>
      <c r="I4" s="1"/>
      <c r="J4" s="4" t="s">
        <v>15</v>
      </c>
      <c r="K4" s="4">
        <f>'12.01.2023SOLDDRG01-15DEC2022'!K7</f>
        <v>11582233.379999999</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1172159.4699999997</v>
      </c>
    </row>
    <row r="7" spans="1:31" ht="34.5" customHeight="1" x14ac:dyDescent="0.25">
      <c r="A7" s="1"/>
      <c r="B7" s="26" t="s">
        <v>23</v>
      </c>
      <c r="C7" s="27"/>
      <c r="D7" s="27"/>
      <c r="E7" s="27"/>
      <c r="F7" s="28"/>
      <c r="G7" s="28"/>
      <c r="H7" s="28"/>
      <c r="I7" s="28"/>
      <c r="J7" s="4" t="s">
        <v>15</v>
      </c>
      <c r="K7" s="4">
        <f>K4-I16</f>
        <v>8584159.4699999988</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1672848.68</v>
      </c>
      <c r="C12" s="16">
        <v>15745.35</v>
      </c>
      <c r="D12" s="16">
        <v>0</v>
      </c>
      <c r="E12" s="16">
        <v>114057.33</v>
      </c>
      <c r="F12" s="16">
        <v>269042.2</v>
      </c>
      <c r="G12" s="16">
        <v>0</v>
      </c>
      <c r="H12" s="16">
        <v>0</v>
      </c>
      <c r="I12" s="17">
        <f>SUM(B12:H12)</f>
        <v>2071693.56</v>
      </c>
      <c r="J12" s="18">
        <f>'12.01.2023SOLDDRG01-15DEC2022'!J12+'12.01.2023SERV DEC 2022'!I12</f>
        <v>2775666.99</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162011.35</v>
      </c>
      <c r="C13" s="16">
        <v>0</v>
      </c>
      <c r="D13" s="16">
        <v>0</v>
      </c>
      <c r="E13" s="16">
        <v>0</v>
      </c>
      <c r="F13" s="16">
        <v>154755</v>
      </c>
      <c r="G13" s="16">
        <v>5301</v>
      </c>
      <c r="H13" s="16">
        <v>1938.33</v>
      </c>
      <c r="I13" s="17">
        <f>SUM(B13:H13)</f>
        <v>324005.68</v>
      </c>
      <c r="J13" s="18">
        <f>'12.01.2023SOLDDRG01-15DEC2022'!J13+'12.01.2023SERV DEC 2022'!I13</f>
        <v>436501.04</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198997.07</v>
      </c>
      <c r="C14" s="16">
        <v>0</v>
      </c>
      <c r="D14" s="16">
        <v>0</v>
      </c>
      <c r="E14" s="16">
        <v>0</v>
      </c>
      <c r="F14" s="16">
        <v>263021.52</v>
      </c>
      <c r="G14" s="16">
        <v>3933</v>
      </c>
      <c r="H14" s="16">
        <v>0</v>
      </c>
      <c r="I14" s="17">
        <f>SUM(B14:H14)</f>
        <v>465951.59</v>
      </c>
      <c r="J14" s="18">
        <f>'12.01.2023SOLDDRG01-15DEC2022'!J14+'12.01.2023SERV DEC 2022'!I14</f>
        <v>638710.4</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42407.28</v>
      </c>
      <c r="C15" s="16">
        <v>334.53</v>
      </c>
      <c r="D15" s="16">
        <v>0</v>
      </c>
      <c r="E15" s="16">
        <v>0</v>
      </c>
      <c r="F15" s="16">
        <v>91287.27</v>
      </c>
      <c r="G15" s="16">
        <v>2394</v>
      </c>
      <c r="H15" s="16">
        <v>0</v>
      </c>
      <c r="I15" s="17">
        <f>SUM(B15:H15)</f>
        <v>136423.08000000002</v>
      </c>
      <c r="J15" s="18">
        <f>'12.01.2023SOLDDRG01-15DEC2022'!J15+'12.01.2023SERV DEC 2022'!I15</f>
        <v>179962.10000000003</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2076264.3800000001</v>
      </c>
      <c r="C16" s="8">
        <f t="shared" ref="C16:H16" si="0">SUM(C12:C15)</f>
        <v>16079.880000000001</v>
      </c>
      <c r="D16" s="8">
        <f t="shared" si="0"/>
        <v>0</v>
      </c>
      <c r="E16" s="8">
        <f t="shared" si="0"/>
        <v>114057.33</v>
      </c>
      <c r="F16" s="8">
        <f t="shared" si="0"/>
        <v>778105.99</v>
      </c>
      <c r="G16" s="8">
        <f t="shared" si="0"/>
        <v>11628</v>
      </c>
      <c r="H16" s="8">
        <f t="shared" si="0"/>
        <v>1938.33</v>
      </c>
      <c r="I16" s="8">
        <f>SUM(I12:I15)</f>
        <v>2998073.91</v>
      </c>
      <c r="J16" s="18">
        <f>'12.01.2023SOLDDRG01-15DEC2022'!J16+'12.01.2023SERV DEC 2022'!I16</f>
        <v>4030840.5300000003</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4030840.5300000003</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22"/>
  <sheetViews>
    <sheetView workbookViewId="0">
      <selection activeCell="K3" sqref="K3"/>
    </sheetView>
  </sheetViews>
  <sheetFormatPr defaultRowHeight="12.75" x14ac:dyDescent="0.2"/>
  <cols>
    <col min="1" max="1" width="13" style="3" customWidth="1"/>
    <col min="2" max="4" width="16.7109375" style="3" customWidth="1"/>
    <col min="5" max="5" width="12.42578125" style="3" customWidth="1"/>
    <col min="6" max="8" width="13" style="3" customWidth="1"/>
    <col min="9" max="9" width="15.5703125" style="3" customWidth="1"/>
    <col min="10" max="10" width="17.42578125" style="3" customWidth="1"/>
    <col min="11" max="11" width="14.7109375" style="3" bestFit="1" customWidth="1"/>
    <col min="12" max="12" width="13" style="6" customWidth="1"/>
    <col min="13" max="13" width="14.28515625" customWidth="1"/>
    <col min="14" max="14" width="15.1406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row>
    <row r="2" spans="1:31" s="6" customFormat="1" ht="15" x14ac:dyDescent="0.2">
      <c r="A2" s="1"/>
      <c r="B2" s="1"/>
      <c r="C2" s="1"/>
      <c r="D2" s="1"/>
      <c r="E2" s="1"/>
      <c r="F2" s="1"/>
      <c r="G2" s="1"/>
      <c r="H2" s="1"/>
      <c r="I2" s="1"/>
      <c r="J2" s="3"/>
      <c r="K2" s="3"/>
    </row>
    <row r="3" spans="1:31" s="6" customFormat="1" ht="15" x14ac:dyDescent="0.2">
      <c r="A3" s="1"/>
      <c r="B3" s="1"/>
      <c r="C3" s="1"/>
      <c r="D3" s="1"/>
      <c r="E3" s="1"/>
      <c r="F3" s="1"/>
      <c r="G3" s="1"/>
      <c r="H3" s="1"/>
      <c r="I3" s="1"/>
      <c r="J3" s="4" t="s">
        <v>14</v>
      </c>
      <c r="K3" s="4">
        <v>5203000</v>
      </c>
    </row>
    <row r="4" spans="1:31" s="6" customFormat="1" ht="15" x14ac:dyDescent="0.2">
      <c r="A4" s="1"/>
      <c r="B4" s="1"/>
      <c r="C4" s="1"/>
      <c r="D4" s="1"/>
      <c r="E4" s="1"/>
      <c r="F4" s="1"/>
      <c r="G4" s="1"/>
      <c r="H4" s="1"/>
      <c r="I4" s="1"/>
      <c r="J4" s="4" t="s">
        <v>15</v>
      </c>
      <c r="K4" s="4">
        <v>12615000</v>
      </c>
    </row>
    <row r="5" spans="1:31" s="6" customFormat="1" ht="15.75" x14ac:dyDescent="0.25">
      <c r="A5" s="1"/>
      <c r="B5" s="2" t="s">
        <v>9</v>
      </c>
      <c r="C5" s="2"/>
      <c r="D5" s="2"/>
      <c r="E5" s="1"/>
      <c r="F5" s="1"/>
      <c r="G5" s="1"/>
      <c r="H5" s="1"/>
      <c r="I5" s="1"/>
      <c r="J5" s="3"/>
      <c r="K5" s="3"/>
    </row>
    <row r="6" spans="1:31" ht="18" x14ac:dyDescent="0.25">
      <c r="A6" s="1"/>
      <c r="B6" s="7"/>
      <c r="C6" s="7"/>
      <c r="D6" s="7"/>
      <c r="E6" s="1"/>
      <c r="F6" s="1"/>
      <c r="G6" s="1"/>
      <c r="H6" s="1"/>
      <c r="I6" s="1"/>
      <c r="J6" s="4" t="s">
        <v>14</v>
      </c>
      <c r="K6" s="4">
        <f>K3-I16</f>
        <v>4170233.38</v>
      </c>
    </row>
    <row r="7" spans="1:31" ht="34.5" customHeight="1" x14ac:dyDescent="0.25">
      <c r="A7" s="1"/>
      <c r="B7" s="26" t="s">
        <v>22</v>
      </c>
      <c r="C7" s="27"/>
      <c r="D7" s="27"/>
      <c r="E7" s="27"/>
      <c r="F7" s="28"/>
      <c r="G7" s="28"/>
      <c r="H7" s="28"/>
      <c r="I7" s="28"/>
      <c r="J7" s="4" t="s">
        <v>15</v>
      </c>
      <c r="K7" s="4">
        <f>K4-I16</f>
        <v>11582233.379999999</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6.5" thickBot="1" x14ac:dyDescent="0.3">
      <c r="A12" s="15" t="s">
        <v>1</v>
      </c>
      <c r="B12" s="16">
        <v>703973.43</v>
      </c>
      <c r="C12" s="16">
        <v>0</v>
      </c>
      <c r="D12" s="16">
        <v>0</v>
      </c>
      <c r="E12" s="16">
        <v>0</v>
      </c>
      <c r="F12" s="16">
        <v>0</v>
      </c>
      <c r="G12" s="16">
        <v>0</v>
      </c>
      <c r="H12" s="16">
        <v>0</v>
      </c>
      <c r="I12" s="17">
        <f>SUM(B12:H12)</f>
        <v>703973.43</v>
      </c>
      <c r="J12" s="18">
        <f>I12</f>
        <v>703973.43</v>
      </c>
      <c r="K12" s="5"/>
      <c r="L12" s="5"/>
      <c r="M12" s="5"/>
      <c r="N12" s="5"/>
      <c r="O12" s="5"/>
      <c r="P12" s="5"/>
      <c r="Q12" s="5"/>
      <c r="R12" s="5"/>
      <c r="S12" s="5"/>
      <c r="T12" s="5"/>
      <c r="U12" s="5"/>
      <c r="V12" s="5"/>
      <c r="W12" s="5"/>
      <c r="X12" s="5"/>
      <c r="Y12" s="5"/>
      <c r="Z12" s="5"/>
      <c r="AA12" s="5"/>
      <c r="AB12" s="5"/>
      <c r="AC12" s="5"/>
      <c r="AD12" s="5"/>
      <c r="AE12" s="5"/>
    </row>
    <row r="13" spans="1:31" ht="16.5" thickBot="1" x14ac:dyDescent="0.3">
      <c r="A13" s="15" t="s">
        <v>2</v>
      </c>
      <c r="B13" s="16">
        <v>112495.36</v>
      </c>
      <c r="C13" s="16">
        <v>0</v>
      </c>
      <c r="D13" s="16">
        <v>0</v>
      </c>
      <c r="E13" s="16">
        <v>0</v>
      </c>
      <c r="F13" s="16">
        <v>0</v>
      </c>
      <c r="G13" s="16">
        <v>0</v>
      </c>
      <c r="H13" s="16">
        <v>0</v>
      </c>
      <c r="I13" s="17">
        <f>SUM(B13:H13)</f>
        <v>112495.36</v>
      </c>
      <c r="J13" s="18">
        <f t="shared" ref="J13:J16" si="0">I13</f>
        <v>112495.36</v>
      </c>
      <c r="K13" s="5"/>
      <c r="L13" s="5"/>
      <c r="M13" s="5"/>
      <c r="N13" s="5"/>
      <c r="O13" s="5"/>
      <c r="P13" s="5"/>
      <c r="Q13" s="5"/>
      <c r="R13" s="5"/>
      <c r="S13" s="5"/>
      <c r="T13" s="5"/>
      <c r="U13" s="5"/>
      <c r="V13" s="5"/>
      <c r="W13" s="5"/>
      <c r="X13" s="5"/>
      <c r="Y13" s="5"/>
      <c r="Z13" s="5"/>
      <c r="AA13" s="5"/>
      <c r="AB13" s="5"/>
      <c r="AC13" s="5"/>
      <c r="AD13" s="5"/>
      <c r="AE13" s="5"/>
    </row>
    <row r="14" spans="1:31" ht="16.5" thickBot="1" x14ac:dyDescent="0.3">
      <c r="A14" s="15" t="s">
        <v>3</v>
      </c>
      <c r="B14" s="16">
        <v>172758.81</v>
      </c>
      <c r="C14" s="16">
        <v>0</v>
      </c>
      <c r="D14" s="16">
        <v>0</v>
      </c>
      <c r="E14" s="16">
        <v>0</v>
      </c>
      <c r="F14" s="16">
        <v>0</v>
      </c>
      <c r="G14" s="16">
        <v>0</v>
      </c>
      <c r="H14" s="16">
        <v>0</v>
      </c>
      <c r="I14" s="17">
        <f>SUM(B14:H14)</f>
        <v>172758.81</v>
      </c>
      <c r="J14" s="18">
        <f t="shared" si="0"/>
        <v>172758.81</v>
      </c>
      <c r="K14" s="5"/>
      <c r="L14" s="5"/>
      <c r="M14" s="5"/>
      <c r="N14" s="5"/>
      <c r="O14" s="5"/>
      <c r="P14" s="5"/>
      <c r="Q14" s="5"/>
      <c r="R14" s="5"/>
      <c r="S14" s="5"/>
      <c r="T14" s="5"/>
      <c r="U14" s="5"/>
      <c r="V14" s="5"/>
      <c r="W14" s="5"/>
      <c r="X14" s="5"/>
      <c r="Y14" s="5"/>
      <c r="Z14" s="5"/>
      <c r="AA14" s="5"/>
      <c r="AB14" s="5"/>
      <c r="AC14" s="5"/>
      <c r="AD14" s="5"/>
      <c r="AE14" s="5"/>
    </row>
    <row r="15" spans="1:31" ht="16.5" thickBot="1" x14ac:dyDescent="0.3">
      <c r="A15" s="19" t="s">
        <v>8</v>
      </c>
      <c r="B15" s="16">
        <v>43539.020000000004</v>
      </c>
      <c r="C15" s="16">
        <v>0</v>
      </c>
      <c r="D15" s="16">
        <v>0</v>
      </c>
      <c r="E15" s="16">
        <v>0</v>
      </c>
      <c r="F15" s="16">
        <v>0</v>
      </c>
      <c r="G15" s="16">
        <v>0</v>
      </c>
      <c r="H15" s="16">
        <v>0</v>
      </c>
      <c r="I15" s="17">
        <f>SUM(B15:H15)</f>
        <v>43539.020000000004</v>
      </c>
      <c r="J15" s="18">
        <f t="shared" si="0"/>
        <v>43539.020000000004</v>
      </c>
      <c r="K15" s="5"/>
      <c r="L15" s="5"/>
      <c r="M15" s="5"/>
      <c r="N15" s="5"/>
      <c r="O15" s="5"/>
      <c r="P15" s="5"/>
      <c r="Q15" s="5"/>
      <c r="R15" s="5"/>
      <c r="S15" s="5"/>
      <c r="T15" s="5"/>
      <c r="U15" s="5"/>
      <c r="V15" s="5"/>
      <c r="W15" s="5"/>
      <c r="X15" s="5"/>
      <c r="Y15" s="5"/>
      <c r="Z15" s="5"/>
      <c r="AA15" s="5"/>
      <c r="AB15" s="5"/>
      <c r="AC15" s="5"/>
      <c r="AD15" s="5"/>
      <c r="AE15" s="5"/>
    </row>
    <row r="16" spans="1:31" ht="16.5" thickBot="1" x14ac:dyDescent="0.3">
      <c r="A16" s="8" t="s">
        <v>4</v>
      </c>
      <c r="B16" s="8">
        <f>SUM(B12:B15)</f>
        <v>1032766.6200000001</v>
      </c>
      <c r="C16" s="8">
        <f t="shared" ref="C16:H16" si="1">SUM(C12:C15)</f>
        <v>0</v>
      </c>
      <c r="D16" s="8">
        <f t="shared" si="1"/>
        <v>0</v>
      </c>
      <c r="E16" s="8">
        <f t="shared" si="1"/>
        <v>0</v>
      </c>
      <c r="F16" s="8">
        <f t="shared" si="1"/>
        <v>0</v>
      </c>
      <c r="G16" s="8">
        <f t="shared" si="1"/>
        <v>0</v>
      </c>
      <c r="H16" s="8">
        <f t="shared" si="1"/>
        <v>0</v>
      </c>
      <c r="I16" s="8">
        <f>SUM(I12:I15)</f>
        <v>1032766.6200000001</v>
      </c>
      <c r="J16" s="18">
        <f t="shared" si="0"/>
        <v>1032766.6200000001</v>
      </c>
      <c r="K16" s="5"/>
      <c r="L16" s="5"/>
      <c r="M16" s="5"/>
      <c r="N16" s="5"/>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v>0</v>
      </c>
    </row>
    <row r="18" spans="1:12" ht="13.5" customHeight="1" x14ac:dyDescent="0.25">
      <c r="A18" s="1"/>
      <c r="B18" s="1"/>
      <c r="C18" s="1"/>
      <c r="D18" s="1"/>
      <c r="E18" s="2"/>
      <c r="F18" s="1"/>
      <c r="G18" s="1"/>
      <c r="H18" s="1"/>
      <c r="I18" s="2"/>
      <c r="J18" s="2">
        <f>J16-J17</f>
        <v>1032766.6200000001</v>
      </c>
    </row>
    <row r="19" spans="1:12" ht="15.75" x14ac:dyDescent="0.25">
      <c r="A19" s="1" t="s">
        <v>5</v>
      </c>
      <c r="B19" s="1"/>
      <c r="C19" s="1"/>
      <c r="D19" s="1"/>
      <c r="E19" s="2"/>
      <c r="F19" s="1"/>
      <c r="G19" s="1"/>
      <c r="H19" s="1"/>
      <c r="I19" s="1"/>
      <c r="L19" s="3"/>
    </row>
    <row r="20" spans="1:12" ht="15" x14ac:dyDescent="0.2">
      <c r="A20" s="1" t="s">
        <v>10</v>
      </c>
      <c r="L20" s="3"/>
    </row>
    <row r="21" spans="1:12" x14ac:dyDescent="0.2">
      <c r="L21" s="3"/>
    </row>
    <row r="22" spans="1:12" x14ac:dyDescent="0.2">
      <c r="L22" s="3"/>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7A974-1A94-4FEC-A00B-10F7BCEA3272}">
  <dimension ref="A1:AE22"/>
  <sheetViews>
    <sheetView workbookViewId="0">
      <selection activeCell="J13" sqref="J13"/>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v>597990</v>
      </c>
      <c r="L3" s="25"/>
      <c r="M3" s="25"/>
      <c r="N3" s="25"/>
    </row>
    <row r="4" spans="1:31" s="6" customFormat="1" ht="15" x14ac:dyDescent="0.2">
      <c r="A4" s="1"/>
      <c r="B4" s="1"/>
      <c r="C4" s="1"/>
      <c r="D4" s="1"/>
      <c r="E4" s="1"/>
      <c r="F4" s="1"/>
      <c r="G4" s="1"/>
      <c r="H4" s="1"/>
      <c r="I4" s="1"/>
      <c r="J4" s="4" t="s">
        <v>15</v>
      </c>
      <c r="K4" s="4">
        <v>5100860</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89954.63</v>
      </c>
    </row>
    <row r="7" spans="1:31" ht="54.75" customHeight="1" x14ac:dyDescent="0.25">
      <c r="A7" s="1"/>
      <c r="B7" s="26" t="s">
        <v>82</v>
      </c>
      <c r="C7" s="27"/>
      <c r="D7" s="27"/>
      <c r="E7" s="27"/>
      <c r="F7" s="28"/>
      <c r="G7" s="28"/>
      <c r="H7" s="28"/>
      <c r="I7" s="28"/>
      <c r="J7" s="4" t="s">
        <v>15</v>
      </c>
      <c r="K7" s="4">
        <f>K4-I16</f>
        <v>4592824.63</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369516.77</v>
      </c>
      <c r="C12" s="16">
        <v>0</v>
      </c>
      <c r="D12" s="16">
        <v>0</v>
      </c>
      <c r="E12" s="16">
        <v>0</v>
      </c>
      <c r="F12" s="16">
        <v>0</v>
      </c>
      <c r="G12" s="16">
        <v>0</v>
      </c>
      <c r="H12" s="16">
        <v>0</v>
      </c>
      <c r="I12" s="17">
        <f>SUM(B12:H12)</f>
        <v>369516.77</v>
      </c>
      <c r="J12" s="18">
        <f>'31.10.2023 PARTIAL  DRGSEP2023'!J12+'16.11.2023SOLDDRGSEP2023'!I12</f>
        <v>39535909.064097986</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'31.10.2023 PARTIAL  DRGSEP2023'!J13+'16.11.2023SOLDDRGSEP2023'!I13</f>
        <v>7280887.4399999985</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92076.1</v>
      </c>
      <c r="C14" s="16">
        <v>0</v>
      </c>
      <c r="D14" s="16">
        <v>0</v>
      </c>
      <c r="E14" s="16">
        <v>0</v>
      </c>
      <c r="F14" s="16">
        <v>0</v>
      </c>
      <c r="G14" s="16">
        <v>0</v>
      </c>
      <c r="H14" s="16">
        <v>0</v>
      </c>
      <c r="I14" s="17">
        <f>SUM(B14:H14)</f>
        <v>92076.1</v>
      </c>
      <c r="J14" s="18">
        <f>'31.10.2023 PARTIAL  DRGSEP2023'!J14+'16.11.2023SOLDDRGSEP2023'!I14</f>
        <v>10558709.648276653</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46442.5</v>
      </c>
      <c r="C15" s="16">
        <v>0</v>
      </c>
      <c r="D15" s="16">
        <v>0</v>
      </c>
      <c r="E15" s="16">
        <v>0</v>
      </c>
      <c r="F15" s="16">
        <v>0</v>
      </c>
      <c r="G15" s="16">
        <v>0</v>
      </c>
      <c r="H15" s="16">
        <v>0</v>
      </c>
      <c r="I15" s="17">
        <f>SUM(B15:H15)</f>
        <v>46442.5</v>
      </c>
      <c r="J15" s="18">
        <f>'31.10.2023 PARTIAL  DRGSEP2023'!J15+'16.11.2023SOLDDRGSEP2023'!I15</f>
        <v>4479989.3776253536</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508035.37</v>
      </c>
      <c r="C16" s="8">
        <f t="shared" ref="C16:H16" si="0">SUM(C12:C15)</f>
        <v>0</v>
      </c>
      <c r="D16" s="8">
        <f t="shared" si="0"/>
        <v>0</v>
      </c>
      <c r="E16" s="8">
        <f t="shared" si="0"/>
        <v>0</v>
      </c>
      <c r="F16" s="8">
        <f t="shared" si="0"/>
        <v>0</v>
      </c>
      <c r="G16" s="8">
        <f t="shared" si="0"/>
        <v>0</v>
      </c>
      <c r="H16" s="8">
        <f t="shared" si="0"/>
        <v>0</v>
      </c>
      <c r="I16" s="8">
        <f>SUM(I12:I15)</f>
        <v>508035.37</v>
      </c>
      <c r="J16" s="18">
        <f>'31.10.2023 PARTIAL  DRGSEP2023'!J16+'16.11.2023SOLDDRGSEP2023'!I16</f>
        <v>61855495.529999994</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61851875.369999997</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75035-4928-4EA4-B58A-88117CF4B74C}">
  <dimension ref="A1:AE22"/>
  <sheetViews>
    <sheetView workbookViewId="0">
      <selection activeCell="F11" sqref="F11"/>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v>434000</v>
      </c>
      <c r="L3" s="25"/>
      <c r="M3" s="25"/>
      <c r="N3" s="25"/>
    </row>
    <row r="4" spans="1:31" s="6" customFormat="1" ht="15" x14ac:dyDescent="0.2">
      <c r="A4" s="1"/>
      <c r="B4" s="1"/>
      <c r="C4" s="1"/>
      <c r="D4" s="1"/>
      <c r="E4" s="1"/>
      <c r="F4" s="1"/>
      <c r="G4" s="1"/>
      <c r="H4" s="1"/>
      <c r="I4" s="1"/>
      <c r="J4" s="4" t="s">
        <v>15</v>
      </c>
      <c r="K4" s="4">
        <v>434000</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81</v>
      </c>
      <c r="C7" s="27"/>
      <c r="D7" s="27"/>
      <c r="E7" s="27"/>
      <c r="F7" s="28"/>
      <c r="G7" s="28"/>
      <c r="H7" s="28"/>
      <c r="I7" s="28"/>
      <c r="J7" s="4" t="s">
        <v>15</v>
      </c>
      <c r="K7" s="4">
        <f>K4-I16</f>
        <v>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315667.56889746652</v>
      </c>
      <c r="C12" s="16">
        <v>0</v>
      </c>
      <c r="D12" s="16">
        <v>0</v>
      </c>
      <c r="E12" s="16">
        <v>0</v>
      </c>
      <c r="F12" s="16">
        <v>0</v>
      </c>
      <c r="G12" s="16">
        <v>0</v>
      </c>
      <c r="H12" s="16">
        <v>0</v>
      </c>
      <c r="I12" s="17">
        <f>SUM(B12:H12)</f>
        <v>315667.56889746652</v>
      </c>
      <c r="J12" s="18">
        <f>'26.10.2023 PARTIAL DRGSEP2023'!J12+'31.10.2023 PARTIAL  DRGSEP2023'!I12</f>
        <v>39166392.294097982</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0</v>
      </c>
      <c r="C13" s="16">
        <v>0</v>
      </c>
      <c r="D13" s="16">
        <v>0</v>
      </c>
      <c r="E13" s="16">
        <v>0</v>
      </c>
      <c r="F13" s="16">
        <v>0</v>
      </c>
      <c r="G13" s="16">
        <v>0</v>
      </c>
      <c r="H13" s="16">
        <v>0</v>
      </c>
      <c r="I13" s="17">
        <f>SUM(B13:H13)</f>
        <v>0</v>
      </c>
      <c r="J13" s="18">
        <f>'26.10.2023 PARTIAL DRGSEP2023'!J13+'31.10.2023 PARTIAL  DRGSEP2023'!I13</f>
        <v>7280887.4399999985</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78657.946055169843</v>
      </c>
      <c r="C14" s="16">
        <v>0</v>
      </c>
      <c r="D14" s="16">
        <v>0</v>
      </c>
      <c r="E14" s="16">
        <v>0</v>
      </c>
      <c r="F14" s="16">
        <v>0</v>
      </c>
      <c r="G14" s="16">
        <v>0</v>
      </c>
      <c r="H14" s="16">
        <v>0</v>
      </c>
      <c r="I14" s="17">
        <f>SUM(B14:H14)</f>
        <v>78657.946055169843</v>
      </c>
      <c r="J14" s="18">
        <f>'26.10.2023 PARTIAL DRGSEP2023'!J14+'31.10.2023 PARTIAL  DRGSEP2023'!I14</f>
        <v>10466633.548276654</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39674.485047363705</v>
      </c>
      <c r="C15" s="16">
        <v>0</v>
      </c>
      <c r="D15" s="16">
        <v>0</v>
      </c>
      <c r="E15" s="16">
        <v>0</v>
      </c>
      <c r="F15" s="16">
        <v>0</v>
      </c>
      <c r="G15" s="16">
        <v>0</v>
      </c>
      <c r="H15" s="16">
        <v>0</v>
      </c>
      <c r="I15" s="17">
        <f>SUM(B15:H15)</f>
        <v>39674.485047363705</v>
      </c>
      <c r="J15" s="18">
        <f>'26.10.2023 PARTIAL DRGSEP2023'!J15+'31.10.2023 PARTIAL  DRGSEP2023'!I15</f>
        <v>4433546.8776253536</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434000.00000000012</v>
      </c>
      <c r="C16" s="8">
        <f t="shared" ref="C16:H16" si="0">SUM(C12:C15)</f>
        <v>0</v>
      </c>
      <c r="D16" s="8">
        <f t="shared" si="0"/>
        <v>0</v>
      </c>
      <c r="E16" s="8">
        <f t="shared" si="0"/>
        <v>0</v>
      </c>
      <c r="F16" s="8">
        <f t="shared" si="0"/>
        <v>0</v>
      </c>
      <c r="G16" s="8">
        <f t="shared" si="0"/>
        <v>0</v>
      </c>
      <c r="H16" s="8">
        <f t="shared" si="0"/>
        <v>0</v>
      </c>
      <c r="I16" s="8">
        <f>SUM(I12:I15)</f>
        <v>434000.00000000012</v>
      </c>
      <c r="J16" s="18">
        <f>'26.10.2023 PARTIAL DRGSEP2023'!J16+'31.10.2023 PARTIAL  DRGSEP2023'!I16</f>
        <v>61347460.159999996</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61343840</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CA77-E7EA-4416-8FCD-37E4C27B9076}">
  <dimension ref="A1:AE22"/>
  <sheetViews>
    <sheetView workbookViewId="0">
      <selection activeCell="J18" sqref="J18"/>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v>1074223.78</v>
      </c>
      <c r="L3" s="25"/>
      <c r="M3" s="25"/>
      <c r="N3" s="25"/>
    </row>
    <row r="4" spans="1:31" s="6" customFormat="1" ht="15" x14ac:dyDescent="0.2">
      <c r="A4" s="1"/>
      <c r="B4" s="1"/>
      <c r="C4" s="1"/>
      <c r="D4" s="1"/>
      <c r="E4" s="1"/>
      <c r="F4" s="1"/>
      <c r="G4" s="1"/>
      <c r="H4" s="1"/>
      <c r="I4" s="1"/>
      <c r="J4" s="4" t="s">
        <v>15</v>
      </c>
      <c r="K4" s="4">
        <v>1074223.78</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80</v>
      </c>
      <c r="C7" s="27"/>
      <c r="D7" s="27"/>
      <c r="E7" s="27"/>
      <c r="F7" s="28"/>
      <c r="G7" s="28"/>
      <c r="H7" s="28"/>
      <c r="I7" s="28"/>
      <c r="J7" s="4" t="s">
        <v>15</v>
      </c>
      <c r="K7" s="4">
        <f>K4-I16</f>
        <v>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v>601316.36520052631</v>
      </c>
      <c r="C12" s="16">
        <v>0</v>
      </c>
      <c r="D12" s="16">
        <v>0</v>
      </c>
      <c r="E12" s="16">
        <v>0</v>
      </c>
      <c r="F12" s="16">
        <v>0</v>
      </c>
      <c r="G12" s="16">
        <v>0</v>
      </c>
      <c r="H12" s="16">
        <v>0</v>
      </c>
      <c r="I12" s="17">
        <f>SUM(B12:H12)</f>
        <v>601316.36520052631</v>
      </c>
      <c r="J12" s="18">
        <f>'11.10.2023 TOTAL'!J12+'26.10.2023 PARTIAL DRGSEP2023'!I12</f>
        <v>38850724.725200519</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v>247495.46</v>
      </c>
      <c r="C13" s="16">
        <v>0</v>
      </c>
      <c r="D13" s="16">
        <v>0</v>
      </c>
      <c r="E13" s="16">
        <v>0</v>
      </c>
      <c r="F13" s="16">
        <v>0</v>
      </c>
      <c r="G13" s="16">
        <v>0</v>
      </c>
      <c r="H13" s="16">
        <v>0</v>
      </c>
      <c r="I13" s="17">
        <f>SUM(B13:H13)</f>
        <v>247495.46</v>
      </c>
      <c r="J13" s="18">
        <f>'11.10.2023 TOTAL'!J13+'26.10.2023 PARTIAL DRGSEP2023'!I13</f>
        <v>7280887.4399999985</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v>149835.85222148473</v>
      </c>
      <c r="C14" s="16">
        <v>0</v>
      </c>
      <c r="D14" s="16">
        <v>0</v>
      </c>
      <c r="E14" s="16">
        <v>0</v>
      </c>
      <c r="F14" s="16">
        <v>0</v>
      </c>
      <c r="G14" s="16">
        <v>0</v>
      </c>
      <c r="H14" s="16">
        <v>0</v>
      </c>
      <c r="I14" s="17">
        <f>SUM(B14:H14)</f>
        <v>149835.85222148473</v>
      </c>
      <c r="J14" s="18">
        <f>'11.10.2023 TOTAL'!J14+'26.10.2023 PARTIAL DRGSEP2023'!I14</f>
        <v>10387975.602221483</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v>75576.102577989092</v>
      </c>
      <c r="C15" s="16">
        <v>0</v>
      </c>
      <c r="D15" s="16">
        <v>0</v>
      </c>
      <c r="E15" s="16">
        <v>0</v>
      </c>
      <c r="F15" s="16">
        <v>0</v>
      </c>
      <c r="G15" s="16">
        <v>0</v>
      </c>
      <c r="H15" s="16">
        <v>0</v>
      </c>
      <c r="I15" s="17">
        <f>SUM(B15:H15)</f>
        <v>75576.102577989092</v>
      </c>
      <c r="J15" s="18">
        <f>'11.10.2023 TOTAL'!J15+'26.10.2023 PARTIAL DRGSEP2023'!I15</f>
        <v>4393872.39257799</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1074223.78</v>
      </c>
      <c r="C16" s="8">
        <f t="shared" ref="C16:H16" si="0">SUM(C12:C15)</f>
        <v>0</v>
      </c>
      <c r="D16" s="8">
        <f t="shared" si="0"/>
        <v>0</v>
      </c>
      <c r="E16" s="8">
        <f t="shared" si="0"/>
        <v>0</v>
      </c>
      <c r="F16" s="8">
        <f t="shared" si="0"/>
        <v>0</v>
      </c>
      <c r="G16" s="8">
        <f t="shared" si="0"/>
        <v>0</v>
      </c>
      <c r="H16" s="8">
        <f t="shared" si="0"/>
        <v>0</v>
      </c>
      <c r="I16" s="8">
        <f>SUM(I12:I15)</f>
        <v>1074223.78</v>
      </c>
      <c r="J16" s="18">
        <f>'11.10.2023 TOTAL'!J16+'26.10.2023 PARTIAL DRGSEP2023'!I16</f>
        <v>60913460.159999996</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198.19+198.19+3223.78</f>
        <v>3620.1600000000003</v>
      </c>
    </row>
    <row r="18" spans="1:12" ht="13.5" customHeight="1" x14ac:dyDescent="0.25">
      <c r="A18" s="1"/>
      <c r="B18" s="1"/>
      <c r="C18" s="1"/>
      <c r="D18" s="1"/>
      <c r="E18" s="2"/>
      <c r="F18" s="1"/>
      <c r="G18" s="1"/>
      <c r="H18" s="1"/>
      <c r="I18" s="2"/>
      <c r="J18" s="2">
        <f>J16-J17</f>
        <v>60909840</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9A4B2-D2C9-4899-8B20-C587CD9F3864}">
  <dimension ref="A1:AE22"/>
  <sheetViews>
    <sheetView topLeftCell="A7" workbookViewId="0">
      <selection activeCell="E27" sqref="E27"/>
    </sheetView>
  </sheetViews>
  <sheetFormatPr defaultRowHeight="12.75" x14ac:dyDescent="0.2"/>
  <cols>
    <col min="1" max="1" width="13" style="3" customWidth="1"/>
    <col min="2" max="4" width="16.7109375" style="3" customWidth="1"/>
    <col min="5" max="5" width="12.42578125" style="3" customWidth="1"/>
    <col min="6" max="6" width="14.42578125" style="3" customWidth="1"/>
    <col min="7" max="8" width="13" style="3" customWidth="1"/>
    <col min="9" max="9" width="15.5703125" style="3" customWidth="1"/>
    <col min="10" max="10" width="17.42578125" style="3" customWidth="1"/>
    <col min="11" max="11" width="14.7109375" style="3" bestFit="1" customWidth="1"/>
    <col min="12" max="12" width="13" style="25" customWidth="1"/>
    <col min="13" max="13" width="14.28515625" style="25" customWidth="1"/>
    <col min="14" max="14" width="15.140625" style="25" customWidth="1"/>
    <col min="15" max="15" width="12.28515625" customWidth="1"/>
    <col min="16" max="16" width="17.140625" customWidth="1"/>
    <col min="25" max="25" width="34.42578125" customWidth="1"/>
  </cols>
  <sheetData>
    <row r="1" spans="1:31" s="6" customFormat="1" ht="15" x14ac:dyDescent="0.2">
      <c r="A1" s="1" t="s">
        <v>7</v>
      </c>
      <c r="B1" s="1"/>
      <c r="C1" s="1"/>
      <c r="D1" s="1"/>
      <c r="E1" s="1"/>
      <c r="F1" s="1"/>
      <c r="G1" s="1"/>
      <c r="H1" s="1"/>
      <c r="I1" s="1"/>
      <c r="J1" s="3"/>
      <c r="K1" s="3"/>
      <c r="L1" s="25"/>
      <c r="M1" s="25"/>
      <c r="N1" s="25"/>
    </row>
    <row r="2" spans="1:31" s="6" customFormat="1" ht="15" x14ac:dyDescent="0.2">
      <c r="A2" s="1"/>
      <c r="B2" s="1"/>
      <c r="C2" s="1"/>
      <c r="D2" s="1"/>
      <c r="E2" s="1"/>
      <c r="F2" s="1"/>
      <c r="G2" s="1"/>
      <c r="H2" s="1"/>
      <c r="I2" s="1"/>
      <c r="J2" s="3"/>
      <c r="K2" s="3"/>
      <c r="L2" s="25"/>
      <c r="M2" s="25"/>
      <c r="N2" s="25"/>
    </row>
    <row r="3" spans="1:31" s="6" customFormat="1" ht="15" x14ac:dyDescent="0.2">
      <c r="A3" s="1"/>
      <c r="B3" s="1"/>
      <c r="C3" s="1"/>
      <c r="D3" s="1"/>
      <c r="E3" s="1"/>
      <c r="F3" s="1"/>
      <c r="G3" s="1"/>
      <c r="H3" s="1"/>
      <c r="I3" s="1"/>
      <c r="J3" s="4" t="s">
        <v>14</v>
      </c>
      <c r="K3" s="4">
        <f>'11.10.2023SOLDDRG01-15SEP2023'!K3</f>
        <v>4332578.1900000004</v>
      </c>
      <c r="L3" s="25"/>
      <c r="M3" s="25"/>
      <c r="N3" s="25"/>
    </row>
    <row r="4" spans="1:31" s="6" customFormat="1" ht="15" x14ac:dyDescent="0.2">
      <c r="A4" s="1"/>
      <c r="B4" s="1"/>
      <c r="C4" s="1"/>
      <c r="D4" s="1"/>
      <c r="E4" s="1"/>
      <c r="F4" s="1"/>
      <c r="G4" s="1"/>
      <c r="H4" s="1"/>
      <c r="I4" s="1"/>
      <c r="J4" s="4" t="s">
        <v>15</v>
      </c>
      <c r="K4" s="4">
        <f>'11.10.2023SOLDDRG01-15SEP2023'!K4</f>
        <v>4332578.1900000013</v>
      </c>
      <c r="L4" s="25"/>
      <c r="M4" s="25"/>
      <c r="N4" s="25"/>
    </row>
    <row r="5" spans="1:31" s="6" customFormat="1" ht="15.75" x14ac:dyDescent="0.25">
      <c r="A5" s="1"/>
      <c r="B5" s="2" t="s">
        <v>9</v>
      </c>
      <c r="C5" s="2"/>
      <c r="D5" s="2"/>
      <c r="E5" s="1"/>
      <c r="F5" s="1"/>
      <c r="G5" s="1"/>
      <c r="H5" s="1"/>
      <c r="I5" s="1"/>
      <c r="J5" s="3"/>
      <c r="K5" s="3"/>
      <c r="L5" s="25"/>
      <c r="M5" s="25"/>
      <c r="N5" s="25"/>
    </row>
    <row r="6" spans="1:31" ht="18" x14ac:dyDescent="0.25">
      <c r="A6" s="1"/>
      <c r="B6" s="7"/>
      <c r="C6" s="7"/>
      <c r="D6" s="7"/>
      <c r="E6" s="1"/>
      <c r="F6" s="1"/>
      <c r="G6" s="1"/>
      <c r="H6" s="1"/>
      <c r="I6" s="1"/>
      <c r="J6" s="4" t="s">
        <v>14</v>
      </c>
      <c r="K6" s="4">
        <f>K3-I16</f>
        <v>0</v>
      </c>
    </row>
    <row r="7" spans="1:31" ht="54.75" customHeight="1" x14ac:dyDescent="0.25">
      <c r="A7" s="1"/>
      <c r="B7" s="26" t="s">
        <v>79</v>
      </c>
      <c r="C7" s="27"/>
      <c r="D7" s="27"/>
      <c r="E7" s="27"/>
      <c r="F7" s="28"/>
      <c r="G7" s="28"/>
      <c r="H7" s="28"/>
      <c r="I7" s="28"/>
      <c r="J7" s="4" t="s">
        <v>15</v>
      </c>
      <c r="K7" s="4">
        <f>K4-I16</f>
        <v>0</v>
      </c>
    </row>
    <row r="8" spans="1:31" ht="15.75" x14ac:dyDescent="0.25">
      <c r="A8" s="1"/>
      <c r="B8" s="2"/>
      <c r="C8" s="2"/>
      <c r="D8" s="2"/>
      <c r="E8" s="2"/>
      <c r="F8" s="1"/>
      <c r="G8" s="1"/>
      <c r="H8" s="1"/>
      <c r="I8" s="1"/>
    </row>
    <row r="9" spans="1:31" ht="15" x14ac:dyDescent="0.2">
      <c r="A9" s="1"/>
      <c r="B9" s="1"/>
      <c r="C9" s="1"/>
      <c r="D9" s="1"/>
      <c r="E9" s="1"/>
      <c r="F9" s="1"/>
      <c r="G9" s="1"/>
      <c r="H9" s="1"/>
      <c r="I9" s="1"/>
    </row>
    <row r="10" spans="1:31" ht="16.5" thickBot="1" x14ac:dyDescent="0.3">
      <c r="A10" s="1"/>
      <c r="B10" s="2"/>
      <c r="C10" s="2"/>
      <c r="D10" s="2"/>
      <c r="E10" s="2"/>
      <c r="F10" s="2"/>
      <c r="G10" s="2"/>
      <c r="H10" s="2"/>
      <c r="I10" s="2"/>
    </row>
    <row r="11" spans="1:31" ht="64.5" thickBot="1" x14ac:dyDescent="0.3">
      <c r="A11" s="8" t="s">
        <v>0</v>
      </c>
      <c r="B11" s="9" t="s">
        <v>11</v>
      </c>
      <c r="C11" s="9" t="s">
        <v>16</v>
      </c>
      <c r="D11" s="9" t="s">
        <v>18</v>
      </c>
      <c r="E11" s="10" t="s">
        <v>12</v>
      </c>
      <c r="F11" s="11" t="s">
        <v>13</v>
      </c>
      <c r="G11" s="9" t="s">
        <v>17</v>
      </c>
      <c r="H11" s="12" t="s">
        <v>19</v>
      </c>
      <c r="I11" s="13" t="s">
        <v>6</v>
      </c>
      <c r="J11" s="14" t="s">
        <v>21</v>
      </c>
    </row>
    <row r="12" spans="1:31" ht="19.5" customHeight="1" thickBot="1" x14ac:dyDescent="0.3">
      <c r="A12" s="15" t="s">
        <v>1</v>
      </c>
      <c r="B12" s="16">
        <f>'11.10.2023SOLDDRG01-15SEP2023'!B12+'11.10.2023SPZICHRSIVATSEP2023'!B12+'11.10.2023PARTIALDRGSEP2023'!B12</f>
        <v>2043343.64</v>
      </c>
      <c r="C12" s="16">
        <f>'11.10.2023SOLDDRG01-15SEP2023'!C12+'11.10.2023SPZICHRSIVATSEP2023'!C12+'11.10.2023PARTIALDRGSEP2023'!C12</f>
        <v>2200.83</v>
      </c>
      <c r="D12" s="16">
        <f>'11.10.2023SOLDDRG01-15SEP2023'!D12+'11.10.2023SPZICHRSIVATSEP2023'!D12+'11.10.2023PARTIALDRGSEP2023'!D12</f>
        <v>0</v>
      </c>
      <c r="E12" s="16">
        <f>'11.10.2023SOLDDRG01-15SEP2023'!E12+'11.10.2023SPZICHRSIVATSEP2023'!E12+'11.10.2023PARTIALDRGSEP2023'!E12</f>
        <v>115084.18</v>
      </c>
      <c r="F12" s="16">
        <f>'11.10.2023SOLDDRG01-15SEP2023'!F12+'11.10.2023SPZICHRSIVATSEP2023'!F12+'11.10.2023PARTIALDRGSEP2023'!F12</f>
        <v>422259</v>
      </c>
      <c r="G12" s="16">
        <f>'11.10.2023SOLDDRG01-15SEP2023'!G12+'11.10.2023SPZICHRSIVATSEP2023'!G12+'11.10.2023PARTIALDRGSEP2023'!G12</f>
        <v>0</v>
      </c>
      <c r="H12" s="16">
        <f>'11.10.2023SOLDDRG01-15SEP2023'!H12+'11.10.2023SPZICHRSIVATSEP2023'!H12+'11.10.2023PARTIALDRGSEP2023'!H12</f>
        <v>0</v>
      </c>
      <c r="I12" s="17">
        <f>SUM(B12:H12)</f>
        <v>2582887.65</v>
      </c>
      <c r="J12" s="18">
        <f>'11.10.2023PARTIALDRGSEP2023'!J12</f>
        <v>38249408.359999992</v>
      </c>
      <c r="K12" s="5"/>
      <c r="L12" s="23"/>
      <c r="M12" s="23"/>
      <c r="N12" s="23"/>
      <c r="O12" s="5"/>
      <c r="P12" s="5"/>
      <c r="Q12" s="5"/>
      <c r="R12" s="5"/>
      <c r="S12" s="5"/>
      <c r="T12" s="5"/>
      <c r="U12" s="5"/>
      <c r="V12" s="5"/>
      <c r="W12" s="5"/>
      <c r="X12" s="5"/>
      <c r="Y12" s="5"/>
      <c r="Z12" s="5"/>
      <c r="AA12" s="5"/>
      <c r="AB12" s="5"/>
      <c r="AC12" s="5"/>
      <c r="AD12" s="5"/>
      <c r="AE12" s="5"/>
    </row>
    <row r="13" spans="1:31" ht="16.5" thickBot="1" x14ac:dyDescent="0.3">
      <c r="A13" s="15" t="s">
        <v>2</v>
      </c>
      <c r="B13" s="16">
        <f>'11.10.2023SOLDDRG01-15SEP2023'!B13+'11.10.2023SPZICHRSIVATSEP2023'!B13+'11.10.2023PARTIALDRGSEP2023'!B13</f>
        <v>306887.52</v>
      </c>
      <c r="C13" s="16">
        <f>'11.10.2023SOLDDRG01-15SEP2023'!C13+'11.10.2023SPZICHRSIVATSEP2023'!C13+'11.10.2023PARTIALDRGSEP2023'!C13</f>
        <v>0</v>
      </c>
      <c r="D13" s="16">
        <f>'11.10.2023SOLDDRG01-15SEP2023'!D13+'11.10.2023SPZICHRSIVATSEP2023'!D13+'11.10.2023PARTIALDRGSEP2023'!D13</f>
        <v>0</v>
      </c>
      <c r="E13" s="16">
        <f>'11.10.2023SOLDDRG01-15SEP2023'!E13+'11.10.2023SPZICHRSIVATSEP2023'!E13+'11.10.2023PARTIALDRGSEP2023'!E13</f>
        <v>0</v>
      </c>
      <c r="F13" s="16">
        <f>'11.10.2023SOLDDRG01-15SEP2023'!F13+'11.10.2023SPZICHRSIVATSEP2023'!F13+'11.10.2023PARTIALDRGSEP2023'!F13</f>
        <v>189684</v>
      </c>
      <c r="G13" s="16">
        <f>'11.10.2023SOLDDRG01-15SEP2023'!G13+'11.10.2023SPZICHRSIVATSEP2023'!G13+'11.10.2023PARTIALDRGSEP2023'!G13</f>
        <v>4554</v>
      </c>
      <c r="H13" s="16">
        <f>'11.10.2023SOLDDRG01-15SEP2023'!H13+'11.10.2023SPZICHRSIVATSEP2023'!H13+'11.10.2023PARTIALDRGSEP2023'!H13</f>
        <v>16432</v>
      </c>
      <c r="I13" s="17">
        <f>SUM(B13:H13)</f>
        <v>517557.52</v>
      </c>
      <c r="J13" s="18">
        <f>'11.10.2023PARTIALDRGSEP2023'!J13</f>
        <v>7033391.9799999986</v>
      </c>
      <c r="K13" s="5"/>
      <c r="L13" s="23"/>
      <c r="M13" s="23"/>
      <c r="N13" s="23"/>
      <c r="O13" s="5"/>
      <c r="P13" s="5"/>
      <c r="Q13" s="5"/>
      <c r="R13" s="5"/>
      <c r="S13" s="5"/>
      <c r="T13" s="5"/>
      <c r="U13" s="5"/>
      <c r="V13" s="5"/>
      <c r="W13" s="5"/>
      <c r="X13" s="5"/>
      <c r="Y13" s="5"/>
      <c r="Z13" s="5"/>
      <c r="AA13" s="5"/>
      <c r="AB13" s="5"/>
      <c r="AC13" s="5"/>
      <c r="AD13" s="5"/>
      <c r="AE13" s="5"/>
    </row>
    <row r="14" spans="1:31" ht="16.5" thickBot="1" x14ac:dyDescent="0.3">
      <c r="A14" s="15" t="s">
        <v>3</v>
      </c>
      <c r="B14" s="16">
        <f>'11.10.2023SOLDDRG01-15SEP2023'!B14+'11.10.2023SPZICHRSIVATSEP2023'!B14+'11.10.2023PARTIALDRGSEP2023'!B14</f>
        <v>437173.79</v>
      </c>
      <c r="C14" s="16">
        <f>'11.10.2023SOLDDRG01-15SEP2023'!C14+'11.10.2023SPZICHRSIVATSEP2023'!C14+'11.10.2023PARTIALDRGSEP2023'!C14</f>
        <v>1733.61</v>
      </c>
      <c r="D14" s="16">
        <f>'11.10.2023SOLDDRG01-15SEP2023'!D14+'11.10.2023SPZICHRSIVATSEP2023'!D14+'11.10.2023PARTIALDRGSEP2023'!D14</f>
        <v>0</v>
      </c>
      <c r="E14" s="16">
        <f>'11.10.2023SOLDDRG01-15SEP2023'!E14+'11.10.2023SPZICHRSIVATSEP2023'!E14+'11.10.2023PARTIALDRGSEP2023'!E14</f>
        <v>0</v>
      </c>
      <c r="F14" s="16">
        <f>'11.10.2023SOLDDRG01-15SEP2023'!F14+'11.10.2023SPZICHRSIVATSEP2023'!F14+'11.10.2023PARTIALDRGSEP2023'!F14</f>
        <v>353472</v>
      </c>
      <c r="G14" s="16">
        <f>'11.10.2023SOLDDRG01-15SEP2023'!G14+'11.10.2023SPZICHRSIVATSEP2023'!G14+'11.10.2023PARTIALDRGSEP2023'!G14</f>
        <v>1386</v>
      </c>
      <c r="H14" s="16">
        <f>'11.10.2023SOLDDRG01-15SEP2023'!H14+'11.10.2023SPZICHRSIVATSEP2023'!H14+'11.10.2023PARTIALDRGSEP2023'!H14</f>
        <v>0</v>
      </c>
      <c r="I14" s="17">
        <f>SUM(B14:H14)</f>
        <v>793765.39999999991</v>
      </c>
      <c r="J14" s="18">
        <f>'11.10.2023PARTIALDRGSEP2023'!J14</f>
        <v>10238139.749999998</v>
      </c>
      <c r="K14" s="5"/>
      <c r="L14" s="23"/>
      <c r="M14" s="23"/>
      <c r="N14" s="23"/>
      <c r="O14" s="5"/>
      <c r="P14" s="5"/>
      <c r="Q14" s="5"/>
      <c r="R14" s="5"/>
      <c r="S14" s="5"/>
      <c r="T14" s="5"/>
      <c r="U14" s="5"/>
      <c r="V14" s="5"/>
      <c r="W14" s="5"/>
      <c r="X14" s="5"/>
      <c r="Y14" s="5"/>
      <c r="Z14" s="5"/>
      <c r="AA14" s="5"/>
      <c r="AB14" s="5"/>
      <c r="AC14" s="5"/>
      <c r="AD14" s="5"/>
      <c r="AE14" s="5"/>
    </row>
    <row r="15" spans="1:31" ht="16.5" thickBot="1" x14ac:dyDescent="0.3">
      <c r="A15" s="19" t="s">
        <v>8</v>
      </c>
      <c r="B15" s="16">
        <f>'11.10.2023SOLDDRG01-15SEP2023'!B15+'11.10.2023SPZICHRSIVATSEP2023'!B15+'11.10.2023PARTIALDRGSEP2023'!B15</f>
        <v>268971.62</v>
      </c>
      <c r="C15" s="16">
        <f>'11.10.2023SOLDDRG01-15SEP2023'!C15+'11.10.2023SPZICHRSIVATSEP2023'!C15+'11.10.2023PARTIALDRGSEP2023'!C15</f>
        <v>0</v>
      </c>
      <c r="D15" s="16">
        <f>'11.10.2023SOLDDRG01-15SEP2023'!D15+'11.10.2023SPZICHRSIVATSEP2023'!D15+'11.10.2023PARTIALDRGSEP2023'!D15</f>
        <v>0</v>
      </c>
      <c r="E15" s="16">
        <f>'11.10.2023SOLDDRG01-15SEP2023'!E15+'11.10.2023SPZICHRSIVATSEP2023'!E15+'11.10.2023PARTIALDRGSEP2023'!E15</f>
        <v>0</v>
      </c>
      <c r="F15" s="16">
        <f>'11.10.2023SOLDDRG01-15SEP2023'!F15+'11.10.2023SPZICHRSIVATSEP2023'!F15+'11.10.2023PARTIALDRGSEP2023'!F15</f>
        <v>166822</v>
      </c>
      <c r="G15" s="16">
        <f>'11.10.2023SOLDDRG01-15SEP2023'!G15+'11.10.2023SPZICHRSIVATSEP2023'!G15+'11.10.2023PARTIALDRGSEP2023'!G15</f>
        <v>2574</v>
      </c>
      <c r="H15" s="16">
        <f>'11.10.2023SOLDDRG01-15SEP2023'!H15+'11.10.2023SPZICHRSIVATSEP2023'!H15+'11.10.2023PARTIALDRGSEP2023'!H15</f>
        <v>0</v>
      </c>
      <c r="I15" s="17">
        <f>SUM(B15:H15)</f>
        <v>438367.62</v>
      </c>
      <c r="J15" s="18">
        <f>'11.10.2023PARTIALDRGSEP2023'!J15</f>
        <v>4318296.290000001</v>
      </c>
      <c r="K15" s="5"/>
      <c r="L15" s="23"/>
      <c r="M15" s="23"/>
      <c r="N15" s="23"/>
      <c r="O15" s="5"/>
      <c r="P15" s="5"/>
      <c r="Q15" s="5"/>
      <c r="R15" s="5"/>
      <c r="S15" s="5"/>
      <c r="T15" s="5"/>
      <c r="U15" s="5"/>
      <c r="V15" s="5"/>
      <c r="W15" s="5"/>
      <c r="X15" s="5"/>
      <c r="Y15" s="5"/>
      <c r="Z15" s="5"/>
      <c r="AA15" s="5"/>
      <c r="AB15" s="5"/>
      <c r="AC15" s="5"/>
      <c r="AD15" s="5"/>
      <c r="AE15" s="5"/>
    </row>
    <row r="16" spans="1:31" ht="16.5" thickBot="1" x14ac:dyDescent="0.3">
      <c r="A16" s="8" t="s">
        <v>4</v>
      </c>
      <c r="B16" s="8">
        <f>SUM(B12:B15)</f>
        <v>3056376.5700000003</v>
      </c>
      <c r="C16" s="8">
        <f t="shared" ref="C16:H16" si="0">SUM(C12:C15)</f>
        <v>3934.4399999999996</v>
      </c>
      <c r="D16" s="8">
        <f t="shared" si="0"/>
        <v>0</v>
      </c>
      <c r="E16" s="8">
        <f t="shared" si="0"/>
        <v>115084.18</v>
      </c>
      <c r="F16" s="8">
        <f t="shared" si="0"/>
        <v>1132237</v>
      </c>
      <c r="G16" s="8">
        <f t="shared" si="0"/>
        <v>8514</v>
      </c>
      <c r="H16" s="8">
        <f t="shared" si="0"/>
        <v>16432</v>
      </c>
      <c r="I16" s="8">
        <f>SUM(I12:I15)</f>
        <v>4332578.1899999995</v>
      </c>
      <c r="J16" s="18">
        <f>'11.10.2023PARTIALDRGSEP2023'!J16</f>
        <v>59839236.379999995</v>
      </c>
      <c r="K16" s="5"/>
      <c r="L16" s="23"/>
      <c r="M16" s="23"/>
      <c r="N16" s="23"/>
      <c r="O16" s="5"/>
      <c r="P16" s="5"/>
      <c r="Q16" s="5"/>
      <c r="R16" s="5"/>
      <c r="S16" s="5"/>
      <c r="T16" s="5"/>
      <c r="U16" s="5"/>
      <c r="V16" s="5"/>
      <c r="W16" s="5"/>
      <c r="X16" s="5"/>
      <c r="Y16" s="5"/>
      <c r="Z16" s="5"/>
      <c r="AA16" s="5"/>
      <c r="AB16" s="5"/>
      <c r="AC16" s="5"/>
      <c r="AD16" s="5"/>
      <c r="AE16" s="5"/>
    </row>
    <row r="17" spans="1:12" ht="18.75" customHeight="1" x14ac:dyDescent="0.25">
      <c r="A17" s="1"/>
      <c r="B17" s="1"/>
      <c r="C17" s="1"/>
      <c r="D17" s="1"/>
      <c r="E17" s="1"/>
      <c r="F17" s="2"/>
      <c r="G17" s="2" t="s">
        <v>20</v>
      </c>
      <c r="H17" s="2"/>
      <c r="I17" s="2"/>
      <c r="J17" s="2">
        <f>198.19+198.19</f>
        <v>396.38</v>
      </c>
    </row>
    <row r="18" spans="1:12" ht="13.5" customHeight="1" x14ac:dyDescent="0.25">
      <c r="A18" s="1"/>
      <c r="B18" s="1"/>
      <c r="C18" s="1"/>
      <c r="D18" s="1"/>
      <c r="E18" s="2"/>
      <c r="F18" s="1"/>
      <c r="G18" s="1"/>
      <c r="H18" s="1"/>
      <c r="I18" s="2"/>
      <c r="J18" s="2">
        <f>J16-J17</f>
        <v>59838839.999999993</v>
      </c>
    </row>
    <row r="19" spans="1:12" ht="15.75" x14ac:dyDescent="0.25">
      <c r="A19" s="1" t="s">
        <v>5</v>
      </c>
      <c r="B19" s="1"/>
      <c r="C19" s="1"/>
      <c r="D19" s="1"/>
      <c r="E19" s="2"/>
      <c r="F19" s="1"/>
      <c r="G19" s="1"/>
      <c r="H19" s="1"/>
      <c r="I19" s="1"/>
      <c r="L19" s="21"/>
    </row>
    <row r="20" spans="1:12" ht="15.75" x14ac:dyDescent="0.25">
      <c r="A20" s="1" t="s">
        <v>10</v>
      </c>
      <c r="H20" s="2"/>
      <c r="I20" s="2"/>
      <c r="J20" s="2"/>
      <c r="L20" s="21"/>
    </row>
    <row r="21" spans="1:12" ht="15.75" x14ac:dyDescent="0.25">
      <c r="H21" s="2"/>
      <c r="I21" s="2"/>
      <c r="L21" s="21"/>
    </row>
    <row r="22" spans="1:12" x14ac:dyDescent="0.2">
      <c r="L22" s="21"/>
    </row>
  </sheetData>
  <mergeCells count="1">
    <mergeCell ref="B7:I7"/>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17.11.2023TOTAL</vt:lpstr>
      <vt:lpstr>17.11.2023SERVOCT2023</vt:lpstr>
      <vt:lpstr>17.11.2023SOLDREGTRIMIII2023</vt:lpstr>
      <vt:lpstr>16.11.2023TOTAL</vt:lpstr>
      <vt:lpstr>16.11.2023REGTRIM III 2023</vt:lpstr>
      <vt:lpstr>16.11.2023SOLDDRGSEP2023</vt:lpstr>
      <vt:lpstr>31.10.2023 PARTIAL  DRGSEP2023</vt:lpstr>
      <vt:lpstr>26.10.2023 PARTIAL DRGSEP2023</vt:lpstr>
      <vt:lpstr>11.10.2023 TOTAL</vt:lpstr>
      <vt:lpstr>11.10.2023PARTIALDRGSEP2023</vt:lpstr>
      <vt:lpstr>11.10.2023SPZICHRSIVATSEP2023</vt:lpstr>
      <vt:lpstr>11.10.2023SOLDDRG01-15SEP2023</vt:lpstr>
      <vt:lpstr>22.09.2023TOTAL</vt:lpstr>
      <vt:lpstr>22.09.2023PLATASPZIAUG2023</vt:lpstr>
      <vt:lpstr>22.09.2023PLATADRG01-15SEP2023</vt:lpstr>
      <vt:lpstr>20.09.2023PLATADRGAUG2023</vt:lpstr>
      <vt:lpstr>13.09.2023PLATATOTAL</vt:lpstr>
      <vt:lpstr>13.09.2023PLATASERVAUG2023</vt:lpstr>
      <vt:lpstr>13.09.2023 PLATA SPZI IULREALIZ</vt:lpstr>
      <vt:lpstr>31.08.2023 PLATA SOLD IUL 2023</vt:lpstr>
      <vt:lpstr>10.08.2023TOTAL</vt:lpstr>
      <vt:lpstr>10.08.2023 SERV IUL 2023</vt:lpstr>
      <vt:lpstr>10.08.2023 REG SEM I 2023</vt:lpstr>
      <vt:lpstr>10.08.2023 SOLDSERV IUN2023</vt:lpstr>
      <vt:lpstr>13.07.2023TOTAL</vt:lpstr>
      <vt:lpstr>13.07.2023SERV IUN2023</vt:lpstr>
      <vt:lpstr>13.07.2023SPZIMAI2023</vt:lpstr>
      <vt:lpstr>13.07.2023SOLDMAI2023DRG</vt:lpstr>
      <vt:lpstr>SEM I 2023</vt:lpstr>
      <vt:lpstr>14.06.2023TOTAL</vt:lpstr>
      <vt:lpstr>14.06.2023SERVICIIMAI2023</vt:lpstr>
      <vt:lpstr>14.06.2023SOLDDRGMAI2023</vt:lpstr>
      <vt:lpstr>19.05.2023DRG01-15MAI2023PARTIA</vt:lpstr>
      <vt:lpstr>11.05.2023TOTAL</vt:lpstr>
      <vt:lpstr>11.05.2023REGULARIZARETRIMI2023</vt:lpstr>
      <vt:lpstr>11.05.2023SERVAPR2023 </vt:lpstr>
      <vt:lpstr>27.04.2023SPZIMAR2023VALCTR</vt:lpstr>
      <vt:lpstr>26.04.2023SOLDSERVMAR2023</vt:lpstr>
      <vt:lpstr>11.04.2023TOTAL</vt:lpstr>
      <vt:lpstr>11.04.2023SERVMAR2023</vt:lpstr>
      <vt:lpstr>11.04.2023SOLD01-15MAR2023</vt:lpstr>
      <vt:lpstr>TRIM I 2023</vt:lpstr>
      <vt:lpstr>21.03.2023PARTIAL01-15MAR2023</vt:lpstr>
      <vt:lpstr>13.03.2023TOTAL</vt:lpstr>
      <vt:lpstr>13.03.2023SERVFEB2023 </vt:lpstr>
      <vt:lpstr>13.03.2023SOLDL01-15FEB2023</vt:lpstr>
      <vt:lpstr>27.02.2023PARTIAL01-15FEB2023</vt:lpstr>
      <vt:lpstr>13.02.2023TOTAL</vt:lpstr>
      <vt:lpstr>13.02.2023SERVIAN2023</vt:lpstr>
      <vt:lpstr>13.02.20231%ATI2022SOLD</vt:lpstr>
      <vt:lpstr>31.01.20231%ATISI REG AN 2022</vt:lpstr>
      <vt:lpstr>20.01.2023TOTALDEC2022</vt:lpstr>
      <vt:lpstr>20.01.2023SERVIL01 DEC2022</vt:lpstr>
      <vt:lpstr>20.01.2023CHELTIL01,2,4DEC2022</vt:lpstr>
      <vt:lpstr>17.01.2023CHELTIL01,2,3DEC2022</vt:lpstr>
      <vt:lpstr>13.01.2023CHELTIL04DEC2022</vt:lpstr>
      <vt:lpstr>12.01.2023TOTASERVDEC 2022</vt:lpstr>
      <vt:lpstr>12.01.2023SERV DEC 2022</vt:lpstr>
      <vt:lpstr>12.01.2023SOLDDRG01-15DEC2022</vt:lpstr>
    </vt:vector>
  </TitlesOfParts>
  <Company>CJAS Ialomita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Busuioc Anda</dc:creator>
  <cp:lastModifiedBy>Mihaela</cp:lastModifiedBy>
  <cp:lastPrinted>2023-11-17T09:27:27Z</cp:lastPrinted>
  <dcterms:created xsi:type="dcterms:W3CDTF">2007-03-13T09:23:48Z</dcterms:created>
  <dcterms:modified xsi:type="dcterms:W3CDTF">2023-11-17T09:27:35Z</dcterms:modified>
</cp:coreProperties>
</file>