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CA47E631-E6D6-4B66-9057-554220B13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2" i="1" l="1"/>
  <c r="I83" i="1"/>
  <c r="I84" i="1"/>
  <c r="I85" i="1"/>
  <c r="I81" i="1"/>
  <c r="F86" i="1"/>
  <c r="G86" i="1"/>
  <c r="H86" i="1"/>
  <c r="F56" i="1"/>
  <c r="C71" i="1"/>
  <c r="G71" i="1"/>
  <c r="B67" i="1"/>
  <c r="F60" i="1"/>
  <c r="B68" i="1"/>
  <c r="B69" i="1"/>
  <c r="D55" i="1"/>
  <c r="D54" i="1"/>
  <c r="B70" i="1" s="1"/>
  <c r="D86" i="1"/>
  <c r="C86" i="1"/>
  <c r="B86" i="1"/>
  <c r="E82" i="1"/>
  <c r="E83" i="1"/>
  <c r="E85" i="1"/>
  <c r="E81" i="1"/>
  <c r="C51" i="1"/>
  <c r="G51" i="1"/>
  <c r="I51" i="1"/>
  <c r="F41" i="1"/>
  <c r="D35" i="1"/>
  <c r="B47" i="1" s="1"/>
  <c r="D36" i="1"/>
  <c r="E43" i="1" s="1"/>
  <c r="D61" i="1"/>
  <c r="F76" i="1"/>
  <c r="K76" i="1" s="1"/>
  <c r="J76" i="1"/>
  <c r="F77" i="1"/>
  <c r="J77" i="1"/>
  <c r="F78" i="1"/>
  <c r="J78" i="1"/>
  <c r="K78" i="1" s="1"/>
  <c r="B79" i="1"/>
  <c r="C79" i="1"/>
  <c r="D79" i="1"/>
  <c r="E79" i="1"/>
  <c r="G79" i="1"/>
  <c r="H79" i="1"/>
  <c r="I79" i="1"/>
  <c r="D42" i="1"/>
  <c r="C26" i="1"/>
  <c r="C28" i="1" s="1"/>
  <c r="D26" i="1"/>
  <c r="D28" i="1" s="1"/>
  <c r="F26" i="1"/>
  <c r="F28" i="1" s="1"/>
  <c r="G26" i="1"/>
  <c r="G28" i="1" s="1"/>
  <c r="H26" i="1"/>
  <c r="H28" i="1" s="1"/>
  <c r="B26" i="1"/>
  <c r="B28" i="1" s="1"/>
  <c r="I24" i="1"/>
  <c r="I27" i="1"/>
  <c r="E27" i="1"/>
  <c r="F37" i="1" s="1"/>
  <c r="I25" i="1"/>
  <c r="E25" i="1"/>
  <c r="E24" i="1"/>
  <c r="J81" i="1" l="1"/>
  <c r="K81" i="1" s="1"/>
  <c r="J85" i="1"/>
  <c r="K85" i="1" s="1"/>
  <c r="J83" i="1"/>
  <c r="I86" i="1"/>
  <c r="J82" i="1"/>
  <c r="K82" i="1" s="1"/>
  <c r="B71" i="1"/>
  <c r="E62" i="1"/>
  <c r="D49" i="1"/>
  <c r="D47" i="1"/>
  <c r="E47" i="1" s="1"/>
  <c r="H47" i="1" s="1"/>
  <c r="D48" i="1"/>
  <c r="D50" i="1"/>
  <c r="D67" i="1"/>
  <c r="E67" i="1" s="1"/>
  <c r="F67" i="1" s="1"/>
  <c r="D70" i="1"/>
  <c r="E70" i="1" s="1"/>
  <c r="F70" i="1" s="1"/>
  <c r="D69" i="1"/>
  <c r="E69" i="1" s="1"/>
  <c r="D68" i="1"/>
  <c r="E68" i="1" s="1"/>
  <c r="B48" i="1"/>
  <c r="B51" i="1" s="1"/>
  <c r="F79" i="1"/>
  <c r="J79" i="1"/>
  <c r="K77" i="1"/>
  <c r="K79" i="1" s="1"/>
  <c r="E84" i="1"/>
  <c r="J84" i="1" s="1"/>
  <c r="K84" i="1" s="1"/>
  <c r="B50" i="1"/>
  <c r="B49" i="1"/>
  <c r="J25" i="1"/>
  <c r="E26" i="1"/>
  <c r="E28" i="1" s="1"/>
  <c r="J27" i="1"/>
  <c r="I26" i="1"/>
  <c r="I28" i="1" s="1"/>
  <c r="J24" i="1"/>
  <c r="J26" i="1" s="1"/>
  <c r="F20" i="1"/>
  <c r="F19" i="1"/>
  <c r="J47" i="1" l="1"/>
  <c r="J86" i="1"/>
  <c r="F47" i="1"/>
  <c r="E86" i="1"/>
  <c r="H70" i="1"/>
  <c r="D71" i="1"/>
  <c r="D51" i="1"/>
  <c r="I67" i="1"/>
  <c r="K83" i="1"/>
  <c r="K86" i="1" s="1"/>
  <c r="E50" i="1"/>
  <c r="E48" i="1"/>
  <c r="I70" i="1"/>
  <c r="J70" i="1" s="1"/>
  <c r="F68" i="1"/>
  <c r="I68" i="1" s="1"/>
  <c r="J68" i="1" s="1"/>
  <c r="E71" i="1"/>
  <c r="F69" i="1"/>
  <c r="E49" i="1"/>
  <c r="H69" i="1"/>
  <c r="H68" i="1"/>
  <c r="H67" i="1"/>
  <c r="J28" i="1"/>
  <c r="F21" i="1"/>
  <c r="F10" i="1"/>
  <c r="F48" i="1" l="1"/>
  <c r="J48" i="1"/>
  <c r="H48" i="1"/>
  <c r="E51" i="1"/>
  <c r="J51" i="1" s="1"/>
  <c r="J50" i="1"/>
  <c r="H50" i="1"/>
  <c r="F50" i="1"/>
  <c r="F71" i="1"/>
  <c r="F49" i="1"/>
  <c r="H49" i="1"/>
  <c r="J49" i="1"/>
  <c r="I69" i="1"/>
  <c r="J69" i="1" s="1"/>
  <c r="J67" i="1"/>
  <c r="H71" i="1"/>
  <c r="I71" i="1" l="1"/>
  <c r="J71" i="1" s="1"/>
  <c r="H51" i="1"/>
  <c r="F51" i="1"/>
</calcChain>
</file>

<file path=xl/sharedStrings.xml><?xml version="1.0" encoding="utf-8"?>
<sst xmlns="http://schemas.openxmlformats.org/spreadsheetml/2006/main" count="131" uniqueCount="90">
  <si>
    <t>CAS Ialomita</t>
  </si>
  <si>
    <t>furnizor</t>
  </si>
  <si>
    <t>total</t>
  </si>
  <si>
    <t>director ex. DRC</t>
  </si>
  <si>
    <t>ec. Anda Busuioc</t>
  </si>
  <si>
    <t>se aproba,</t>
  </si>
  <si>
    <t>EC. DOINA STAN</t>
  </si>
  <si>
    <t>Avizat,</t>
  </si>
  <si>
    <t xml:space="preserve">Intocmit, </t>
  </si>
  <si>
    <t>Mihaela Munteanu</t>
  </si>
  <si>
    <t>DIRECTOR GENERAL,</t>
  </si>
  <si>
    <t>SC ALMAROM 2001 SRL</t>
  </si>
  <si>
    <t>SC ANDALEX SRL</t>
  </si>
  <si>
    <t>SC SYLMED INVEST SRL</t>
  </si>
  <si>
    <t xml:space="preserve">REPARTIZARE SUME CONTRACTATE PE LUNI </t>
  </si>
  <si>
    <t>credit de angajament AN 2023, din care: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</si>
  <si>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</si>
  <si>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</si>
  <si>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</si>
  <si>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</si>
  <si>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</si>
  <si>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</si>
  <si>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</si>
  <si>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</si>
  <si>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</si>
  <si>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REGULARIZARE TRIM I 2023</t>
  </si>
  <si>
    <t xml:space="preserve">          AN 2023</t>
  </si>
  <si>
    <r>
      <rPr>
        <b/>
        <sz val="12"/>
        <rFont val="Cambria"/>
        <family val="1"/>
      </rPr>
      <t xml:space="preserve">           </t>
    </r>
    <r>
      <rPr>
        <b/>
        <u/>
        <sz val="12"/>
        <rFont val="Cambria"/>
        <family val="1"/>
      </rPr>
      <t>VALOARE DE CONTRACT FURNIZORI DE CONSULTATII DE URGENTA LA DOMICILIU SI TRANSPORT SANITAT NEASISTAT</t>
    </r>
  </si>
  <si>
    <t>1. credit de angajament SEMESTRUL I 2023</t>
  </si>
  <si>
    <t>2. credit de angajament TRIMESTRUL III 2023</t>
  </si>
  <si>
    <t>3. credit de angajament TRIMESTRUL IV2023</t>
  </si>
  <si>
    <t>1. 30% din buget - repartizata in mod egal intre furnizori</t>
  </si>
  <si>
    <t>2. 70% din fond repartizat functie de nr. de masini contractate de fiecare furnizor</t>
  </si>
  <si>
    <t>1. suma repartizata egal (30%)</t>
  </si>
  <si>
    <t>2. suma repart. functie de nr. de masini (70%)</t>
  </si>
  <si>
    <t>3. numar masini in contract:</t>
  </si>
  <si>
    <t>total masini</t>
  </si>
  <si>
    <t>suma contractata/masina</t>
  </si>
  <si>
    <t>suma coresp.proc de 30%</t>
  </si>
  <si>
    <t>nr. De masini</t>
  </si>
  <si>
    <t>suma coresp.nr.de masini</t>
  </si>
  <si>
    <t>CRITERII DE REPARTIZARE CONSULTATII DE URGENTA LA DOMICILIU SI TRANSPORT</t>
  </si>
  <si>
    <t xml:space="preserve">7 ORE PROGRAM - 30 MIN/ CONSULTATIE  SI 50 MIN TRANSPORT DUS-INTORS - LA 5 CONSULTATII </t>
  </si>
  <si>
    <t>420 MINUTE PROGRAM</t>
  </si>
  <si>
    <t xml:space="preserve">250 MINUTE TRANSPORTUL </t>
  </si>
  <si>
    <t>170 MINUTE - PENTRU CONSULTATII / 30 MIN CONSULTATIA = 5,66 CONSULTATII</t>
  </si>
  <si>
    <t>5 CONSULT/ZI*204 LEI/SOLICITARE*20 ZILE</t>
  </si>
  <si>
    <t>TOTAL CONSULTATII</t>
  </si>
  <si>
    <t>KM PT CONSULTATII DE URGENTA LA DOMICILIU=50 KM MEDIE/CONSULT*5*20 ZILE*2 LEI/KM</t>
  </si>
  <si>
    <t>TOTAL /LUNA</t>
  </si>
  <si>
    <t>P DIRECTOR EX. DE</t>
  </si>
  <si>
    <t>EC. DIANA NICOLAE</t>
  </si>
  <si>
    <t>TIP ASISTENTA</t>
  </si>
  <si>
    <t>CONSULTATII</t>
  </si>
  <si>
    <t>KM CONSULTATII</t>
  </si>
  <si>
    <t>TRANSPORT SANITAR NEASISTAT</t>
  </si>
  <si>
    <t>TOTAL</t>
  </si>
  <si>
    <t>TOTAL TRIM III 2023</t>
  </si>
  <si>
    <t>IULIE 2023</t>
  </si>
  <si>
    <t>AUGUST 2023</t>
  </si>
  <si>
    <t>SEPTEMBRIE 2023</t>
  </si>
  <si>
    <t>OCTOMBRIE 2023</t>
  </si>
  <si>
    <t>NOIEMBRIE 2023</t>
  </si>
  <si>
    <t>DECEMBRIE 2023</t>
  </si>
  <si>
    <t>TOTAL TRIM IV 2023</t>
  </si>
  <si>
    <t>TOTAL SEMESTRUL II 2023</t>
  </si>
  <si>
    <t>CRITERII DE REPARTIZARE TRANSPORT SANITAR NEASISTAT</t>
  </si>
  <si>
    <t>ALMAROM 2001 SRL</t>
  </si>
  <si>
    <t>ANDALEX SRL</t>
  </si>
  <si>
    <t>SYLMED INVEST SRL</t>
  </si>
  <si>
    <t>AMBULANTA FAST MED SRL</t>
  </si>
  <si>
    <t>BUGET DE REPARTIZAT TRIM III 2023</t>
  </si>
  <si>
    <t>ATRIBUIRE VAL CONTRACT TRIM III 2023</t>
  </si>
  <si>
    <t>C PLUS R MEDCARE SRL</t>
  </si>
  <si>
    <t>ATRIBUIRE VAL CONTRACT IULIE 2023</t>
  </si>
  <si>
    <t>ATRIBUIRE VAL CONTRACT AUGUST 2023</t>
  </si>
  <si>
    <t>ATRIBUIRE VAL CONTRACT SEPTEMBRIE 2023</t>
  </si>
  <si>
    <t>PROCENT PENTRU SUMA ATRIBUITA IN LUNA IULIE SI IN LUNA AUGUST 2023 DIN TRIM III 2023</t>
  </si>
  <si>
    <t>PROCENT PENTRU SUMA ATRIBUITA IN LUNA SEPTEMBRIE 2023 DIN TRIM III 2023</t>
  </si>
  <si>
    <t>repartizare buget pentru TRIM III 2023</t>
  </si>
  <si>
    <t>ATRIBUIRE VAL CONTRACT OCTOMBRIE 2023</t>
  </si>
  <si>
    <t>ATRIBUIRE VAL CONTRACT NOIEMBRIE  2023</t>
  </si>
  <si>
    <t>ATRIBUIRE VAL CONTRACT DECEMBRIE 2023</t>
  </si>
  <si>
    <t>ATRIBUIRE VAL CONTRACT TRIM IV 2023</t>
  </si>
  <si>
    <t>BUGET DE REPARTIZAT TRIM IV 2023</t>
  </si>
  <si>
    <t>repartizare buget pentru TRIM IV 2023</t>
  </si>
  <si>
    <t>TOTAL AN 2023</t>
  </si>
  <si>
    <t>TOTAL SEM II 2023</t>
  </si>
  <si>
    <t>PROCENT PENTRU SUMA ATRIBUITA IN LUNA OCTOMBRIE SI IN LUNA NOIEMBRIE 2023 DIN TRIM IV 2023</t>
  </si>
  <si>
    <t>nr. 6353 din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</si>
</sst>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2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sz val="12"/>
      <name val="Cambria"/>
      <family val="1"/>
    </font>
    <font>
      <b/>
      <u/>
      <sz val="12"/>
      <name val="Cambria"/>
      <family val="1"/>
    </font>
    <font>
      <sz val="10"/>
      <color rgb="FFFF0000"/>
      <name val="Palatino Linotype"/>
      <family val="1"/>
    </font>
    <font>
      <b/>
      <sz val="12"/>
      <color rgb="FFFF0000"/>
      <name val="Cambria"/>
      <family val="1"/>
    </font>
    <font>
      <sz val="12"/>
      <color rgb="FFFF0000"/>
      <name val="Cambria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4" fillId="0" borderId="6" xfId="0" applyFont="1" applyBorder="1"/>
    <xf numFmtId="0" fontId="14" fillId="0" borderId="7" xfId="0" applyFont="1" applyBorder="1"/>
    <xf numFmtId="0" fontId="14" fillId="0" borderId="11" xfId="0" applyFont="1" applyBorder="1"/>
    <xf numFmtId="0" fontId="14" fillId="0" borderId="0" xfId="0" applyFont="1"/>
    <xf numFmtId="0" fontId="14" fillId="0" borderId="3" xfId="0" applyFont="1" applyBorder="1"/>
    <xf numFmtId="0" fontId="3" fillId="0" borderId="1" xfId="0" applyFont="1" applyBorder="1"/>
    <xf numFmtId="0" fontId="6" fillId="0" borderId="2" xfId="0" applyFont="1" applyBorder="1"/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13" fillId="0" borderId="0" xfId="0" applyFont="1"/>
    <xf numFmtId="4" fontId="13" fillId="0" borderId="9" xfId="0" applyNumberFormat="1" applyFont="1" applyBorder="1"/>
    <xf numFmtId="0" fontId="13" fillId="0" borderId="9" xfId="0" applyFont="1" applyBorder="1"/>
    <xf numFmtId="0" fontId="14" fillId="0" borderId="0" xfId="0" applyFont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9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9" fillId="0" borderId="0" xfId="0" applyNumberFormat="1" applyFont="1"/>
    <xf numFmtId="0" fontId="3" fillId="0" borderId="11" xfId="0" applyFont="1" applyBorder="1"/>
    <xf numFmtId="9" fontId="3" fillId="0" borderId="0" xfId="0" applyNumberFormat="1" applyFont="1"/>
    <xf numFmtId="4" fontId="3" fillId="0" borderId="12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7" fillId="0" borderId="0" xfId="0" applyFont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/>
    <xf numFmtId="0" fontId="3" fillId="0" borderId="4" xfId="0" applyFont="1" applyBorder="1"/>
    <xf numFmtId="4" fontId="3" fillId="0" borderId="2" xfId="0" applyNumberFormat="1" applyFont="1" applyBorder="1"/>
    <xf numFmtId="0" fontId="3" fillId="0" borderId="15" xfId="0" applyFont="1" applyBorder="1"/>
    <xf numFmtId="0" fontId="3" fillId="0" borderId="3" xfId="0" applyFont="1" applyBorder="1" applyAlignment="1">
      <alignment wrapText="1"/>
    </xf>
    <xf numFmtId="4" fontId="3" fillId="0" borderId="5" xfId="0" applyNumberFormat="1" applyFont="1" applyBorder="1"/>
    <xf numFmtId="4" fontId="14" fillId="0" borderId="8" xfId="0" applyNumberFormat="1" applyFont="1" applyBorder="1"/>
    <xf numFmtId="4" fontId="14" fillId="0" borderId="12" xfId="0" applyNumberFormat="1" applyFont="1" applyBorder="1"/>
    <xf numFmtId="4" fontId="14" fillId="0" borderId="0" xfId="0" applyNumberFormat="1" applyFont="1" applyAlignment="1">
      <alignment horizontal="center" wrapText="1"/>
    </xf>
    <xf numFmtId="4" fontId="3" fillId="0" borderId="4" xfId="0" applyNumberFormat="1" applyFont="1" applyBorder="1" applyAlignment="1">
      <alignment wrapText="1"/>
    </xf>
    <xf numFmtId="4" fontId="7" fillId="0" borderId="0" xfId="0" applyNumberFormat="1" applyFont="1"/>
    <xf numFmtId="4" fontId="3" fillId="0" borderId="0" xfId="0" applyNumberFormat="1" applyFont="1" applyAlignment="1">
      <alignment horizontal="center" wrapText="1"/>
    </xf>
    <xf numFmtId="0" fontId="6" fillId="0" borderId="7" xfId="0" applyFont="1" applyBorder="1"/>
    <xf numFmtId="4" fontId="3" fillId="0" borderId="17" xfId="0" applyNumberFormat="1" applyFont="1" applyBorder="1"/>
    <xf numFmtId="0" fontId="14" fillId="0" borderId="6" xfId="0" applyFont="1" applyBorder="1" applyAlignment="1">
      <alignment wrapText="1"/>
    </xf>
    <xf numFmtId="4" fontId="14" fillId="0" borderId="17" xfId="0" applyNumberFormat="1" applyFont="1" applyBorder="1"/>
    <xf numFmtId="4" fontId="14" fillId="0" borderId="5" xfId="0" applyNumberFormat="1" applyFont="1" applyBorder="1"/>
    <xf numFmtId="4" fontId="14" fillId="0" borderId="4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3" fillId="0" borderId="18" xfId="0" applyFont="1" applyBorder="1"/>
    <xf numFmtId="4" fontId="13" fillId="0" borderId="19" xfId="0" applyNumberFormat="1" applyFont="1" applyBorder="1"/>
    <xf numFmtId="49" fontId="14" fillId="0" borderId="17" xfId="0" applyNumberFormat="1" applyFont="1" applyBorder="1" applyAlignment="1">
      <alignment wrapText="1"/>
    </xf>
    <xf numFmtId="0" fontId="13" fillId="0" borderId="20" xfId="0" applyFont="1" applyBorder="1"/>
    <xf numFmtId="4" fontId="13" fillId="0" borderId="21" xfId="0" applyNumberFormat="1" applyFont="1" applyBorder="1"/>
    <xf numFmtId="49" fontId="14" fillId="0" borderId="8" xfId="0" applyNumberFormat="1" applyFont="1" applyBorder="1" applyAlignment="1">
      <alignment wrapText="1"/>
    </xf>
    <xf numFmtId="4" fontId="13" fillId="0" borderId="22" xfId="0" applyNumberFormat="1" applyFont="1" applyBorder="1"/>
    <xf numFmtId="4" fontId="13" fillId="0" borderId="23" xfId="0" applyNumberFormat="1" applyFont="1" applyBorder="1"/>
    <xf numFmtId="0" fontId="14" fillId="0" borderId="1" xfId="0" applyFont="1" applyBorder="1"/>
    <xf numFmtId="0" fontId="12" fillId="0" borderId="0" xfId="0" applyFont="1"/>
    <xf numFmtId="0" fontId="14" fillId="0" borderId="11" xfId="0" applyFont="1" applyBorder="1" applyAlignment="1">
      <alignment wrapText="1"/>
    </xf>
    <xf numFmtId="4" fontId="14" fillId="0" borderId="15" xfId="0" applyNumberFormat="1" applyFont="1" applyBorder="1"/>
    <xf numFmtId="4" fontId="3" fillId="0" borderId="15" xfId="0" applyNumberFormat="1" applyFont="1" applyBorder="1"/>
    <xf numFmtId="0" fontId="3" fillId="0" borderId="17" xfId="0" applyFont="1" applyBorder="1" applyAlignment="1">
      <alignment wrapText="1"/>
    </xf>
    <xf numFmtId="49" fontId="8" fillId="0" borderId="0" xfId="0" applyNumberFormat="1" applyFont="1"/>
    <xf numFmtId="49" fontId="3" fillId="0" borderId="1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" fontId="12" fillId="0" borderId="0" xfId="0" applyNumberFormat="1" applyFont="1"/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6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workbookViewId="0">
      <selection sqref="A1:A2"/>
    </sheetView>
  </sheetViews>
  <sheetFormatPr defaultColWidth="8.7109375" defaultRowHeight="16.5" x14ac:dyDescent="0.3"/>
  <cols>
    <col min="1" max="1" width="23.85546875" style="5" customWidth="1"/>
    <col min="2" max="2" width="19.7109375" style="5" customWidth="1"/>
    <col min="3" max="3" width="19.85546875" style="5" customWidth="1"/>
    <col min="4" max="4" width="16" style="5" customWidth="1"/>
    <col min="5" max="5" width="18.85546875" style="5" customWidth="1"/>
    <col min="6" max="6" width="16" style="21" customWidth="1"/>
    <col min="7" max="7" width="18.7109375" style="5" customWidth="1"/>
    <col min="8" max="8" width="15.42578125" style="5" customWidth="1"/>
    <col min="9" max="9" width="14.42578125" style="5" customWidth="1"/>
    <col min="10" max="10" width="18.140625" style="5" customWidth="1"/>
    <col min="11" max="11" width="17.5703125" style="10" customWidth="1"/>
    <col min="12" max="16384" width="8.7109375" style="1"/>
  </cols>
  <sheetData>
    <row r="1" spans="1:11" s="2" customFormat="1" x14ac:dyDescent="0.3">
      <c r="A1" s="22" t="s">
        <v>0</v>
      </c>
      <c r="B1" s="9"/>
      <c r="C1" s="10"/>
      <c r="D1" s="10"/>
      <c r="E1" s="10"/>
      <c r="F1" s="33"/>
      <c r="G1" s="10"/>
      <c r="H1" s="10"/>
      <c r="I1" s="10"/>
      <c r="J1" s="10"/>
      <c r="K1" s="10"/>
    </row>
    <row r="2" spans="1:11" s="2" customFormat="1" x14ac:dyDescent="0.3">
      <c r="A2" s="22" t="s">
        <v>89</v>
      </c>
      <c r="B2" s="9"/>
      <c r="C2" s="10"/>
      <c r="D2" s="10"/>
      <c r="E2" s="10"/>
      <c r="F2" s="33"/>
      <c r="G2" s="10"/>
      <c r="H2" s="10"/>
      <c r="I2" s="10"/>
      <c r="J2" s="10"/>
      <c r="K2" s="10"/>
    </row>
    <row r="3" spans="1:11" s="2" customFormat="1" x14ac:dyDescent="0.3">
      <c r="A3" s="22"/>
      <c r="B3" s="22"/>
      <c r="C3" s="22" t="s">
        <v>5</v>
      </c>
      <c r="D3" s="22"/>
      <c r="E3" s="22"/>
      <c r="F3" s="21"/>
      <c r="G3" s="5"/>
      <c r="H3" s="5"/>
      <c r="I3" s="5"/>
      <c r="J3" s="5"/>
      <c r="K3" s="5"/>
    </row>
    <row r="4" spans="1:11" s="2" customFormat="1" x14ac:dyDescent="0.3">
      <c r="A4" s="22" t="s">
        <v>10</v>
      </c>
      <c r="B4" s="22"/>
      <c r="C4" s="22"/>
      <c r="D4" s="22"/>
      <c r="E4" s="22" t="s">
        <v>50</v>
      </c>
      <c r="F4" s="21"/>
      <c r="G4" s="5"/>
      <c r="H4" s="5"/>
      <c r="I4" s="5"/>
      <c r="J4" s="5"/>
      <c r="K4" s="5"/>
    </row>
    <row r="5" spans="1:11" s="2" customFormat="1" x14ac:dyDescent="0.3">
      <c r="A5" s="22" t="s">
        <v>6</v>
      </c>
      <c r="B5" s="22"/>
      <c r="C5" s="22"/>
      <c r="D5" s="22"/>
      <c r="E5" s="22" t="s">
        <v>51</v>
      </c>
      <c r="F5" s="21"/>
      <c r="G5" s="5"/>
      <c r="H5" s="5"/>
      <c r="I5" s="5"/>
      <c r="J5" s="5"/>
      <c r="K5" s="5"/>
    </row>
    <row r="6" spans="1:11" s="2" customFormat="1" x14ac:dyDescent="0.3">
      <c r="A6" s="9"/>
      <c r="B6" s="9"/>
      <c r="C6" s="9"/>
      <c r="D6" s="9"/>
      <c r="E6" s="9"/>
      <c r="F6" s="33"/>
      <c r="G6" s="10"/>
      <c r="H6" s="10"/>
      <c r="I6" s="10"/>
      <c r="J6" s="10"/>
      <c r="K6" s="10"/>
    </row>
    <row r="7" spans="1:11" s="2" customFormat="1" x14ac:dyDescent="0.3">
      <c r="A7" s="5"/>
      <c r="B7" s="109" t="s">
        <v>27</v>
      </c>
      <c r="C7" s="110"/>
      <c r="D7" s="110"/>
      <c r="E7" s="110"/>
      <c r="F7" s="110"/>
      <c r="G7" s="110"/>
      <c r="H7" s="110"/>
      <c r="I7" s="110"/>
      <c r="J7" s="110"/>
      <c r="K7" s="110"/>
    </row>
    <row r="8" spans="1:11" s="2" customFormat="1" x14ac:dyDescent="0.3">
      <c r="A8" s="111" t="s">
        <v>26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s="2" customFormat="1" ht="17.25" thickBot="1" x14ac:dyDescent="0.35">
      <c r="A9" s="8"/>
      <c r="B9" s="7"/>
      <c r="C9" s="7"/>
      <c r="D9" s="7"/>
      <c r="E9" s="7"/>
      <c r="F9" s="55"/>
      <c r="G9" s="7"/>
      <c r="H9" s="7"/>
      <c r="I9" s="7"/>
      <c r="J9" s="7"/>
      <c r="K9" s="7"/>
    </row>
    <row r="10" spans="1:11" s="3" customFormat="1" thickBot="1" x14ac:dyDescent="0.3">
      <c r="A10" s="18" t="s">
        <v>15</v>
      </c>
      <c r="B10" s="19"/>
      <c r="C10" s="19"/>
      <c r="D10" s="19"/>
      <c r="E10" s="19"/>
      <c r="F10" s="20">
        <f>F11+F12+F13</f>
        <v>2090000</v>
      </c>
      <c r="G10" s="21"/>
      <c r="H10" s="22"/>
      <c r="I10" s="22"/>
      <c r="J10" s="22"/>
      <c r="K10" s="10"/>
    </row>
    <row r="11" spans="1:11" s="3" customFormat="1" thickBot="1" x14ac:dyDescent="0.3">
      <c r="A11" s="18" t="s">
        <v>28</v>
      </c>
      <c r="B11" s="19"/>
      <c r="C11" s="19"/>
      <c r="D11" s="19"/>
      <c r="E11" s="19"/>
      <c r="F11" s="20">
        <v>900000</v>
      </c>
      <c r="G11" s="21"/>
      <c r="H11" s="21"/>
      <c r="I11" s="21"/>
      <c r="J11" s="21"/>
      <c r="K11" s="10"/>
    </row>
    <row r="12" spans="1:11" s="3" customFormat="1" thickBot="1" x14ac:dyDescent="0.3">
      <c r="A12" s="18" t="s">
        <v>29</v>
      </c>
      <c r="B12" s="19"/>
      <c r="C12" s="19"/>
      <c r="D12" s="19"/>
      <c r="E12" s="19"/>
      <c r="F12" s="20">
        <v>644500</v>
      </c>
      <c r="G12" s="21"/>
      <c r="H12" s="21"/>
      <c r="I12" s="21"/>
      <c r="J12" s="21"/>
      <c r="K12" s="10"/>
    </row>
    <row r="13" spans="1:11" s="3" customFormat="1" thickBot="1" x14ac:dyDescent="0.3">
      <c r="A13" s="27" t="s">
        <v>30</v>
      </c>
      <c r="B13" s="56"/>
      <c r="C13" s="56"/>
      <c r="D13" s="56"/>
      <c r="E13" s="56"/>
      <c r="F13" s="57">
        <v>545500</v>
      </c>
      <c r="G13" s="21"/>
      <c r="H13" s="21"/>
      <c r="I13" s="21"/>
      <c r="J13" s="21"/>
      <c r="K13" s="10"/>
    </row>
    <row r="14" spans="1:11" s="3" customFormat="1" ht="20.25" customHeight="1" thickBot="1" x14ac:dyDescent="0.3">
      <c r="A14" s="88" t="s">
        <v>41</v>
      </c>
      <c r="B14" s="89"/>
      <c r="C14" s="89"/>
      <c r="D14" s="89"/>
      <c r="E14" s="89"/>
      <c r="F14" s="90"/>
      <c r="G14" s="64"/>
      <c r="H14" s="5"/>
      <c r="I14" s="5"/>
      <c r="J14" s="5"/>
      <c r="K14" s="10"/>
    </row>
    <row r="15" spans="1:11" s="3" customFormat="1" ht="15.75" customHeight="1" x14ac:dyDescent="0.25">
      <c r="A15" s="13" t="s">
        <v>42</v>
      </c>
      <c r="B15" s="14"/>
      <c r="C15" s="14"/>
      <c r="D15" s="14"/>
      <c r="E15" s="14"/>
      <c r="F15" s="50"/>
      <c r="G15" s="23"/>
      <c r="H15" s="23"/>
      <c r="I15" s="23"/>
      <c r="J15" s="5"/>
      <c r="K15" s="10"/>
    </row>
    <row r="16" spans="1:11" s="3" customFormat="1" ht="15.75" customHeight="1" x14ac:dyDescent="0.25">
      <c r="A16" s="15"/>
      <c r="B16" s="16" t="s">
        <v>43</v>
      </c>
      <c r="C16" s="16"/>
      <c r="D16" s="16"/>
      <c r="E16" s="16"/>
      <c r="F16" s="51"/>
      <c r="G16" s="23"/>
      <c r="H16" s="23"/>
      <c r="I16" s="23"/>
      <c r="J16" s="5"/>
      <c r="K16" s="10"/>
    </row>
    <row r="17" spans="1:11" s="3" customFormat="1" ht="15.75" customHeight="1" x14ac:dyDescent="0.25">
      <c r="A17" s="15"/>
      <c r="B17" s="16" t="s">
        <v>44</v>
      </c>
      <c r="C17" s="16"/>
      <c r="D17" s="16"/>
      <c r="E17" s="16"/>
      <c r="F17" s="51"/>
      <c r="G17" s="23"/>
      <c r="H17" s="23"/>
      <c r="I17" s="23"/>
      <c r="J17" s="5"/>
      <c r="K17" s="10"/>
    </row>
    <row r="18" spans="1:11" s="3" customFormat="1" ht="20.25" customHeight="1" thickBot="1" x14ac:dyDescent="0.3">
      <c r="A18" s="15"/>
      <c r="B18" s="16" t="s">
        <v>45</v>
      </c>
      <c r="C18" s="16"/>
      <c r="D18" s="16"/>
      <c r="E18" s="16"/>
      <c r="F18" s="51"/>
      <c r="G18" s="23"/>
      <c r="H18" s="23"/>
      <c r="I18" s="23"/>
      <c r="J18" s="5"/>
      <c r="K18" s="10"/>
    </row>
    <row r="19" spans="1:11" customFormat="1" thickBot="1" x14ac:dyDescent="0.3">
      <c r="A19" s="91" t="s">
        <v>46</v>
      </c>
      <c r="B19" s="92"/>
      <c r="C19" s="92"/>
      <c r="D19" s="92"/>
      <c r="E19" s="92"/>
      <c r="F19" s="59">
        <f>5*204*20</f>
        <v>20400</v>
      </c>
      <c r="G19" s="23"/>
      <c r="H19" s="23"/>
      <c r="I19" s="23"/>
      <c r="J19" s="23"/>
      <c r="K19" s="23"/>
    </row>
    <row r="20" spans="1:11" customFormat="1" ht="48" customHeight="1" thickBot="1" x14ac:dyDescent="0.3">
      <c r="A20" s="93" t="s">
        <v>48</v>
      </c>
      <c r="B20" s="94"/>
      <c r="C20" s="94"/>
      <c r="D20" s="94"/>
      <c r="E20" s="94"/>
      <c r="F20" s="61">
        <f>50*5*20*2</f>
        <v>10000</v>
      </c>
      <c r="G20" s="23"/>
      <c r="H20" s="23"/>
      <c r="I20" s="23"/>
      <c r="J20" s="23"/>
      <c r="K20" s="23"/>
    </row>
    <row r="21" spans="1:11" customFormat="1" thickBot="1" x14ac:dyDescent="0.3">
      <c r="A21" s="17" t="s">
        <v>49</v>
      </c>
      <c r="B21" s="24"/>
      <c r="C21" s="24"/>
      <c r="D21" s="25"/>
      <c r="E21" s="25"/>
      <c r="F21" s="60">
        <f>F19+F20</f>
        <v>30400</v>
      </c>
      <c r="G21" s="23"/>
      <c r="H21" s="23"/>
      <c r="I21" s="23"/>
      <c r="J21" s="23"/>
      <c r="K21" s="23"/>
    </row>
    <row r="22" spans="1:11" s="3" customFormat="1" ht="15.75" customHeight="1" thickBot="1" x14ac:dyDescent="0.3">
      <c r="A22" s="5"/>
      <c r="B22" s="11"/>
      <c r="C22" s="26"/>
      <c r="D22" s="26"/>
      <c r="E22" s="26"/>
      <c r="F22" s="52"/>
      <c r="G22" s="7"/>
      <c r="H22" s="5"/>
      <c r="I22" s="5"/>
      <c r="J22" s="5"/>
      <c r="K22" s="10"/>
    </row>
    <row r="23" spans="1:11" s="12" customFormat="1" ht="48" thickBot="1" x14ac:dyDescent="0.3">
      <c r="A23" s="58" t="s">
        <v>52</v>
      </c>
      <c r="B23" s="67" t="s">
        <v>58</v>
      </c>
      <c r="C23" s="67" t="s">
        <v>59</v>
      </c>
      <c r="D23" s="67" t="s">
        <v>60</v>
      </c>
      <c r="E23" s="67" t="s">
        <v>57</v>
      </c>
      <c r="F23" s="67" t="s">
        <v>61</v>
      </c>
      <c r="G23" s="67" t="s">
        <v>62</v>
      </c>
      <c r="H23" s="67" t="s">
        <v>63</v>
      </c>
      <c r="I23" s="67" t="s">
        <v>64</v>
      </c>
      <c r="J23" s="70" t="s">
        <v>65</v>
      </c>
    </row>
    <row r="24" spans="1:11" customFormat="1" ht="15.75" x14ac:dyDescent="0.25">
      <c r="A24" s="65" t="s">
        <v>53</v>
      </c>
      <c r="B24" s="66">
        <v>20400</v>
      </c>
      <c r="C24" s="66">
        <v>20400</v>
      </c>
      <c r="D24" s="66">
        <v>20400</v>
      </c>
      <c r="E24" s="66">
        <f>SUM(B24:D24)</f>
        <v>61200</v>
      </c>
      <c r="F24" s="66">
        <v>20400</v>
      </c>
      <c r="G24" s="66">
        <v>20400</v>
      </c>
      <c r="H24" s="66">
        <v>10200</v>
      </c>
      <c r="I24" s="66">
        <f>SUM(F24:H24)</f>
        <v>51000</v>
      </c>
      <c r="J24" s="71">
        <f>SUM(E24+I24)</f>
        <v>112200</v>
      </c>
    </row>
    <row r="25" spans="1:11" customFormat="1" thickBot="1" x14ac:dyDescent="0.3">
      <c r="A25" s="68" t="s">
        <v>54</v>
      </c>
      <c r="B25" s="69">
        <v>10000</v>
      </c>
      <c r="C25" s="69">
        <v>10000</v>
      </c>
      <c r="D25" s="69">
        <v>10000</v>
      </c>
      <c r="E25" s="69">
        <f>SUM(B25:D25)</f>
        <v>30000</v>
      </c>
      <c r="F25" s="69">
        <v>10000</v>
      </c>
      <c r="G25" s="69">
        <v>10000</v>
      </c>
      <c r="H25" s="69">
        <v>5000</v>
      </c>
      <c r="I25" s="69">
        <f t="shared" ref="I25:I27" si="0">SUM(F25:H25)</f>
        <v>25000</v>
      </c>
      <c r="J25" s="72">
        <f t="shared" ref="J25:J27" si="1">SUM(E25+I25)</f>
        <v>55000</v>
      </c>
    </row>
    <row r="26" spans="1:11" s="74" customFormat="1" thickBot="1" x14ac:dyDescent="0.3">
      <c r="A26" s="73" t="s">
        <v>47</v>
      </c>
      <c r="B26" s="61">
        <f>B24+B25</f>
        <v>30400</v>
      </c>
      <c r="C26" s="61">
        <f t="shared" ref="C26:I26" si="2">C24+C25</f>
        <v>30400</v>
      </c>
      <c r="D26" s="61">
        <f t="shared" si="2"/>
        <v>30400</v>
      </c>
      <c r="E26" s="61">
        <f t="shared" si="2"/>
        <v>91200</v>
      </c>
      <c r="F26" s="61">
        <f t="shared" si="2"/>
        <v>30400</v>
      </c>
      <c r="G26" s="61">
        <f t="shared" si="2"/>
        <v>30400</v>
      </c>
      <c r="H26" s="61">
        <f t="shared" si="2"/>
        <v>15200</v>
      </c>
      <c r="I26" s="61">
        <f t="shared" si="2"/>
        <v>76000</v>
      </c>
      <c r="J26" s="61">
        <f>J24+J25</f>
        <v>167200</v>
      </c>
      <c r="K26" s="82"/>
    </row>
    <row r="27" spans="1:11" s="74" customFormat="1" ht="31.5" customHeight="1" thickBot="1" x14ac:dyDescent="0.3">
      <c r="A27" s="75" t="s">
        <v>55</v>
      </c>
      <c r="B27" s="76">
        <v>185000</v>
      </c>
      <c r="C27" s="76">
        <v>185000</v>
      </c>
      <c r="D27" s="76">
        <v>183300</v>
      </c>
      <c r="E27" s="76">
        <f>SUM(B27:D27)</f>
        <v>553300</v>
      </c>
      <c r="F27" s="76">
        <v>185000</v>
      </c>
      <c r="G27" s="76">
        <v>185000</v>
      </c>
      <c r="H27" s="76">
        <v>99500</v>
      </c>
      <c r="I27" s="76">
        <f t="shared" si="0"/>
        <v>469500</v>
      </c>
      <c r="J27" s="51">
        <f t="shared" si="1"/>
        <v>1022800</v>
      </c>
    </row>
    <row r="28" spans="1:11" s="74" customFormat="1" thickBot="1" x14ac:dyDescent="0.3">
      <c r="A28" s="73" t="s">
        <v>56</v>
      </c>
      <c r="B28" s="61">
        <f>B26+B27</f>
        <v>215400</v>
      </c>
      <c r="C28" s="61">
        <f t="shared" ref="C28:J28" si="3">C26+C27</f>
        <v>215400</v>
      </c>
      <c r="D28" s="61">
        <f t="shared" si="3"/>
        <v>213700</v>
      </c>
      <c r="E28" s="61">
        <f>E26+E27</f>
        <v>644500</v>
      </c>
      <c r="F28" s="61">
        <f t="shared" si="3"/>
        <v>215400</v>
      </c>
      <c r="G28" s="61">
        <f t="shared" si="3"/>
        <v>215400</v>
      </c>
      <c r="H28" s="61">
        <f t="shared" si="3"/>
        <v>114700</v>
      </c>
      <c r="I28" s="61">
        <f t="shared" si="3"/>
        <v>545500</v>
      </c>
      <c r="J28" s="61">
        <f t="shared" si="3"/>
        <v>1190000</v>
      </c>
    </row>
    <row r="29" spans="1:11" s="3" customFormat="1" ht="15.75" customHeight="1" thickBot="1" x14ac:dyDescent="0.3">
      <c r="A29" s="5"/>
      <c r="B29" s="11"/>
      <c r="C29" s="26"/>
      <c r="D29" s="26"/>
      <c r="E29" s="26"/>
      <c r="F29" s="52"/>
      <c r="G29" s="7"/>
      <c r="H29" s="5"/>
      <c r="I29" s="5"/>
      <c r="J29" s="5"/>
      <c r="K29" s="10"/>
    </row>
    <row r="30" spans="1:11" s="3" customFormat="1" thickBot="1" x14ac:dyDescent="0.3">
      <c r="A30" s="88" t="s">
        <v>66</v>
      </c>
      <c r="B30" s="89"/>
      <c r="C30" s="89"/>
      <c r="D30" s="89"/>
      <c r="E30" s="89"/>
      <c r="F30" s="90"/>
      <c r="G30" s="7"/>
      <c r="H30" s="5"/>
      <c r="I30" s="5"/>
      <c r="J30" s="5"/>
      <c r="K30" s="10"/>
    </row>
    <row r="31" spans="1:11" s="3" customFormat="1" ht="15.75" x14ac:dyDescent="0.25">
      <c r="A31" s="5"/>
      <c r="B31" s="27" t="s">
        <v>31</v>
      </c>
      <c r="C31" s="28"/>
      <c r="D31" s="28"/>
      <c r="E31" s="28"/>
      <c r="F31" s="32"/>
      <c r="G31" s="22"/>
      <c r="H31" s="22"/>
      <c r="I31" s="22"/>
      <c r="J31" s="22"/>
      <c r="K31" s="9"/>
    </row>
    <row r="32" spans="1:11" s="3" customFormat="1" thickBot="1" x14ac:dyDescent="0.3">
      <c r="A32" s="5"/>
      <c r="B32" s="29" t="s">
        <v>32</v>
      </c>
      <c r="C32" s="30"/>
      <c r="D32" s="30"/>
      <c r="E32" s="30"/>
      <c r="F32" s="38"/>
      <c r="G32" s="22"/>
      <c r="H32" s="22"/>
      <c r="I32" s="22"/>
      <c r="J32" s="22"/>
      <c r="K32" s="9"/>
    </row>
    <row r="33" spans="1:11" s="4" customFormat="1" thickBot="1" x14ac:dyDescent="0.3">
      <c r="A33" s="5"/>
      <c r="B33" s="5"/>
      <c r="C33" s="5"/>
      <c r="D33" s="5"/>
      <c r="E33" s="5"/>
      <c r="F33" s="21"/>
      <c r="G33" s="5"/>
      <c r="H33" s="5"/>
      <c r="I33" s="5"/>
      <c r="J33" s="5"/>
      <c r="K33" s="10"/>
    </row>
    <row r="34" spans="1:11" s="3" customFormat="1" ht="15.75" customHeight="1" x14ac:dyDescent="0.25">
      <c r="A34" s="86" t="s">
        <v>71</v>
      </c>
      <c r="B34" s="87"/>
      <c r="C34" s="87"/>
      <c r="D34" s="31">
        <v>553300</v>
      </c>
      <c r="E34" s="32"/>
      <c r="F34" s="86" t="s">
        <v>77</v>
      </c>
      <c r="G34" s="95"/>
      <c r="H34" s="96"/>
      <c r="I34" s="21"/>
      <c r="J34" s="113"/>
      <c r="K34" s="62"/>
    </row>
    <row r="35" spans="1:11" s="3" customFormat="1" ht="15.75" x14ac:dyDescent="0.25">
      <c r="A35" s="34" t="s">
        <v>33</v>
      </c>
      <c r="B35" s="35"/>
      <c r="C35" s="22"/>
      <c r="D35" s="21">
        <f>ROUND(D34*30%,2)</f>
        <v>165990</v>
      </c>
      <c r="E35" s="36"/>
      <c r="F35" s="97"/>
      <c r="G35" s="98"/>
      <c r="H35" s="99"/>
      <c r="I35" s="21"/>
      <c r="J35" s="98"/>
      <c r="K35" s="22"/>
    </row>
    <row r="36" spans="1:11" s="3" customFormat="1" thickBot="1" x14ac:dyDescent="0.3">
      <c r="A36" s="34" t="s">
        <v>34</v>
      </c>
      <c r="B36" s="22"/>
      <c r="C36" s="22"/>
      <c r="D36" s="21">
        <f>D34*70%</f>
        <v>387310</v>
      </c>
      <c r="E36" s="36"/>
      <c r="F36" s="100"/>
      <c r="G36" s="101"/>
      <c r="H36" s="102"/>
      <c r="I36" s="21"/>
      <c r="J36" s="21"/>
      <c r="K36" s="22"/>
    </row>
    <row r="37" spans="1:11" s="3" customFormat="1" thickBot="1" x14ac:dyDescent="0.3">
      <c r="A37" s="34" t="s">
        <v>35</v>
      </c>
      <c r="B37" s="22"/>
      <c r="C37" s="22"/>
      <c r="D37" s="21"/>
      <c r="E37" s="36"/>
      <c r="F37" s="106">
        <f>ROUND(B27*100/E27,5)</f>
        <v>33.435749999999999</v>
      </c>
      <c r="G37" s="107"/>
      <c r="H37" s="108"/>
      <c r="I37" s="21"/>
      <c r="J37" s="21"/>
      <c r="K37" s="22"/>
    </row>
    <row r="38" spans="1:11" s="3" customFormat="1" ht="15.75" x14ac:dyDescent="0.25">
      <c r="A38" s="34"/>
      <c r="B38" s="22" t="s">
        <v>67</v>
      </c>
      <c r="C38" s="22"/>
      <c r="D38" s="21">
        <v>15</v>
      </c>
      <c r="E38" s="36"/>
      <c r="F38" s="86" t="s">
        <v>78</v>
      </c>
      <c r="G38" s="95"/>
      <c r="H38" s="96"/>
      <c r="I38" s="21"/>
      <c r="J38" s="21"/>
      <c r="K38" s="22"/>
    </row>
    <row r="39" spans="1:11" s="3" customFormat="1" ht="15.75" x14ac:dyDescent="0.25">
      <c r="A39" s="34"/>
      <c r="B39" s="22" t="s">
        <v>68</v>
      </c>
      <c r="C39" s="22"/>
      <c r="D39" s="21">
        <v>8</v>
      </c>
      <c r="E39" s="36"/>
      <c r="F39" s="97"/>
      <c r="G39" s="98"/>
      <c r="H39" s="99"/>
      <c r="I39" s="21"/>
      <c r="J39" s="21"/>
      <c r="K39" s="22"/>
    </row>
    <row r="40" spans="1:11" s="3" customFormat="1" thickBot="1" x14ac:dyDescent="0.3">
      <c r="A40" s="34"/>
      <c r="B40" s="22" t="s">
        <v>69</v>
      </c>
      <c r="C40" s="22"/>
      <c r="D40" s="21">
        <v>2</v>
      </c>
      <c r="E40" s="36"/>
      <c r="F40" s="100"/>
      <c r="G40" s="101"/>
      <c r="H40" s="102"/>
      <c r="I40" s="21"/>
      <c r="J40" s="21"/>
      <c r="K40" s="22"/>
    </row>
    <row r="41" spans="1:11" s="3" customFormat="1" thickBot="1" x14ac:dyDescent="0.3">
      <c r="A41" s="34"/>
      <c r="B41" s="22" t="s">
        <v>70</v>
      </c>
      <c r="C41" s="22"/>
      <c r="D41" s="21">
        <v>4</v>
      </c>
      <c r="E41" s="36"/>
      <c r="F41" s="106">
        <f>ROUND(D27/D34*100,6)</f>
        <v>33.128501999999997</v>
      </c>
      <c r="G41" s="107"/>
      <c r="H41" s="108"/>
      <c r="I41" s="21"/>
      <c r="J41" s="21"/>
      <c r="K41" s="22"/>
    </row>
    <row r="42" spans="1:11" s="3" customFormat="1" ht="15.75" x14ac:dyDescent="0.25">
      <c r="A42" s="34"/>
      <c r="B42" s="22" t="s">
        <v>36</v>
      </c>
      <c r="C42" s="22"/>
      <c r="D42" s="21">
        <f>SUM(D38:D41)</f>
        <v>29</v>
      </c>
      <c r="E42" s="36"/>
      <c r="F42" s="22"/>
      <c r="G42" s="22"/>
      <c r="H42" s="22"/>
      <c r="I42" s="21"/>
      <c r="J42" s="21"/>
      <c r="K42" s="22"/>
    </row>
    <row r="43" spans="1:11" s="3" customFormat="1" thickBot="1" x14ac:dyDescent="0.3">
      <c r="A43" s="29"/>
      <c r="B43" s="30" t="s">
        <v>37</v>
      </c>
      <c r="C43" s="30"/>
      <c r="D43" s="37"/>
      <c r="E43" s="38">
        <f>ROUND(D36/D42,4)</f>
        <v>13355.5172</v>
      </c>
      <c r="F43" s="22"/>
      <c r="G43" s="22"/>
      <c r="H43" s="22"/>
      <c r="I43" s="21"/>
      <c r="J43" s="21"/>
      <c r="K43" s="22"/>
    </row>
    <row r="44" spans="1:11" s="4" customFormat="1" ht="15.75" x14ac:dyDescent="0.25">
      <c r="A44" s="22"/>
      <c r="B44" s="22"/>
      <c r="C44" s="22"/>
      <c r="D44" s="21"/>
      <c r="E44" s="21"/>
      <c r="F44" s="21"/>
      <c r="G44" s="22"/>
      <c r="H44" s="22"/>
      <c r="I44" s="22"/>
      <c r="J44" s="21"/>
      <c r="K44" s="33"/>
    </row>
    <row r="45" spans="1:11" s="3" customFormat="1" thickBot="1" x14ac:dyDescent="0.3">
      <c r="A45" s="39" t="s">
        <v>79</v>
      </c>
      <c r="B45" s="5"/>
      <c r="C45" s="5"/>
      <c r="D45" s="5"/>
      <c r="E45" s="5"/>
      <c r="F45" s="21"/>
      <c r="G45" s="5"/>
      <c r="H45" s="5"/>
      <c r="I45" s="5"/>
      <c r="J45" s="5"/>
      <c r="K45" s="10"/>
    </row>
    <row r="46" spans="1:11" s="3" customFormat="1" ht="79.5" thickBot="1" x14ac:dyDescent="0.3">
      <c r="A46" s="40" t="s">
        <v>1</v>
      </c>
      <c r="B46" s="41" t="s">
        <v>38</v>
      </c>
      <c r="C46" s="42" t="s">
        <v>39</v>
      </c>
      <c r="D46" s="43" t="s">
        <v>40</v>
      </c>
      <c r="E46" s="42" t="s">
        <v>72</v>
      </c>
      <c r="F46" s="42" t="s">
        <v>74</v>
      </c>
      <c r="G46" s="42" t="s">
        <v>75</v>
      </c>
      <c r="H46" s="42" t="s">
        <v>76</v>
      </c>
      <c r="I46" s="42" t="s">
        <v>72</v>
      </c>
      <c r="J46" s="62"/>
      <c r="K46" s="62"/>
    </row>
    <row r="47" spans="1:11" s="3" customFormat="1" thickBot="1" x14ac:dyDescent="0.3">
      <c r="A47" s="42" t="s">
        <v>67</v>
      </c>
      <c r="B47" s="44">
        <f>ROUND(D$35/4,2)</f>
        <v>41497.5</v>
      </c>
      <c r="C47" s="45">
        <v>15</v>
      </c>
      <c r="D47" s="46">
        <f>ROUND(E43*D38,2)</f>
        <v>200332.76</v>
      </c>
      <c r="E47" s="20">
        <f>D47+B47</f>
        <v>241830.26</v>
      </c>
      <c r="F47" s="20">
        <f>E47*F37/100</f>
        <v>80857.761157950008</v>
      </c>
      <c r="G47" s="20">
        <v>80857.761157950008</v>
      </c>
      <c r="H47" s="20">
        <f>E47*F41/100</f>
        <v>80114.7425207052</v>
      </c>
      <c r="I47" s="20">
        <v>241830.26</v>
      </c>
      <c r="J47" s="21">
        <f>E47-I47</f>
        <v>0</v>
      </c>
      <c r="K47" s="22"/>
    </row>
    <row r="48" spans="1:11" s="3" customFormat="1" thickBot="1" x14ac:dyDescent="0.3">
      <c r="A48" s="42" t="s">
        <v>68</v>
      </c>
      <c r="B48" s="44">
        <f>ROUND(D$35/4,2)</f>
        <v>41497.5</v>
      </c>
      <c r="C48" s="45">
        <v>8</v>
      </c>
      <c r="D48" s="46">
        <f>ROUND(E43*D39,2)</f>
        <v>106844.14</v>
      </c>
      <c r="E48" s="20">
        <f>D48+B48</f>
        <v>148341.64000000001</v>
      </c>
      <c r="F48" s="20">
        <f>E48*F37/100</f>
        <v>49599.13989630001</v>
      </c>
      <c r="G48" s="20">
        <v>49599.13989630001</v>
      </c>
      <c r="H48" s="20">
        <f>E48*F41/100</f>
        <v>49143.3631742328</v>
      </c>
      <c r="I48" s="20">
        <v>148341.64000000001</v>
      </c>
      <c r="J48" s="21">
        <f t="shared" ref="J48:J51" si="4">E48-I48</f>
        <v>0</v>
      </c>
      <c r="K48" s="22"/>
    </row>
    <row r="49" spans="1:11" s="3" customFormat="1" thickBot="1" x14ac:dyDescent="0.3">
      <c r="A49" s="78" t="s">
        <v>69</v>
      </c>
      <c r="B49" s="44">
        <f t="shared" ref="B49:B50" si="5">ROUND(D$35/4,2)</f>
        <v>41497.5</v>
      </c>
      <c r="C49" s="47">
        <v>2</v>
      </c>
      <c r="D49" s="31">
        <f>ROUND(E43*D40,2)</f>
        <v>26711.03</v>
      </c>
      <c r="E49" s="20">
        <f>D49+B49</f>
        <v>68208.53</v>
      </c>
      <c r="F49" s="20">
        <f>E49*F37/100</f>
        <v>22806.033569474999</v>
      </c>
      <c r="G49" s="20">
        <v>22806.033569474999</v>
      </c>
      <c r="H49" s="20">
        <f>E49*F41/100</f>
        <v>22596.464225220596</v>
      </c>
      <c r="I49" s="20">
        <v>68208.53</v>
      </c>
      <c r="J49" s="21">
        <f t="shared" si="4"/>
        <v>0</v>
      </c>
      <c r="K49" s="22"/>
    </row>
    <row r="50" spans="1:11" s="3" customFormat="1" ht="32.25" thickBot="1" x14ac:dyDescent="0.3">
      <c r="A50" s="42" t="s">
        <v>70</v>
      </c>
      <c r="B50" s="44">
        <f t="shared" si="5"/>
        <v>41497.5</v>
      </c>
      <c r="C50" s="45">
        <v>4</v>
      </c>
      <c r="D50" s="46">
        <f>ROUND(E43*D41,2)</f>
        <v>53422.07</v>
      </c>
      <c r="E50" s="20">
        <f>D50+B50</f>
        <v>94919.57</v>
      </c>
      <c r="F50" s="20">
        <f>E50*F37/100</f>
        <v>31737.070126275001</v>
      </c>
      <c r="G50" s="20">
        <v>31737.070126275001</v>
      </c>
      <c r="H50" s="20">
        <f>E50*F41/100</f>
        <v>31445.4316458414</v>
      </c>
      <c r="I50" s="20">
        <v>94919.57</v>
      </c>
      <c r="J50" s="21">
        <f t="shared" si="4"/>
        <v>0</v>
      </c>
      <c r="K50" s="22"/>
    </row>
    <row r="51" spans="1:11" s="3" customFormat="1" thickBot="1" x14ac:dyDescent="0.3">
      <c r="A51" s="45" t="s">
        <v>2</v>
      </c>
      <c r="B51" s="44">
        <f>SUM(B47:B50)</f>
        <v>165990</v>
      </c>
      <c r="C51" s="44">
        <f t="shared" ref="C51:I51" si="6">SUM(C47:C50)</f>
        <v>29</v>
      </c>
      <c r="D51" s="44">
        <f t="shared" si="6"/>
        <v>387310.00000000006</v>
      </c>
      <c r="E51" s="44">
        <f>SUM(E47:E50)</f>
        <v>553300</v>
      </c>
      <c r="F51" s="44">
        <f t="shared" si="6"/>
        <v>185000.00475000002</v>
      </c>
      <c r="G51" s="44">
        <f t="shared" si="6"/>
        <v>185000.00475000002</v>
      </c>
      <c r="H51" s="44">
        <f t="shared" si="6"/>
        <v>183300.00156599999</v>
      </c>
      <c r="I51" s="20">
        <f t="shared" si="6"/>
        <v>553300</v>
      </c>
      <c r="J51" s="21">
        <f t="shared" si="4"/>
        <v>0</v>
      </c>
      <c r="K51" s="21"/>
    </row>
    <row r="52" spans="1:11" s="3" customFormat="1" thickBot="1" x14ac:dyDescent="0.3">
      <c r="A52" s="5"/>
      <c r="B52" s="7"/>
      <c r="C52" s="8"/>
      <c r="D52" s="7"/>
      <c r="E52" s="7"/>
      <c r="F52" s="55"/>
      <c r="G52" s="7"/>
      <c r="H52" s="5"/>
      <c r="I52" s="5"/>
      <c r="J52" s="5"/>
      <c r="K52" s="10"/>
    </row>
    <row r="53" spans="1:11" s="3" customFormat="1" ht="15.75" x14ac:dyDescent="0.25">
      <c r="A53" s="86" t="s">
        <v>84</v>
      </c>
      <c r="B53" s="87"/>
      <c r="C53" s="87"/>
      <c r="D53" s="31">
        <v>469500</v>
      </c>
      <c r="E53" s="32"/>
      <c r="F53" s="86" t="s">
        <v>88</v>
      </c>
      <c r="G53" s="95"/>
      <c r="H53" s="96"/>
      <c r="I53" s="5"/>
      <c r="J53" s="21"/>
      <c r="K53" s="33"/>
    </row>
    <row r="54" spans="1:11" s="3" customFormat="1" ht="15.75" x14ac:dyDescent="0.25">
      <c r="A54" s="34" t="s">
        <v>33</v>
      </c>
      <c r="B54" s="35"/>
      <c r="C54" s="22"/>
      <c r="D54" s="21">
        <f>D$53*30%</f>
        <v>140850</v>
      </c>
      <c r="E54" s="36"/>
      <c r="F54" s="97"/>
      <c r="G54" s="98"/>
      <c r="H54" s="99"/>
      <c r="I54" s="22"/>
      <c r="J54" s="21"/>
      <c r="K54" s="33"/>
    </row>
    <row r="55" spans="1:11" s="3" customFormat="1" thickBot="1" x14ac:dyDescent="0.3">
      <c r="A55" s="34" t="s">
        <v>34</v>
      </c>
      <c r="B55" s="22"/>
      <c r="C55" s="22"/>
      <c r="D55" s="21">
        <f>D$53*70%</f>
        <v>328650</v>
      </c>
      <c r="E55" s="36"/>
      <c r="F55" s="100"/>
      <c r="G55" s="101"/>
      <c r="H55" s="102"/>
      <c r="I55" s="22"/>
      <c r="J55" s="21"/>
      <c r="K55" s="33"/>
    </row>
    <row r="56" spans="1:11" s="3" customFormat="1" thickBot="1" x14ac:dyDescent="0.3">
      <c r="A56" s="34" t="s">
        <v>35</v>
      </c>
      <c r="B56" s="22"/>
      <c r="C56" s="22"/>
      <c r="D56" s="21"/>
      <c r="E56" s="36"/>
      <c r="F56" s="103">
        <f>F27/D53*100</f>
        <v>39.403620873269432</v>
      </c>
      <c r="G56" s="104"/>
      <c r="H56" s="105"/>
      <c r="I56" s="22"/>
      <c r="J56" s="21"/>
      <c r="K56" s="33"/>
    </row>
    <row r="57" spans="1:11" s="3" customFormat="1" ht="15.75" x14ac:dyDescent="0.25">
      <c r="A57" s="34"/>
      <c r="B57" s="22" t="s">
        <v>67</v>
      </c>
      <c r="C57" s="22"/>
      <c r="D57" s="21">
        <v>15</v>
      </c>
      <c r="E57" s="36"/>
      <c r="F57" s="86" t="s">
        <v>78</v>
      </c>
      <c r="G57" s="95"/>
      <c r="H57" s="96"/>
      <c r="I57" s="22"/>
      <c r="J57" s="21"/>
      <c r="K57" s="33"/>
    </row>
    <row r="58" spans="1:11" s="3" customFormat="1" ht="15.75" x14ac:dyDescent="0.25">
      <c r="A58" s="34"/>
      <c r="B58" s="22" t="s">
        <v>68</v>
      </c>
      <c r="C58" s="22"/>
      <c r="D58" s="21">
        <v>8</v>
      </c>
      <c r="E58" s="36"/>
      <c r="F58" s="97"/>
      <c r="G58" s="98"/>
      <c r="H58" s="99"/>
      <c r="I58" s="22"/>
      <c r="J58" s="21"/>
      <c r="K58" s="33"/>
    </row>
    <row r="59" spans="1:11" s="3" customFormat="1" thickBot="1" x14ac:dyDescent="0.3">
      <c r="A59" s="34"/>
      <c r="B59" s="22" t="s">
        <v>69</v>
      </c>
      <c r="C59" s="22"/>
      <c r="D59" s="21">
        <v>2</v>
      </c>
      <c r="E59" s="36"/>
      <c r="F59" s="100"/>
      <c r="G59" s="101"/>
      <c r="H59" s="102"/>
      <c r="I59" s="22"/>
      <c r="J59" s="21"/>
      <c r="K59" s="33"/>
    </row>
    <row r="60" spans="1:11" s="3" customFormat="1" thickBot="1" x14ac:dyDescent="0.3">
      <c r="A60" s="34"/>
      <c r="B60" s="22" t="s">
        <v>70</v>
      </c>
      <c r="C60" s="22"/>
      <c r="D60" s="21">
        <v>4</v>
      </c>
      <c r="E60" s="36"/>
      <c r="F60" s="106">
        <f>H27/D53*100</f>
        <v>21.192758253461129</v>
      </c>
      <c r="G60" s="107"/>
      <c r="H60" s="108"/>
      <c r="I60" s="22"/>
      <c r="J60" s="21"/>
      <c r="K60" s="33"/>
    </row>
    <row r="61" spans="1:11" s="3" customFormat="1" ht="15.75" x14ac:dyDescent="0.25">
      <c r="A61" s="34"/>
      <c r="B61" s="22" t="s">
        <v>36</v>
      </c>
      <c r="C61" s="22"/>
      <c r="D61" s="21">
        <f>SUM(D57:D60)</f>
        <v>29</v>
      </c>
      <c r="E61" s="36"/>
      <c r="F61" s="21"/>
      <c r="G61" s="22"/>
      <c r="H61" s="22"/>
      <c r="I61" s="22"/>
      <c r="J61" s="21"/>
      <c r="K61" s="33"/>
    </row>
    <row r="62" spans="1:11" s="3" customFormat="1" thickBot="1" x14ac:dyDescent="0.3">
      <c r="A62" s="29"/>
      <c r="B62" s="30" t="s">
        <v>37</v>
      </c>
      <c r="C62" s="30"/>
      <c r="D62" s="37"/>
      <c r="E62" s="38">
        <f>D55/D61</f>
        <v>11332.758620689656</v>
      </c>
      <c r="F62" s="21"/>
      <c r="G62" s="22"/>
      <c r="H62" s="22"/>
      <c r="I62" s="22"/>
      <c r="J62" s="21"/>
      <c r="K62" s="33"/>
    </row>
    <row r="63" spans="1:11" s="3" customFormat="1" ht="15.75" x14ac:dyDescent="0.25">
      <c r="A63" s="22"/>
      <c r="B63" s="22"/>
      <c r="C63" s="22"/>
      <c r="D63" s="21"/>
      <c r="E63" s="21"/>
      <c r="F63" s="21"/>
      <c r="G63" s="22"/>
      <c r="H63" s="22"/>
      <c r="I63" s="22"/>
      <c r="J63" s="21"/>
      <c r="K63" s="33"/>
    </row>
    <row r="64" spans="1:11" s="4" customFormat="1" ht="15.75" x14ac:dyDescent="0.25">
      <c r="A64" s="22"/>
      <c r="B64" s="22"/>
      <c r="C64" s="22"/>
      <c r="D64" s="21"/>
      <c r="E64" s="21"/>
      <c r="F64" s="21"/>
      <c r="G64" s="22"/>
      <c r="H64" s="22"/>
      <c r="I64" s="22"/>
      <c r="J64" s="21"/>
      <c r="K64" s="33"/>
    </row>
    <row r="65" spans="1:11" s="3" customFormat="1" ht="21" customHeight="1" thickBot="1" x14ac:dyDescent="0.3">
      <c r="A65" s="39" t="s">
        <v>85</v>
      </c>
      <c r="B65" s="5"/>
      <c r="C65" s="5"/>
      <c r="D65" s="5"/>
      <c r="E65" s="5"/>
      <c r="F65" s="21"/>
      <c r="G65" s="5"/>
      <c r="H65" s="5"/>
      <c r="I65" s="5"/>
      <c r="J65" s="5"/>
      <c r="K65" s="10"/>
    </row>
    <row r="66" spans="1:11" s="3" customFormat="1" ht="85.5" customHeight="1" thickBot="1" x14ac:dyDescent="0.3">
      <c r="A66" s="40" t="s">
        <v>1</v>
      </c>
      <c r="B66" s="41" t="s">
        <v>38</v>
      </c>
      <c r="C66" s="42" t="s">
        <v>39</v>
      </c>
      <c r="D66" s="43" t="s">
        <v>40</v>
      </c>
      <c r="E66" s="42" t="s">
        <v>83</v>
      </c>
      <c r="F66" s="42" t="s">
        <v>80</v>
      </c>
      <c r="G66" s="42" t="s">
        <v>81</v>
      </c>
      <c r="H66" s="42" t="s">
        <v>82</v>
      </c>
      <c r="I66" s="42" t="s">
        <v>83</v>
      </c>
      <c r="J66" s="21"/>
      <c r="K66" s="33"/>
    </row>
    <row r="67" spans="1:11" s="3" customFormat="1" ht="30.75" customHeight="1" thickBot="1" x14ac:dyDescent="0.3">
      <c r="A67" s="42" t="s">
        <v>11</v>
      </c>
      <c r="B67" s="44">
        <f>D$54/4</f>
        <v>35212.5</v>
      </c>
      <c r="C67" s="45">
        <v>15</v>
      </c>
      <c r="D67" s="46">
        <f>E62*D57</f>
        <v>169991.37931034484</v>
      </c>
      <c r="E67" s="20">
        <f>D67+B67</f>
        <v>205203.87931034484</v>
      </c>
      <c r="F67" s="20">
        <f>E67*F56/100</f>
        <v>80857.758620689652</v>
      </c>
      <c r="G67" s="20">
        <v>80857.761157950008</v>
      </c>
      <c r="H67" s="20">
        <f>E67*F60/100</f>
        <v>43488.362068965522</v>
      </c>
      <c r="I67" s="20">
        <f>SUM(F67:H67)</f>
        <v>205203.88184760517</v>
      </c>
      <c r="J67" s="21">
        <f>E67-I67</f>
        <v>-2.537260326789692E-3</v>
      </c>
      <c r="K67" s="33"/>
    </row>
    <row r="68" spans="1:11" s="3" customFormat="1" ht="22.5" customHeight="1" thickBot="1" x14ac:dyDescent="0.3">
      <c r="A68" s="42" t="s">
        <v>12</v>
      </c>
      <c r="B68" s="44">
        <f t="shared" ref="B68:B70" si="7">D$54/4</f>
        <v>35212.5</v>
      </c>
      <c r="C68" s="45">
        <v>8</v>
      </c>
      <c r="D68" s="46">
        <f>E62*D58</f>
        <v>90662.068965517246</v>
      </c>
      <c r="E68" s="20">
        <f>D68+B68</f>
        <v>125874.56896551725</v>
      </c>
      <c r="F68" s="20">
        <f>E68*F56/100</f>
        <v>49599.137931034478</v>
      </c>
      <c r="G68" s="20">
        <v>49599.13989630001</v>
      </c>
      <c r="H68" s="20">
        <f>E68*F60/100</f>
        <v>26676.293103448279</v>
      </c>
      <c r="I68" s="20">
        <f t="shared" ref="I68:I70" si="8">SUM(F68:H68)</f>
        <v>125874.57093078276</v>
      </c>
      <c r="J68" s="21">
        <f t="shared" ref="J68:J71" si="9">E68-I68</f>
        <v>-1.9652655173558742E-3</v>
      </c>
      <c r="K68" s="33"/>
    </row>
    <row r="69" spans="1:11" s="3" customFormat="1" ht="30" customHeight="1" thickBot="1" x14ac:dyDescent="0.3">
      <c r="A69" s="78" t="s">
        <v>13</v>
      </c>
      <c r="B69" s="44">
        <f t="shared" si="7"/>
        <v>35212.5</v>
      </c>
      <c r="C69" s="47">
        <v>2</v>
      </c>
      <c r="D69" s="31">
        <f>E62*D59</f>
        <v>22665.517241379312</v>
      </c>
      <c r="E69" s="20">
        <f>D69+B69</f>
        <v>57878.017241379312</v>
      </c>
      <c r="F69" s="20">
        <f>E69*F56/100</f>
        <v>22806.03448275862</v>
      </c>
      <c r="G69" s="20">
        <v>22806.033569474999</v>
      </c>
      <c r="H69" s="20">
        <f>E69*F60/100</f>
        <v>12265.948275862069</v>
      </c>
      <c r="I69" s="20">
        <f t="shared" si="8"/>
        <v>57878.016328095691</v>
      </c>
      <c r="J69" s="21">
        <f t="shared" si="9"/>
        <v>9.1328362032072619E-4</v>
      </c>
      <c r="K69" s="33"/>
    </row>
    <row r="70" spans="1:11" s="3" customFormat="1" ht="30" customHeight="1" thickBot="1" x14ac:dyDescent="0.3">
      <c r="A70" s="42" t="s">
        <v>70</v>
      </c>
      <c r="B70" s="44">
        <f t="shared" si="7"/>
        <v>35212.5</v>
      </c>
      <c r="C70" s="45">
        <v>4</v>
      </c>
      <c r="D70" s="31">
        <f>E62*D60</f>
        <v>45331.034482758623</v>
      </c>
      <c r="E70" s="77">
        <f>D70+B70</f>
        <v>80543.534482758623</v>
      </c>
      <c r="F70" s="20">
        <f>E70*F56/100</f>
        <v>31737.068965517239</v>
      </c>
      <c r="G70" s="20">
        <v>31737.070126275001</v>
      </c>
      <c r="H70" s="20">
        <f>E70*F60/100</f>
        <v>17069.396551724138</v>
      </c>
      <c r="I70" s="20">
        <f t="shared" si="8"/>
        <v>80543.53564351637</v>
      </c>
      <c r="J70" s="21">
        <f t="shared" si="9"/>
        <v>-1.1607577471295372E-3</v>
      </c>
      <c r="K70" s="33"/>
    </row>
    <row r="71" spans="1:11" s="3" customFormat="1" thickBot="1" x14ac:dyDescent="0.3">
      <c r="A71" s="45" t="s">
        <v>2</v>
      </c>
      <c r="B71" s="44">
        <f>SUM(B67:B70)</f>
        <v>140850</v>
      </c>
      <c r="C71" s="44">
        <f t="shared" ref="C71:I71" si="10">SUM(C67:C70)</f>
        <v>29</v>
      </c>
      <c r="D71" s="44">
        <f t="shared" si="10"/>
        <v>328650</v>
      </c>
      <c r="E71" s="44">
        <f>SUM(E67:E70)</f>
        <v>469500</v>
      </c>
      <c r="F71" s="44">
        <f t="shared" si="10"/>
        <v>185000</v>
      </c>
      <c r="G71" s="44">
        <f t="shared" si="10"/>
        <v>185000.00475000002</v>
      </c>
      <c r="H71" s="44">
        <f t="shared" si="10"/>
        <v>99500</v>
      </c>
      <c r="I71" s="20">
        <f t="shared" si="10"/>
        <v>469500.00474999996</v>
      </c>
      <c r="J71" s="21">
        <f t="shared" si="9"/>
        <v>-4.7499999636784196E-3</v>
      </c>
      <c r="K71" s="10"/>
    </row>
    <row r="72" spans="1:11" s="3" customFormat="1" ht="15.75" x14ac:dyDescent="0.25">
      <c r="A72" s="22"/>
      <c r="B72" s="21"/>
      <c r="C72" s="21"/>
      <c r="D72" s="21"/>
      <c r="E72" s="21"/>
      <c r="F72" s="21"/>
      <c r="G72" s="21"/>
      <c r="H72" s="21"/>
      <c r="I72" s="21"/>
      <c r="J72" s="21"/>
      <c r="K72" s="10"/>
    </row>
    <row r="73" spans="1:11" s="3" customFormat="1" ht="15.75" x14ac:dyDescent="0.25">
      <c r="A73" s="5"/>
      <c r="B73" s="7"/>
      <c r="C73" s="8"/>
      <c r="D73" s="7"/>
      <c r="E73" s="7"/>
      <c r="F73" s="55"/>
      <c r="G73" s="7"/>
      <c r="H73" s="5"/>
      <c r="I73" s="5"/>
      <c r="J73" s="5"/>
      <c r="K73" s="10"/>
    </row>
    <row r="74" spans="1:11" s="4" customFormat="1" ht="16.5" customHeight="1" thickBot="1" x14ac:dyDescent="0.3">
      <c r="A74" s="83" t="s">
        <v>14</v>
      </c>
      <c r="B74" s="84"/>
      <c r="C74" s="84"/>
      <c r="D74" s="84"/>
      <c r="E74" s="85"/>
      <c r="F74" s="54"/>
      <c r="G74" s="5"/>
      <c r="H74" s="5"/>
      <c r="I74" s="5"/>
      <c r="J74" s="5"/>
      <c r="K74" s="10"/>
    </row>
    <row r="75" spans="1:11" s="4" customFormat="1" ht="48" customHeight="1" thickBot="1" x14ac:dyDescent="0.3">
      <c r="A75" s="63" t="s">
        <v>1</v>
      </c>
      <c r="B75" s="42" t="s">
        <v>16</v>
      </c>
      <c r="C75" s="42" t="s">
        <v>17</v>
      </c>
      <c r="D75" s="42" t="s">
        <v>18</v>
      </c>
      <c r="E75" s="42" t="s">
        <v>25</v>
      </c>
      <c r="F75" s="53" t="s">
        <v>19</v>
      </c>
      <c r="G75" s="42" t="s">
        <v>20</v>
      </c>
      <c r="H75" s="42" t="s">
        <v>21</v>
      </c>
      <c r="I75" s="42" t="s">
        <v>22</v>
      </c>
      <c r="J75" s="42" t="s">
        <v>23</v>
      </c>
      <c r="K75" s="53" t="s">
        <v>24</v>
      </c>
    </row>
    <row r="76" spans="1:11" s="4" customFormat="1" thickBot="1" x14ac:dyDescent="0.3">
      <c r="A76" s="42" t="s">
        <v>67</v>
      </c>
      <c r="B76" s="20">
        <v>77372.399999999994</v>
      </c>
      <c r="C76" s="20">
        <v>77999.98</v>
      </c>
      <c r="D76" s="20">
        <v>78000</v>
      </c>
      <c r="E76" s="20">
        <v>627.62</v>
      </c>
      <c r="F76" s="20">
        <f>B76+C76+D76+E76</f>
        <v>234000</v>
      </c>
      <c r="G76" s="20">
        <v>78000</v>
      </c>
      <c r="H76" s="20">
        <v>78000</v>
      </c>
      <c r="I76" s="20">
        <v>78000</v>
      </c>
      <c r="J76" s="20">
        <f>SUM(G76:I76)</f>
        <v>234000</v>
      </c>
      <c r="K76" s="20">
        <f>F76+J76</f>
        <v>468000</v>
      </c>
    </row>
    <row r="77" spans="1:11" s="4" customFormat="1" thickBot="1" x14ac:dyDescent="0.3">
      <c r="A77" s="42" t="s">
        <v>68</v>
      </c>
      <c r="B77" s="20">
        <v>48600.01</v>
      </c>
      <c r="C77" s="20">
        <v>48600.01</v>
      </c>
      <c r="D77" s="20">
        <v>31979.25</v>
      </c>
      <c r="E77" s="20">
        <v>16620.73</v>
      </c>
      <c r="F77" s="20">
        <f t="shared" ref="F77:F78" si="11">B77+C77+D77+E77</f>
        <v>145800</v>
      </c>
      <c r="G77" s="20">
        <v>48600</v>
      </c>
      <c r="H77" s="20">
        <v>48600</v>
      </c>
      <c r="I77" s="20">
        <v>48600</v>
      </c>
      <c r="J77" s="20">
        <f>SUM(G77:I77)</f>
        <v>145800</v>
      </c>
      <c r="K77" s="20">
        <f>F77+J77</f>
        <v>291600</v>
      </c>
    </row>
    <row r="78" spans="1:11" s="4" customFormat="1" thickBot="1" x14ac:dyDescent="0.3">
      <c r="A78" s="42" t="s">
        <v>69</v>
      </c>
      <c r="B78" s="20">
        <v>23399.99</v>
      </c>
      <c r="C78" s="20">
        <v>23399.99</v>
      </c>
      <c r="D78" s="20">
        <v>22615.75</v>
      </c>
      <c r="E78" s="20">
        <v>784.27</v>
      </c>
      <c r="F78" s="20">
        <f t="shared" si="11"/>
        <v>70200.000000000015</v>
      </c>
      <c r="G78" s="20">
        <v>23400</v>
      </c>
      <c r="H78" s="20">
        <v>23400</v>
      </c>
      <c r="I78" s="20">
        <v>23400</v>
      </c>
      <c r="J78" s="20">
        <f>SUM(G78:I78)</f>
        <v>70200</v>
      </c>
      <c r="K78" s="20">
        <f>F78+J78</f>
        <v>140400</v>
      </c>
    </row>
    <row r="79" spans="1:11" s="4" customFormat="1" thickBot="1" x14ac:dyDescent="0.3">
      <c r="A79" s="29" t="s">
        <v>2</v>
      </c>
      <c r="B79" s="49">
        <f>SUM(B76:B78)</f>
        <v>149372.4</v>
      </c>
      <c r="C79" s="49">
        <f t="shared" ref="C79:J79" si="12">SUM(C76:C78)</f>
        <v>149999.97999999998</v>
      </c>
      <c r="D79" s="49">
        <f t="shared" si="12"/>
        <v>132595</v>
      </c>
      <c r="E79" s="49">
        <f t="shared" si="12"/>
        <v>18032.62</v>
      </c>
      <c r="F79" s="49">
        <f t="shared" si="12"/>
        <v>450000</v>
      </c>
      <c r="G79" s="49">
        <f t="shared" si="12"/>
        <v>150000</v>
      </c>
      <c r="H79" s="49">
        <f t="shared" si="12"/>
        <v>150000</v>
      </c>
      <c r="I79" s="49">
        <f t="shared" si="12"/>
        <v>150000</v>
      </c>
      <c r="J79" s="49">
        <f t="shared" si="12"/>
        <v>450000</v>
      </c>
      <c r="K79" s="49">
        <f>SUM(K76:K78)</f>
        <v>900000</v>
      </c>
    </row>
    <row r="80" spans="1:11" s="79" customFormat="1" ht="48.75" thickBot="1" x14ac:dyDescent="0.35">
      <c r="A80" s="80" t="s">
        <v>1</v>
      </c>
      <c r="B80" s="81" t="s">
        <v>58</v>
      </c>
      <c r="C80" s="81" t="s">
        <v>59</v>
      </c>
      <c r="D80" s="81" t="s">
        <v>60</v>
      </c>
      <c r="E80" s="81" t="s">
        <v>57</v>
      </c>
      <c r="F80" s="81" t="s">
        <v>61</v>
      </c>
      <c r="G80" s="81" t="s">
        <v>62</v>
      </c>
      <c r="H80" s="81" t="s">
        <v>63</v>
      </c>
      <c r="I80" s="81" t="s">
        <v>64</v>
      </c>
      <c r="J80" s="81" t="s">
        <v>87</v>
      </c>
      <c r="K80" s="81" t="s">
        <v>86</v>
      </c>
    </row>
    <row r="81" spans="1:11" s="79" customFormat="1" ht="33" thickBot="1" x14ac:dyDescent="0.35">
      <c r="A81" s="80" t="s">
        <v>73</v>
      </c>
      <c r="B81" s="53">
        <v>30400</v>
      </c>
      <c r="C81" s="53">
        <v>30400</v>
      </c>
      <c r="D81" s="53">
        <v>30400</v>
      </c>
      <c r="E81" s="53">
        <f>SUM(B81:D81)</f>
        <v>91200</v>
      </c>
      <c r="F81" s="53">
        <v>30400</v>
      </c>
      <c r="G81" s="53">
        <v>30400</v>
      </c>
      <c r="H81" s="53">
        <v>15200</v>
      </c>
      <c r="I81" s="53">
        <f>SUM(F81:H81)</f>
        <v>76000</v>
      </c>
      <c r="J81" s="53">
        <f>E81+I81</f>
        <v>167200</v>
      </c>
      <c r="K81" s="53">
        <f>J81</f>
        <v>167200</v>
      </c>
    </row>
    <row r="82" spans="1:11" s="6" customFormat="1" ht="17.25" thickBot="1" x14ac:dyDescent="0.35">
      <c r="A82" s="42" t="s">
        <v>67</v>
      </c>
      <c r="B82" s="20">
        <v>80857.759999999995</v>
      </c>
      <c r="C82" s="20">
        <v>80857.759999999995</v>
      </c>
      <c r="D82" s="20">
        <v>80114.740000000005</v>
      </c>
      <c r="E82" s="53">
        <f t="shared" ref="E82:E85" si="13">SUM(B82:D82)</f>
        <v>241830.26</v>
      </c>
      <c r="F82" s="20">
        <v>80857.759999999995</v>
      </c>
      <c r="G82" s="20">
        <v>80857.759999999995</v>
      </c>
      <c r="H82" s="20">
        <v>43488.36</v>
      </c>
      <c r="I82" s="53">
        <f t="shared" ref="I82:I85" si="14">SUM(F82:H82)</f>
        <v>205203.88</v>
      </c>
      <c r="J82" s="53">
        <f t="shared" ref="J82:J85" si="15">E82+I82</f>
        <v>447034.14</v>
      </c>
      <c r="K82" s="53">
        <f>J82+K76</f>
        <v>915034.14</v>
      </c>
    </row>
    <row r="83" spans="1:11" s="6" customFormat="1" ht="17.25" thickBot="1" x14ac:dyDescent="0.35">
      <c r="A83" s="42" t="s">
        <v>68</v>
      </c>
      <c r="B83" s="20">
        <v>49599.14</v>
      </c>
      <c r="C83" s="20">
        <v>49599.14</v>
      </c>
      <c r="D83" s="20">
        <v>49143.360000000001</v>
      </c>
      <c r="E83" s="53">
        <f t="shared" si="13"/>
        <v>148341.64000000001</v>
      </c>
      <c r="F83" s="20">
        <v>49599.14</v>
      </c>
      <c r="G83" s="20">
        <v>49599.14</v>
      </c>
      <c r="H83" s="20">
        <v>26676.29</v>
      </c>
      <c r="I83" s="53">
        <f t="shared" si="14"/>
        <v>125874.57</v>
      </c>
      <c r="J83" s="53">
        <f t="shared" si="15"/>
        <v>274216.21000000002</v>
      </c>
      <c r="K83" s="53">
        <f>J83+K77</f>
        <v>565816.21</v>
      </c>
    </row>
    <row r="84" spans="1:11" s="6" customFormat="1" ht="17.25" thickBot="1" x14ac:dyDescent="0.35">
      <c r="A84" s="42" t="s">
        <v>69</v>
      </c>
      <c r="B84" s="20">
        <v>22806.03</v>
      </c>
      <c r="C84" s="20">
        <v>22806.03</v>
      </c>
      <c r="D84" s="20">
        <v>22596.47</v>
      </c>
      <c r="E84" s="53">
        <f t="shared" si="13"/>
        <v>68208.53</v>
      </c>
      <c r="F84" s="20">
        <v>22806.03</v>
      </c>
      <c r="G84" s="20">
        <v>22806.03</v>
      </c>
      <c r="H84" s="20">
        <v>12265.95</v>
      </c>
      <c r="I84" s="53">
        <f t="shared" si="14"/>
        <v>57878.009999999995</v>
      </c>
      <c r="J84" s="53">
        <f t="shared" si="15"/>
        <v>126086.54</v>
      </c>
      <c r="K84" s="53">
        <f>J84+K78</f>
        <v>266486.53999999998</v>
      </c>
    </row>
    <row r="85" spans="1:11" s="6" customFormat="1" ht="33" thickBot="1" x14ac:dyDescent="0.35">
      <c r="A85" s="48" t="s">
        <v>70</v>
      </c>
      <c r="B85" s="49">
        <v>31737.07</v>
      </c>
      <c r="C85" s="49">
        <v>31737.07</v>
      </c>
      <c r="D85" s="49">
        <v>31445.43</v>
      </c>
      <c r="E85" s="53">
        <f t="shared" si="13"/>
        <v>94919.57</v>
      </c>
      <c r="F85" s="49">
        <v>31737.07</v>
      </c>
      <c r="G85" s="49">
        <v>31737.07</v>
      </c>
      <c r="H85" s="49">
        <v>17069.400000000001</v>
      </c>
      <c r="I85" s="53">
        <f t="shared" si="14"/>
        <v>80543.540000000008</v>
      </c>
      <c r="J85" s="53">
        <f t="shared" si="15"/>
        <v>175463.11000000002</v>
      </c>
      <c r="K85" s="53">
        <f>J85</f>
        <v>175463.11000000002</v>
      </c>
    </row>
    <row r="86" spans="1:11" s="6" customFormat="1" ht="17.25" thickBot="1" x14ac:dyDescent="0.35">
      <c r="A86" s="29" t="s">
        <v>2</v>
      </c>
      <c r="B86" s="49">
        <f>SUM(B81:B85)</f>
        <v>215400</v>
      </c>
      <c r="C86" s="49">
        <f t="shared" ref="C86:E86" si="16">SUM(C81:C85)</f>
        <v>215400</v>
      </c>
      <c r="D86" s="49">
        <f t="shared" si="16"/>
        <v>213700</v>
      </c>
      <c r="E86" s="49">
        <f t="shared" si="16"/>
        <v>644500</v>
      </c>
      <c r="F86" s="49">
        <f t="shared" ref="F86" si="17">SUM(F81:F85)</f>
        <v>215400</v>
      </c>
      <c r="G86" s="49">
        <f t="shared" ref="G86" si="18">SUM(G81:G85)</f>
        <v>215400</v>
      </c>
      <c r="H86" s="49">
        <f t="shared" ref="H86" si="19">SUM(H81:H85)</f>
        <v>114700</v>
      </c>
      <c r="I86" s="49">
        <f>SUM(I81:I85)</f>
        <v>545500</v>
      </c>
      <c r="J86" s="49">
        <f t="shared" ref="J86" si="20">SUM(J81:J85)</f>
        <v>1190000.0000000002</v>
      </c>
      <c r="K86" s="49">
        <f>SUM(K81:K85)</f>
        <v>2090000.0000000002</v>
      </c>
    </row>
    <row r="87" spans="1:11" s="6" customFormat="1" x14ac:dyDescent="0.3">
      <c r="A87" s="22"/>
      <c r="B87" s="21"/>
      <c r="C87" s="21"/>
      <c r="D87" s="21"/>
      <c r="E87" s="21"/>
      <c r="F87" s="33"/>
      <c r="G87" s="33"/>
      <c r="H87" s="33"/>
      <c r="I87" s="10"/>
      <c r="J87" s="114"/>
      <c r="K87" s="10"/>
    </row>
    <row r="88" spans="1:11" s="6" customFormat="1" x14ac:dyDescent="0.3">
      <c r="A88" s="22"/>
      <c r="B88" s="5" t="s">
        <v>7</v>
      </c>
      <c r="C88" s="5"/>
      <c r="D88" s="5"/>
      <c r="E88" s="5"/>
      <c r="F88" s="33"/>
      <c r="G88" s="33"/>
      <c r="H88" s="33"/>
      <c r="I88" s="10"/>
      <c r="J88" s="10"/>
      <c r="K88" s="10"/>
    </row>
    <row r="89" spans="1:11" s="6" customFormat="1" x14ac:dyDescent="0.3">
      <c r="A89" s="22"/>
      <c r="B89" s="5" t="s">
        <v>3</v>
      </c>
      <c r="C89" s="5"/>
      <c r="D89" s="5"/>
      <c r="E89" s="5"/>
      <c r="F89" s="33"/>
      <c r="G89" s="33"/>
      <c r="H89" s="33"/>
      <c r="I89" s="10"/>
      <c r="J89" s="10"/>
      <c r="K89" s="10"/>
    </row>
    <row r="90" spans="1:11" s="6" customFormat="1" x14ac:dyDescent="0.3">
      <c r="A90" s="22"/>
      <c r="B90" s="5" t="s">
        <v>4</v>
      </c>
      <c r="C90" s="5"/>
      <c r="D90" s="5"/>
      <c r="E90" s="5"/>
      <c r="F90" s="33"/>
      <c r="G90" s="33"/>
      <c r="H90" s="33"/>
      <c r="I90" s="10"/>
      <c r="J90" s="10"/>
      <c r="K90" s="10"/>
    </row>
    <row r="91" spans="1:11" s="6" customFormat="1" x14ac:dyDescent="0.3">
      <c r="A91" s="22"/>
      <c r="B91" s="5"/>
      <c r="C91" s="5"/>
      <c r="D91" s="5"/>
      <c r="E91" s="5" t="s">
        <v>8</v>
      </c>
      <c r="F91" s="33"/>
      <c r="G91" s="33"/>
      <c r="H91" s="33"/>
      <c r="I91" s="10"/>
      <c r="J91" s="10"/>
      <c r="K91" s="10"/>
    </row>
    <row r="92" spans="1:11" s="6" customFormat="1" x14ac:dyDescent="0.3">
      <c r="A92" s="22"/>
      <c r="B92" s="5"/>
      <c r="C92" s="5"/>
      <c r="D92" s="5"/>
      <c r="E92" s="5" t="s">
        <v>9</v>
      </c>
      <c r="F92" s="33"/>
      <c r="G92" s="33"/>
      <c r="H92" s="33"/>
      <c r="I92" s="10"/>
      <c r="J92" s="10"/>
      <c r="K92" s="10"/>
    </row>
    <row r="93" spans="1:11" s="6" customFormat="1" x14ac:dyDescent="0.3">
      <c r="A93" s="9"/>
      <c r="B93" s="33"/>
      <c r="C93" s="33"/>
      <c r="D93" s="33"/>
      <c r="E93" s="33"/>
      <c r="F93" s="33"/>
      <c r="G93" s="33"/>
      <c r="H93" s="33"/>
      <c r="I93" s="10"/>
      <c r="J93" s="10"/>
      <c r="K93" s="10"/>
    </row>
    <row r="94" spans="1:11" s="6" customFormat="1" x14ac:dyDescent="0.3">
      <c r="A94" s="9"/>
      <c r="B94" s="33"/>
      <c r="C94" s="33"/>
      <c r="D94" s="33"/>
      <c r="E94" s="33"/>
      <c r="F94" s="33"/>
      <c r="G94" s="33"/>
      <c r="H94" s="33"/>
      <c r="I94" s="10"/>
      <c r="J94" s="10"/>
      <c r="K94" s="10"/>
    </row>
    <row r="95" spans="1:11" s="6" customFormat="1" x14ac:dyDescent="0.3">
      <c r="A95" s="9"/>
      <c r="B95" s="33"/>
      <c r="C95" s="33"/>
      <c r="D95" s="33"/>
      <c r="E95" s="33"/>
      <c r="F95" s="33"/>
      <c r="G95" s="33"/>
      <c r="H95" s="33"/>
      <c r="I95" s="10"/>
      <c r="J95" s="10"/>
      <c r="K95" s="10"/>
    </row>
    <row r="96" spans="1:11" s="6" customFormat="1" x14ac:dyDescent="0.3">
      <c r="A96" s="10"/>
      <c r="B96" s="10"/>
      <c r="C96" s="10"/>
      <c r="D96" s="10"/>
      <c r="E96" s="10"/>
      <c r="F96" s="33"/>
      <c r="G96" s="10"/>
      <c r="H96" s="10"/>
      <c r="I96" s="10"/>
      <c r="J96" s="10"/>
      <c r="K96" s="10"/>
    </row>
    <row r="97" spans="1:11" s="6" customFormat="1" x14ac:dyDescent="0.3">
      <c r="A97" s="10"/>
      <c r="F97" s="33"/>
      <c r="G97" s="10"/>
      <c r="H97" s="10"/>
      <c r="I97" s="10"/>
      <c r="J97" s="10"/>
      <c r="K97" s="10"/>
    </row>
    <row r="98" spans="1:11" s="6" customFormat="1" x14ac:dyDescent="0.3">
      <c r="A98" s="10"/>
      <c r="F98" s="33"/>
      <c r="G98" s="10"/>
      <c r="H98" s="10"/>
      <c r="I98" s="10"/>
      <c r="J98" s="10"/>
      <c r="K98" s="10"/>
    </row>
    <row r="99" spans="1:11" s="6" customFormat="1" x14ac:dyDescent="0.3">
      <c r="A99" s="10"/>
      <c r="F99" s="33"/>
      <c r="G99" s="10"/>
      <c r="H99" s="10"/>
      <c r="I99" s="10"/>
      <c r="J99" s="10"/>
      <c r="K99" s="10"/>
    </row>
    <row r="100" spans="1:11" s="6" customFormat="1" x14ac:dyDescent="0.3">
      <c r="A100" s="10"/>
      <c r="F100" s="33"/>
      <c r="G100" s="10"/>
      <c r="H100" s="10"/>
      <c r="I100" s="10"/>
      <c r="J100" s="10"/>
      <c r="K100" s="10"/>
    </row>
    <row r="101" spans="1:11" s="6" customFormat="1" x14ac:dyDescent="0.3">
      <c r="A101" s="10"/>
      <c r="F101" s="33"/>
      <c r="G101" s="10"/>
      <c r="H101" s="10"/>
      <c r="I101" s="10"/>
      <c r="J101" s="10"/>
      <c r="K101" s="10"/>
    </row>
    <row r="102" spans="1:11" s="6" customFormat="1" x14ac:dyDescent="0.3">
      <c r="A102" s="10"/>
      <c r="B102" s="10"/>
      <c r="C102" s="10"/>
      <c r="D102" s="10"/>
      <c r="E102" s="10"/>
      <c r="F102" s="33"/>
      <c r="G102" s="10"/>
      <c r="H102" s="10"/>
      <c r="I102" s="10"/>
      <c r="J102" s="10"/>
      <c r="K102" s="10"/>
    </row>
    <row r="103" spans="1:11" s="6" customFormat="1" x14ac:dyDescent="0.3">
      <c r="A103" s="10"/>
      <c r="B103" s="10"/>
      <c r="C103" s="10"/>
      <c r="D103" s="10"/>
      <c r="E103" s="10"/>
      <c r="F103" s="33"/>
      <c r="G103" s="10"/>
      <c r="H103" s="10"/>
      <c r="I103" s="10"/>
      <c r="J103" s="10"/>
      <c r="K103" s="10"/>
    </row>
    <row r="104" spans="1:11" s="6" customFormat="1" x14ac:dyDescent="0.3">
      <c r="A104" s="10"/>
      <c r="B104" s="10"/>
      <c r="C104" s="10"/>
      <c r="D104" s="10"/>
      <c r="E104" s="10"/>
      <c r="F104" s="33"/>
      <c r="G104" s="10"/>
      <c r="H104" s="10"/>
      <c r="I104" s="10"/>
      <c r="J104" s="10"/>
      <c r="K104" s="10"/>
    </row>
    <row r="105" spans="1:11" s="6" customFormat="1" x14ac:dyDescent="0.3">
      <c r="A105" s="10"/>
      <c r="B105" s="10"/>
      <c r="C105" s="10"/>
      <c r="D105" s="10"/>
      <c r="E105" s="10"/>
      <c r="F105" s="33"/>
      <c r="G105" s="10"/>
      <c r="H105" s="10"/>
      <c r="I105" s="10"/>
      <c r="J105" s="10"/>
      <c r="K105" s="10"/>
    </row>
    <row r="106" spans="1:11" s="6" customFormat="1" x14ac:dyDescent="0.3">
      <c r="A106" s="10"/>
      <c r="B106" s="10"/>
      <c r="C106" s="10"/>
      <c r="D106" s="10"/>
      <c r="E106" s="10"/>
      <c r="F106" s="33"/>
      <c r="G106" s="10"/>
      <c r="H106" s="10"/>
      <c r="I106" s="10"/>
      <c r="J106" s="10"/>
      <c r="K106" s="10"/>
    </row>
    <row r="107" spans="1:11" s="6" customFormat="1" x14ac:dyDescent="0.3">
      <c r="A107" s="10"/>
      <c r="B107" s="10"/>
      <c r="C107" s="10"/>
      <c r="D107" s="10"/>
      <c r="E107" s="10"/>
      <c r="F107" s="33"/>
      <c r="G107" s="10"/>
      <c r="H107" s="10"/>
      <c r="I107" s="10"/>
      <c r="J107" s="10"/>
      <c r="K107" s="10"/>
    </row>
    <row r="108" spans="1:11" s="6" customFormat="1" x14ac:dyDescent="0.3">
      <c r="A108" s="10"/>
      <c r="B108" s="10"/>
      <c r="C108" s="10"/>
      <c r="D108" s="10"/>
      <c r="E108" s="10"/>
      <c r="F108" s="33"/>
      <c r="G108" s="10"/>
      <c r="H108" s="10"/>
      <c r="I108" s="10"/>
      <c r="J108" s="10"/>
      <c r="K108" s="10"/>
    </row>
    <row r="109" spans="1:11" s="6" customFormat="1" x14ac:dyDescent="0.3">
      <c r="A109" s="10"/>
      <c r="B109" s="10"/>
      <c r="C109" s="10"/>
      <c r="D109" s="10"/>
      <c r="E109" s="10"/>
      <c r="F109" s="33"/>
      <c r="G109" s="10"/>
      <c r="H109" s="10"/>
      <c r="I109" s="10"/>
      <c r="J109" s="10"/>
      <c r="K109" s="10"/>
    </row>
    <row r="110" spans="1:11" s="6" customFormat="1" x14ac:dyDescent="0.3">
      <c r="A110" s="10"/>
      <c r="B110" s="10"/>
      <c r="C110" s="10"/>
      <c r="D110" s="10"/>
      <c r="E110" s="10"/>
      <c r="F110" s="33"/>
      <c r="G110" s="10"/>
      <c r="H110" s="10"/>
      <c r="I110" s="10"/>
      <c r="J110" s="10"/>
      <c r="K110" s="10"/>
    </row>
    <row r="111" spans="1:11" s="6" customFormat="1" x14ac:dyDescent="0.3">
      <c r="A111" s="10"/>
      <c r="B111" s="10"/>
      <c r="C111" s="10"/>
      <c r="D111" s="10"/>
      <c r="E111" s="10"/>
      <c r="F111" s="33"/>
      <c r="G111" s="10"/>
      <c r="H111" s="10"/>
      <c r="I111" s="10"/>
      <c r="J111" s="10"/>
      <c r="K111" s="10"/>
    </row>
  </sheetData>
  <mergeCells count="18">
    <mergeCell ref="B7:K7"/>
    <mergeCell ref="A8:K8"/>
    <mergeCell ref="J34:J35"/>
    <mergeCell ref="A74:E74"/>
    <mergeCell ref="A34:C34"/>
    <mergeCell ref="A14:F14"/>
    <mergeCell ref="A19:E19"/>
    <mergeCell ref="A20:E20"/>
    <mergeCell ref="A30:F30"/>
    <mergeCell ref="A53:C53"/>
    <mergeCell ref="F53:H55"/>
    <mergeCell ref="F56:H56"/>
    <mergeCell ref="F57:H59"/>
    <mergeCell ref="F60:H60"/>
    <mergeCell ref="F34:H36"/>
    <mergeCell ref="F37:H37"/>
    <mergeCell ref="F38:H40"/>
    <mergeCell ref="F41:H41"/>
  </mergeCells>
  <phoneticPr fontId="11" type="noConversion"/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2023-07-06T09:35:13Z</dcterms:modified>
</cp:coreProperties>
</file>