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7" i="1"/>
  <c r="D46" i="1"/>
  <c r="B24" i="1"/>
  <c r="C27" i="1"/>
  <c r="D19" i="1"/>
  <c r="D14" i="1"/>
  <c r="D13" i="1"/>
  <c r="B26" i="1" s="1"/>
  <c r="B25" i="1" l="1"/>
  <c r="E20" i="1"/>
  <c r="D25" i="1" l="1"/>
  <c r="E25" i="1" s="1"/>
  <c r="D24" i="1"/>
  <c r="D26" i="1"/>
  <c r="E26" i="1" s="1"/>
  <c r="B27" i="1"/>
  <c r="D27" i="1" l="1"/>
  <c r="E24" i="1"/>
  <c r="E27" i="1" s="1"/>
  <c r="F48" i="1" l="1"/>
  <c r="F47" i="1"/>
  <c r="F46" i="1"/>
  <c r="E49" i="1"/>
  <c r="J44" i="1"/>
  <c r="F42" i="1" l="1"/>
  <c r="F43" i="1"/>
  <c r="F41" i="1"/>
  <c r="I41" i="1" s="1"/>
  <c r="E44" i="1"/>
  <c r="F44" i="1" l="1"/>
  <c r="C49" i="1" l="1"/>
  <c r="D49" i="1"/>
  <c r="B49" i="1"/>
  <c r="E34" i="1" l="1"/>
  <c r="C34" i="1"/>
  <c r="D34" i="1"/>
  <c r="B34" i="1"/>
  <c r="C44" i="1" l="1"/>
  <c r="B44" i="1"/>
  <c r="H47" i="1"/>
  <c r="H48" i="1"/>
  <c r="H46" i="1" l="1"/>
  <c r="L46" i="1"/>
  <c r="I46" i="1"/>
  <c r="K46" i="1" s="1"/>
  <c r="F49" i="1"/>
  <c r="H49" i="1" s="1"/>
  <c r="F37" i="1"/>
  <c r="F38" i="1"/>
  <c r="F36" i="1"/>
  <c r="H36" i="1" s="1"/>
  <c r="E39" i="1"/>
  <c r="D44" i="1" l="1"/>
  <c r="F39" i="1"/>
  <c r="F33" i="1" l="1"/>
  <c r="F32" i="1"/>
  <c r="F31" i="1"/>
  <c r="H31" i="1" s="1"/>
  <c r="C39" i="1"/>
  <c r="D39" i="1"/>
  <c r="H41" i="1" l="1"/>
  <c r="I48" i="1"/>
  <c r="K48" i="1" s="1"/>
  <c r="H43" i="1"/>
  <c r="I47" i="1"/>
  <c r="K47" i="1" s="1"/>
  <c r="H42" i="1"/>
  <c r="I43" i="1"/>
  <c r="L48" i="1" s="1"/>
  <c r="N48" i="1" s="1"/>
  <c r="H33" i="1"/>
  <c r="I42" i="1"/>
  <c r="I44" i="1" s="1"/>
  <c r="H32" i="1"/>
  <c r="H34" i="1" s="1"/>
  <c r="F34" i="1"/>
  <c r="K37" i="1"/>
  <c r="K38" i="1"/>
  <c r="H44" i="1" l="1"/>
  <c r="K42" i="1"/>
  <c r="L47" i="1"/>
  <c r="N47" i="1" s="1"/>
  <c r="K49" i="1"/>
  <c r="I49" i="1"/>
  <c r="K41" i="1"/>
  <c r="L49" i="1"/>
  <c r="K36" i="1"/>
  <c r="K39" i="1" s="1"/>
  <c r="N46" i="1"/>
  <c r="K43" i="1"/>
  <c r="H37" i="1"/>
  <c r="B39" i="1"/>
  <c r="K44" i="1" l="1"/>
  <c r="N49" i="1"/>
  <c r="H38" i="1"/>
  <c r="H39" i="1" l="1"/>
</calcChain>
</file>

<file path=xl/sharedStrings.xml><?xml version="1.0" encoding="utf-8"?>
<sst xmlns="http://schemas.openxmlformats.org/spreadsheetml/2006/main" count="95" uniqueCount="69">
  <si>
    <t>CAS Ialomita</t>
  </si>
  <si>
    <t>furnizor</t>
  </si>
  <si>
    <t>total</t>
  </si>
  <si>
    <t>director ex. DRC</t>
  </si>
  <si>
    <t>ec. Anda Busuioc</t>
  </si>
  <si>
    <t>se aproba,</t>
  </si>
  <si>
    <t>DIRECTOR EX. DE</t>
  </si>
  <si>
    <t xml:space="preserve">             EC. MIHAI GEANTA</t>
  </si>
  <si>
    <t>EC. DOINA STAN</t>
  </si>
  <si>
    <t>Avizat,</t>
  </si>
  <si>
    <t xml:space="preserve">Intocmit, </t>
  </si>
  <si>
    <t>Mihaela Munteanu</t>
  </si>
  <si>
    <t>DIRECTOR GENERAL,</t>
  </si>
  <si>
    <t>SC ALMAROM 2001 SRL</t>
  </si>
  <si>
    <t>SC ANDALEX SRL</t>
  </si>
  <si>
    <t>SC SYLMED INVEST SRL</t>
  </si>
  <si>
    <t xml:space="preserve">REPARTIZARE SUME CONTRACTATE PE LUNI </t>
  </si>
  <si>
    <t>IANUARIE 2022</t>
  </si>
  <si>
    <t>FEBRUARIE 2022</t>
  </si>
  <si>
    <t>TRIM I 2022</t>
  </si>
  <si>
    <t>APRILIE 2022</t>
  </si>
  <si>
    <t>MARTIE 2022</t>
  </si>
  <si>
    <t>AN 2022</t>
  </si>
  <si>
    <t>REGULARIZARE TRIM I 2022</t>
  </si>
  <si>
    <t>INITIAL TRIM I 2022</t>
  </si>
  <si>
    <t>DIFERENTE</t>
  </si>
  <si>
    <t>MAI 2022</t>
  </si>
  <si>
    <t>IUNIE 2022</t>
  </si>
  <si>
    <t>INITIAL TRIM II 2022</t>
  </si>
  <si>
    <t>TRIM II 2022</t>
  </si>
  <si>
    <t xml:space="preserve">DIFERENTE </t>
  </si>
  <si>
    <t>IULIE 2022</t>
  </si>
  <si>
    <t>AUGUST 2022</t>
  </si>
  <si>
    <t>SEPTEMBRIE 2022</t>
  </si>
  <si>
    <t>TRIM III 2022</t>
  </si>
  <si>
    <t>OCTOMBRIE 2022</t>
  </si>
  <si>
    <t>NOIEMBRIE 2022</t>
  </si>
  <si>
    <t>DECEMBRIE 2022</t>
  </si>
  <si>
    <t>TRIM IV 2022</t>
  </si>
  <si>
    <t>INITIAL AN 2022</t>
  </si>
  <si>
    <t>SEM I 2022</t>
  </si>
  <si>
    <t>INITIAL SEM I 2022</t>
  </si>
  <si>
    <t>REGULARIZARE TRIM II 2022</t>
  </si>
  <si>
    <t>INITIAL TRIM III 2022</t>
  </si>
  <si>
    <t>INITIAL TRIM IV 2022</t>
  </si>
  <si>
    <t>9 LUNI 2022</t>
  </si>
  <si>
    <t>INITIAL 9 LUNI 2022</t>
  </si>
  <si>
    <t>MAI - DEC 2022</t>
  </si>
  <si>
    <t>INITIAL MAI - DEC 2022</t>
  </si>
  <si>
    <t>REGULARIZARE TRIM III 2022</t>
  </si>
  <si>
    <t>credit de angajament AN 2022</t>
  </si>
  <si>
    <t>REGULARIZARE TRIM IV 2022</t>
  </si>
  <si>
    <r>
      <rPr>
        <b/>
        <sz val="12"/>
        <rFont val="Cambria"/>
        <family val="1"/>
      </rPr>
      <t xml:space="preserve">           </t>
    </r>
    <r>
      <rPr>
        <b/>
        <u/>
        <sz val="12"/>
        <rFont val="Cambria"/>
        <family val="1"/>
      </rPr>
      <t xml:space="preserve"> REPARTIZARE VALOARE DE CONTRACT</t>
    </r>
  </si>
  <si>
    <r>
      <t xml:space="preserve">           </t>
    </r>
    <r>
      <rPr>
        <b/>
        <u/>
        <sz val="12"/>
        <rFont val="Cambria"/>
        <family val="1"/>
      </rPr>
      <t xml:space="preserve">  FURNIZORI DE TRANSPORT SANITAT NEASISTAT - RECTIFICARE CONFORM FILA BUGET P9832 DIN 20 DEC 2022</t>
    </r>
  </si>
  <si>
    <t>BUGET DE REPARTIZAT DECEMBRIE 2022</t>
  </si>
  <si>
    <t>1. suma repartizata egal (30%)</t>
  </si>
  <si>
    <t>2. suma repart.functie de nr.de masini (70%)</t>
  </si>
  <si>
    <t>3. numar masini in contract:</t>
  </si>
  <si>
    <t>SC ALMAROM</t>
  </si>
  <si>
    <t>SC ANDALEX</t>
  </si>
  <si>
    <t>SC SYLMED</t>
  </si>
  <si>
    <t>total masini</t>
  </si>
  <si>
    <t>suma contractata/masina</t>
  </si>
  <si>
    <t>repartizare buget pentru luna DECEMBRIE 2022</t>
  </si>
  <si>
    <t>suma coresp.proc de 30%</t>
  </si>
  <si>
    <t>nr. De masini</t>
  </si>
  <si>
    <t>suma coresp.nr.de masini</t>
  </si>
  <si>
    <t>SUPLIMENTARE VAL CONTRACT DEC 2022</t>
  </si>
  <si>
    <t>Nr. 12435 din 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</si>
</sst>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sz val="10"/>
      <name val="Palatino Linotype"/>
      <family val="1"/>
    </font>
    <font>
      <sz val="10"/>
      <name val="Cambria"/>
      <family val="1"/>
    </font>
    <font>
      <sz val="10"/>
      <color rgb="FFFF0000"/>
      <name val="Cambria"/>
      <family val="1"/>
    </font>
    <font>
      <sz val="10"/>
      <color rgb="FFFF0000"/>
      <name val="Palatino Linotype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sz val="12"/>
      <color rgb="FFFF0000"/>
      <name val="Cambria"/>
      <family val="1"/>
    </font>
    <font>
      <b/>
      <u/>
      <sz val="10"/>
      <color rgb="FFFF000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u/>
      <sz val="12"/>
      <name val="Cambria"/>
      <family val="1"/>
    </font>
    <font>
      <sz val="11"/>
      <name val="Calibri"/>
      <family val="2"/>
      <scheme val="minor"/>
    </font>
    <font>
      <b/>
      <u/>
      <sz val="10"/>
      <name val="Cambria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4" fillId="0" borderId="0" xfId="0" applyFont="1" applyBorder="1"/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6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3" fillId="0" borderId="2" xfId="0" applyFont="1" applyBorder="1"/>
    <xf numFmtId="4" fontId="12" fillId="0" borderId="5" xfId="0" applyNumberFormat="1" applyFont="1" applyBorder="1"/>
    <xf numFmtId="0" fontId="12" fillId="0" borderId="0" xfId="0" applyFont="1" applyBorder="1"/>
    <xf numFmtId="0" fontId="3" fillId="0" borderId="0" xfId="0" applyFont="1" applyBorder="1"/>
    <xf numFmtId="4" fontId="12" fillId="0" borderId="0" xfId="0" applyNumberFormat="1" applyFont="1" applyBorder="1"/>
    <xf numFmtId="4" fontId="12" fillId="0" borderId="8" xfId="0" applyNumberFormat="1" applyFont="1" applyBorder="1"/>
    <xf numFmtId="4" fontId="12" fillId="0" borderId="9" xfId="0" applyNumberFormat="1" applyFont="1" applyBorder="1"/>
    <xf numFmtId="0" fontId="12" fillId="0" borderId="10" xfId="0" applyFont="1" applyBorder="1"/>
    <xf numFmtId="9" fontId="12" fillId="0" borderId="0" xfId="0" applyNumberFormat="1" applyFont="1" applyBorder="1"/>
    <xf numFmtId="4" fontId="12" fillId="0" borderId="11" xfId="0" applyNumberFormat="1" applyFont="1" applyBorder="1"/>
    <xf numFmtId="0" fontId="12" fillId="0" borderId="4" xfId="0" applyFont="1" applyBorder="1"/>
    <xf numFmtId="0" fontId="12" fillId="0" borderId="12" xfId="0" applyFont="1" applyBorder="1"/>
    <xf numFmtId="4" fontId="12" fillId="0" borderId="12" xfId="0" applyNumberFormat="1" applyFont="1" applyBorder="1"/>
    <xf numFmtId="4" fontId="12" fillId="0" borderId="13" xfId="0" applyNumberFormat="1" applyFont="1" applyBorder="1"/>
    <xf numFmtId="0" fontId="15" fillId="0" borderId="0" xfId="0" applyFont="1"/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2" xfId="0" applyFont="1" applyBorder="1" applyAlignment="1">
      <alignment wrapText="1"/>
    </xf>
    <xf numFmtId="4" fontId="12" fillId="0" borderId="1" xfId="0" applyNumberFormat="1" applyFont="1" applyBorder="1"/>
    <xf numFmtId="0" fontId="12" fillId="0" borderId="5" xfId="0" applyFont="1" applyBorder="1"/>
    <xf numFmtId="4" fontId="12" fillId="0" borderId="2" xfId="0" applyNumberFormat="1" applyFont="1" applyBorder="1"/>
    <xf numFmtId="0" fontId="12" fillId="0" borderId="16" xfId="0" applyFont="1" applyBorder="1"/>
    <xf numFmtId="4" fontId="3" fillId="0" borderId="0" xfId="0" applyNumberFormat="1" applyFont="1" applyBorder="1"/>
    <xf numFmtId="0" fontId="12" fillId="0" borderId="1" xfId="0" applyFont="1" applyBorder="1" applyAlignment="1">
      <alignment wrapText="1"/>
    </xf>
    <xf numFmtId="4" fontId="3" fillId="0" borderId="0" xfId="0" applyNumberFormat="1" applyFont="1"/>
    <xf numFmtId="0" fontId="12" fillId="0" borderId="4" xfId="0" applyFont="1" applyBorder="1" applyAlignment="1">
      <alignment wrapText="1"/>
    </xf>
    <xf numFmtId="0" fontId="12" fillId="0" borderId="6" xfId="0" applyFont="1" applyBorder="1" applyAlignment="1">
      <alignment wrapText="1"/>
    </xf>
    <xf numFmtId="4" fontId="2" fillId="0" borderId="0" xfId="0" applyNumberFormat="1" applyFont="1"/>
    <xf numFmtId="4" fontId="12" fillId="0" borderId="6" xfId="0" applyNumberFormat="1" applyFont="1" applyBorder="1"/>
    <xf numFmtId="49" fontId="12" fillId="0" borderId="5" xfId="0" applyNumberFormat="1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topLeftCell="A37" workbookViewId="0">
      <selection activeCell="A8" sqref="A8:K8"/>
    </sheetView>
  </sheetViews>
  <sheetFormatPr defaultColWidth="8.7109375" defaultRowHeight="15" x14ac:dyDescent="0.3"/>
  <cols>
    <col min="1" max="1" width="15.85546875" style="4" customWidth="1"/>
    <col min="2" max="4" width="12.140625" style="4" customWidth="1"/>
    <col min="5" max="5" width="15.5703125" style="4" customWidth="1"/>
    <col min="6" max="6" width="14.5703125" style="4" customWidth="1"/>
    <col min="7" max="7" width="13.140625" style="4" customWidth="1"/>
    <col min="8" max="8" width="15.85546875" style="4" customWidth="1"/>
    <col min="9" max="9" width="13.5703125" style="4" customWidth="1"/>
    <col min="10" max="10" width="12.7109375" style="5" customWidth="1"/>
    <col min="11" max="11" width="13.140625" style="5" customWidth="1"/>
    <col min="12" max="12" width="12.5703125" style="5" customWidth="1"/>
    <col min="13" max="13" width="13.28515625" style="5" customWidth="1"/>
    <col min="14" max="14" width="11.42578125" style="5" customWidth="1"/>
    <col min="15" max="16384" width="8.7109375" style="1"/>
  </cols>
  <sheetData>
    <row r="1" spans="1:29" s="2" customFormat="1" ht="16.5" x14ac:dyDescent="0.3">
      <c r="A1" s="14" t="s">
        <v>0</v>
      </c>
      <c r="B1" s="9"/>
      <c r="C1" s="10"/>
      <c r="D1" s="10"/>
      <c r="E1" s="10"/>
      <c r="F1" s="10"/>
      <c r="G1" s="10"/>
      <c r="H1" s="10"/>
      <c r="I1" s="4"/>
      <c r="J1" s="5"/>
      <c r="K1" s="5"/>
      <c r="L1" s="5"/>
      <c r="M1" s="5"/>
      <c r="N1" s="5"/>
    </row>
    <row r="2" spans="1:29" s="2" customFormat="1" ht="16.5" x14ac:dyDescent="0.3">
      <c r="A2" s="14" t="s">
        <v>68</v>
      </c>
      <c r="B2" s="9"/>
      <c r="C2" s="10"/>
      <c r="D2" s="10"/>
      <c r="E2" s="10"/>
      <c r="F2" s="10"/>
      <c r="G2" s="10"/>
      <c r="H2" s="10"/>
      <c r="I2" s="4"/>
      <c r="J2" s="5"/>
      <c r="K2" s="5"/>
      <c r="L2" s="5"/>
      <c r="M2" s="5"/>
      <c r="N2" s="5"/>
    </row>
    <row r="3" spans="1:29" s="2" customFormat="1" ht="16.5" x14ac:dyDescent="0.3">
      <c r="A3" s="14"/>
      <c r="B3" s="14"/>
      <c r="C3" s="14" t="s">
        <v>5</v>
      </c>
      <c r="D3" s="14"/>
      <c r="E3" s="14"/>
      <c r="F3" s="14"/>
      <c r="G3" s="14"/>
      <c r="H3" s="15"/>
      <c r="I3" s="3"/>
    </row>
    <row r="4" spans="1:29" s="2" customFormat="1" ht="16.5" x14ac:dyDescent="0.3">
      <c r="A4" s="14" t="s">
        <v>12</v>
      </c>
      <c r="B4" s="14"/>
      <c r="C4" s="14"/>
      <c r="D4" s="14"/>
      <c r="E4" s="14"/>
      <c r="F4" s="14" t="s">
        <v>6</v>
      </c>
      <c r="G4" s="14"/>
      <c r="H4" s="15"/>
      <c r="I4" s="3"/>
    </row>
    <row r="5" spans="1:29" s="2" customFormat="1" ht="16.5" x14ac:dyDescent="0.3">
      <c r="A5" s="14" t="s">
        <v>7</v>
      </c>
      <c r="B5" s="14"/>
      <c r="C5" s="14"/>
      <c r="D5" s="14"/>
      <c r="E5" s="14"/>
      <c r="F5" s="14" t="s">
        <v>8</v>
      </c>
      <c r="G5" s="14"/>
      <c r="H5" s="15"/>
      <c r="I5" s="3"/>
    </row>
    <row r="6" spans="1:29" s="2" customFormat="1" x14ac:dyDescent="0.3">
      <c r="A6" s="16"/>
      <c r="B6" s="16"/>
      <c r="C6" s="16"/>
      <c r="D6" s="16"/>
      <c r="E6" s="16"/>
      <c r="F6" s="16"/>
      <c r="G6" s="16"/>
      <c r="H6" s="3"/>
      <c r="I6" s="3"/>
    </row>
    <row r="7" spans="1:29" s="2" customFormat="1" ht="16.5" customHeight="1" x14ac:dyDescent="0.3">
      <c r="A7" s="15"/>
      <c r="B7" s="49" t="s">
        <v>52</v>
      </c>
      <c r="C7" s="50"/>
      <c r="D7" s="50"/>
      <c r="E7" s="50"/>
      <c r="F7" s="50"/>
      <c r="G7" s="50"/>
      <c r="H7" s="50"/>
      <c r="I7" s="50"/>
      <c r="J7" s="50"/>
      <c r="K7" s="50"/>
    </row>
    <row r="8" spans="1:29" s="2" customFormat="1" ht="19.5" customHeight="1" x14ac:dyDescent="0.3">
      <c r="A8" s="51" t="s">
        <v>53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29" s="2" customFormat="1" ht="15.75" thickBot="1" x14ac:dyDescent="0.35">
      <c r="A9" s="11"/>
      <c r="B9" s="12"/>
      <c r="C9" s="12"/>
      <c r="D9" s="12"/>
      <c r="E9" s="12"/>
      <c r="F9" s="12"/>
      <c r="G9" s="12"/>
      <c r="H9" s="12"/>
      <c r="I9" s="12"/>
      <c r="J9" s="5"/>
      <c r="K9" s="5"/>
      <c r="L9" s="5"/>
      <c r="M9" s="5"/>
      <c r="N9" s="5"/>
    </row>
    <row r="10" spans="1:29" s="3" customFormat="1" ht="13.5" thickBot="1" x14ac:dyDescent="0.25">
      <c r="A10" s="17" t="s">
        <v>50</v>
      </c>
      <c r="B10" s="18"/>
      <c r="C10" s="18"/>
      <c r="D10" s="18"/>
      <c r="E10" s="18"/>
      <c r="F10" s="19">
        <v>1456000</v>
      </c>
      <c r="G10" s="13"/>
      <c r="H10" s="6"/>
      <c r="I10" s="7"/>
      <c r="J10" s="7"/>
      <c r="K10" s="8"/>
      <c r="L10" s="7"/>
      <c r="M10" s="4"/>
      <c r="N10" s="4"/>
    </row>
    <row r="11" spans="1:29" s="3" customFormat="1" ht="13.5" thickBot="1" x14ac:dyDescent="0.25">
      <c r="A11" s="20"/>
      <c r="B11" s="21"/>
      <c r="C11" s="21"/>
      <c r="D11" s="21"/>
      <c r="E11" s="21"/>
      <c r="F11" s="22"/>
      <c r="G11" s="13"/>
      <c r="H11" s="6"/>
      <c r="I11" s="7"/>
      <c r="J11" s="7"/>
      <c r="K11" s="8"/>
      <c r="L11" s="7"/>
      <c r="M11" s="4"/>
      <c r="N11" s="4"/>
    </row>
    <row r="12" spans="1:29" s="3" customFormat="1" ht="12.75" customHeight="1" x14ac:dyDescent="0.2">
      <c r="A12" s="56" t="s">
        <v>54</v>
      </c>
      <c r="B12" s="57"/>
      <c r="C12" s="57"/>
      <c r="D12" s="23">
        <v>6000</v>
      </c>
      <c r="E12" s="24"/>
      <c r="F12" s="22"/>
      <c r="G12" s="22"/>
      <c r="H12" s="22"/>
      <c r="L12" s="20"/>
      <c r="M12" s="20"/>
      <c r="N12" s="20"/>
      <c r="O12" s="20"/>
      <c r="P12" s="22"/>
      <c r="Q12" s="22"/>
      <c r="R12" s="22"/>
      <c r="S12" s="22"/>
      <c r="T12" s="4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3" customFormat="1" ht="12.75" customHeight="1" x14ac:dyDescent="0.2">
      <c r="A13" s="25" t="s">
        <v>55</v>
      </c>
      <c r="B13" s="26"/>
      <c r="C13" s="20"/>
      <c r="D13" s="22">
        <f>D12*30%</f>
        <v>1800</v>
      </c>
      <c r="E13" s="27"/>
      <c r="F13" s="22"/>
      <c r="G13" s="22"/>
      <c r="H13" s="22"/>
      <c r="L13" s="20"/>
      <c r="M13" s="20"/>
      <c r="N13" s="20"/>
      <c r="O13" s="20"/>
      <c r="P13" s="22"/>
      <c r="Q13" s="22"/>
      <c r="R13" s="22"/>
      <c r="S13" s="22"/>
      <c r="T13" s="4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3" customFormat="1" ht="12.75" customHeight="1" x14ac:dyDescent="0.2">
      <c r="A14" s="25" t="s">
        <v>56</v>
      </c>
      <c r="B14" s="20"/>
      <c r="C14" s="20"/>
      <c r="D14" s="22">
        <f>D12*70%</f>
        <v>4200</v>
      </c>
      <c r="E14" s="27"/>
      <c r="F14" s="22"/>
      <c r="G14" s="22"/>
      <c r="H14" s="22"/>
      <c r="L14" s="20"/>
      <c r="M14" s="20"/>
      <c r="N14" s="20"/>
      <c r="O14" s="20"/>
      <c r="P14" s="22"/>
      <c r="Q14" s="22"/>
      <c r="R14" s="22"/>
      <c r="S14" s="22"/>
      <c r="T14" s="4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3" customFormat="1" ht="12.75" customHeight="1" x14ac:dyDescent="0.2">
      <c r="A15" s="25" t="s">
        <v>57</v>
      </c>
      <c r="B15" s="20"/>
      <c r="C15" s="20"/>
      <c r="D15" s="22"/>
      <c r="E15" s="27"/>
      <c r="F15" s="22"/>
      <c r="G15" s="22"/>
      <c r="H15" s="22"/>
      <c r="L15" s="20"/>
      <c r="M15" s="20"/>
      <c r="N15" s="20"/>
      <c r="O15" s="20"/>
      <c r="P15" s="22"/>
      <c r="Q15" s="22"/>
      <c r="R15" s="22"/>
      <c r="S15" s="22"/>
      <c r="T15" s="4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3" customFormat="1" ht="12.75" customHeight="1" x14ac:dyDescent="0.2">
      <c r="A16" s="25"/>
      <c r="B16" s="20" t="s">
        <v>58</v>
      </c>
      <c r="C16" s="20"/>
      <c r="D16" s="22">
        <v>15</v>
      </c>
      <c r="E16" s="27"/>
      <c r="F16" s="22"/>
      <c r="G16" s="22"/>
      <c r="H16" s="22"/>
      <c r="L16" s="20"/>
      <c r="M16" s="20"/>
      <c r="N16" s="20"/>
      <c r="O16" s="20"/>
      <c r="P16" s="22"/>
      <c r="Q16" s="22"/>
      <c r="R16" s="22"/>
      <c r="S16" s="22"/>
      <c r="T16" s="4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3" customFormat="1" ht="12.75" customHeight="1" x14ac:dyDescent="0.2">
      <c r="A17" s="25"/>
      <c r="B17" s="20" t="s">
        <v>59</v>
      </c>
      <c r="C17" s="20"/>
      <c r="D17" s="22">
        <v>8</v>
      </c>
      <c r="E17" s="27"/>
      <c r="F17" s="22"/>
      <c r="G17" s="22"/>
      <c r="H17" s="22"/>
      <c r="L17" s="20"/>
      <c r="M17" s="20"/>
      <c r="N17" s="20"/>
      <c r="O17" s="20"/>
      <c r="P17" s="22"/>
      <c r="Q17" s="22"/>
      <c r="R17" s="22"/>
      <c r="S17" s="22"/>
      <c r="T17" s="4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3" customFormat="1" ht="12.75" customHeight="1" x14ac:dyDescent="0.2">
      <c r="A18" s="25"/>
      <c r="B18" s="20" t="s">
        <v>60</v>
      </c>
      <c r="C18" s="20"/>
      <c r="D18" s="22">
        <v>2</v>
      </c>
      <c r="E18" s="27"/>
      <c r="F18" s="22"/>
      <c r="G18" s="22"/>
      <c r="H18" s="22"/>
      <c r="L18" s="20"/>
      <c r="M18" s="20"/>
      <c r="N18" s="20"/>
      <c r="O18" s="20"/>
      <c r="P18" s="22"/>
      <c r="Q18" s="22"/>
      <c r="R18" s="22"/>
      <c r="S18" s="22"/>
      <c r="T18" s="4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3" customFormat="1" ht="12.75" customHeight="1" x14ac:dyDescent="0.2">
      <c r="A19" s="25"/>
      <c r="B19" s="20" t="s">
        <v>61</v>
      </c>
      <c r="C19" s="20"/>
      <c r="D19" s="22">
        <f>SUM(D16:D18)</f>
        <v>25</v>
      </c>
      <c r="E19" s="27"/>
      <c r="F19" s="22"/>
      <c r="G19" s="22"/>
      <c r="H19" s="22"/>
      <c r="L19" s="20"/>
      <c r="M19" s="20"/>
      <c r="N19" s="20"/>
      <c r="O19" s="20"/>
      <c r="P19" s="22"/>
      <c r="Q19" s="22"/>
      <c r="R19" s="22"/>
      <c r="S19" s="22"/>
      <c r="T19" s="4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3" customFormat="1" ht="12.75" customHeight="1" thickBot="1" x14ac:dyDescent="0.25">
      <c r="A20" s="28"/>
      <c r="B20" s="29" t="s">
        <v>62</v>
      </c>
      <c r="C20" s="29"/>
      <c r="D20" s="30"/>
      <c r="E20" s="31">
        <f>ROUND(D14/D19,2)</f>
        <v>168</v>
      </c>
      <c r="F20" s="22"/>
      <c r="G20" s="22"/>
      <c r="H20" s="22"/>
      <c r="L20" s="20"/>
      <c r="M20" s="20"/>
      <c r="N20" s="20"/>
      <c r="O20" s="20"/>
      <c r="P20" s="22"/>
      <c r="Q20" s="22"/>
      <c r="R20" s="22"/>
      <c r="S20" s="22"/>
      <c r="T20" s="4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3" customFormat="1" ht="12.75" customHeight="1" x14ac:dyDescent="0.2">
      <c r="A21" s="20"/>
      <c r="B21" s="20"/>
      <c r="C21" s="20"/>
      <c r="D21" s="20"/>
      <c r="E21" s="20"/>
      <c r="F21" s="22"/>
      <c r="G21" s="22"/>
      <c r="H21" s="22"/>
      <c r="L21" s="20"/>
      <c r="M21" s="20"/>
      <c r="N21" s="20"/>
      <c r="O21" s="20"/>
      <c r="P21" s="22"/>
      <c r="Q21" s="22"/>
      <c r="R21" s="22"/>
      <c r="S21" s="22"/>
      <c r="T21" s="4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3" customFormat="1" ht="12.75" customHeight="1" thickBot="1" x14ac:dyDescent="0.25">
      <c r="A22" s="32" t="s">
        <v>63</v>
      </c>
      <c r="F22" s="22"/>
      <c r="G22" s="22"/>
      <c r="H22" s="22"/>
      <c r="L22" s="20"/>
      <c r="M22" s="20"/>
      <c r="N22" s="20"/>
      <c r="O22" s="20"/>
      <c r="P22" s="22"/>
      <c r="Q22" s="22"/>
      <c r="R22" s="22"/>
      <c r="S22" s="22"/>
      <c r="T22" s="4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3" customFormat="1" ht="39" customHeight="1" thickBot="1" x14ac:dyDescent="0.25">
      <c r="A23" s="33" t="s">
        <v>1</v>
      </c>
      <c r="B23" s="34" t="s">
        <v>64</v>
      </c>
      <c r="C23" s="35" t="s">
        <v>65</v>
      </c>
      <c r="D23" s="36" t="s">
        <v>66</v>
      </c>
      <c r="E23" s="35" t="s">
        <v>67</v>
      </c>
      <c r="F23" s="22"/>
      <c r="G23" s="22"/>
      <c r="H23" s="22"/>
      <c r="L23" s="20"/>
      <c r="M23" s="20"/>
      <c r="N23" s="20"/>
      <c r="O23" s="20"/>
      <c r="P23" s="22"/>
      <c r="Q23" s="22"/>
      <c r="R23" s="22"/>
      <c r="S23" s="22"/>
      <c r="T23" s="4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3" customFormat="1" ht="12.75" customHeight="1" thickBot="1" x14ac:dyDescent="0.25">
      <c r="A24" s="35" t="s">
        <v>13</v>
      </c>
      <c r="B24" s="37">
        <f>D$13/3</f>
        <v>600</v>
      </c>
      <c r="C24" s="38">
        <v>15</v>
      </c>
      <c r="D24" s="39">
        <f>E$20*C24</f>
        <v>2520</v>
      </c>
      <c r="E24" s="19">
        <f>SUM(B24+D24)</f>
        <v>3120</v>
      </c>
      <c r="F24" s="22"/>
      <c r="G24" s="22"/>
      <c r="H24" s="22"/>
      <c r="L24" s="20"/>
      <c r="M24" s="20"/>
      <c r="N24" s="20"/>
      <c r="O24" s="20"/>
      <c r="P24" s="22"/>
      <c r="Q24" s="22"/>
      <c r="R24" s="22"/>
      <c r="S24" s="22"/>
      <c r="T24" s="4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3" customFormat="1" ht="12.75" customHeight="1" thickBot="1" x14ac:dyDescent="0.25">
      <c r="A25" s="35" t="s">
        <v>14</v>
      </c>
      <c r="B25" s="37">
        <f t="shared" ref="B25:B26" si="0">D$13/3</f>
        <v>600</v>
      </c>
      <c r="C25" s="38">
        <v>8</v>
      </c>
      <c r="D25" s="39">
        <f t="shared" ref="D25:D26" si="1">E$20*C25</f>
        <v>1344</v>
      </c>
      <c r="E25" s="19">
        <f t="shared" ref="E25:E26" si="2">SUM(B25+D25)</f>
        <v>1944</v>
      </c>
      <c r="F25" s="22"/>
      <c r="G25" s="22"/>
      <c r="H25" s="22"/>
      <c r="L25" s="20"/>
      <c r="M25" s="20"/>
      <c r="N25" s="20"/>
      <c r="O25" s="20"/>
      <c r="P25" s="22"/>
      <c r="Q25" s="22"/>
      <c r="R25" s="22"/>
      <c r="S25" s="22"/>
      <c r="T25" s="4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3" customFormat="1" ht="12.75" customHeight="1" thickBot="1" x14ac:dyDescent="0.25">
      <c r="A26" s="35" t="s">
        <v>15</v>
      </c>
      <c r="B26" s="37">
        <f t="shared" si="0"/>
        <v>600</v>
      </c>
      <c r="C26" s="40">
        <v>2</v>
      </c>
      <c r="D26" s="39">
        <f t="shared" si="1"/>
        <v>336</v>
      </c>
      <c r="E26" s="19">
        <f t="shared" si="2"/>
        <v>936</v>
      </c>
      <c r="F26" s="22"/>
      <c r="G26" s="22"/>
      <c r="H26" s="22"/>
      <c r="L26" s="20"/>
      <c r="M26" s="20"/>
      <c r="N26" s="20"/>
      <c r="O26" s="20"/>
      <c r="P26" s="22"/>
      <c r="Q26" s="22"/>
      <c r="R26" s="22"/>
      <c r="S26" s="22"/>
      <c r="T26" s="4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3" customFormat="1" ht="12.75" customHeight="1" thickBot="1" x14ac:dyDescent="0.25">
      <c r="A27" s="38" t="s">
        <v>2</v>
      </c>
      <c r="B27" s="37">
        <f t="shared" ref="B27:E27" si="3">SUM(B24:B26)</f>
        <v>1800</v>
      </c>
      <c r="C27" s="19">
        <f t="shared" si="3"/>
        <v>25</v>
      </c>
      <c r="D27" s="39">
        <f t="shared" si="3"/>
        <v>4200</v>
      </c>
      <c r="E27" s="19">
        <f t="shared" si="3"/>
        <v>6000</v>
      </c>
      <c r="F27" s="22"/>
      <c r="G27" s="22"/>
      <c r="H27" s="22"/>
      <c r="L27" s="20"/>
      <c r="M27" s="20"/>
      <c r="N27" s="20"/>
      <c r="O27" s="20"/>
      <c r="P27" s="22"/>
      <c r="Q27" s="22"/>
      <c r="R27" s="22"/>
      <c r="S27" s="22"/>
      <c r="T27" s="4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3" customFormat="1" ht="13.5" thickBot="1" x14ac:dyDescent="0.25">
      <c r="A28" s="20"/>
      <c r="B28" s="21"/>
      <c r="C28" s="21"/>
      <c r="D28" s="21"/>
      <c r="E28" s="21"/>
      <c r="F28" s="22"/>
      <c r="G28" s="13"/>
      <c r="H28" s="6"/>
      <c r="I28" s="7"/>
      <c r="J28" s="7"/>
      <c r="K28" s="8"/>
      <c r="L28" s="7"/>
      <c r="M28" s="4"/>
      <c r="N28" s="4"/>
    </row>
    <row r="29" spans="1:29" s="2" customFormat="1" ht="16.5" customHeight="1" thickBot="1" x14ac:dyDescent="0.35">
      <c r="A29" s="53" t="s">
        <v>16</v>
      </c>
      <c r="B29" s="54"/>
      <c r="C29" s="54"/>
      <c r="D29" s="54"/>
      <c r="E29" s="54"/>
      <c r="F29" s="55"/>
      <c r="G29" s="3"/>
      <c r="H29" s="3"/>
      <c r="I29" s="3"/>
    </row>
    <row r="30" spans="1:29" s="2" customFormat="1" ht="33.75" customHeight="1" thickBot="1" x14ac:dyDescent="0.35">
      <c r="A30" s="42" t="s">
        <v>1</v>
      </c>
      <c r="B30" s="35" t="s">
        <v>17</v>
      </c>
      <c r="C30" s="35" t="s">
        <v>18</v>
      </c>
      <c r="D30" s="35" t="s">
        <v>21</v>
      </c>
      <c r="E30" s="35" t="s">
        <v>23</v>
      </c>
      <c r="F30" s="35" t="s">
        <v>19</v>
      </c>
      <c r="G30" s="35" t="s">
        <v>24</v>
      </c>
      <c r="H30" s="35" t="s">
        <v>25</v>
      </c>
      <c r="I30" s="3"/>
    </row>
    <row r="31" spans="1:29" s="2" customFormat="1" ht="30" customHeight="1" thickBot="1" x14ac:dyDescent="0.35">
      <c r="A31" s="35" t="s">
        <v>13</v>
      </c>
      <c r="B31" s="19">
        <v>52000</v>
      </c>
      <c r="C31" s="19">
        <v>52000</v>
      </c>
      <c r="D31" s="19">
        <v>25789.4</v>
      </c>
      <c r="E31" s="19">
        <v>26210.6</v>
      </c>
      <c r="F31" s="19">
        <f>SUM(B31:E31)</f>
        <v>156000</v>
      </c>
      <c r="G31" s="19">
        <v>156000</v>
      </c>
      <c r="H31" s="19">
        <f>F31-G31</f>
        <v>0</v>
      </c>
      <c r="I31" s="43"/>
    </row>
    <row r="32" spans="1:29" s="2" customFormat="1" ht="18.75" customHeight="1" thickBot="1" x14ac:dyDescent="0.35">
      <c r="A32" s="35" t="s">
        <v>14</v>
      </c>
      <c r="B32" s="19">
        <v>24444.6</v>
      </c>
      <c r="C32" s="19">
        <v>32399.99</v>
      </c>
      <c r="D32" s="19">
        <v>21976.58</v>
      </c>
      <c r="E32" s="19">
        <v>18378.82</v>
      </c>
      <c r="F32" s="19">
        <f>SUM(B32:E32)</f>
        <v>97199.989999999991</v>
      </c>
      <c r="G32" s="19">
        <v>97199.989999999991</v>
      </c>
      <c r="H32" s="19">
        <f>F32-G32</f>
        <v>0</v>
      </c>
      <c r="I32" s="43"/>
    </row>
    <row r="33" spans="1:14" s="2" customFormat="1" ht="31.5" customHeight="1" thickBot="1" x14ac:dyDescent="0.35">
      <c r="A33" s="35" t="s">
        <v>15</v>
      </c>
      <c r="B33" s="19">
        <v>15600</v>
      </c>
      <c r="C33" s="19">
        <v>15600</v>
      </c>
      <c r="D33" s="19">
        <v>15599.99</v>
      </c>
      <c r="E33" s="19">
        <v>0</v>
      </c>
      <c r="F33" s="19">
        <f>SUM(B33:E33)</f>
        <v>46799.99</v>
      </c>
      <c r="G33" s="19">
        <v>46799.99</v>
      </c>
      <c r="H33" s="19">
        <f>F33-G33</f>
        <v>0</v>
      </c>
      <c r="I33" s="43"/>
    </row>
    <row r="34" spans="1:14" s="2" customFormat="1" ht="15.75" thickBot="1" x14ac:dyDescent="0.35">
      <c r="A34" s="17" t="s">
        <v>2</v>
      </c>
      <c r="B34" s="19">
        <f>SUM(B31:B33)</f>
        <v>92044.6</v>
      </c>
      <c r="C34" s="19">
        <f t="shared" ref="C34:D34" si="4">SUM(C31:C33)</f>
        <v>99999.99</v>
      </c>
      <c r="D34" s="19">
        <f t="shared" si="4"/>
        <v>63365.97</v>
      </c>
      <c r="E34" s="19">
        <f>SUM(E31:E33)</f>
        <v>44589.42</v>
      </c>
      <c r="F34" s="19">
        <f>SUM(F31:F33)</f>
        <v>299999.98</v>
      </c>
      <c r="G34" s="19">
        <v>299999.98</v>
      </c>
      <c r="H34" s="19">
        <f>SUM(H31:H33)</f>
        <v>0</v>
      </c>
      <c r="I34" s="43"/>
    </row>
    <row r="35" spans="1:14" s="2" customFormat="1" ht="33.75" customHeight="1" thickBot="1" x14ac:dyDescent="0.35">
      <c r="A35" s="44" t="s">
        <v>1</v>
      </c>
      <c r="B35" s="45" t="s">
        <v>20</v>
      </c>
      <c r="C35" s="45" t="s">
        <v>26</v>
      </c>
      <c r="D35" s="45" t="s">
        <v>27</v>
      </c>
      <c r="E35" s="35" t="s">
        <v>42</v>
      </c>
      <c r="F35" s="45" t="s">
        <v>29</v>
      </c>
      <c r="G35" s="35" t="s">
        <v>28</v>
      </c>
      <c r="H35" s="35" t="s">
        <v>30</v>
      </c>
      <c r="I35" s="35" t="s">
        <v>40</v>
      </c>
      <c r="J35" s="35" t="s">
        <v>41</v>
      </c>
      <c r="K35" s="35" t="s">
        <v>30</v>
      </c>
    </row>
    <row r="36" spans="1:14" s="2" customFormat="1" ht="31.5" customHeight="1" thickBot="1" x14ac:dyDescent="0.35">
      <c r="A36" s="35" t="s">
        <v>13</v>
      </c>
      <c r="B36" s="19">
        <v>52000</v>
      </c>
      <c r="C36" s="19">
        <v>52000</v>
      </c>
      <c r="D36" s="19">
        <v>17797.52</v>
      </c>
      <c r="E36" s="19">
        <v>34202.49</v>
      </c>
      <c r="F36" s="19">
        <f>SUM(B36:E36)</f>
        <v>156000.01</v>
      </c>
      <c r="G36" s="19">
        <v>156000.01</v>
      </c>
      <c r="H36" s="19">
        <f>F36-G36</f>
        <v>0</v>
      </c>
      <c r="I36" s="19">
        <v>312000.01</v>
      </c>
      <c r="J36" s="19">
        <v>312000.01</v>
      </c>
      <c r="K36" s="19">
        <f>I36-J36</f>
        <v>0</v>
      </c>
      <c r="L36" s="46"/>
    </row>
    <row r="37" spans="1:14" s="2" customFormat="1" ht="18.75" customHeight="1" thickBot="1" x14ac:dyDescent="0.35">
      <c r="A37" s="35" t="s">
        <v>14</v>
      </c>
      <c r="B37" s="19">
        <v>19973.16</v>
      </c>
      <c r="C37" s="19">
        <v>23515.66</v>
      </c>
      <c r="D37" s="19">
        <v>32399.99</v>
      </c>
      <c r="E37" s="19">
        <v>12353.08</v>
      </c>
      <c r="F37" s="19">
        <f t="shared" ref="F37:F38" si="5">SUM(B37:E37)</f>
        <v>88241.89</v>
      </c>
      <c r="G37" s="19">
        <v>88241.89</v>
      </c>
      <c r="H37" s="19">
        <f>F37-G37</f>
        <v>0</v>
      </c>
      <c r="I37" s="19">
        <v>185441.88</v>
      </c>
      <c r="J37" s="19">
        <v>185441.88</v>
      </c>
      <c r="K37" s="19">
        <f>I37-J37</f>
        <v>0</v>
      </c>
      <c r="L37" s="46"/>
    </row>
    <row r="38" spans="1:14" s="2" customFormat="1" ht="31.5" customHeight="1" thickBot="1" x14ac:dyDescent="0.35">
      <c r="A38" s="35" t="s">
        <v>15</v>
      </c>
      <c r="B38" s="19">
        <v>15599.99</v>
      </c>
      <c r="C38" s="19">
        <v>15353.74</v>
      </c>
      <c r="D38" s="19">
        <v>15600.01</v>
      </c>
      <c r="E38" s="19">
        <v>246.25</v>
      </c>
      <c r="F38" s="19">
        <f t="shared" si="5"/>
        <v>46799.99</v>
      </c>
      <c r="G38" s="19">
        <v>46799.99</v>
      </c>
      <c r="H38" s="19">
        <f>F38-G38</f>
        <v>0</v>
      </c>
      <c r="I38" s="19">
        <v>93599.98</v>
      </c>
      <c r="J38" s="19">
        <v>93599.98</v>
      </c>
      <c r="K38" s="19">
        <f>I38-J38</f>
        <v>0</v>
      </c>
      <c r="L38" s="46"/>
    </row>
    <row r="39" spans="1:14" s="2" customFormat="1" ht="15.75" thickBot="1" x14ac:dyDescent="0.35">
      <c r="A39" s="28" t="s">
        <v>2</v>
      </c>
      <c r="B39" s="47">
        <f>SUM(B36:B38)</f>
        <v>87573.150000000009</v>
      </c>
      <c r="C39" s="47">
        <f t="shared" ref="C39:E39" si="6">SUM(C36:C38)</f>
        <v>90869.400000000009</v>
      </c>
      <c r="D39" s="47">
        <f t="shared" si="6"/>
        <v>65797.52</v>
      </c>
      <c r="E39" s="19">
        <f t="shared" si="6"/>
        <v>46801.82</v>
      </c>
      <c r="F39" s="47">
        <f>SUM(F36:F38)</f>
        <v>291041.89</v>
      </c>
      <c r="G39" s="47">
        <v>291041.89</v>
      </c>
      <c r="H39" s="47">
        <f>SUM(H36:H38)</f>
        <v>0</v>
      </c>
      <c r="I39" s="47">
        <v>591041.87</v>
      </c>
      <c r="J39" s="47">
        <v>591041.87</v>
      </c>
      <c r="K39" s="47">
        <f t="shared" ref="K39" si="7">SUM(K36:K38)</f>
        <v>0</v>
      </c>
      <c r="L39" s="46"/>
    </row>
    <row r="40" spans="1:14" s="2" customFormat="1" ht="36.75" customHeight="1" thickBot="1" x14ac:dyDescent="0.35">
      <c r="A40" s="42" t="s">
        <v>1</v>
      </c>
      <c r="B40" s="48" t="s">
        <v>31</v>
      </c>
      <c r="C40" s="48" t="s">
        <v>32</v>
      </c>
      <c r="D40" s="48" t="s">
        <v>33</v>
      </c>
      <c r="E40" s="35" t="s">
        <v>49</v>
      </c>
      <c r="F40" s="35" t="s">
        <v>34</v>
      </c>
      <c r="G40" s="35" t="s">
        <v>43</v>
      </c>
      <c r="H40" s="35" t="s">
        <v>30</v>
      </c>
      <c r="I40" s="35" t="s">
        <v>45</v>
      </c>
      <c r="J40" s="35" t="s">
        <v>46</v>
      </c>
      <c r="K40" s="35" t="s">
        <v>30</v>
      </c>
    </row>
    <row r="41" spans="1:14" s="2" customFormat="1" ht="33" customHeight="1" thickBot="1" x14ac:dyDescent="0.35">
      <c r="A41" s="35" t="s">
        <v>13</v>
      </c>
      <c r="B41" s="19">
        <v>52000</v>
      </c>
      <c r="C41" s="19">
        <v>52000</v>
      </c>
      <c r="D41" s="19">
        <v>83199.990000000005</v>
      </c>
      <c r="E41" s="19">
        <v>0</v>
      </c>
      <c r="F41" s="19">
        <f>SUM(B41:E41)</f>
        <v>187199.99</v>
      </c>
      <c r="G41" s="19">
        <v>187199.99</v>
      </c>
      <c r="H41" s="19">
        <f>F41-G41</f>
        <v>0</v>
      </c>
      <c r="I41" s="19">
        <f>I36+F41</f>
        <v>499200</v>
      </c>
      <c r="J41" s="19">
        <v>499200</v>
      </c>
      <c r="K41" s="19">
        <f>I41-J41</f>
        <v>0</v>
      </c>
    </row>
    <row r="42" spans="1:14" s="2" customFormat="1" ht="17.25" customHeight="1" thickBot="1" x14ac:dyDescent="0.35">
      <c r="A42" s="35" t="s">
        <v>14</v>
      </c>
      <c r="B42" s="19">
        <v>41358.120000000003</v>
      </c>
      <c r="C42" s="19">
        <v>32400</v>
      </c>
      <c r="D42" s="19">
        <v>33912.949999999997</v>
      </c>
      <c r="E42" s="19">
        <v>16643.88</v>
      </c>
      <c r="F42" s="19">
        <f t="shared" ref="F42:F43" si="8">SUM(B42:E42)</f>
        <v>124314.95</v>
      </c>
      <c r="G42" s="19">
        <v>124314.95</v>
      </c>
      <c r="H42" s="19">
        <f t="shared" ref="H42:H43" si="9">F42-G42</f>
        <v>0</v>
      </c>
      <c r="I42" s="19">
        <f>I37+F42</f>
        <v>309756.83</v>
      </c>
      <c r="J42" s="19">
        <v>309756.83</v>
      </c>
      <c r="K42" s="19">
        <f>I42-J42</f>
        <v>0</v>
      </c>
    </row>
    <row r="43" spans="1:14" s="2" customFormat="1" ht="29.25" customHeight="1" thickBot="1" x14ac:dyDescent="0.35">
      <c r="A43" s="35" t="s">
        <v>15</v>
      </c>
      <c r="B43" s="19">
        <v>15599.99</v>
      </c>
      <c r="C43" s="19">
        <v>15599.99</v>
      </c>
      <c r="D43" s="19">
        <v>11907.2</v>
      </c>
      <c r="E43" s="19">
        <v>12737.57</v>
      </c>
      <c r="F43" s="19">
        <f t="shared" si="8"/>
        <v>55844.75</v>
      </c>
      <c r="G43" s="19">
        <v>55844.75</v>
      </c>
      <c r="H43" s="19">
        <f t="shared" si="9"/>
        <v>0</v>
      </c>
      <c r="I43" s="19">
        <f>I38+F43</f>
        <v>149444.72999999998</v>
      </c>
      <c r="J43" s="19">
        <v>149444.72999999998</v>
      </c>
      <c r="K43" s="19">
        <f>I43-J43</f>
        <v>0</v>
      </c>
      <c r="L43" s="46"/>
    </row>
    <row r="44" spans="1:14" s="2" customFormat="1" ht="15.75" customHeight="1" thickBot="1" x14ac:dyDescent="0.35">
      <c r="A44" s="28" t="s">
        <v>2</v>
      </c>
      <c r="B44" s="47">
        <f>SUM(B41:B43)</f>
        <v>108958.11</v>
      </c>
      <c r="C44" s="47">
        <f t="shared" ref="C44:D44" si="10">SUM(C41:C43)</f>
        <v>99999.99</v>
      </c>
      <c r="D44" s="47">
        <f t="shared" si="10"/>
        <v>129020.14</v>
      </c>
      <c r="E44" s="19">
        <f t="shared" ref="E44" si="11">SUM(E41:E43)</f>
        <v>29381.45</v>
      </c>
      <c r="F44" s="47">
        <f>SUM(F41:F43)</f>
        <v>367359.69</v>
      </c>
      <c r="G44" s="47">
        <v>367359.69</v>
      </c>
      <c r="H44" s="47">
        <f t="shared" ref="H44:K44" si="12">SUM(H41:H43)</f>
        <v>0</v>
      </c>
      <c r="I44" s="47">
        <f t="shared" si="12"/>
        <v>958401.56</v>
      </c>
      <c r="J44" s="47">
        <f t="shared" si="12"/>
        <v>958401.56</v>
      </c>
      <c r="K44" s="47">
        <f t="shared" si="12"/>
        <v>0</v>
      </c>
    </row>
    <row r="45" spans="1:14" s="2" customFormat="1" ht="33" customHeight="1" thickBot="1" x14ac:dyDescent="0.35">
      <c r="A45" s="42" t="s">
        <v>1</v>
      </c>
      <c r="B45" s="35" t="s">
        <v>35</v>
      </c>
      <c r="C45" s="35" t="s">
        <v>36</v>
      </c>
      <c r="D45" s="35" t="s">
        <v>37</v>
      </c>
      <c r="E45" s="35" t="s">
        <v>51</v>
      </c>
      <c r="F45" s="35" t="s">
        <v>38</v>
      </c>
      <c r="G45" s="35" t="s">
        <v>44</v>
      </c>
      <c r="H45" s="35" t="s">
        <v>30</v>
      </c>
      <c r="I45" s="35" t="s">
        <v>47</v>
      </c>
      <c r="J45" s="35" t="s">
        <v>48</v>
      </c>
      <c r="K45" s="35" t="s">
        <v>30</v>
      </c>
      <c r="L45" s="35" t="s">
        <v>22</v>
      </c>
      <c r="M45" s="35" t="s">
        <v>39</v>
      </c>
      <c r="N45" s="35" t="s">
        <v>30</v>
      </c>
    </row>
    <row r="46" spans="1:14" s="5" customFormat="1" ht="33.75" customHeight="1" thickBot="1" x14ac:dyDescent="0.35">
      <c r="A46" s="35" t="s">
        <v>13</v>
      </c>
      <c r="B46" s="19">
        <v>93599.99</v>
      </c>
      <c r="C46" s="19">
        <v>76878.3</v>
      </c>
      <c r="D46" s="19">
        <f>67600+E24</f>
        <v>70720</v>
      </c>
      <c r="E46" s="19">
        <v>16721.71</v>
      </c>
      <c r="F46" s="19">
        <f>SUM(B46:E46)</f>
        <v>257920</v>
      </c>
      <c r="G46" s="19">
        <v>254800</v>
      </c>
      <c r="H46" s="19">
        <f>F46-G46</f>
        <v>3120</v>
      </c>
      <c r="I46" s="19">
        <f>C36+D36+E36+F41+F46</f>
        <v>549120</v>
      </c>
      <c r="J46" s="19">
        <v>546000</v>
      </c>
      <c r="K46" s="19">
        <f>I46-J46</f>
        <v>3120</v>
      </c>
      <c r="L46" s="19">
        <f>F46+I41</f>
        <v>757120</v>
      </c>
      <c r="M46" s="19">
        <v>754000</v>
      </c>
      <c r="N46" s="19">
        <f>L46-M46</f>
        <v>3120</v>
      </c>
    </row>
    <row r="47" spans="1:14" s="5" customFormat="1" ht="15.75" thickBot="1" x14ac:dyDescent="0.35">
      <c r="A47" s="35" t="s">
        <v>14</v>
      </c>
      <c r="B47" s="19">
        <v>39338.9</v>
      </c>
      <c r="C47" s="19">
        <v>58319.99</v>
      </c>
      <c r="D47" s="19">
        <f>42120.02+E25</f>
        <v>44064.02</v>
      </c>
      <c r="E47" s="19">
        <v>20264.259999999998</v>
      </c>
      <c r="F47" s="19">
        <f>SUM(B47:E47)</f>
        <v>161987.17000000001</v>
      </c>
      <c r="G47" s="19">
        <v>160043.17000000001</v>
      </c>
      <c r="H47" s="19">
        <f t="shared" ref="H47:H48" si="13">F47-G47</f>
        <v>1944</v>
      </c>
      <c r="I47" s="19">
        <f>C37+D37+E37+F42+F47</f>
        <v>354570.85</v>
      </c>
      <c r="J47" s="19">
        <v>352626.85</v>
      </c>
      <c r="K47" s="19">
        <f t="shared" ref="K47:K48" si="14">I47-J47</f>
        <v>1944</v>
      </c>
      <c r="L47" s="19">
        <f>F47+I42</f>
        <v>471744</v>
      </c>
      <c r="M47" s="19">
        <v>469800</v>
      </c>
      <c r="N47" s="19">
        <f t="shared" ref="N47:N48" si="15">L47-M47</f>
        <v>1944</v>
      </c>
    </row>
    <row r="48" spans="1:14" s="5" customFormat="1" ht="30" customHeight="1" thickBot="1" x14ac:dyDescent="0.35">
      <c r="A48" s="35" t="s">
        <v>15</v>
      </c>
      <c r="B48" s="19">
        <v>28395.29</v>
      </c>
      <c r="C48" s="19">
        <v>27514.05</v>
      </c>
      <c r="D48" s="19">
        <f>20279.98+E26</f>
        <v>21215.98</v>
      </c>
      <c r="E48" s="19">
        <v>565.95000000000005</v>
      </c>
      <c r="F48" s="19">
        <f>SUM(B48:E48)</f>
        <v>77691.26999999999</v>
      </c>
      <c r="G48" s="19">
        <v>76755.26999999999</v>
      </c>
      <c r="H48" s="19">
        <f t="shared" si="13"/>
        <v>936</v>
      </c>
      <c r="I48" s="19">
        <f>C38+D38+E38+F43+F48</f>
        <v>164736.01999999999</v>
      </c>
      <c r="J48" s="19">
        <v>163800.01999999999</v>
      </c>
      <c r="K48" s="19">
        <f t="shared" si="14"/>
        <v>936</v>
      </c>
      <c r="L48" s="19">
        <f>F48+I43</f>
        <v>227135.99999999997</v>
      </c>
      <c r="M48" s="19">
        <v>226199.99999999997</v>
      </c>
      <c r="N48" s="19">
        <f t="shared" si="15"/>
        <v>936</v>
      </c>
    </row>
    <row r="49" spans="1:14" s="5" customFormat="1" ht="15.75" thickBot="1" x14ac:dyDescent="0.35">
      <c r="A49" s="28" t="s">
        <v>2</v>
      </c>
      <c r="B49" s="47">
        <f>SUM(B46:B48)</f>
        <v>161334.18000000002</v>
      </c>
      <c r="C49" s="47">
        <f t="shared" ref="C49:E49" si="16">SUM(C46:C48)</f>
        <v>162712.34</v>
      </c>
      <c r="D49" s="47">
        <f t="shared" si="16"/>
        <v>136000</v>
      </c>
      <c r="E49" s="19">
        <f t="shared" si="16"/>
        <v>37551.919999999998</v>
      </c>
      <c r="F49" s="47">
        <f>SUM(F46:F48)</f>
        <v>497598.44000000006</v>
      </c>
      <c r="G49" s="47">
        <v>491598.44000000006</v>
      </c>
      <c r="H49" s="19">
        <f>F49-G49</f>
        <v>6000</v>
      </c>
      <c r="I49" s="47">
        <f>SUM(I46:I48)</f>
        <v>1068426.8699999999</v>
      </c>
      <c r="J49" s="47">
        <v>1062426.8699999999</v>
      </c>
      <c r="K49" s="47">
        <f>SUM(K46:K48)</f>
        <v>6000</v>
      </c>
      <c r="L49" s="47">
        <f>SUM(L46:L48)</f>
        <v>1456000</v>
      </c>
      <c r="M49" s="47">
        <v>1450000</v>
      </c>
      <c r="N49" s="47">
        <f>SUM(N46:N48)</f>
        <v>6000</v>
      </c>
    </row>
    <row r="50" spans="1:14" s="5" customFormat="1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14" s="2" customFormat="1" x14ac:dyDescent="0.3">
      <c r="A51" s="3" t="s">
        <v>9</v>
      </c>
      <c r="B51" s="3"/>
      <c r="C51" s="3"/>
      <c r="D51" s="3"/>
      <c r="E51" s="43"/>
      <c r="F51" s="3"/>
      <c r="G51" s="4"/>
      <c r="H51" s="4"/>
      <c r="I51" s="4"/>
      <c r="J51" s="5"/>
      <c r="K51" s="5"/>
      <c r="L51" s="5"/>
      <c r="M51" s="5"/>
      <c r="N51" s="5"/>
    </row>
    <row r="52" spans="1:14" s="2" customFormat="1" x14ac:dyDescent="0.3">
      <c r="A52" s="3" t="s">
        <v>3</v>
      </c>
      <c r="B52" s="3"/>
      <c r="C52" s="3"/>
      <c r="D52" s="3"/>
      <c r="E52" s="3"/>
      <c r="F52" s="3"/>
      <c r="G52" s="4"/>
      <c r="H52" s="4"/>
      <c r="I52" s="4"/>
      <c r="J52" s="5"/>
      <c r="K52" s="5"/>
      <c r="L52" s="5"/>
      <c r="M52" s="5"/>
      <c r="N52" s="5"/>
    </row>
    <row r="53" spans="1:14" s="2" customFormat="1" x14ac:dyDescent="0.3">
      <c r="A53" s="3" t="s">
        <v>4</v>
      </c>
      <c r="B53" s="3"/>
      <c r="C53" s="3"/>
      <c r="D53" s="3"/>
      <c r="E53" s="3"/>
      <c r="F53" s="3" t="s">
        <v>10</v>
      </c>
      <c r="G53" s="4"/>
      <c r="H53" s="4"/>
      <c r="I53" s="4"/>
      <c r="J53" s="5"/>
      <c r="K53" s="5"/>
      <c r="L53" s="5"/>
      <c r="M53" s="5"/>
      <c r="N53" s="5"/>
    </row>
    <row r="54" spans="1:14" s="2" customFormat="1" x14ac:dyDescent="0.3">
      <c r="A54" s="3"/>
      <c r="B54" s="3"/>
      <c r="C54" s="3"/>
      <c r="F54" s="3" t="s">
        <v>11</v>
      </c>
      <c r="G54" s="4"/>
      <c r="H54" s="4"/>
      <c r="I54" s="4"/>
      <c r="J54" s="5"/>
      <c r="K54" s="5"/>
      <c r="L54" s="5"/>
      <c r="M54" s="5"/>
      <c r="N54" s="5"/>
    </row>
    <row r="55" spans="1:14" s="2" customFormat="1" x14ac:dyDescent="0.3">
      <c r="A55" s="4"/>
      <c r="B55" s="4"/>
      <c r="C55" s="4"/>
      <c r="D55" s="5"/>
      <c r="E55" s="5"/>
      <c r="F55" s="4"/>
      <c r="G55" s="4"/>
      <c r="H55" s="4"/>
      <c r="I55" s="4"/>
      <c r="J55" s="5"/>
      <c r="K55" s="5"/>
      <c r="L55" s="5"/>
      <c r="M55" s="5"/>
      <c r="N55" s="5"/>
    </row>
  </sheetData>
  <mergeCells count="4">
    <mergeCell ref="B7:K7"/>
    <mergeCell ref="A8:K8"/>
    <mergeCell ref="A29:F29"/>
    <mergeCell ref="A12:C12"/>
  </mergeCells>
  <pageMargins left="0.31496062992125984" right="0.31496062992125984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2022-12-21T13:52:37Z</dcterms:modified>
</cp:coreProperties>
</file>