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_AfisareSITE\PARA\"/>
    </mc:Choice>
  </mc:AlternateContent>
  <bookViews>
    <workbookView xWindow="0" yWindow="0" windowWidth="20490" windowHeight="7905" tabRatio="658"/>
  </bookViews>
  <sheets>
    <sheet name="contract = atribuire aprilie" sheetId="41" r:id="rId1"/>
    <sheet name="CA " sheetId="42" r:id="rId2"/>
    <sheet name="laboratoare" sheetId="43" r:id="rId3"/>
    <sheet name="citolgie" sheetId="44" r:id="rId4"/>
    <sheet name="eco" sheetId="45" r:id="rId5"/>
    <sheet name="CT RMN" sheetId="46" r:id="rId6"/>
    <sheet name="RADIOLOGIE" sheetId="47" r:id="rId7"/>
    <sheet name="Sheet3" sheetId="51" r:id="rId8"/>
  </sheets>
  <definedNames>
    <definedName name="_xlnm.Print_Titles" localSheetId="0">'contract = atribuire aprilie'!$7:$8</definedName>
    <definedName name="_xlnm.Print_Titles" localSheetId="2">laboratoare!$7:$8</definedName>
    <definedName name="_xlnm.Print_Titles" localSheetId="6">RADIOLOGIE!$7:$8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4" i="41" l="1"/>
  <c r="H109" i="41"/>
  <c r="H104" i="41"/>
  <c r="H99" i="41"/>
  <c r="G113" i="41"/>
  <c r="G112" i="41"/>
  <c r="G108" i="41"/>
  <c r="G107" i="41"/>
  <c r="G103" i="41"/>
  <c r="G102" i="41"/>
  <c r="G98" i="41"/>
  <c r="G97" i="41"/>
  <c r="F112" i="41"/>
  <c r="F113" i="41"/>
  <c r="F114" i="41" s="1"/>
  <c r="F107" i="41"/>
  <c r="F108" i="41"/>
  <c r="F109" i="41" s="1"/>
  <c r="F102" i="41"/>
  <c r="F103" i="41"/>
  <c r="F104" i="41" s="1"/>
  <c r="F99" i="41"/>
  <c r="G99" i="41"/>
  <c r="F97" i="41"/>
  <c r="F98" i="41"/>
  <c r="C86" i="41"/>
  <c r="F83" i="41"/>
  <c r="F81" i="41"/>
  <c r="F73" i="41"/>
  <c r="F74" i="41"/>
  <c r="F77" i="41" s="1"/>
  <c r="F79" i="41" s="1"/>
  <c r="F75" i="41"/>
  <c r="F76" i="41"/>
  <c r="F78" i="41"/>
  <c r="G68" i="41"/>
  <c r="G40" i="41"/>
  <c r="G41" i="41"/>
  <c r="G46" i="41" s="1"/>
  <c r="G42" i="41"/>
  <c r="G43" i="41"/>
  <c r="G44" i="41"/>
  <c r="G45" i="41"/>
  <c r="F64" i="41"/>
  <c r="F66" i="41" s="1"/>
  <c r="E17" i="42"/>
  <c r="B25" i="42"/>
  <c r="B24" i="42"/>
  <c r="B23" i="42"/>
  <c r="B22" i="42"/>
  <c r="B21" i="42"/>
  <c r="B20" i="42"/>
  <c r="F57" i="41"/>
  <c r="G57" i="41"/>
  <c r="F46" i="41"/>
  <c r="D66" i="41"/>
  <c r="E66" i="41"/>
  <c r="F65" i="41"/>
  <c r="G65" i="41"/>
  <c r="G55" i="41"/>
  <c r="G56" i="41"/>
  <c r="G54" i="41"/>
  <c r="G50" i="41"/>
  <c r="E46" i="41"/>
  <c r="G39" i="41"/>
  <c r="F35" i="41"/>
  <c r="G34" i="41"/>
  <c r="G33" i="41"/>
  <c r="G35" i="41" s="1"/>
  <c r="G26" i="41"/>
  <c r="G27" i="41"/>
  <c r="G28" i="41"/>
  <c r="G25" i="41"/>
  <c r="F29" i="41"/>
  <c r="C47" i="43"/>
  <c r="D47" i="43"/>
  <c r="E47" i="43"/>
  <c r="C48" i="43"/>
  <c r="D48" i="43"/>
  <c r="E48" i="43"/>
  <c r="C49" i="43"/>
  <c r="D49" i="43"/>
  <c r="E49" i="43"/>
  <c r="C50" i="43"/>
  <c r="D50" i="43"/>
  <c r="E50" i="43"/>
  <c r="C51" i="43"/>
  <c r="D51" i="43"/>
  <c r="E51" i="43"/>
  <c r="C52" i="43"/>
  <c r="D52" i="43"/>
  <c r="E52" i="43"/>
  <c r="C53" i="43"/>
  <c r="D53" i="43"/>
  <c r="E53" i="43"/>
  <c r="C54" i="43"/>
  <c r="D54" i="43"/>
  <c r="E54" i="43"/>
  <c r="C55" i="43"/>
  <c r="F21" i="41"/>
  <c r="G61" i="41"/>
  <c r="G12" i="41"/>
  <c r="G13" i="41"/>
  <c r="G14" i="41"/>
  <c r="G15" i="41"/>
  <c r="G16" i="41"/>
  <c r="G17" i="41"/>
  <c r="G18" i="41"/>
  <c r="G19" i="41"/>
  <c r="G20" i="41"/>
  <c r="G11" i="41"/>
  <c r="C52" i="45"/>
  <c r="C34" i="47"/>
  <c r="F27" i="43" l="1"/>
  <c r="F29" i="43" s="1"/>
  <c r="C25" i="42"/>
  <c r="G16" i="47"/>
  <c r="E16" i="47"/>
  <c r="D16" i="47"/>
  <c r="C16" i="47"/>
  <c r="F15" i="47"/>
  <c r="H15" i="47" s="1"/>
  <c r="F14" i="47"/>
  <c r="H14" i="47" s="1"/>
  <c r="F13" i="47"/>
  <c r="F16" i="47" s="1"/>
  <c r="G19" i="45"/>
  <c r="E19" i="45"/>
  <c r="D19" i="45"/>
  <c r="C19" i="45"/>
  <c r="F18" i="45"/>
  <c r="H18" i="45" s="1"/>
  <c r="F17" i="45"/>
  <c r="H17" i="45" s="1"/>
  <c r="F16" i="45"/>
  <c r="H16" i="45" s="1"/>
  <c r="F15" i="45"/>
  <c r="H15" i="45" s="1"/>
  <c r="F14" i="45"/>
  <c r="H14" i="45" s="1"/>
  <c r="F13" i="45"/>
  <c r="H24" i="43"/>
  <c r="G24" i="43"/>
  <c r="F24" i="43"/>
  <c r="E24" i="43"/>
  <c r="D24" i="43"/>
  <c r="I23" i="43"/>
  <c r="C23" i="43"/>
  <c r="I22" i="43"/>
  <c r="C22" i="43"/>
  <c r="I21" i="43"/>
  <c r="C21" i="43"/>
  <c r="I20" i="43"/>
  <c r="C20" i="43"/>
  <c r="I19" i="43"/>
  <c r="C19" i="43"/>
  <c r="I18" i="43"/>
  <c r="C18" i="43"/>
  <c r="I17" i="43"/>
  <c r="C17" i="43"/>
  <c r="I16" i="43"/>
  <c r="C16" i="43"/>
  <c r="I15" i="43"/>
  <c r="C15" i="43"/>
  <c r="I14" i="43"/>
  <c r="I24" i="43" s="1"/>
  <c r="C14" i="43"/>
  <c r="C24" i="43" s="1"/>
  <c r="F23" i="42" l="1"/>
  <c r="C23" i="42"/>
  <c r="F19" i="45"/>
  <c r="H13" i="47"/>
  <c r="H16" i="47" s="1"/>
  <c r="H13" i="45"/>
  <c r="H19" i="45" s="1"/>
  <c r="G19" i="47" l="1"/>
  <c r="C28" i="47" s="1"/>
  <c r="C29" i="47" s="1"/>
  <c r="C21" i="46"/>
  <c r="C22" i="46" s="1"/>
  <c r="F16" i="46"/>
  <c r="H16" i="46" s="1"/>
  <c r="L66" i="45"/>
  <c r="L65" i="45"/>
  <c r="L64" i="45"/>
  <c r="L63" i="45"/>
  <c r="L62" i="45"/>
  <c r="L61" i="45"/>
  <c r="G36" i="45"/>
  <c r="G21" i="45"/>
  <c r="C25" i="45" s="1"/>
  <c r="E18" i="44"/>
  <c r="C21" i="44" s="1"/>
  <c r="E16" i="44"/>
  <c r="D16" i="44"/>
  <c r="C16" i="44"/>
  <c r="F15" i="44"/>
  <c r="F14" i="44"/>
  <c r="C38" i="43"/>
  <c r="F30" i="43"/>
  <c r="D38" i="43" s="1"/>
  <c r="D39" i="43" s="1"/>
  <c r="H29" i="43"/>
  <c r="C43" i="47" l="1"/>
  <c r="C42" i="47"/>
  <c r="C33" i="47"/>
  <c r="C26" i="45"/>
  <c r="F16" i="44"/>
  <c r="C22" i="44" s="1"/>
  <c r="C27" i="44" s="1"/>
  <c r="C34" i="44" s="1"/>
  <c r="D46" i="43"/>
  <c r="C39" i="43"/>
  <c r="F31" i="43"/>
  <c r="C31" i="45" l="1"/>
  <c r="C48" i="45" s="1"/>
  <c r="C33" i="45"/>
  <c r="C50" i="45" s="1"/>
  <c r="C32" i="45"/>
  <c r="C49" i="45" s="1"/>
  <c r="C34" i="45"/>
  <c r="C51" i="45" s="1"/>
  <c r="I62" i="45"/>
  <c r="C41" i="47"/>
  <c r="C44" i="47" s="1"/>
  <c r="C36" i="47"/>
  <c r="E36" i="47" s="1"/>
  <c r="C30" i="45"/>
  <c r="C26" i="44"/>
  <c r="E38" i="43"/>
  <c r="F32" i="43"/>
  <c r="F55" i="43"/>
  <c r="C73" i="43" s="1"/>
  <c r="C46" i="43"/>
  <c r="G32" i="43"/>
  <c r="D56" i="43"/>
  <c r="I66" i="45" l="1"/>
  <c r="J66" i="45" s="1"/>
  <c r="K66" i="45" s="1"/>
  <c r="I63" i="45"/>
  <c r="J63" i="45" s="1"/>
  <c r="K63" i="45" s="1"/>
  <c r="I65" i="45"/>
  <c r="J65" i="45" s="1"/>
  <c r="K65" i="45" s="1"/>
  <c r="I64" i="45"/>
  <c r="J64" i="45" s="1"/>
  <c r="K64" i="45" s="1"/>
  <c r="J62" i="45"/>
  <c r="K62" i="45" s="1"/>
  <c r="C36" i="45"/>
  <c r="I36" i="45" s="1"/>
  <c r="C47" i="45"/>
  <c r="C53" i="45" s="1"/>
  <c r="C33" i="44"/>
  <c r="C35" i="44" s="1"/>
  <c r="C28" i="44"/>
  <c r="F28" i="44" s="1"/>
  <c r="D59" i="43"/>
  <c r="D58" i="43"/>
  <c r="C56" i="43"/>
  <c r="E39" i="43"/>
  <c r="F38" i="43"/>
  <c r="G38" i="43" s="1"/>
  <c r="F50" i="43" l="1"/>
  <c r="C68" i="43" s="1"/>
  <c r="F52" i="43"/>
  <c r="C70" i="43" s="1"/>
  <c r="F54" i="43"/>
  <c r="C72" i="43" s="1"/>
  <c r="F51" i="43"/>
  <c r="C69" i="43" s="1"/>
  <c r="F47" i="43"/>
  <c r="C65" i="43" s="1"/>
  <c r="I61" i="45"/>
  <c r="I67" i="45" s="1"/>
  <c r="C59" i="43"/>
  <c r="C58" i="43"/>
  <c r="F53" i="43"/>
  <c r="C71" i="43" s="1"/>
  <c r="F49" i="43"/>
  <c r="C67" i="43" s="1"/>
  <c r="F48" i="43"/>
  <c r="C66" i="43" s="1"/>
  <c r="E46" i="43"/>
  <c r="J61" i="45" l="1"/>
  <c r="K61" i="45" s="1"/>
  <c r="E56" i="43"/>
  <c r="F46" i="43"/>
  <c r="F56" i="43" l="1"/>
  <c r="C64" i="43"/>
  <c r="C74" i="43" s="1"/>
  <c r="E59" i="43"/>
  <c r="E58" i="43"/>
  <c r="F59" i="43" l="1"/>
  <c r="F58" i="43"/>
  <c r="D113" i="41" l="1"/>
  <c r="E113" i="41"/>
  <c r="C113" i="41"/>
  <c r="D112" i="41"/>
  <c r="E112" i="41"/>
  <c r="C112" i="41"/>
  <c r="D114" i="41"/>
  <c r="D29" i="41"/>
  <c r="E29" i="41"/>
  <c r="C29" i="41"/>
  <c r="E114" i="41" l="1"/>
  <c r="G114" i="41"/>
  <c r="C114" i="41"/>
  <c r="D107" i="41"/>
  <c r="E107" i="41"/>
  <c r="D108" i="41"/>
  <c r="E108" i="41"/>
  <c r="D109" i="41"/>
  <c r="E109" i="41"/>
  <c r="D102" i="41"/>
  <c r="E102" i="41"/>
  <c r="D103" i="41"/>
  <c r="E103" i="41"/>
  <c r="E97" i="41"/>
  <c r="E99" i="41" s="1"/>
  <c r="E98" i="41"/>
  <c r="E73" i="41"/>
  <c r="E74" i="41"/>
  <c r="E75" i="41"/>
  <c r="E76" i="41"/>
  <c r="E78" i="41"/>
  <c r="E104" i="41" l="1"/>
  <c r="E77" i="41"/>
  <c r="E79" i="41" s="1"/>
  <c r="D57" i="41" l="1"/>
  <c r="E57" i="41"/>
  <c r="D46" i="41"/>
  <c r="D35" i="41"/>
  <c r="E35" i="41"/>
  <c r="D81" i="41"/>
  <c r="E81" i="41"/>
  <c r="E83" i="41" s="1"/>
  <c r="E21" i="41"/>
  <c r="G29" i="41"/>
  <c r="E64" i="41" l="1"/>
  <c r="D65" i="41"/>
  <c r="E65" i="41"/>
  <c r="G81" i="41"/>
  <c r="G21" i="41"/>
  <c r="C22" i="42" l="1"/>
  <c r="F22" i="42"/>
  <c r="C24" i="42"/>
  <c r="F24" i="42"/>
  <c r="F20" i="42"/>
  <c r="C20" i="42"/>
  <c r="B26" i="42"/>
  <c r="D22" i="42" s="1"/>
  <c r="C21" i="42"/>
  <c r="C108" i="41"/>
  <c r="C107" i="41"/>
  <c r="C103" i="41"/>
  <c r="C102" i="41"/>
  <c r="D104" i="41"/>
  <c r="D98" i="41"/>
  <c r="C98" i="41"/>
  <c r="D97" i="41"/>
  <c r="C97" i="41"/>
  <c r="D21" i="42" l="1"/>
  <c r="C26" i="42"/>
  <c r="C28" i="42" s="1"/>
  <c r="D23" i="42"/>
  <c r="D24" i="42"/>
  <c r="C65" i="41"/>
  <c r="C81" i="41"/>
  <c r="C104" i="41"/>
  <c r="G104" i="41"/>
  <c r="C109" i="41"/>
  <c r="D99" i="41"/>
  <c r="C99" i="41"/>
  <c r="G109" i="41"/>
  <c r="B27" i="42"/>
  <c r="F27" i="42" s="1"/>
  <c r="D26" i="42" l="1"/>
  <c r="D28" i="42" s="1"/>
  <c r="B28" i="42"/>
  <c r="E90" i="41"/>
  <c r="D90" i="41"/>
  <c r="C90" i="41"/>
  <c r="C89" i="41"/>
  <c r="F88" i="41"/>
  <c r="D88" i="41"/>
  <c r="D87" i="41"/>
  <c r="C87" i="41"/>
  <c r="D78" i="41"/>
  <c r="D74" i="41"/>
  <c r="D75" i="41"/>
  <c r="D76" i="41"/>
  <c r="D73" i="41"/>
  <c r="E86" i="41"/>
  <c r="F86" i="41"/>
  <c r="D21" i="41"/>
  <c r="D64" i="41" s="1"/>
  <c r="E14" i="42" l="1"/>
  <c r="E16" i="42" s="1"/>
  <c r="G74" i="41"/>
  <c r="D77" i="41"/>
  <c r="D79" i="41" s="1"/>
  <c r="D83" i="41" s="1"/>
  <c r="G73" i="41"/>
  <c r="G75" i="41"/>
  <c r="G78" i="41"/>
  <c r="G76" i="41"/>
  <c r="F91" i="41"/>
  <c r="E91" i="41"/>
  <c r="C91" i="41"/>
  <c r="D91" i="41"/>
  <c r="E25" i="42" l="1"/>
  <c r="E21" i="42"/>
  <c r="F21" i="42" s="1"/>
  <c r="F25" i="42"/>
  <c r="D92" i="41"/>
  <c r="F92" i="41"/>
  <c r="E92" i="41"/>
  <c r="C92" i="41"/>
  <c r="G77" i="41"/>
  <c r="G79" i="41" s="1"/>
  <c r="G83" i="41" s="1"/>
  <c r="G64" i="41"/>
  <c r="G66" i="41" s="1"/>
  <c r="C76" i="41"/>
  <c r="C75" i="41"/>
  <c r="C74" i="41"/>
  <c r="C73" i="41"/>
  <c r="E26" i="42" l="1"/>
  <c r="E28" i="42" s="1"/>
  <c r="I64" i="41"/>
  <c r="I65" i="41" s="1"/>
  <c r="F26" i="42"/>
  <c r="F28" i="42" s="1"/>
  <c r="C78" i="41"/>
  <c r="C77" i="41"/>
  <c r="C57" i="41"/>
  <c r="C46" i="41"/>
  <c r="C35" i="41"/>
  <c r="C21" i="41"/>
  <c r="C64" i="41" l="1"/>
  <c r="C79" i="41"/>
  <c r="C83" i="41" s="1"/>
  <c r="C66" i="41" l="1"/>
</calcChain>
</file>

<file path=xl/sharedStrings.xml><?xml version="1.0" encoding="utf-8"?>
<sst xmlns="http://schemas.openxmlformats.org/spreadsheetml/2006/main" count="524" uniqueCount="199">
  <si>
    <t>CAS IALOMITA</t>
  </si>
  <si>
    <t xml:space="preserve">        EC  MIHAI GEANTA</t>
  </si>
  <si>
    <t xml:space="preserve">         EC ANDA BUSUIOC</t>
  </si>
  <si>
    <t>1. LABORATOARE DE ANALIZE MEDICALE</t>
  </si>
  <si>
    <t>nr crt</t>
  </si>
  <si>
    <t>Laborator</t>
  </si>
  <si>
    <t xml:space="preserve">PHILOS </t>
  </si>
  <si>
    <t>NERA</t>
  </si>
  <si>
    <t>MEDICTEST</t>
  </si>
  <si>
    <t>SPITAL SLOBOZIA</t>
  </si>
  <si>
    <t>SPITAL FETESTI</t>
  </si>
  <si>
    <t>SPITAL TANDAREI</t>
  </si>
  <si>
    <t>total laboratoare</t>
  </si>
  <si>
    <t>2. CITOLOGIE SI ANATOMIE PATOLOGICA</t>
  </si>
  <si>
    <t>spital SLOBOZIA</t>
  </si>
  <si>
    <t>spital URZICENI</t>
  </si>
  <si>
    <t>total  citologie</t>
  </si>
  <si>
    <t>3. ECOGRAFII</t>
  </si>
  <si>
    <t>FURNIZOR</t>
  </si>
  <si>
    <t>CAMEGRO</t>
  </si>
  <si>
    <t>MARINESCU DOINA</t>
  </si>
  <si>
    <t>LUNGU TACHE IONEL</t>
  </si>
  <si>
    <t>total ecografii</t>
  </si>
  <si>
    <t>4.  COMPUTER-TOMOGRAF SI RMN -SPITAL SLOBOZIA</t>
  </si>
  <si>
    <t>total radiologie</t>
  </si>
  <si>
    <t>DAISY CLINIC</t>
  </si>
  <si>
    <t>SPITAL</t>
  </si>
  <si>
    <t>SLOBOZIA</t>
  </si>
  <si>
    <t>URZICENI</t>
  </si>
  <si>
    <t>FETESTI</t>
  </si>
  <si>
    <t>TANDAREI</t>
  </si>
  <si>
    <t>total spitale</t>
  </si>
  <si>
    <t>total particulari</t>
  </si>
  <si>
    <t>laborator</t>
  </si>
  <si>
    <t>citologie</t>
  </si>
  <si>
    <t>radiologie</t>
  </si>
  <si>
    <t>ecografii</t>
  </si>
  <si>
    <t>total IL01</t>
  </si>
  <si>
    <t>MONICA MATEI</t>
  </si>
  <si>
    <t>DIRECTOR GENERAL,</t>
  </si>
  <si>
    <t xml:space="preserve">  DIRECTOR  EXECUTIV R.C</t>
  </si>
  <si>
    <t xml:space="preserve">5.  RADIOLOGIE </t>
  </si>
  <si>
    <t>6. RADIOLOGIE  DENTARA</t>
  </si>
  <si>
    <t>INTOCMIT</t>
  </si>
  <si>
    <t>IMEX CELIA</t>
  </si>
  <si>
    <t>CT+RMN</t>
  </si>
  <si>
    <t>total activitate curenta</t>
  </si>
  <si>
    <t>spital FETESTI</t>
  </si>
  <si>
    <t>spital TANDAREI</t>
  </si>
  <si>
    <t>OLTEANU LAVINIA</t>
  </si>
  <si>
    <t>ianuarie   2022</t>
  </si>
  <si>
    <t xml:space="preserve">BIOMED </t>
  </si>
  <si>
    <t xml:space="preserve">PLUSS </t>
  </si>
  <si>
    <t xml:space="preserve">PROFDIAGNOSIS </t>
  </si>
  <si>
    <t>DIRECTOR EX DIR ECONOMICA</t>
  </si>
  <si>
    <t xml:space="preserve">      EC DOINA STAN</t>
  </si>
  <si>
    <t>IL 01</t>
  </si>
  <si>
    <t>IL 02</t>
  </si>
  <si>
    <t>IL 03</t>
  </si>
  <si>
    <t>IL 04</t>
  </si>
  <si>
    <t>total 2022</t>
  </si>
  <si>
    <t xml:space="preserve">ianuarie   </t>
  </si>
  <si>
    <t xml:space="preserve">februarie </t>
  </si>
  <si>
    <t xml:space="preserve">VALOARE  CONTRACT  PARACLINIC </t>
  </si>
  <si>
    <t>PROFDIAGNOSIS</t>
  </si>
  <si>
    <t xml:space="preserve">februarie   </t>
  </si>
  <si>
    <t>BIOMED</t>
  </si>
  <si>
    <t xml:space="preserve"> MONITORIZARE  AN 2022</t>
  </si>
  <si>
    <t>TOTAL MONITORIZARE</t>
  </si>
  <si>
    <t>TOTAL  ACTIVITATE CURENTA</t>
  </si>
  <si>
    <t>Furnizori cu servicii de monitorizare</t>
  </si>
  <si>
    <t>activitate curenta</t>
  </si>
  <si>
    <t xml:space="preserve">monitorizare </t>
  </si>
  <si>
    <t>TOTAL  PARACLINIC  2022</t>
  </si>
  <si>
    <t>martie</t>
  </si>
  <si>
    <t>MONITORIZARE</t>
  </si>
  <si>
    <t>TOTAL PARACLINIC 2022</t>
  </si>
  <si>
    <t>CA aprobat</t>
  </si>
  <si>
    <t>CA contractat</t>
  </si>
  <si>
    <t>CA ramas necontractat</t>
  </si>
  <si>
    <t xml:space="preserve">   DIRECTOR EX DIR ECONOMICA</t>
  </si>
  <si>
    <t xml:space="preserve">  DIRECTOR EXECUTIV R.C</t>
  </si>
  <si>
    <t xml:space="preserve">          EC DOINA STAN</t>
  </si>
  <si>
    <t xml:space="preserve">  LABORATOARE DE ANALIZE MEDICALE</t>
  </si>
  <si>
    <t>CREDIT ANGAJAMENT</t>
  </si>
  <si>
    <t>LEI</t>
  </si>
  <si>
    <t>1. LABORATOARE ANALIZE MEDICALE</t>
  </si>
  <si>
    <t>furnizor</t>
  </si>
  <si>
    <t>50%  criteriul resurse din care:</t>
  </si>
  <si>
    <t>evaluare resurse</t>
  </si>
  <si>
    <t>50% criteriul calitate, din care:</t>
  </si>
  <si>
    <t>TOTAL</t>
  </si>
  <si>
    <t>resurse tehnice</t>
  </si>
  <si>
    <t>logistica</t>
  </si>
  <si>
    <t>resurse umane</t>
  </si>
  <si>
    <t>50% -ISO</t>
  </si>
  <si>
    <t>50% -intercomparare</t>
  </si>
  <si>
    <t>PHILOS</t>
  </si>
  <si>
    <t>PLUSS</t>
  </si>
  <si>
    <t>1.CRITERIUL  DE  EVALUARE  A  RESURSELOR  50%  DIN SUMA :</t>
  </si>
  <si>
    <t>2. CRITERIUL DE CALITATE  50% DIN SUMA , DIN CARE :</t>
  </si>
  <si>
    <t>lei</t>
  </si>
  <si>
    <t xml:space="preserve">50%  ISO </t>
  </si>
  <si>
    <t>50%  TESTARE COMPETENTA</t>
  </si>
  <si>
    <t>verificare</t>
  </si>
  <si>
    <t>VALOARE PUNCT = SUMA /  NR TOTAL DE PUNCTE DE LA CRITERIUL RESPECTIV</t>
  </si>
  <si>
    <t>CALCUL   VALOAREA   PUNCTULUI</t>
  </si>
  <si>
    <t>VALOARE PUNCT</t>
  </si>
  <si>
    <t>ev resurse ( 50%)</t>
  </si>
  <si>
    <t>iso</t>
  </si>
  <si>
    <t>testare comp</t>
  </si>
  <si>
    <t>total CA</t>
  </si>
  <si>
    <t>CA</t>
  </si>
  <si>
    <t>val pct resurse</t>
  </si>
  <si>
    <t>suma din resurse</t>
  </si>
  <si>
    <t>suma din ISO</t>
  </si>
  <si>
    <t>suma test comp</t>
  </si>
  <si>
    <t>valoare contract</t>
  </si>
  <si>
    <t>2=val pct*nr pct  fz</t>
  </si>
  <si>
    <t>3 = val pct*nr pct  fz</t>
  </si>
  <si>
    <t>4=val pct*nr pct  fz</t>
  </si>
  <si>
    <t>5=2+3+4</t>
  </si>
  <si>
    <t>IMEX CELIA-MEDLINE</t>
  </si>
  <si>
    <t>diferenta</t>
  </si>
  <si>
    <t xml:space="preserve">INTOCMIT, </t>
  </si>
  <si>
    <t xml:space="preserve">            CITOLOGIE  SI  HISTOPATOLOGIE</t>
  </si>
  <si>
    <t xml:space="preserve">CREDIT ANAGAJAMENT </t>
  </si>
  <si>
    <t xml:space="preserve">LEI </t>
  </si>
  <si>
    <t xml:space="preserve">PUNCTAJ  CITOLOGIE </t>
  </si>
  <si>
    <t>A.Capacit Resurse Tehnice</t>
  </si>
  <si>
    <t>B.Resurse umane</t>
  </si>
  <si>
    <t>C.Logistica</t>
  </si>
  <si>
    <t>TOTAL EVAL RESURSE</t>
  </si>
  <si>
    <t>SPITAL URZICENI</t>
  </si>
  <si>
    <t xml:space="preserve">1. CRITERIUL DE EVALUARE A RESURSELOR  </t>
  </si>
  <si>
    <t>ev resurse</t>
  </si>
  <si>
    <t>verificare :</t>
  </si>
  <si>
    <t xml:space="preserve">                 ECOGRAFII </t>
  </si>
  <si>
    <t>1. CRIT EVAL RESURSE</t>
  </si>
  <si>
    <t>2. Criteriul de disponibilitate</t>
  </si>
  <si>
    <t>TOTAL PUNCTAJ</t>
  </si>
  <si>
    <r>
      <t>1. CRITERIUL DE EVALUARE A RESURSELOR  90% +10% ( de la disponibilitate)</t>
    </r>
    <r>
      <rPr>
        <b/>
        <sz val="12"/>
        <rFont val="Batang"/>
      </rPr>
      <t xml:space="preserve"> </t>
    </r>
  </si>
  <si>
    <t>ev resurse+dispon</t>
  </si>
  <si>
    <t>suplimentare</t>
  </si>
  <si>
    <t>suma resurse+dispon</t>
  </si>
  <si>
    <t>verificare:</t>
  </si>
  <si>
    <t xml:space="preserve">2. CRITERIUL DE DISPONIBILITATE </t>
  </si>
  <si>
    <t xml:space="preserve">NICI UN FURNIZOR NU INDEPLINESTE CRITERIUL DE DISPONIBILITATE, PRIN URMARE </t>
  </si>
  <si>
    <t>SUMA SE VA REPARTIZA LA CRITERIUL DE EVALUARE A RESURSELOR</t>
  </si>
  <si>
    <t>generala</t>
  </si>
  <si>
    <t>abdomen</t>
  </si>
  <si>
    <t>pelvis</t>
  </si>
  <si>
    <t>ganglionara</t>
  </si>
  <si>
    <t>transvaginala</t>
  </si>
  <si>
    <t>nr max eco/luna</t>
  </si>
  <si>
    <t xml:space="preserve">nr eco </t>
  </si>
  <si>
    <t>suma max</t>
  </si>
  <si>
    <t>X</t>
  </si>
  <si>
    <t xml:space="preserve">        EC MIHAI GEANTA</t>
  </si>
  <si>
    <t xml:space="preserve">                 EC DOINA STAN</t>
  </si>
  <si>
    <t xml:space="preserve">      EC ANDA BUSUIOC</t>
  </si>
  <si>
    <t xml:space="preserve">       SPITAL   SLOBOZIA - CT  si  RMN </t>
  </si>
  <si>
    <t xml:space="preserve">CREDIT  ANGAJAMENT </t>
  </si>
  <si>
    <t xml:space="preserve">           RADIOLOGIE CONVENTIONALA</t>
  </si>
  <si>
    <t xml:space="preserve">TOTAL </t>
  </si>
  <si>
    <t>1. CRITERIUL DE EVALUARE A RESURSELOR  90%  DIN SUMA</t>
  </si>
  <si>
    <t xml:space="preserve">2. CRITERIUL DE DISPONIBILITATE   10 % DIN SUMA </t>
  </si>
  <si>
    <t>ec  MONICA MATEI</t>
  </si>
  <si>
    <t>CA contractat pe tip de investigatii</t>
  </si>
  <si>
    <t xml:space="preserve">pondere in CA </t>
  </si>
  <si>
    <t>laboratoare</t>
  </si>
  <si>
    <t xml:space="preserve">CT si RMN </t>
  </si>
  <si>
    <t>radiologie dentara</t>
  </si>
  <si>
    <t>total</t>
  </si>
  <si>
    <t>monitorizare</t>
  </si>
  <si>
    <t xml:space="preserve">TOTAL PARACLINIC </t>
  </si>
  <si>
    <t xml:space="preserve">contractat ianuarie -martie </t>
  </si>
  <si>
    <t>necontractat</t>
  </si>
  <si>
    <t>contract  ian- martie</t>
  </si>
  <si>
    <t>aprilie</t>
  </si>
  <si>
    <t>an 2022</t>
  </si>
  <si>
    <t>REPARTIZARE  CREDIT ANGAJAMENT  APRILIE  2022</t>
  </si>
  <si>
    <t>APRILIE   2022</t>
  </si>
  <si>
    <t>REPARTIZARE  CREDIT ANGAJAMENT APRILIE  2022</t>
  </si>
  <si>
    <t>APRILIE  2022</t>
  </si>
  <si>
    <t>REPARTIZARE  CREDIT ANGAJAMENT LUNA APRILIE   2022</t>
  </si>
  <si>
    <t>REPARTIZARE  CREDIT ANGAJAMENT LUNA   APRILIE   2022</t>
  </si>
  <si>
    <t>de contractat  in aprilie</t>
  </si>
  <si>
    <t>CREDIT ANGAJAMENT APROBAT  TRIM I si aprilie    2022 :</t>
  </si>
  <si>
    <t xml:space="preserve">medie trim I </t>
  </si>
  <si>
    <t xml:space="preserve">APRILIE  2022 </t>
  </si>
  <si>
    <t xml:space="preserve">          IRECTOR EX DIR ECONOMICA</t>
  </si>
  <si>
    <t xml:space="preserve">                       EC DOINA STAN</t>
  </si>
  <si>
    <t>CREDIT ANGAJAMENT APROBAT  AN     2022 :</t>
  </si>
  <si>
    <t>RAMAS NECONTRACTAT (mai -dec )</t>
  </si>
  <si>
    <t>Nr  3258  din  31.03.2022</t>
  </si>
  <si>
    <t>atribuire valoare aprilie 2022</t>
  </si>
  <si>
    <t xml:space="preserve">            CREDIT  ANGAJAMENT PARACLINIC  APRILIE  2022</t>
  </si>
  <si>
    <t>REPARTIZARE  CREDIT ANGAJAMENT LUNA  APRILIE 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</si>
</sst>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59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Arial Narrow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 Narrow"/>
      <family val="2"/>
    </font>
    <font>
      <b/>
      <i/>
      <sz val="11"/>
      <name val="Arial Narrow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color theme="1"/>
      <name val="Arial Narrow"/>
      <family val="2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Arial Narrow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2"/>
      <name val="Arial"/>
      <family val="2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FF0000"/>
      <name val="Calibri"/>
      <family val="2"/>
      <scheme val="minor"/>
    </font>
    <font>
      <sz val="12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FF0000"/>
      <name val="Calibri"/>
      <family val="2"/>
      <scheme val="minor"/>
    </font>
    <font>
      <sz val="11"/>
      <color rgb="FFFF0000"/>
      <name val="Times New Roman"/>
      <family val="1"/>
    </font>
    <font>
      <sz val="12"/>
      <name val="Arial Narrow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2"/>
      <color rgb="FFFF0000"/>
      <name val="Arial"/>
      <family val="2"/>
    </font>
    <font>
      <b/>
      <sz val="12"/>
      <name val="Batang"/>
      <family val="1"/>
    </font>
    <font>
      <b/>
      <sz val="12"/>
      <name val="Batang"/>
    </font>
    <font>
      <sz val="12"/>
      <name val="Batang"/>
      <family val="1"/>
    </font>
    <font>
      <b/>
      <sz val="10"/>
      <color theme="1"/>
      <name val="Times New Roman"/>
      <family val="1"/>
    </font>
    <font>
      <b/>
      <sz val="12"/>
      <color rgb="FFFF0000"/>
      <name val="Batang"/>
    </font>
    <font>
      <sz val="12"/>
      <color rgb="FFFF0000"/>
      <name val="Batang"/>
      <family val="1"/>
    </font>
    <font>
      <b/>
      <sz val="8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rgb="FFFF0000"/>
      <name val="Times New Roman"/>
      <family val="1"/>
    </font>
    <font>
      <sz val="12"/>
      <color theme="1"/>
      <name val="Arial"/>
      <family val="2"/>
    </font>
    <font>
      <sz val="12"/>
      <name val="Arial"/>
      <family val="2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sz val="10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rgb="FFFF0000"/>
      <name val="Times New Roman"/>
      <family val="1"/>
    </font>
    <font>
      <i/>
      <sz val="11"/>
      <name val="Arial Narrow"/>
      <family val="2"/>
    </font>
    <font>
      <b/>
      <sz val="1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54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4" fontId="1" fillId="0" borderId="0" xfId="0" applyNumberFormat="1" applyFont="1" applyFill="1" applyBorder="1"/>
    <xf numFmtId="0" fontId="3" fillId="0" borderId="0" xfId="0" applyFont="1" applyFill="1"/>
    <xf numFmtId="4" fontId="1" fillId="0" borderId="0" xfId="0" applyNumberFormat="1" applyFont="1" applyBorder="1"/>
    <xf numFmtId="0" fontId="6" fillId="2" borderId="0" xfId="0" applyFont="1" applyFill="1"/>
    <xf numFmtId="0" fontId="7" fillId="2" borderId="0" xfId="0" applyFont="1" applyFill="1"/>
    <xf numFmtId="0" fontId="3" fillId="2" borderId="0" xfId="0" applyFont="1" applyFill="1"/>
    <xf numFmtId="0" fontId="6" fillId="0" borderId="1" xfId="0" applyFont="1" applyBorder="1" applyAlignment="1">
      <alignment horizontal="center"/>
    </xf>
    <xf numFmtId="0" fontId="3" fillId="0" borderId="4" xfId="0" applyFont="1" applyFill="1" applyBorder="1"/>
    <xf numFmtId="0" fontId="3" fillId="0" borderId="5" xfId="0" applyFont="1" applyFill="1" applyBorder="1"/>
    <xf numFmtId="0" fontId="3" fillId="0" borderId="7" xfId="0" applyFont="1" applyFill="1" applyBorder="1"/>
    <xf numFmtId="0" fontId="3" fillId="0" borderId="8" xfId="0" applyFont="1" applyFill="1" applyBorder="1"/>
    <xf numFmtId="0" fontId="3" fillId="0" borderId="9" xfId="0" applyFont="1" applyFill="1" applyBorder="1"/>
    <xf numFmtId="0" fontId="3" fillId="0" borderId="10" xfId="0" applyFont="1" applyFill="1" applyBorder="1"/>
    <xf numFmtId="0" fontId="6" fillId="0" borderId="2" xfId="0" applyFont="1" applyBorder="1"/>
    <xf numFmtId="0" fontId="6" fillId="0" borderId="11" xfId="0" applyFont="1" applyFill="1" applyBorder="1"/>
    <xf numFmtId="0" fontId="6" fillId="0" borderId="0" xfId="0" applyFont="1" applyBorder="1"/>
    <xf numFmtId="0" fontId="6" fillId="0" borderId="0" xfId="0" applyFont="1" applyFill="1" applyBorder="1"/>
    <xf numFmtId="0" fontId="6" fillId="2" borderId="0" xfId="0" applyFont="1" applyFill="1" applyBorder="1"/>
    <xf numFmtId="4" fontId="6" fillId="0" borderId="0" xfId="0" applyNumberFormat="1" applyFont="1" applyFill="1" applyBorder="1"/>
    <xf numFmtId="0" fontId="6" fillId="0" borderId="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3" fillId="0" borderId="6" xfId="0" applyFont="1" applyFill="1" applyBorder="1"/>
    <xf numFmtId="4" fontId="3" fillId="0" borderId="0" xfId="0" applyNumberFormat="1" applyFont="1"/>
    <xf numFmtId="0" fontId="3" fillId="0" borderId="13" xfId="0" applyFont="1" applyFill="1" applyBorder="1"/>
    <xf numFmtId="4" fontId="3" fillId="0" borderId="0" xfId="0" applyNumberFormat="1" applyFont="1" applyFill="1" applyBorder="1"/>
    <xf numFmtId="0" fontId="3" fillId="0" borderId="0" xfId="0" applyFont="1" applyFill="1" applyBorder="1"/>
    <xf numFmtId="0" fontId="3" fillId="0" borderId="0" xfId="0" applyFont="1" applyBorder="1"/>
    <xf numFmtId="0" fontId="10" fillId="0" borderId="0" xfId="0" applyFont="1" applyBorder="1"/>
    <xf numFmtId="4" fontId="6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1" fillId="0" borderId="0" xfId="0" applyFont="1" applyFill="1" applyBorder="1"/>
    <xf numFmtId="0" fontId="2" fillId="0" borderId="0" xfId="0" applyFont="1" applyFill="1"/>
    <xf numFmtId="0" fontId="3" fillId="0" borderId="11" xfId="0" applyFont="1" applyFill="1" applyBorder="1"/>
    <xf numFmtId="0" fontId="6" fillId="0" borderId="3" xfId="0" applyFont="1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3" fillId="0" borderId="18" xfId="0" applyFont="1" applyFill="1" applyBorder="1"/>
    <xf numFmtId="0" fontId="11" fillId="0" borderId="0" xfId="0" applyFont="1"/>
    <xf numFmtId="0" fontId="6" fillId="0" borderId="17" xfId="0" applyFont="1" applyFill="1" applyBorder="1"/>
    <xf numFmtId="0" fontId="6" fillId="0" borderId="14" xfId="0" applyFont="1" applyFill="1" applyBorder="1"/>
    <xf numFmtId="0" fontId="6" fillId="0" borderId="15" xfId="0" applyFont="1" applyFill="1" applyBorder="1"/>
    <xf numFmtId="0" fontId="6" fillId="0" borderId="1" xfId="0" applyFont="1" applyFill="1" applyBorder="1"/>
    <xf numFmtId="4" fontId="3" fillId="0" borderId="0" xfId="0" applyNumberFormat="1" applyFont="1" applyFill="1"/>
    <xf numFmtId="4" fontId="3" fillId="0" borderId="12" xfId="0" applyNumberFormat="1" applyFont="1" applyFill="1" applyBorder="1"/>
    <xf numFmtId="4" fontId="3" fillId="0" borderId="13" xfId="0" applyNumberFormat="1" applyFont="1" applyFill="1" applyBorder="1"/>
    <xf numFmtId="4" fontId="3" fillId="0" borderId="6" xfId="0" applyNumberFormat="1" applyFont="1" applyFill="1" applyBorder="1"/>
    <xf numFmtId="4" fontId="6" fillId="0" borderId="2" xfId="0" applyNumberFormat="1" applyFont="1" applyFill="1" applyBorder="1"/>
    <xf numFmtId="0" fontId="1" fillId="0" borderId="1" xfId="0" applyFont="1" applyFill="1" applyBorder="1"/>
    <xf numFmtId="0" fontId="6" fillId="0" borderId="1" xfId="0" applyFont="1" applyBorder="1"/>
    <xf numFmtId="0" fontId="3" fillId="0" borderId="12" xfId="0" applyFont="1" applyFill="1" applyBorder="1"/>
    <xf numFmtId="0" fontId="3" fillId="0" borderId="7" xfId="0" applyFont="1" applyFill="1" applyBorder="1" applyAlignment="1">
      <alignment horizontal="right"/>
    </xf>
    <xf numFmtId="0" fontId="3" fillId="0" borderId="19" xfId="0" applyFont="1" applyFill="1" applyBorder="1" applyAlignment="1">
      <alignment horizontal="right"/>
    </xf>
    <xf numFmtId="0" fontId="10" fillId="0" borderId="0" xfId="0" applyFont="1" applyFill="1" applyBorder="1"/>
    <xf numFmtId="0" fontId="11" fillId="0" borderId="0" xfId="0" applyFont="1" applyFill="1"/>
    <xf numFmtId="0" fontId="9" fillId="0" borderId="0" xfId="0" applyFont="1" applyFill="1" applyBorder="1"/>
    <xf numFmtId="4" fontId="14" fillId="0" borderId="12" xfId="0" applyNumberFormat="1" applyFont="1" applyFill="1" applyBorder="1"/>
    <xf numFmtId="0" fontId="3" fillId="0" borderId="0" xfId="0" applyFont="1" applyAlignment="1">
      <alignment horizontal="center"/>
    </xf>
    <xf numFmtId="0" fontId="4" fillId="0" borderId="0" xfId="0" applyFont="1" applyBorder="1"/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6" fillId="0" borderId="0" xfId="0" applyFont="1" applyBorder="1" applyAlignment="1">
      <alignment horizontal="center"/>
    </xf>
    <xf numFmtId="0" fontId="9" fillId="0" borderId="17" xfId="0" applyFont="1" applyFill="1" applyBorder="1"/>
    <xf numFmtId="0" fontId="9" fillId="0" borderId="14" xfId="0" applyFont="1" applyFill="1" applyBorder="1"/>
    <xf numFmtId="0" fontId="9" fillId="0" borderId="15" xfId="0" applyFont="1" applyFill="1" applyBorder="1"/>
    <xf numFmtId="0" fontId="6" fillId="0" borderId="16" xfId="0" applyFont="1" applyBorder="1" applyAlignment="1">
      <alignment horizontal="center"/>
    </xf>
    <xf numFmtId="4" fontId="6" fillId="0" borderId="3" xfId="0" applyNumberFormat="1" applyFont="1" applyFill="1" applyBorder="1"/>
    <xf numFmtId="4" fontId="6" fillId="0" borderId="16" xfId="0" applyNumberFormat="1" applyFont="1" applyFill="1" applyBorder="1"/>
    <xf numFmtId="0" fontId="6" fillId="0" borderId="0" xfId="0" applyFont="1" applyAlignment="1">
      <alignment horizontal="center"/>
    </xf>
    <xf numFmtId="0" fontId="6" fillId="3" borderId="1" xfId="0" applyFont="1" applyFill="1" applyBorder="1"/>
    <xf numFmtId="0" fontId="3" fillId="0" borderId="4" xfId="0" applyFont="1" applyFill="1" applyBorder="1" applyAlignment="1">
      <alignment horizontal="right"/>
    </xf>
    <xf numFmtId="4" fontId="14" fillId="0" borderId="6" xfId="0" applyNumberFormat="1" applyFont="1" applyFill="1" applyBorder="1"/>
    <xf numFmtId="0" fontId="10" fillId="0" borderId="21" xfId="0" applyFont="1" applyBorder="1"/>
    <xf numFmtId="4" fontId="14" fillId="0" borderId="13" xfId="0" applyNumberFormat="1" applyFont="1" applyFill="1" applyBorder="1"/>
    <xf numFmtId="0" fontId="10" fillId="0" borderId="1" xfId="0" applyFont="1" applyBorder="1"/>
    <xf numFmtId="4" fontId="10" fillId="0" borderId="3" xfId="0" applyNumberFormat="1" applyFont="1" applyBorder="1"/>
    <xf numFmtId="0" fontId="10" fillId="0" borderId="2" xfId="0" applyFont="1" applyBorder="1"/>
    <xf numFmtId="4" fontId="6" fillId="0" borderId="16" xfId="0" applyNumberFormat="1" applyFont="1" applyFill="1" applyBorder="1" applyAlignment="1">
      <alignment horizontal="right"/>
    </xf>
    <xf numFmtId="4" fontId="3" fillId="0" borderId="3" xfId="0" applyNumberFormat="1" applyFont="1" applyFill="1" applyBorder="1"/>
    <xf numFmtId="4" fontId="3" fillId="0" borderId="16" xfId="0" applyNumberFormat="1" applyFont="1" applyFill="1" applyBorder="1"/>
    <xf numFmtId="0" fontId="6" fillId="0" borderId="22" xfId="0" applyFont="1" applyFill="1" applyBorder="1"/>
    <xf numFmtId="4" fontId="3" fillId="0" borderId="23" xfId="0" applyNumberFormat="1" applyFont="1" applyFill="1" applyBorder="1"/>
    <xf numFmtId="4" fontId="6" fillId="3" borderId="3" xfId="0" applyNumberFormat="1" applyFont="1" applyFill="1" applyBorder="1"/>
    <xf numFmtId="4" fontId="6" fillId="3" borderId="16" xfId="0" applyNumberFormat="1" applyFont="1" applyFill="1" applyBorder="1"/>
    <xf numFmtId="0" fontId="3" fillId="0" borderId="2" xfId="0" applyFont="1" applyBorder="1"/>
    <xf numFmtId="4" fontId="3" fillId="0" borderId="24" xfId="0" applyNumberFormat="1" applyFont="1" applyBorder="1"/>
    <xf numFmtId="0" fontId="6" fillId="4" borderId="0" xfId="0" applyFont="1" applyFill="1"/>
    <xf numFmtId="0" fontId="7" fillId="4" borderId="0" xfId="0" applyFont="1" applyFill="1"/>
    <xf numFmtId="0" fontId="3" fillId="4" borderId="0" xfId="0" applyFont="1" applyFill="1"/>
    <xf numFmtId="4" fontId="6" fillId="0" borderId="25" xfId="0" applyNumberFormat="1" applyFont="1" applyFill="1" applyBorder="1"/>
    <xf numFmtId="4" fontId="6" fillId="0" borderId="26" xfId="0" applyNumberFormat="1" applyFont="1" applyFill="1" applyBorder="1" applyAlignment="1">
      <alignment horizontal="right"/>
    </xf>
    <xf numFmtId="0" fontId="3" fillId="0" borderId="27" xfId="0" applyFont="1" applyBorder="1"/>
    <xf numFmtId="0" fontId="6" fillId="0" borderId="1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12" xfId="0" applyFont="1" applyFill="1" applyBorder="1"/>
    <xf numFmtId="4" fontId="6" fillId="0" borderId="12" xfId="0" applyNumberFormat="1" applyFont="1" applyFill="1" applyBorder="1"/>
    <xf numFmtId="0" fontId="10" fillId="3" borderId="1" xfId="0" applyFont="1" applyFill="1" applyBorder="1"/>
    <xf numFmtId="0" fontId="10" fillId="3" borderId="24" xfId="0" applyFont="1" applyFill="1" applyBorder="1"/>
    <xf numFmtId="4" fontId="6" fillId="3" borderId="25" xfId="0" applyNumberFormat="1" applyFont="1" applyFill="1" applyBorder="1" applyAlignment="1">
      <alignment horizontal="right"/>
    </xf>
    <xf numFmtId="0" fontId="6" fillId="0" borderId="0" xfId="0" applyFont="1" applyFill="1"/>
    <xf numFmtId="4" fontId="6" fillId="0" borderId="0" xfId="0" applyNumberFormat="1" applyFont="1" applyFill="1"/>
    <xf numFmtId="4" fontId="3" fillId="0" borderId="11" xfId="0" applyNumberFormat="1" applyFont="1" applyFill="1" applyBorder="1"/>
    <xf numFmtId="4" fontId="3" fillId="0" borderId="28" xfId="0" applyNumberFormat="1" applyFont="1" applyFill="1" applyBorder="1"/>
    <xf numFmtId="0" fontId="6" fillId="3" borderId="0" xfId="0" applyFont="1" applyFill="1" applyBorder="1"/>
    <xf numFmtId="4" fontId="6" fillId="3" borderId="0" xfId="0" applyNumberFormat="1" applyFont="1" applyFill="1" applyBorder="1"/>
    <xf numFmtId="0" fontId="12" fillId="2" borderId="0" xfId="0" applyFont="1" applyFill="1" applyAlignment="1">
      <alignment vertical="center"/>
    </xf>
    <xf numFmtId="0" fontId="2" fillId="2" borderId="0" xfId="0" applyFont="1" applyFill="1"/>
    <xf numFmtId="0" fontId="9" fillId="0" borderId="0" xfId="0" applyFont="1"/>
    <xf numFmtId="0" fontId="0" fillId="0" borderId="0" xfId="0" applyFont="1"/>
    <xf numFmtId="0" fontId="17" fillId="0" borderId="0" xfId="0" applyFont="1"/>
    <xf numFmtId="0" fontId="18" fillId="0" borderId="0" xfId="0" applyFont="1"/>
    <xf numFmtId="4" fontId="19" fillId="0" borderId="0" xfId="0" applyNumberFormat="1" applyFont="1" applyBorder="1"/>
    <xf numFmtId="0" fontId="20" fillId="0" borderId="0" xfId="0" applyFont="1"/>
    <xf numFmtId="0" fontId="21" fillId="0" borderId="0" xfId="0" applyFont="1"/>
    <xf numFmtId="0" fontId="22" fillId="0" borderId="0" xfId="0" applyFont="1"/>
    <xf numFmtId="4" fontId="21" fillId="0" borderId="0" xfId="0" applyNumberFormat="1" applyFont="1"/>
    <xf numFmtId="4" fontId="23" fillId="0" borderId="0" xfId="1" applyNumberFormat="1" applyFont="1" applyFill="1" applyBorder="1"/>
    <xf numFmtId="0" fontId="23" fillId="0" borderId="0" xfId="1" applyNumberFormat="1" applyFont="1" applyFill="1" applyBorder="1"/>
    <xf numFmtId="0" fontId="16" fillId="0" borderId="0" xfId="0" applyFont="1" applyFill="1"/>
    <xf numFmtId="0" fontId="0" fillId="0" borderId="0" xfId="0" applyFill="1"/>
    <xf numFmtId="0" fontId="1" fillId="0" borderId="0" xfId="1" applyFont="1" applyFill="1"/>
    <xf numFmtId="0" fontId="9" fillId="0" borderId="0" xfId="1" applyFont="1" applyFill="1"/>
    <xf numFmtId="0" fontId="12" fillId="0" borderId="0" xfId="0" applyFont="1" applyFill="1"/>
    <xf numFmtId="0" fontId="13" fillId="0" borderId="0" xfId="0" applyFont="1" applyFill="1"/>
    <xf numFmtId="4" fontId="19" fillId="0" borderId="0" xfId="0" applyNumberFormat="1" applyFont="1" applyFill="1" applyBorder="1"/>
    <xf numFmtId="4" fontId="24" fillId="0" borderId="0" xfId="0" applyNumberFormat="1" applyFont="1" applyFill="1" applyBorder="1"/>
    <xf numFmtId="0" fontId="4" fillId="0" borderId="0" xfId="1" applyFont="1" applyFill="1" applyBorder="1" applyAlignment="1">
      <alignment horizontal="center" vertical="justify"/>
    </xf>
    <xf numFmtId="0" fontId="0" fillId="0" borderId="0" xfId="0" applyBorder="1"/>
    <xf numFmtId="0" fontId="13" fillId="0" borderId="35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11" xfId="0" applyFont="1" applyBorder="1" applyAlignment="1">
      <alignment horizontal="center" vertical="justify"/>
    </xf>
    <xf numFmtId="0" fontId="1" fillId="0" borderId="0" xfId="1" applyFont="1" applyFill="1" applyBorder="1" applyAlignment="1">
      <alignment horizontal="center"/>
    </xf>
    <xf numFmtId="0" fontId="13" fillId="0" borderId="6" xfId="0" applyFont="1" applyFill="1" applyBorder="1"/>
    <xf numFmtId="4" fontId="12" fillId="0" borderId="6" xfId="0" applyNumberFormat="1" applyFont="1" applyFill="1" applyBorder="1"/>
    <xf numFmtId="4" fontId="13" fillId="0" borderId="6" xfId="0" applyNumberFormat="1" applyFont="1" applyFill="1" applyBorder="1"/>
    <xf numFmtId="4" fontId="12" fillId="0" borderId="5" xfId="0" applyNumberFormat="1" applyFont="1" applyFill="1" applyBorder="1"/>
    <xf numFmtId="4" fontId="11" fillId="0" borderId="12" xfId="0" applyNumberFormat="1" applyFont="1" applyFill="1" applyBorder="1"/>
    <xf numFmtId="0" fontId="13" fillId="0" borderId="12" xfId="0" applyFont="1" applyFill="1" applyBorder="1"/>
    <xf numFmtId="4" fontId="12" fillId="0" borderId="12" xfId="0" applyNumberFormat="1" applyFont="1" applyFill="1" applyBorder="1"/>
    <xf numFmtId="4" fontId="13" fillId="0" borderId="12" xfId="0" applyNumberFormat="1" applyFont="1" applyFill="1" applyBorder="1"/>
    <xf numFmtId="4" fontId="12" fillId="0" borderId="8" xfId="0" applyNumberFormat="1" applyFont="1" applyFill="1" applyBorder="1"/>
    <xf numFmtId="4" fontId="1" fillId="0" borderId="0" xfId="1" applyNumberFormat="1" applyFont="1" applyFill="1" applyBorder="1"/>
    <xf numFmtId="0" fontId="13" fillId="0" borderId="13" xfId="0" applyFont="1" applyFill="1" applyBorder="1"/>
    <xf numFmtId="4" fontId="12" fillId="0" borderId="13" xfId="0" applyNumberFormat="1" applyFont="1" applyFill="1" applyBorder="1"/>
    <xf numFmtId="4" fontId="13" fillId="0" borderId="13" xfId="0" applyNumberFormat="1" applyFont="1" applyFill="1" applyBorder="1"/>
    <xf numFmtId="4" fontId="12" fillId="0" borderId="10" xfId="0" applyNumberFormat="1" applyFont="1" applyFill="1" applyBorder="1"/>
    <xf numFmtId="4" fontId="11" fillId="0" borderId="13" xfId="0" applyNumberFormat="1" applyFont="1" applyFill="1" applyBorder="1"/>
    <xf numFmtId="0" fontId="12" fillId="0" borderId="2" xfId="0" applyFont="1" applyFill="1" applyBorder="1"/>
    <xf numFmtId="0" fontId="12" fillId="0" borderId="3" xfId="0" applyFont="1" applyFill="1" applyBorder="1"/>
    <xf numFmtId="4" fontId="12" fillId="0" borderId="3" xfId="0" applyNumberFormat="1" applyFont="1" applyFill="1" applyBorder="1"/>
    <xf numFmtId="0" fontId="13" fillId="0" borderId="0" xfId="0" applyFont="1" applyFill="1" applyBorder="1"/>
    <xf numFmtId="4" fontId="12" fillId="0" borderId="0" xfId="0" applyNumberFormat="1" applyFont="1" applyFill="1" applyBorder="1"/>
    <xf numFmtId="4" fontId="13" fillId="0" borderId="0" xfId="0" applyNumberFormat="1" applyFont="1" applyFill="1" applyBorder="1"/>
    <xf numFmtId="4" fontId="11" fillId="0" borderId="0" xfId="0" applyNumberFormat="1" applyFont="1" applyFill="1" applyBorder="1"/>
    <xf numFmtId="0" fontId="1" fillId="0" borderId="0" xfId="1" applyFont="1" applyFill="1" applyBorder="1"/>
    <xf numFmtId="4" fontId="22" fillId="0" borderId="0" xfId="0" applyNumberFormat="1" applyFont="1" applyFill="1" applyBorder="1"/>
    <xf numFmtId="0" fontId="1" fillId="0" borderId="0" xfId="0" applyFont="1" applyFill="1"/>
    <xf numFmtId="0" fontId="9" fillId="0" borderId="0" xfId="0" applyFont="1" applyFill="1"/>
    <xf numFmtId="0" fontId="25" fillId="0" borderId="0" xfId="0" applyFont="1" applyFill="1"/>
    <xf numFmtId="4" fontId="25" fillId="0" borderId="0" xfId="0" applyNumberFormat="1" applyFont="1" applyFill="1" applyBorder="1"/>
    <xf numFmtId="4" fontId="26" fillId="0" borderId="0" xfId="0" applyNumberFormat="1" applyFont="1" applyFill="1"/>
    <xf numFmtId="4" fontId="26" fillId="0" borderId="0" xfId="0" applyNumberFormat="1" applyFont="1" applyFill="1" applyBorder="1"/>
    <xf numFmtId="4" fontId="26" fillId="0" borderId="0" xfId="0" applyNumberFormat="1" applyFont="1" applyFill="1" applyBorder="1" applyAlignment="1">
      <alignment horizontal="center"/>
    </xf>
    <xf numFmtId="0" fontId="22" fillId="0" borderId="38" xfId="0" applyFont="1" applyBorder="1" applyAlignment="1">
      <alignment wrapText="1"/>
    </xf>
    <xf numFmtId="0" fontId="12" fillId="0" borderId="28" xfId="0" applyFont="1" applyBorder="1" applyAlignment="1">
      <alignment horizontal="center" wrapText="1"/>
    </xf>
    <xf numFmtId="0" fontId="12" fillId="0" borderId="28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8" fillId="0" borderId="7" xfId="1" applyFont="1" applyFill="1" applyBorder="1"/>
    <xf numFmtId="4" fontId="26" fillId="0" borderId="12" xfId="0" applyNumberFormat="1" applyFont="1" applyBorder="1"/>
    <xf numFmtId="4" fontId="26" fillId="0" borderId="39" xfId="0" applyNumberFormat="1" applyFont="1" applyBorder="1"/>
    <xf numFmtId="4" fontId="27" fillId="0" borderId="0" xfId="0" applyNumberFormat="1" applyFont="1" applyBorder="1"/>
    <xf numFmtId="0" fontId="12" fillId="0" borderId="19" xfId="0" applyFont="1" applyBorder="1"/>
    <xf numFmtId="4" fontId="22" fillId="0" borderId="35" xfId="0" applyNumberFormat="1" applyFont="1" applyBorder="1"/>
    <xf numFmtId="0" fontId="22" fillId="0" borderId="36" xfId="0" applyFont="1" applyBorder="1"/>
    <xf numFmtId="4" fontId="0" fillId="0" borderId="0" xfId="0" applyNumberFormat="1"/>
    <xf numFmtId="0" fontId="12" fillId="0" borderId="0" xfId="0" applyFont="1" applyBorder="1"/>
    <xf numFmtId="4" fontId="22" fillId="0" borderId="0" xfId="0" applyNumberFormat="1" applyFont="1" applyBorder="1"/>
    <xf numFmtId="0" fontId="22" fillId="0" borderId="0" xfId="0" applyFont="1" applyBorder="1"/>
    <xf numFmtId="0" fontId="13" fillId="0" borderId="0" xfId="0" applyFont="1" applyBorder="1"/>
    <xf numFmtId="4" fontId="25" fillId="0" borderId="0" xfId="0" applyNumberFormat="1" applyFont="1" applyBorder="1"/>
    <xf numFmtId="0" fontId="25" fillId="0" borderId="0" xfId="0" applyFont="1" applyBorder="1"/>
    <xf numFmtId="0" fontId="1" fillId="0" borderId="2" xfId="1" applyFont="1" applyFill="1" applyBorder="1" applyAlignment="1">
      <alignment horizontal="center"/>
    </xf>
    <xf numFmtId="0" fontId="1" fillId="0" borderId="11" xfId="1" applyFont="1" applyFill="1" applyBorder="1" applyAlignment="1">
      <alignment horizontal="center"/>
    </xf>
    <xf numFmtId="0" fontId="12" fillId="0" borderId="3" xfId="0" applyFont="1" applyBorder="1" applyAlignment="1">
      <alignment horizontal="center" vertical="justify" wrapText="1"/>
    </xf>
    <xf numFmtId="0" fontId="12" fillId="0" borderId="3" xfId="0" applyFont="1" applyBorder="1" applyAlignment="1">
      <alignment horizontal="center" vertical="justify"/>
    </xf>
    <xf numFmtId="0" fontId="12" fillId="0" borderId="16" xfId="0" applyFont="1" applyBorder="1" applyAlignment="1">
      <alignment horizontal="center" vertical="justify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9" fillId="0" borderId="17" xfId="1" applyFont="1" applyFill="1" applyBorder="1"/>
    <xf numFmtId="0" fontId="9" fillId="0" borderId="5" xfId="1" applyFont="1" applyFill="1" applyBorder="1"/>
    <xf numFmtId="4" fontId="25" fillId="0" borderId="6" xfId="0" applyNumberFormat="1" applyFont="1" applyBorder="1"/>
    <xf numFmtId="4" fontId="25" fillId="0" borderId="5" xfId="0" applyNumberFormat="1" applyFont="1" applyBorder="1"/>
    <xf numFmtId="4" fontId="22" fillId="0" borderId="6" xfId="0" applyNumberFormat="1" applyFont="1" applyBorder="1"/>
    <xf numFmtId="0" fontId="9" fillId="0" borderId="40" xfId="1" applyFont="1" applyFill="1" applyBorder="1"/>
    <xf numFmtId="0" fontId="9" fillId="0" borderId="8" xfId="1" applyFont="1" applyFill="1" applyBorder="1"/>
    <xf numFmtId="0" fontId="9" fillId="0" borderId="22" xfId="1" applyFont="1" applyFill="1" applyBorder="1"/>
    <xf numFmtId="0" fontId="9" fillId="0" borderId="10" xfId="1" applyFont="1" applyFill="1" applyBorder="1"/>
    <xf numFmtId="0" fontId="1" fillId="0" borderId="1" xfId="1" applyFont="1" applyFill="1" applyBorder="1"/>
    <xf numFmtId="0" fontId="1" fillId="0" borderId="11" xfId="1" applyFont="1" applyFill="1" applyBorder="1"/>
    <xf numFmtId="4" fontId="25" fillId="0" borderId="2" xfId="0" applyNumberFormat="1" applyFont="1" applyBorder="1"/>
    <xf numFmtId="4" fontId="22" fillId="0" borderId="2" xfId="0" applyNumberFormat="1" applyFont="1" applyBorder="1"/>
    <xf numFmtId="0" fontId="29" fillId="0" borderId="0" xfId="1" applyFont="1" applyFill="1" applyBorder="1"/>
    <xf numFmtId="0" fontId="30" fillId="0" borderId="0" xfId="0" applyFont="1" applyAlignment="1">
      <alignment horizontal="center"/>
    </xf>
    <xf numFmtId="0" fontId="9" fillId="0" borderId="0" xfId="1" applyFont="1" applyFill="1" applyBorder="1"/>
    <xf numFmtId="4" fontId="0" fillId="0" borderId="0" xfId="0" applyNumberFormat="1" applyAlignment="1">
      <alignment horizontal="center"/>
    </xf>
    <xf numFmtId="0" fontId="12" fillId="0" borderId="25" xfId="0" applyFont="1" applyBorder="1" applyAlignment="1">
      <alignment horizontal="center" vertical="justify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/>
    <xf numFmtId="0" fontId="9" fillId="0" borderId="4" xfId="1" applyFont="1" applyFill="1" applyBorder="1"/>
    <xf numFmtId="4" fontId="25" fillId="0" borderId="41" xfId="0" applyNumberFormat="1" applyFont="1" applyBorder="1"/>
    <xf numFmtId="4" fontId="0" fillId="0" borderId="0" xfId="0" applyNumberFormat="1" applyFill="1" applyBorder="1"/>
    <xf numFmtId="4" fontId="0" fillId="0" borderId="0" xfId="0" applyNumberFormat="1" applyFill="1"/>
    <xf numFmtId="0" fontId="9" fillId="0" borderId="7" xfId="1" applyFont="1" applyFill="1" applyBorder="1"/>
    <xf numFmtId="0" fontId="9" fillId="0" borderId="9" xfId="1" applyFont="1" applyFill="1" applyBorder="1"/>
    <xf numFmtId="0" fontId="1" fillId="0" borderId="2" xfId="1" applyFont="1" applyFill="1" applyBorder="1"/>
    <xf numFmtId="4" fontId="22" fillId="0" borderId="25" xfId="0" applyNumberFormat="1" applyFont="1" applyBorder="1"/>
    <xf numFmtId="0" fontId="25" fillId="0" borderId="0" xfId="0" applyFont="1"/>
    <xf numFmtId="0" fontId="8" fillId="0" borderId="0" xfId="0" applyFont="1"/>
    <xf numFmtId="0" fontId="1" fillId="0" borderId="0" xfId="0" applyFont="1" applyBorder="1"/>
    <xf numFmtId="4" fontId="29" fillId="5" borderId="0" xfId="0" applyNumberFormat="1" applyFont="1" applyFill="1" applyBorder="1"/>
    <xf numFmtId="4" fontId="1" fillId="0" borderId="0" xfId="1" applyNumberFormat="1" applyFont="1" applyBorder="1"/>
    <xf numFmtId="0" fontId="22" fillId="0" borderId="0" xfId="0" applyFont="1" applyFill="1"/>
    <xf numFmtId="0" fontId="1" fillId="0" borderId="0" xfId="1" applyFont="1"/>
    <xf numFmtId="0" fontId="9" fillId="0" borderId="0" xfId="1" applyFont="1" applyBorder="1"/>
    <xf numFmtId="0" fontId="1" fillId="0" borderId="29" xfId="1" applyFont="1" applyFill="1" applyBorder="1" applyAlignment="1">
      <alignment horizontal="center"/>
    </xf>
    <xf numFmtId="0" fontId="1" fillId="0" borderId="42" xfId="1" applyFont="1" applyFill="1" applyBorder="1" applyAlignment="1">
      <alignment horizontal="center"/>
    </xf>
    <xf numFmtId="0" fontId="9" fillId="0" borderId="29" xfId="1" applyFont="1" applyFill="1" applyBorder="1" applyAlignment="1">
      <alignment horizontal="center" vertical="justify"/>
    </xf>
    <xf numFmtId="0" fontId="9" fillId="0" borderId="30" xfId="1" applyFont="1" applyFill="1" applyBorder="1" applyAlignment="1">
      <alignment horizontal="center" vertical="justify"/>
    </xf>
    <xf numFmtId="0" fontId="9" fillId="0" borderId="42" xfId="1" applyFont="1" applyFill="1" applyBorder="1" applyAlignment="1">
      <alignment horizontal="center" vertical="justify"/>
    </xf>
    <xf numFmtId="0" fontId="4" fillId="0" borderId="32" xfId="1" applyFont="1" applyFill="1" applyBorder="1" applyAlignment="1">
      <alignment horizontal="center" vertical="justify"/>
    </xf>
    <xf numFmtId="0" fontId="1" fillId="0" borderId="0" xfId="1" applyFont="1" applyFill="1" applyBorder="1" applyAlignment="1">
      <alignment horizontal="center" vertical="justify"/>
    </xf>
    <xf numFmtId="0" fontId="9" fillId="0" borderId="0" xfId="1" applyFont="1" applyBorder="1" applyAlignment="1">
      <alignment horizontal="center" vertical="justify"/>
    </xf>
    <xf numFmtId="0" fontId="1" fillId="0" borderId="30" xfId="1" applyFont="1" applyFill="1" applyBorder="1" applyAlignment="1">
      <alignment horizontal="center"/>
    </xf>
    <xf numFmtId="0" fontId="9" fillId="0" borderId="30" xfId="1" applyFont="1" applyFill="1" applyBorder="1" applyAlignment="1">
      <alignment horizontal="center"/>
    </xf>
    <xf numFmtId="0" fontId="1" fillId="0" borderId="43" xfId="1" applyFont="1" applyFill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28" fillId="0" borderId="12" xfId="1" applyFont="1" applyFill="1" applyBorder="1"/>
    <xf numFmtId="4" fontId="9" fillId="0" borderId="12" xfId="1" applyNumberFormat="1" applyFont="1" applyFill="1" applyBorder="1"/>
    <xf numFmtId="4" fontId="1" fillId="0" borderId="12" xfId="1" applyNumberFormat="1" applyFont="1" applyFill="1" applyBorder="1"/>
    <xf numFmtId="49" fontId="9" fillId="0" borderId="0" xfId="0" applyNumberFormat="1" applyFont="1" applyBorder="1" applyAlignment="1">
      <alignment vertical="justify"/>
    </xf>
    <xf numFmtId="4" fontId="9" fillId="0" borderId="0" xfId="1" applyNumberFormat="1" applyFont="1" applyFill="1" applyBorder="1"/>
    <xf numFmtId="0" fontId="1" fillId="0" borderId="21" xfId="1" applyFont="1" applyFill="1" applyBorder="1"/>
    <xf numFmtId="0" fontId="1" fillId="0" borderId="44" xfId="1" applyFont="1" applyFill="1" applyBorder="1"/>
    <xf numFmtId="4" fontId="1" fillId="0" borderId="37" xfId="1" applyNumberFormat="1" applyFont="1" applyFill="1" applyBorder="1"/>
    <xf numFmtId="0" fontId="1" fillId="0" borderId="0" xfId="1" applyFont="1" applyBorder="1"/>
    <xf numFmtId="0" fontId="31" fillId="0" borderId="0" xfId="0" applyFont="1"/>
    <xf numFmtId="4" fontId="26" fillId="0" borderId="0" xfId="0" applyNumberFormat="1" applyFont="1"/>
    <xf numFmtId="0" fontId="26" fillId="0" borderId="0" xfId="0" applyFont="1"/>
    <xf numFmtId="164" fontId="26" fillId="0" borderId="0" xfId="0" applyNumberFormat="1" applyFont="1"/>
    <xf numFmtId="4" fontId="25" fillId="0" borderId="12" xfId="0" applyNumberFormat="1" applyFont="1" applyBorder="1"/>
    <xf numFmtId="0" fontId="1" fillId="0" borderId="29" xfId="1" applyFont="1" applyBorder="1" applyAlignment="1">
      <alignment horizontal="center"/>
    </xf>
    <xf numFmtId="0" fontId="1" fillId="0" borderId="42" xfId="1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16" xfId="1" applyFont="1" applyBorder="1" applyAlignment="1">
      <alignment horizontal="center"/>
    </xf>
    <xf numFmtId="0" fontId="1" fillId="0" borderId="25" xfId="1" applyFont="1" applyFill="1" applyBorder="1" applyAlignment="1">
      <alignment horizontal="center"/>
    </xf>
    <xf numFmtId="0" fontId="9" fillId="0" borderId="6" xfId="1" applyFont="1" applyFill="1" applyBorder="1"/>
    <xf numFmtId="4" fontId="1" fillId="0" borderId="41" xfId="1" applyNumberFormat="1" applyFont="1" applyFill="1" applyBorder="1" applyAlignment="1">
      <alignment horizontal="right"/>
    </xf>
    <xf numFmtId="0" fontId="9" fillId="0" borderId="12" xfId="1" applyFont="1" applyFill="1" applyBorder="1"/>
    <xf numFmtId="0" fontId="9" fillId="0" borderId="13" xfId="1" applyFont="1" applyFill="1" applyBorder="1"/>
    <xf numFmtId="0" fontId="1" fillId="0" borderId="1" xfId="1" applyFont="1" applyBorder="1"/>
    <xf numFmtId="0" fontId="1" fillId="0" borderId="24" xfId="1" applyFont="1" applyBorder="1"/>
    <xf numFmtId="4" fontId="1" fillId="0" borderId="25" xfId="1" applyNumberFormat="1" applyFont="1" applyFill="1" applyBorder="1" applyAlignment="1">
      <alignment horizontal="right"/>
    </xf>
    <xf numFmtId="0" fontId="31" fillId="0" borderId="0" xfId="0" applyFont="1" applyBorder="1"/>
    <xf numFmtId="0" fontId="9" fillId="0" borderId="38" xfId="1" applyFont="1" applyFill="1" applyBorder="1"/>
    <xf numFmtId="0" fontId="9" fillId="0" borderId="45" xfId="1" applyFont="1" applyFill="1" applyBorder="1"/>
    <xf numFmtId="4" fontId="9" fillId="0" borderId="41" xfId="0" applyNumberFormat="1" applyFont="1" applyFill="1" applyBorder="1" applyAlignment="1">
      <alignment horizontal="right" vertical="justify"/>
    </xf>
    <xf numFmtId="4" fontId="1" fillId="0" borderId="0" xfId="0" applyNumberFormat="1" applyFont="1" applyFill="1" applyBorder="1" applyAlignment="1">
      <alignment horizontal="right" vertical="justify"/>
    </xf>
    <xf numFmtId="0" fontId="9" fillId="0" borderId="19" xfId="1" applyFont="1" applyFill="1" applyBorder="1"/>
    <xf numFmtId="0" fontId="9" fillId="0" borderId="46" xfId="1" applyFont="1" applyFill="1" applyBorder="1"/>
    <xf numFmtId="4" fontId="9" fillId="0" borderId="47" xfId="0" applyNumberFormat="1" applyFont="1" applyFill="1" applyBorder="1" applyAlignment="1">
      <alignment horizontal="right" vertical="justify"/>
    </xf>
    <xf numFmtId="0" fontId="1" fillId="0" borderId="21" xfId="1" applyFont="1" applyBorder="1"/>
    <xf numFmtId="4" fontId="1" fillId="0" borderId="37" xfId="1" applyNumberFormat="1" applyFont="1" applyBorder="1"/>
    <xf numFmtId="4" fontId="1" fillId="0" borderId="0" xfId="1" applyNumberFormat="1" applyFont="1" applyBorder="1" applyAlignment="1">
      <alignment horizontal="right"/>
    </xf>
    <xf numFmtId="4" fontId="25" fillId="0" borderId="0" xfId="0" applyNumberFormat="1" applyFont="1"/>
    <xf numFmtId="0" fontId="32" fillId="0" borderId="0" xfId="0" applyFont="1"/>
    <xf numFmtId="0" fontId="33" fillId="0" borderId="0" xfId="0" applyFont="1"/>
    <xf numFmtId="4" fontId="34" fillId="0" borderId="0" xfId="0" applyNumberFormat="1" applyFont="1" applyBorder="1"/>
    <xf numFmtId="4" fontId="35" fillId="3" borderId="0" xfId="0" applyNumberFormat="1" applyFont="1" applyFill="1" applyBorder="1"/>
    <xf numFmtId="0" fontId="33" fillId="0" borderId="0" xfId="0" applyFont="1" applyFill="1"/>
    <xf numFmtId="0" fontId="8" fillId="0" borderId="0" xfId="0" applyFont="1" applyFill="1"/>
    <xf numFmtId="0" fontId="4" fillId="0" borderId="42" xfId="1" applyFont="1" applyFill="1" applyBorder="1" applyAlignment="1">
      <alignment horizontal="center" vertical="justify"/>
    </xf>
    <xf numFmtId="0" fontId="34" fillId="0" borderId="0" xfId="1" applyFont="1" applyFill="1" applyBorder="1" applyAlignment="1">
      <alignment horizontal="center" vertical="justify"/>
    </xf>
    <xf numFmtId="0" fontId="9" fillId="0" borderId="11" xfId="1" applyFont="1" applyFill="1" applyBorder="1" applyAlignment="1">
      <alignment horizontal="center"/>
    </xf>
    <xf numFmtId="0" fontId="28" fillId="0" borderId="6" xfId="1" applyFont="1" applyFill="1" applyBorder="1" applyAlignment="1">
      <alignment horizontal="center"/>
    </xf>
    <xf numFmtId="0" fontId="28" fillId="0" borderId="6" xfId="1" applyFont="1" applyFill="1" applyBorder="1" applyAlignment="1">
      <alignment horizontal="left"/>
    </xf>
    <xf numFmtId="49" fontId="8" fillId="0" borderId="0" xfId="0" applyNumberFormat="1" applyFont="1" applyBorder="1" applyAlignment="1">
      <alignment vertical="justify"/>
    </xf>
    <xf numFmtId="0" fontId="28" fillId="0" borderId="12" xfId="1" applyFont="1" applyFill="1" applyBorder="1" applyAlignment="1">
      <alignment horizontal="center"/>
    </xf>
    <xf numFmtId="0" fontId="28" fillId="0" borderId="12" xfId="1" applyFont="1" applyFill="1" applyBorder="1" applyAlignment="1">
      <alignment horizontal="left"/>
    </xf>
    <xf numFmtId="0" fontId="28" fillId="0" borderId="13" xfId="1" applyFont="1" applyFill="1" applyBorder="1" applyAlignment="1">
      <alignment horizontal="center"/>
    </xf>
    <xf numFmtId="0" fontId="36" fillId="0" borderId="0" xfId="0" applyFont="1"/>
    <xf numFmtId="0" fontId="38" fillId="0" borderId="0" xfId="0" applyFont="1"/>
    <xf numFmtId="4" fontId="37" fillId="0" borderId="0" xfId="0" applyNumberFormat="1" applyFont="1"/>
    <xf numFmtId="4" fontId="19" fillId="0" borderId="0" xfId="1" applyNumberFormat="1" applyFont="1" applyBorder="1" applyAlignment="1">
      <alignment horizontal="center"/>
    </xf>
    <xf numFmtId="4" fontId="34" fillId="0" borderId="0" xfId="1" applyNumberFormat="1" applyFont="1" applyBorder="1"/>
    <xf numFmtId="0" fontId="4" fillId="0" borderId="0" xfId="1" applyFont="1" applyFill="1" applyBorder="1"/>
    <xf numFmtId="4" fontId="39" fillId="0" borderId="0" xfId="0" applyNumberFormat="1" applyFont="1" applyFill="1" applyBorder="1"/>
    <xf numFmtId="0" fontId="40" fillId="0" borderId="0" xfId="0" applyFont="1"/>
    <xf numFmtId="0" fontId="37" fillId="0" borderId="0" xfId="0" applyFont="1"/>
    <xf numFmtId="0" fontId="19" fillId="0" borderId="1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4" fontId="11" fillId="0" borderId="41" xfId="0" applyNumberFormat="1" applyFont="1" applyBorder="1"/>
    <xf numFmtId="0" fontId="38" fillId="0" borderId="0" xfId="0" applyFont="1" applyBorder="1"/>
    <xf numFmtId="4" fontId="0" fillId="0" borderId="0" xfId="0" applyNumberFormat="1" applyBorder="1"/>
    <xf numFmtId="4" fontId="11" fillId="0" borderId="25" xfId="0" applyNumberFormat="1" applyFont="1" applyBorder="1"/>
    <xf numFmtId="0" fontId="15" fillId="0" borderId="0" xfId="0" applyFont="1" applyBorder="1"/>
    <xf numFmtId="0" fontId="41" fillId="0" borderId="0" xfId="0" applyFont="1" applyBorder="1"/>
    <xf numFmtId="0" fontId="19" fillId="0" borderId="0" xfId="1" applyFont="1" applyBorder="1"/>
    <xf numFmtId="4" fontId="28" fillId="0" borderId="0" xfId="0" applyNumberFormat="1" applyFont="1" applyBorder="1"/>
    <xf numFmtId="4" fontId="11" fillId="0" borderId="0" xfId="0" applyNumberFormat="1" applyFont="1" applyBorder="1"/>
    <xf numFmtId="0" fontId="28" fillId="0" borderId="0" xfId="0" applyFont="1"/>
    <xf numFmtId="0" fontId="28" fillId="0" borderId="0" xfId="0" applyFont="1" applyBorder="1"/>
    <xf numFmtId="0" fontId="9" fillId="0" borderId="2" xfId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28" fillId="0" borderId="4" xfId="1" applyFont="1" applyFill="1" applyBorder="1" applyAlignment="1">
      <alignment horizontal="center"/>
    </xf>
    <xf numFmtId="4" fontId="28" fillId="0" borderId="41" xfId="0" applyNumberFormat="1" applyFont="1" applyBorder="1" applyAlignment="1">
      <alignment horizontal="right" vertical="justify"/>
    </xf>
    <xf numFmtId="4" fontId="28" fillId="0" borderId="0" xfId="0" applyNumberFormat="1" applyFont="1" applyBorder="1" applyAlignment="1">
      <alignment horizontal="right" vertical="justify"/>
    </xf>
    <xf numFmtId="4" fontId="11" fillId="0" borderId="0" xfId="1" applyNumberFormat="1" applyFont="1" applyBorder="1"/>
    <xf numFmtId="3" fontId="12" fillId="0" borderId="0" xfId="0" applyNumberFormat="1" applyFont="1" applyBorder="1"/>
    <xf numFmtId="0" fontId="28" fillId="0" borderId="7" xfId="1" applyFont="1" applyFill="1" applyBorder="1" applyAlignment="1">
      <alignment horizontal="center"/>
    </xf>
    <xf numFmtId="0" fontId="28" fillId="0" borderId="9" xfId="1" applyFont="1" applyFill="1" applyBorder="1" applyAlignment="1">
      <alignment horizontal="center"/>
    </xf>
    <xf numFmtId="0" fontId="19" fillId="0" borderId="1" xfId="1" applyFont="1" applyBorder="1"/>
    <xf numFmtId="4" fontId="12" fillId="0" borderId="25" xfId="0" applyNumberFormat="1" applyFont="1" applyBorder="1"/>
    <xf numFmtId="4" fontId="12" fillId="0" borderId="0" xfId="0" applyNumberFormat="1" applyFont="1" applyBorder="1"/>
    <xf numFmtId="0" fontId="43" fillId="0" borderId="28" xfId="0" applyFont="1" applyBorder="1" applyAlignment="1">
      <alignment horizontal="center"/>
    </xf>
    <xf numFmtId="0" fontId="43" fillId="0" borderId="28" xfId="0" applyFont="1" applyBorder="1"/>
    <xf numFmtId="0" fontId="43" fillId="0" borderId="31" xfId="0" applyFont="1" applyBorder="1"/>
    <xf numFmtId="0" fontId="43" fillId="0" borderId="35" xfId="0" applyFont="1" applyBorder="1" applyAlignment="1">
      <alignment horizontal="center"/>
    </xf>
    <xf numFmtId="0" fontId="43" fillId="0" borderId="12" xfId="0" applyFont="1" applyBorder="1"/>
    <xf numFmtId="0" fontId="43" fillId="0" borderId="39" xfId="0" applyFont="1" applyBorder="1"/>
    <xf numFmtId="0" fontId="44" fillId="0" borderId="4" xfId="1" applyFont="1" applyFill="1" applyBorder="1" applyAlignment="1">
      <alignment horizontal="center"/>
    </xf>
    <xf numFmtId="0" fontId="44" fillId="0" borderId="6" xfId="1" applyFont="1" applyFill="1" applyBorder="1" applyAlignment="1">
      <alignment horizontal="left"/>
    </xf>
    <xf numFmtId="0" fontId="45" fillId="0" borderId="6" xfId="0" applyFont="1" applyBorder="1" applyAlignment="1">
      <alignment horizontal="center"/>
    </xf>
    <xf numFmtId="0" fontId="43" fillId="0" borderId="6" xfId="0" applyFont="1" applyBorder="1" applyAlignment="1">
      <alignment horizontal="center"/>
    </xf>
    <xf numFmtId="3" fontId="45" fillId="0" borderId="6" xfId="0" applyNumberFormat="1" applyFont="1" applyBorder="1"/>
    <xf numFmtId="4" fontId="44" fillId="0" borderId="6" xfId="0" applyNumberFormat="1" applyFont="1" applyBorder="1" applyAlignment="1">
      <alignment horizontal="right" vertical="justify"/>
    </xf>
    <xf numFmtId="3" fontId="43" fillId="0" borderId="5" xfId="0" applyNumberFormat="1" applyFont="1" applyBorder="1"/>
    <xf numFmtId="0" fontId="43" fillId="0" borderId="12" xfId="0" applyFont="1" applyBorder="1" applyAlignment="1">
      <alignment horizontal="center"/>
    </xf>
    <xf numFmtId="4" fontId="43" fillId="0" borderId="39" xfId="0" applyNumberFormat="1" applyFont="1" applyBorder="1"/>
    <xf numFmtId="0" fontId="44" fillId="0" borderId="7" xfId="1" applyFont="1" applyFill="1" applyBorder="1" applyAlignment="1">
      <alignment horizontal="center"/>
    </xf>
    <xf numFmtId="0" fontId="44" fillId="0" borderId="12" xfId="1" applyFont="1" applyFill="1" applyBorder="1" applyAlignment="1">
      <alignment horizontal="left"/>
    </xf>
    <xf numFmtId="0" fontId="45" fillId="0" borderId="12" xfId="0" applyFont="1" applyBorder="1" applyAlignment="1">
      <alignment horizontal="center"/>
    </xf>
    <xf numFmtId="3" fontId="45" fillId="0" borderId="12" xfId="0" applyNumberFormat="1" applyFont="1" applyBorder="1"/>
    <xf numFmtId="0" fontId="43" fillId="0" borderId="12" xfId="0" applyFont="1" applyFill="1" applyBorder="1" applyAlignment="1">
      <alignment horizontal="center"/>
    </xf>
    <xf numFmtId="0" fontId="44" fillId="0" borderId="12" xfId="0" applyFont="1" applyFill="1" applyBorder="1"/>
    <xf numFmtId="0" fontId="43" fillId="0" borderId="0" xfId="0" applyFont="1"/>
    <xf numFmtId="4" fontId="43" fillId="0" borderId="0" xfId="0" applyNumberFormat="1" applyFont="1"/>
    <xf numFmtId="0" fontId="46" fillId="0" borderId="0" xfId="0" applyFont="1"/>
    <xf numFmtId="4" fontId="46" fillId="0" borderId="0" xfId="0" applyNumberFormat="1" applyFont="1"/>
    <xf numFmtId="0" fontId="47" fillId="0" borderId="0" xfId="0" applyFont="1"/>
    <xf numFmtId="4" fontId="48" fillId="0" borderId="0" xfId="0" applyNumberFormat="1" applyFont="1"/>
    <xf numFmtId="0" fontId="28" fillId="0" borderId="0" xfId="0" applyFont="1" applyFill="1"/>
    <xf numFmtId="0" fontId="47" fillId="0" borderId="0" xfId="0" applyFont="1" applyFill="1"/>
    <xf numFmtId="4" fontId="24" fillId="0" borderId="0" xfId="0" applyNumberFormat="1" applyFont="1" applyBorder="1"/>
    <xf numFmtId="0" fontId="49" fillId="0" borderId="0" xfId="0" applyFont="1" applyFill="1"/>
    <xf numFmtId="0" fontId="50" fillId="0" borderId="0" xfId="0" applyFont="1" applyFill="1"/>
    <xf numFmtId="0" fontId="9" fillId="0" borderId="29" xfId="1" applyFont="1" applyBorder="1" applyAlignment="1">
      <alignment horizontal="center"/>
    </xf>
    <xf numFmtId="0" fontId="9" fillId="0" borderId="30" xfId="1" applyFont="1" applyBorder="1" applyAlignment="1">
      <alignment horizontal="center"/>
    </xf>
    <xf numFmtId="0" fontId="17" fillId="0" borderId="30" xfId="1" applyFont="1" applyBorder="1" applyAlignment="1">
      <alignment horizontal="center" vertical="justify"/>
    </xf>
    <xf numFmtId="0" fontId="4" fillId="0" borderId="30" xfId="1" applyFont="1" applyBorder="1" applyAlignment="1">
      <alignment horizontal="center" vertical="justify"/>
    </xf>
    <xf numFmtId="0" fontId="17" fillId="0" borderId="43" xfId="1" applyFont="1" applyFill="1" applyBorder="1" applyAlignment="1">
      <alignment horizontal="center" vertical="justify"/>
    </xf>
    <xf numFmtId="0" fontId="9" fillId="0" borderId="2" xfId="0" applyFont="1" applyFill="1" applyBorder="1" applyAlignment="1">
      <alignment horizontal="right"/>
    </xf>
    <xf numFmtId="0" fontId="9" fillId="0" borderId="11" xfId="0" applyFont="1" applyFill="1" applyBorder="1"/>
    <xf numFmtId="4" fontId="9" fillId="0" borderId="2" xfId="0" applyNumberFormat="1" applyFont="1" applyFill="1" applyBorder="1" applyAlignment="1">
      <alignment horizontal="right"/>
    </xf>
    <xf numFmtId="4" fontId="9" fillId="0" borderId="3" xfId="0" applyNumberFormat="1" applyFont="1" applyFill="1" applyBorder="1" applyAlignment="1">
      <alignment horizontal="right"/>
    </xf>
    <xf numFmtId="4" fontId="1" fillId="0" borderId="3" xfId="0" applyNumberFormat="1" applyFont="1" applyFill="1" applyBorder="1" applyAlignment="1">
      <alignment horizontal="right"/>
    </xf>
    <xf numFmtId="4" fontId="9" fillId="0" borderId="16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0" fontId="47" fillId="0" borderId="0" xfId="0" applyFont="1" applyBorder="1"/>
    <xf numFmtId="0" fontId="11" fillId="0" borderId="1" xfId="1" applyFont="1" applyBorder="1" applyAlignment="1">
      <alignment horizontal="center"/>
    </xf>
    <xf numFmtId="0" fontId="28" fillId="0" borderId="4" xfId="1" applyFont="1" applyFill="1" applyBorder="1"/>
    <xf numFmtId="0" fontId="28" fillId="0" borderId="5" xfId="1" applyFont="1" applyFill="1" applyBorder="1"/>
    <xf numFmtId="4" fontId="47" fillId="0" borderId="0" xfId="0" applyNumberFormat="1" applyFont="1" applyBorder="1"/>
    <xf numFmtId="4" fontId="47" fillId="0" borderId="0" xfId="0" applyNumberFormat="1" applyFont="1"/>
    <xf numFmtId="0" fontId="11" fillId="0" borderId="1" xfId="1" applyFont="1" applyBorder="1"/>
    <xf numFmtId="0" fontId="11" fillId="0" borderId="24" xfId="1" applyFont="1" applyBorder="1"/>
    <xf numFmtId="4" fontId="11" fillId="0" borderId="37" xfId="1" applyNumberFormat="1" applyFont="1" applyBorder="1"/>
    <xf numFmtId="0" fontId="22" fillId="3" borderId="0" xfId="0" applyFont="1" applyFill="1"/>
    <xf numFmtId="4" fontId="1" fillId="3" borderId="0" xfId="0" applyNumberFormat="1" applyFont="1" applyFill="1" applyBorder="1"/>
    <xf numFmtId="0" fontId="4" fillId="0" borderId="25" xfId="1" applyFont="1" applyFill="1" applyBorder="1"/>
    <xf numFmtId="0" fontId="4" fillId="0" borderId="26" xfId="1" applyFont="1" applyFill="1" applyBorder="1" applyAlignment="1">
      <alignment horizontal="center"/>
    </xf>
    <xf numFmtId="0" fontId="17" fillId="0" borderId="3" xfId="1" applyFont="1" applyFill="1" applyBorder="1" applyAlignment="1">
      <alignment horizontal="center" vertical="justify"/>
    </xf>
    <xf numFmtId="0" fontId="4" fillId="0" borderId="3" xfId="1" applyFont="1" applyFill="1" applyBorder="1" applyAlignment="1">
      <alignment horizontal="center" vertical="justify"/>
    </xf>
    <xf numFmtId="0" fontId="4" fillId="0" borderId="16" xfId="1" applyFont="1" applyFill="1" applyBorder="1" applyAlignment="1">
      <alignment horizontal="center" vertical="justify"/>
    </xf>
    <xf numFmtId="0" fontId="3" fillId="0" borderId="38" xfId="0" applyFont="1" applyFill="1" applyBorder="1" applyAlignment="1">
      <alignment horizontal="right"/>
    </xf>
    <xf numFmtId="0" fontId="3" fillId="0" borderId="28" xfId="0" applyFont="1" applyFill="1" applyBorder="1"/>
    <xf numFmtId="0" fontId="3" fillId="0" borderId="35" xfId="0" applyFont="1" applyFill="1" applyBorder="1"/>
    <xf numFmtId="4" fontId="9" fillId="0" borderId="0" xfId="0" applyNumberFormat="1" applyFont="1" applyBorder="1"/>
    <xf numFmtId="4" fontId="29" fillId="0" borderId="0" xfId="0" applyNumberFormat="1" applyFont="1"/>
    <xf numFmtId="0" fontId="9" fillId="0" borderId="0" xfId="0" applyFont="1" applyBorder="1"/>
    <xf numFmtId="4" fontId="29" fillId="0" borderId="0" xfId="0" applyNumberFormat="1" applyFont="1" applyBorder="1"/>
    <xf numFmtId="0" fontId="22" fillId="0" borderId="1" xfId="0" applyFont="1" applyBorder="1" applyAlignment="1">
      <alignment wrapText="1"/>
    </xf>
    <xf numFmtId="0" fontId="12" fillId="0" borderId="16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4" fontId="11" fillId="0" borderId="0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0" fontId="28" fillId="0" borderId="17" xfId="1" applyFont="1" applyFill="1" applyBorder="1"/>
    <xf numFmtId="0" fontId="12" fillId="0" borderId="50" xfId="0" applyFont="1" applyBorder="1"/>
    <xf numFmtId="4" fontId="12" fillId="0" borderId="47" xfId="0" applyNumberFormat="1" applyFont="1" applyBorder="1"/>
    <xf numFmtId="0" fontId="9" fillId="0" borderId="2" xfId="1" applyFont="1" applyBorder="1" applyAlignment="1">
      <alignment horizontal="center"/>
    </xf>
    <xf numFmtId="0" fontId="9" fillId="0" borderId="11" xfId="1" applyFont="1" applyBorder="1" applyAlignment="1">
      <alignment horizontal="center"/>
    </xf>
    <xf numFmtId="4" fontId="9" fillId="0" borderId="6" xfId="0" applyNumberFormat="1" applyFont="1" applyBorder="1"/>
    <xf numFmtId="0" fontId="12" fillId="0" borderId="11" xfId="0" applyFont="1" applyFill="1" applyBorder="1"/>
    <xf numFmtId="4" fontId="9" fillId="0" borderId="25" xfId="0" applyNumberFormat="1" applyFont="1" applyBorder="1"/>
    <xf numFmtId="4" fontId="26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9" fillId="0" borderId="0" xfId="1" applyFont="1"/>
    <xf numFmtId="0" fontId="3" fillId="0" borderId="45" xfId="0" applyFont="1" applyFill="1" applyBorder="1"/>
    <xf numFmtId="4" fontId="9" fillId="0" borderId="41" xfId="0" applyNumberFormat="1" applyFont="1" applyBorder="1"/>
    <xf numFmtId="0" fontId="51" fillId="0" borderId="0" xfId="0" applyFont="1"/>
    <xf numFmtId="0" fontId="3" fillId="0" borderId="46" xfId="0" applyFont="1" applyFill="1" applyBorder="1"/>
    <xf numFmtId="4" fontId="1" fillId="0" borderId="25" xfId="0" applyNumberFormat="1" applyFont="1" applyBorder="1"/>
    <xf numFmtId="0" fontId="51" fillId="0" borderId="0" xfId="1" applyFont="1"/>
    <xf numFmtId="0" fontId="2" fillId="4" borderId="0" xfId="0" applyFont="1" applyFill="1"/>
    <xf numFmtId="0" fontId="52" fillId="0" borderId="0" xfId="0" applyFont="1" applyFill="1" applyAlignment="1">
      <alignment vertical="center"/>
    </xf>
    <xf numFmtId="0" fontId="17" fillId="0" borderId="0" xfId="0" applyFont="1" applyFill="1"/>
    <xf numFmtId="0" fontId="53" fillId="0" borderId="0" xfId="0" applyFont="1"/>
    <xf numFmtId="0" fontId="54" fillId="0" borderId="0" xfId="0" applyFont="1"/>
    <xf numFmtId="0" fontId="55" fillId="0" borderId="0" xfId="0" applyFont="1"/>
    <xf numFmtId="0" fontId="55" fillId="0" borderId="0" xfId="0" applyFont="1" applyBorder="1"/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4" fontId="11" fillId="0" borderId="0" xfId="0" applyNumberFormat="1" applyFont="1"/>
    <xf numFmtId="0" fontId="16" fillId="0" borderId="0" xfId="0" applyFont="1"/>
    <xf numFmtId="0" fontId="16" fillId="0" borderId="0" xfId="0" applyFont="1" applyBorder="1"/>
    <xf numFmtId="4" fontId="1" fillId="0" borderId="0" xfId="0" applyNumberFormat="1" applyFont="1"/>
    <xf numFmtId="0" fontId="22" fillId="0" borderId="1" xfId="0" applyFont="1" applyBorder="1" applyAlignment="1">
      <alignment vertical="justify"/>
    </xf>
    <xf numFmtId="4" fontId="13" fillId="0" borderId="3" xfId="0" applyNumberFormat="1" applyFont="1" applyBorder="1" applyAlignment="1">
      <alignment horizontal="center"/>
    </xf>
    <xf numFmtId="4" fontId="12" fillId="0" borderId="0" xfId="0" applyNumberFormat="1" applyFont="1" applyFill="1" applyBorder="1" applyAlignment="1">
      <alignment horizontal="center"/>
    </xf>
    <xf numFmtId="0" fontId="25" fillId="0" borderId="17" xfId="0" applyFont="1" applyBorder="1"/>
    <xf numFmtId="4" fontId="28" fillId="0" borderId="6" xfId="0" applyNumberFormat="1" applyFont="1" applyBorder="1"/>
    <xf numFmtId="4" fontId="28" fillId="0" borderId="6" xfId="0" applyNumberFormat="1" applyFont="1" applyFill="1" applyBorder="1"/>
    <xf numFmtId="4" fontId="28" fillId="0" borderId="0" xfId="0" applyNumberFormat="1" applyFont="1" applyFill="1" applyBorder="1"/>
    <xf numFmtId="0" fontId="25" fillId="0" borderId="14" xfId="0" applyFont="1" applyBorder="1"/>
    <xf numFmtId="0" fontId="25" fillId="0" borderId="15" xfId="0" applyFont="1" applyBorder="1"/>
    <xf numFmtId="0" fontId="25" fillId="0" borderId="1" xfId="0" applyFont="1" applyFill="1" applyBorder="1"/>
    <xf numFmtId="0" fontId="22" fillId="0" borderId="20" xfId="0" applyFont="1" applyBorder="1"/>
    <xf numFmtId="4" fontId="28" fillId="0" borderId="23" xfId="0" applyNumberFormat="1" applyFont="1" applyBorder="1"/>
    <xf numFmtId="0" fontId="25" fillId="0" borderId="2" xfId="0" applyFont="1" applyFill="1" applyBorder="1"/>
    <xf numFmtId="4" fontId="56" fillId="0" borderId="3" xfId="0" applyNumberFormat="1" applyFont="1" applyBorder="1"/>
    <xf numFmtId="4" fontId="56" fillId="0" borderId="16" xfId="0" applyNumberFormat="1" applyFont="1" applyBorder="1"/>
    <xf numFmtId="4" fontId="12" fillId="0" borderId="0" xfId="0" applyNumberFormat="1" applyFont="1" applyBorder="1" applyAlignment="1">
      <alignment horizontal="center"/>
    </xf>
    <xf numFmtId="0" fontId="11" fillId="0" borderId="25" xfId="0" applyFont="1" applyBorder="1"/>
    <xf numFmtId="0" fontId="11" fillId="0" borderId="51" xfId="0" applyFont="1" applyBorder="1"/>
    <xf numFmtId="0" fontId="13" fillId="6" borderId="13" xfId="0" applyFont="1" applyFill="1" applyBorder="1"/>
    <xf numFmtId="0" fontId="12" fillId="0" borderId="2" xfId="0" applyFont="1" applyBorder="1"/>
    <xf numFmtId="4" fontId="13" fillId="0" borderId="3" xfId="0" applyNumberFormat="1" applyFont="1" applyBorder="1"/>
    <xf numFmtId="4" fontId="12" fillId="0" borderId="3" xfId="0" applyNumberFormat="1" applyFont="1" applyBorder="1"/>
    <xf numFmtId="4" fontId="12" fillId="0" borderId="11" xfId="0" applyNumberFormat="1" applyFont="1" applyBorder="1"/>
    <xf numFmtId="0" fontId="1" fillId="0" borderId="48" xfId="1" applyFont="1" applyFill="1" applyBorder="1" applyAlignment="1">
      <alignment horizontal="center" vertical="justify"/>
    </xf>
    <xf numFmtId="0" fontId="1" fillId="0" borderId="43" xfId="1" applyFont="1" applyFill="1" applyBorder="1" applyAlignment="1">
      <alignment horizontal="center" vertical="justify"/>
    </xf>
    <xf numFmtId="0" fontId="11" fillId="0" borderId="2" xfId="1" applyFont="1" applyFill="1" applyBorder="1" applyAlignment="1">
      <alignment horizontal="center"/>
    </xf>
    <xf numFmtId="0" fontId="11" fillId="0" borderId="3" xfId="1" applyFont="1" applyFill="1" applyBorder="1" applyAlignment="1">
      <alignment horizontal="center"/>
    </xf>
    <xf numFmtId="0" fontId="28" fillId="0" borderId="3" xfId="1" applyFont="1" applyFill="1" applyBorder="1" applyAlignment="1">
      <alignment horizontal="center"/>
    </xf>
    <xf numFmtId="0" fontId="28" fillId="0" borderId="11" xfId="1" applyFont="1" applyFill="1" applyBorder="1" applyAlignment="1">
      <alignment horizontal="center"/>
    </xf>
    <xf numFmtId="0" fontId="11" fillId="0" borderId="25" xfId="1" applyFont="1" applyFill="1" applyBorder="1" applyAlignment="1">
      <alignment horizontal="center"/>
    </xf>
    <xf numFmtId="0" fontId="11" fillId="0" borderId="1" xfId="1" applyFont="1" applyFill="1" applyBorder="1" applyAlignment="1">
      <alignment horizontal="center"/>
    </xf>
    <xf numFmtId="0" fontId="11" fillId="0" borderId="16" xfId="1" applyFont="1" applyFill="1" applyBorder="1" applyAlignment="1">
      <alignment horizontal="center"/>
    </xf>
    <xf numFmtId="0" fontId="28" fillId="7" borderId="6" xfId="1" applyFont="1" applyFill="1" applyBorder="1" applyAlignment="1">
      <alignment horizontal="center"/>
    </xf>
    <xf numFmtId="0" fontId="28" fillId="7" borderId="6" xfId="1" applyFont="1" applyFill="1" applyBorder="1" applyAlignment="1">
      <alignment horizontal="left"/>
    </xf>
    <xf numFmtId="4" fontId="28" fillId="7" borderId="6" xfId="1" applyNumberFormat="1" applyFont="1" applyFill="1" applyBorder="1"/>
    <xf numFmtId="4" fontId="11" fillId="7" borderId="6" xfId="1" applyNumberFormat="1" applyFont="1" applyFill="1" applyBorder="1" applyAlignment="1">
      <alignment horizontal="right"/>
    </xf>
    <xf numFmtId="4" fontId="11" fillId="7" borderId="5" xfId="1" applyNumberFormat="1" applyFont="1" applyFill="1" applyBorder="1"/>
    <xf numFmtId="4" fontId="11" fillId="7" borderId="6" xfId="1" applyNumberFormat="1" applyFont="1" applyFill="1" applyBorder="1"/>
    <xf numFmtId="0" fontId="28" fillId="6" borderId="12" xfId="1" applyFont="1" applyFill="1" applyBorder="1" applyAlignment="1">
      <alignment horizontal="center"/>
    </xf>
    <xf numFmtId="0" fontId="28" fillId="6" borderId="12" xfId="1" applyFont="1" applyFill="1" applyBorder="1" applyAlignment="1">
      <alignment horizontal="left"/>
    </xf>
    <xf numFmtId="4" fontId="28" fillId="6" borderId="12" xfId="1" applyNumberFormat="1" applyFont="1" applyFill="1" applyBorder="1"/>
    <xf numFmtId="4" fontId="11" fillId="6" borderId="12" xfId="1" applyNumberFormat="1" applyFont="1" applyFill="1" applyBorder="1" applyAlignment="1">
      <alignment horizontal="right"/>
    </xf>
    <xf numFmtId="4" fontId="11" fillId="6" borderId="8" xfId="1" applyNumberFormat="1" applyFont="1" applyFill="1" applyBorder="1"/>
    <xf numFmtId="4" fontId="11" fillId="6" borderId="12" xfId="1" applyNumberFormat="1" applyFont="1" applyFill="1" applyBorder="1"/>
    <xf numFmtId="0" fontId="28" fillId="6" borderId="6" xfId="1" applyFont="1" applyFill="1" applyBorder="1" applyAlignment="1">
      <alignment horizontal="center"/>
    </xf>
    <xf numFmtId="4" fontId="28" fillId="7" borderId="12" xfId="1" applyNumberFormat="1" applyFont="1" applyFill="1" applyBorder="1"/>
    <xf numFmtId="4" fontId="28" fillId="6" borderId="13" xfId="1" applyNumberFormat="1" applyFont="1" applyFill="1" applyBorder="1"/>
    <xf numFmtId="4" fontId="11" fillId="6" borderId="13" xfId="1" applyNumberFormat="1" applyFont="1" applyFill="1" applyBorder="1" applyAlignment="1">
      <alignment horizontal="right"/>
    </xf>
    <xf numFmtId="4" fontId="11" fillId="6" borderId="10" xfId="1" applyNumberFormat="1" applyFont="1" applyFill="1" applyBorder="1"/>
    <xf numFmtId="4" fontId="11" fillId="6" borderId="13" xfId="1" applyNumberFormat="1" applyFont="1" applyFill="1" applyBorder="1"/>
    <xf numFmtId="0" fontId="11" fillId="0" borderId="1" xfId="1" applyFont="1" applyFill="1" applyBorder="1"/>
    <xf numFmtId="0" fontId="11" fillId="0" borderId="24" xfId="1" applyFont="1" applyFill="1" applyBorder="1"/>
    <xf numFmtId="4" fontId="11" fillId="0" borderId="25" xfId="1" applyNumberFormat="1" applyFont="1" applyFill="1" applyBorder="1"/>
    <xf numFmtId="4" fontId="11" fillId="0" borderId="1" xfId="1" applyNumberFormat="1" applyFont="1" applyFill="1" applyBorder="1"/>
    <xf numFmtId="4" fontId="11" fillId="0" borderId="16" xfId="1" applyNumberFormat="1" applyFont="1" applyFill="1" applyBorder="1"/>
    <xf numFmtId="0" fontId="3" fillId="6" borderId="38" xfId="0" applyFont="1" applyFill="1" applyBorder="1" applyAlignment="1">
      <alignment horizontal="right"/>
    </xf>
    <xf numFmtId="0" fontId="3" fillId="6" borderId="28" xfId="0" applyFont="1" applyFill="1" applyBorder="1"/>
    <xf numFmtId="4" fontId="28" fillId="6" borderId="6" xfId="0" applyNumberFormat="1" applyFont="1" applyFill="1" applyBorder="1" applyAlignment="1">
      <alignment horizontal="right"/>
    </xf>
    <xf numFmtId="4" fontId="1" fillId="6" borderId="6" xfId="0" applyNumberFormat="1" applyFont="1" applyFill="1" applyBorder="1" applyAlignment="1">
      <alignment horizontal="right"/>
    </xf>
    <xf numFmtId="4" fontId="9" fillId="6" borderId="6" xfId="0" applyNumberFormat="1" applyFont="1" applyFill="1" applyBorder="1" applyAlignment="1">
      <alignment horizontal="right"/>
    </xf>
    <xf numFmtId="0" fontId="3" fillId="6" borderId="7" xfId="0" applyFont="1" applyFill="1" applyBorder="1" applyAlignment="1">
      <alignment horizontal="right"/>
    </xf>
    <xf numFmtId="0" fontId="3" fillId="6" borderId="12" xfId="0" applyFont="1" applyFill="1" applyBorder="1"/>
    <xf numFmtId="4" fontId="28" fillId="6" borderId="12" xfId="0" applyNumberFormat="1" applyFont="1" applyFill="1" applyBorder="1" applyAlignment="1">
      <alignment horizontal="right"/>
    </xf>
    <xf numFmtId="4" fontId="9" fillId="6" borderId="12" xfId="0" applyNumberFormat="1" applyFont="1" applyFill="1" applyBorder="1" applyAlignment="1">
      <alignment horizontal="right"/>
    </xf>
    <xf numFmtId="0" fontId="3" fillId="6" borderId="19" xfId="0" applyFont="1" applyFill="1" applyBorder="1" applyAlignment="1">
      <alignment horizontal="right"/>
    </xf>
    <xf numFmtId="0" fontId="3" fillId="6" borderId="35" xfId="0" applyFont="1" applyFill="1" applyBorder="1"/>
    <xf numFmtId="4" fontId="28" fillId="6" borderId="13" xfId="0" applyNumberFormat="1" applyFont="1" applyFill="1" applyBorder="1" applyAlignment="1">
      <alignment horizontal="right"/>
    </xf>
    <xf numFmtId="4" fontId="28" fillId="0" borderId="3" xfId="0" applyNumberFormat="1" applyFont="1" applyBorder="1"/>
    <xf numFmtId="4" fontId="13" fillId="0" borderId="25" xfId="0" applyNumberFormat="1" applyFont="1" applyFill="1" applyBorder="1" applyAlignment="1">
      <alignment horizontal="center"/>
    </xf>
    <xf numFmtId="4" fontId="11" fillId="0" borderId="6" xfId="0" applyNumberFormat="1" applyFont="1" applyFill="1" applyBorder="1"/>
    <xf numFmtId="0" fontId="19" fillId="0" borderId="27" xfId="1" applyFont="1" applyBorder="1"/>
    <xf numFmtId="4" fontId="26" fillId="0" borderId="0" xfId="1" applyNumberFormat="1" applyFont="1" applyFill="1" applyBorder="1"/>
    <xf numFmtId="4" fontId="28" fillId="0" borderId="41" xfId="0" applyNumberFormat="1" applyFont="1" applyFill="1" applyBorder="1" applyAlignment="1">
      <alignment horizontal="right" vertical="justify"/>
    </xf>
    <xf numFmtId="0" fontId="12" fillId="0" borderId="0" xfId="0" applyFont="1" applyBorder="1" applyAlignment="1">
      <alignment horizontal="center" vertical="justify"/>
    </xf>
    <xf numFmtId="4" fontId="28" fillId="0" borderId="0" xfId="0" applyNumberFormat="1" applyFont="1" applyFill="1" applyBorder="1" applyAlignment="1">
      <alignment horizontal="right" vertical="justify"/>
    </xf>
    <xf numFmtId="4" fontId="14" fillId="0" borderId="23" xfId="0" applyNumberFormat="1" applyFont="1" applyFill="1" applyBorder="1"/>
    <xf numFmtId="0" fontId="57" fillId="0" borderId="20" xfId="0" applyFont="1" applyFill="1" applyBorder="1"/>
    <xf numFmtId="0" fontId="57" fillId="0" borderId="10" xfId="0" applyFont="1" applyFill="1" applyBorder="1"/>
    <xf numFmtId="4" fontId="57" fillId="0" borderId="13" xfId="0" applyNumberFormat="1" applyFont="1" applyFill="1" applyBorder="1"/>
    <xf numFmtId="4" fontId="57" fillId="0" borderId="12" xfId="0" applyNumberFormat="1" applyFont="1" applyFill="1" applyBorder="1"/>
    <xf numFmtId="4" fontId="57" fillId="0" borderId="6" xfId="0" applyNumberFormat="1" applyFont="1" applyFill="1" applyBorder="1"/>
    <xf numFmtId="0" fontId="57" fillId="0" borderId="2" xfId="0" applyFont="1" applyFill="1" applyBorder="1" applyAlignment="1">
      <alignment horizontal="right"/>
    </xf>
    <xf numFmtId="0" fontId="57" fillId="0" borderId="11" xfId="0" applyFont="1" applyFill="1" applyBorder="1"/>
    <xf numFmtId="4" fontId="57" fillId="0" borderId="1" xfId="0" applyNumberFormat="1" applyFont="1" applyFill="1" applyBorder="1"/>
    <xf numFmtId="4" fontId="57" fillId="0" borderId="24" xfId="0" applyNumberFormat="1" applyFont="1" applyFill="1" applyBorder="1"/>
    <xf numFmtId="4" fontId="57" fillId="0" borderId="16" xfId="0" applyNumberFormat="1" applyFont="1" applyFill="1" applyBorder="1"/>
    <xf numFmtId="4" fontId="28" fillId="0" borderId="52" xfId="0" applyNumberFormat="1" applyFont="1" applyBorder="1"/>
    <xf numFmtId="4" fontId="28" fillId="0" borderId="16" xfId="0" applyNumberFormat="1" applyFont="1" applyBorder="1"/>
    <xf numFmtId="4" fontId="12" fillId="0" borderId="0" xfId="0" applyNumberFormat="1" applyFont="1"/>
    <xf numFmtId="4" fontId="58" fillId="0" borderId="0" xfId="0" applyNumberFormat="1" applyFont="1" applyFill="1" applyBorder="1" applyAlignment="1">
      <alignment horizontal="right"/>
    </xf>
    <xf numFmtId="0" fontId="6" fillId="0" borderId="2" xfId="0" applyFont="1" applyFill="1" applyBorder="1"/>
    <xf numFmtId="0" fontId="6" fillId="0" borderId="3" xfId="0" applyFont="1" applyFill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2" fillId="0" borderId="30" xfId="0" applyFont="1" applyBorder="1" applyAlignment="1">
      <alignment horizontal="center" vertical="justify"/>
    </xf>
    <xf numFmtId="0" fontId="12" fillId="0" borderId="34" xfId="0" applyFont="1" applyBorder="1" applyAlignment="1">
      <alignment horizontal="center" vertical="justify"/>
    </xf>
    <xf numFmtId="0" fontId="13" fillId="0" borderId="28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9" fontId="12" fillId="0" borderId="1" xfId="0" applyNumberFormat="1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42" fillId="0" borderId="29" xfId="1" applyFont="1" applyFill="1" applyBorder="1" applyAlignment="1">
      <alignment horizontal="center" vertical="center"/>
    </xf>
    <xf numFmtId="0" fontId="42" fillId="0" borderId="33" xfId="1" applyFont="1" applyFill="1" applyBorder="1" applyAlignment="1">
      <alignment horizontal="center" vertical="center"/>
    </xf>
    <xf numFmtId="0" fontId="42" fillId="0" borderId="30" xfId="1" applyFont="1" applyFill="1" applyBorder="1" applyAlignment="1">
      <alignment horizontal="center" vertical="center"/>
    </xf>
    <xf numFmtId="0" fontId="42" fillId="0" borderId="34" xfId="1" applyFont="1" applyFill="1" applyBorder="1" applyAlignment="1">
      <alignment horizontal="center" vertical="center"/>
    </xf>
    <xf numFmtId="0" fontId="43" fillId="0" borderId="30" xfId="0" applyFont="1" applyFill="1" applyBorder="1" applyAlignment="1">
      <alignment horizontal="center" vertical="justify"/>
    </xf>
    <xf numFmtId="0" fontId="43" fillId="0" borderId="34" xfId="0" applyFont="1" applyFill="1" applyBorder="1" applyAlignment="1">
      <alignment horizontal="center" vertical="justify"/>
    </xf>
    <xf numFmtId="0" fontId="43" fillId="0" borderId="30" xfId="0" applyFont="1" applyFill="1" applyBorder="1" applyAlignment="1">
      <alignment horizontal="center" vertical="center"/>
    </xf>
    <xf numFmtId="0" fontId="43" fillId="0" borderId="34" xfId="0" applyFont="1" applyFill="1" applyBorder="1" applyAlignment="1">
      <alignment horizontal="center" vertical="center"/>
    </xf>
    <xf numFmtId="0" fontId="43" fillId="0" borderId="42" xfId="0" applyFont="1" applyFill="1" applyBorder="1" applyAlignment="1">
      <alignment horizontal="center" vertical="center"/>
    </xf>
    <xf numFmtId="0" fontId="43" fillId="0" borderId="49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6"/>
  <sheetViews>
    <sheetView tabSelected="1" workbookViewId="0">
      <selection activeCell="L6" sqref="L6"/>
    </sheetView>
  </sheetViews>
  <sheetFormatPr defaultRowHeight="16.5"/>
  <cols>
    <col min="1" max="1" width="7" style="3" customWidth="1"/>
    <col min="2" max="2" width="24.42578125" style="3" customWidth="1"/>
    <col min="3" max="3" width="13.140625" style="3" customWidth="1"/>
    <col min="4" max="6" width="12" style="3" customWidth="1"/>
    <col min="7" max="7" width="11.28515625" style="3" bestFit="1" customWidth="1"/>
    <col min="8" max="8" width="8.5703125" style="3" customWidth="1"/>
    <col min="9" max="9" width="11.28515625" style="32" bestFit="1" customWidth="1"/>
    <col min="10" max="10" width="11.140625" style="3" bestFit="1" customWidth="1"/>
    <col min="11" max="11" width="9.85546875" style="3" bestFit="1" customWidth="1"/>
    <col min="12" max="16384" width="9.140625" style="3"/>
  </cols>
  <sheetData>
    <row r="1" spans="1:11">
      <c r="A1" s="1" t="s">
        <v>0</v>
      </c>
      <c r="B1" s="2"/>
      <c r="C1" s="2"/>
    </row>
    <row r="2" spans="1:11" s="7" customFormat="1">
      <c r="A2" s="110" t="s">
        <v>195</v>
      </c>
      <c r="B2" s="111"/>
      <c r="C2" s="37"/>
      <c r="I2" s="31"/>
    </row>
    <row r="3" spans="1:11">
      <c r="A3" s="4" t="s">
        <v>39</v>
      </c>
      <c r="B3" s="4"/>
      <c r="C3" s="4" t="s">
        <v>191</v>
      </c>
      <c r="G3" s="4" t="s">
        <v>40</v>
      </c>
      <c r="I3" s="63"/>
    </row>
    <row r="4" spans="1:11">
      <c r="A4" s="4" t="s">
        <v>1</v>
      </c>
      <c r="B4" s="4"/>
      <c r="C4" s="4" t="s">
        <v>192</v>
      </c>
      <c r="G4" s="4" t="s">
        <v>2</v>
      </c>
      <c r="I4" s="63"/>
    </row>
    <row r="5" spans="1:11">
      <c r="A5" s="5"/>
      <c r="B5" s="5"/>
      <c r="C5" s="5"/>
    </row>
    <row r="6" spans="1:11">
      <c r="A6" s="5"/>
      <c r="B6" s="5"/>
      <c r="C6" s="5"/>
    </row>
    <row r="7" spans="1:11">
      <c r="A7" s="5"/>
      <c r="B7" s="43" t="s">
        <v>63</v>
      </c>
      <c r="C7" s="6"/>
    </row>
    <row r="8" spans="1:11">
      <c r="A8" s="8"/>
      <c r="B8" s="8" t="s">
        <v>196</v>
      </c>
    </row>
    <row r="9" spans="1:11" ht="17.25" thickBot="1">
      <c r="A9" s="9" t="s">
        <v>3</v>
      </c>
      <c r="B9" s="10"/>
      <c r="C9" s="10"/>
    </row>
    <row r="10" spans="1:11" ht="17.25" thickBot="1">
      <c r="A10" s="12" t="s">
        <v>4</v>
      </c>
      <c r="B10" s="12" t="s">
        <v>5</v>
      </c>
      <c r="C10" s="39" t="s">
        <v>61</v>
      </c>
      <c r="D10" s="39" t="s">
        <v>62</v>
      </c>
      <c r="E10" s="26" t="s">
        <v>74</v>
      </c>
      <c r="F10" s="26" t="s">
        <v>179</v>
      </c>
      <c r="G10" s="70" t="s">
        <v>60</v>
      </c>
      <c r="H10" s="62"/>
      <c r="I10" s="64"/>
    </row>
    <row r="11" spans="1:11">
      <c r="A11" s="13">
        <v>1</v>
      </c>
      <c r="B11" s="14" t="s">
        <v>6</v>
      </c>
      <c r="C11" s="51">
        <v>71174.98</v>
      </c>
      <c r="D11" s="51">
        <v>63164.43</v>
      </c>
      <c r="E11" s="51">
        <v>66419.079999999987</v>
      </c>
      <c r="F11" s="51">
        <v>64630</v>
      </c>
      <c r="G11" s="51">
        <f>SUM(C11:F11)</f>
        <v>265388.49</v>
      </c>
      <c r="H11" s="28"/>
      <c r="I11" s="65"/>
      <c r="K11" s="28"/>
    </row>
    <row r="12" spans="1:11">
      <c r="A12" s="15">
        <v>2</v>
      </c>
      <c r="B12" s="16" t="s">
        <v>7</v>
      </c>
      <c r="C12" s="49">
        <v>39856.230000000003</v>
      </c>
      <c r="D12" s="49">
        <v>37411.1</v>
      </c>
      <c r="E12" s="49">
        <v>32580.9</v>
      </c>
      <c r="F12" s="51">
        <v>29825</v>
      </c>
      <c r="G12" s="51">
        <f t="shared" ref="G12:G20" si="0">SUM(C12:F12)</f>
        <v>139673.23000000001</v>
      </c>
      <c r="H12" s="28"/>
      <c r="I12" s="65"/>
      <c r="K12" s="28"/>
    </row>
    <row r="13" spans="1:11">
      <c r="A13" s="15">
        <v>3</v>
      </c>
      <c r="B13" s="16" t="s">
        <v>8</v>
      </c>
      <c r="C13" s="49">
        <v>59504.2</v>
      </c>
      <c r="D13" s="49">
        <v>50798.07</v>
      </c>
      <c r="E13" s="49">
        <v>54516.73</v>
      </c>
      <c r="F13" s="51">
        <v>50705</v>
      </c>
      <c r="G13" s="51">
        <f t="shared" si="0"/>
        <v>215524</v>
      </c>
      <c r="H13" s="28"/>
      <c r="I13" s="65"/>
      <c r="K13" s="28"/>
    </row>
    <row r="14" spans="1:11">
      <c r="A14" s="15">
        <v>4</v>
      </c>
      <c r="B14" s="16" t="s">
        <v>51</v>
      </c>
      <c r="C14" s="49">
        <v>64420.76</v>
      </c>
      <c r="D14" s="49">
        <v>66679.759999999995</v>
      </c>
      <c r="E14" s="49">
        <v>64932.479999999996</v>
      </c>
      <c r="F14" s="51">
        <v>67086</v>
      </c>
      <c r="G14" s="51">
        <f t="shared" si="0"/>
        <v>263119</v>
      </c>
      <c r="H14" s="28"/>
      <c r="I14" s="65"/>
      <c r="K14" s="28"/>
    </row>
    <row r="15" spans="1:11">
      <c r="A15" s="15">
        <v>5</v>
      </c>
      <c r="B15" s="16" t="s">
        <v>52</v>
      </c>
      <c r="C15" s="49">
        <v>67870.53</v>
      </c>
      <c r="D15" s="49">
        <v>70265</v>
      </c>
      <c r="E15" s="49">
        <v>68385.47</v>
      </c>
      <c r="F15" s="51">
        <v>68416</v>
      </c>
      <c r="G15" s="51">
        <f t="shared" si="0"/>
        <v>274937</v>
      </c>
      <c r="H15" s="28"/>
      <c r="I15" s="65"/>
      <c r="K15" s="28"/>
    </row>
    <row r="16" spans="1:11" s="7" customFormat="1">
      <c r="A16" s="15">
        <v>6</v>
      </c>
      <c r="B16" s="16" t="s">
        <v>53</v>
      </c>
      <c r="C16" s="49">
        <v>52920.33</v>
      </c>
      <c r="D16" s="49">
        <v>54612.98</v>
      </c>
      <c r="E16" s="49">
        <v>53344.689999999995</v>
      </c>
      <c r="F16" s="51">
        <v>51504</v>
      </c>
      <c r="G16" s="51">
        <f t="shared" si="0"/>
        <v>212382</v>
      </c>
      <c r="H16" s="28"/>
      <c r="I16" s="65"/>
      <c r="K16" s="28"/>
    </row>
    <row r="17" spans="1:11">
      <c r="A17" s="15">
        <v>7</v>
      </c>
      <c r="B17" s="16" t="s">
        <v>44</v>
      </c>
      <c r="C17" s="49">
        <v>50702.38</v>
      </c>
      <c r="D17" s="49">
        <v>47502.84</v>
      </c>
      <c r="E17" s="49">
        <v>42168.310000000005</v>
      </c>
      <c r="F17" s="51">
        <v>50948</v>
      </c>
      <c r="G17" s="51">
        <f t="shared" si="0"/>
        <v>191321.53</v>
      </c>
      <c r="H17" s="28"/>
      <c r="I17" s="65"/>
      <c r="K17" s="28"/>
    </row>
    <row r="18" spans="1:11">
      <c r="A18" s="15">
        <v>8</v>
      </c>
      <c r="B18" s="16" t="s">
        <v>9</v>
      </c>
      <c r="C18" s="49">
        <v>49795.15</v>
      </c>
      <c r="D18" s="49">
        <v>49866.5</v>
      </c>
      <c r="E18" s="49">
        <v>50644</v>
      </c>
      <c r="F18" s="51">
        <v>53928</v>
      </c>
      <c r="G18" s="51">
        <f t="shared" si="0"/>
        <v>204233.65</v>
      </c>
      <c r="H18" s="28"/>
      <c r="I18" s="65"/>
      <c r="K18" s="28"/>
    </row>
    <row r="19" spans="1:11">
      <c r="A19" s="15">
        <v>9</v>
      </c>
      <c r="B19" s="16" t="s">
        <v>10</v>
      </c>
      <c r="C19" s="49">
        <v>20275.099999999999</v>
      </c>
      <c r="D19" s="49">
        <v>22027.84</v>
      </c>
      <c r="E19" s="49">
        <v>19848</v>
      </c>
      <c r="F19" s="51">
        <v>22651</v>
      </c>
      <c r="G19" s="51">
        <f t="shared" si="0"/>
        <v>84801.94</v>
      </c>
      <c r="H19" s="28"/>
      <c r="I19" s="65"/>
      <c r="K19" s="28"/>
    </row>
    <row r="20" spans="1:11" ht="17.25" thickBot="1">
      <c r="A20" s="17">
        <v>10</v>
      </c>
      <c r="B20" s="18" t="s">
        <v>11</v>
      </c>
      <c r="C20" s="50">
        <v>16553.03</v>
      </c>
      <c r="D20" s="50">
        <v>28478.13</v>
      </c>
      <c r="E20" s="50">
        <v>28837.260000000002</v>
      </c>
      <c r="F20" s="86">
        <v>30376.68</v>
      </c>
      <c r="G20" s="51">
        <f t="shared" si="0"/>
        <v>104245.1</v>
      </c>
      <c r="H20" s="28"/>
      <c r="I20" s="65"/>
      <c r="J20" s="28"/>
      <c r="K20" s="28"/>
    </row>
    <row r="21" spans="1:11" ht="17.25" thickBot="1">
      <c r="A21" s="54"/>
      <c r="B21" s="47" t="s">
        <v>12</v>
      </c>
      <c r="C21" s="52">
        <f>SUM(C11:C20)</f>
        <v>493072.68999999994</v>
      </c>
      <c r="D21" s="71">
        <f t="shared" ref="D21:G21" si="1">SUM(D11:D20)</f>
        <v>490806.64999999997</v>
      </c>
      <c r="E21" s="71">
        <f t="shared" si="1"/>
        <v>481676.92000000004</v>
      </c>
      <c r="F21" s="71">
        <f t="shared" si="1"/>
        <v>490069.68</v>
      </c>
      <c r="G21" s="71">
        <f t="shared" si="1"/>
        <v>1955625.94</v>
      </c>
      <c r="H21" s="28"/>
      <c r="I21" s="65"/>
      <c r="K21" s="28"/>
    </row>
    <row r="22" spans="1:11">
      <c r="A22" s="21"/>
      <c r="B22" s="22"/>
      <c r="C22" s="24"/>
      <c r="D22" s="24"/>
      <c r="E22" s="24"/>
      <c r="F22" s="24"/>
      <c r="G22" s="24"/>
      <c r="H22" s="28"/>
      <c r="I22" s="65"/>
    </row>
    <row r="23" spans="1:11" ht="17.25" thickBot="1">
      <c r="A23" s="91" t="s">
        <v>67</v>
      </c>
      <c r="B23" s="92"/>
      <c r="C23" s="92"/>
      <c r="D23" s="93"/>
      <c r="E23" s="93"/>
      <c r="F23" s="93"/>
      <c r="G23" s="93"/>
      <c r="H23" s="28"/>
      <c r="I23" s="65"/>
    </row>
    <row r="24" spans="1:11" ht="17.25" thickBot="1">
      <c r="A24" s="12" t="s">
        <v>4</v>
      </c>
      <c r="B24" s="12" t="s">
        <v>5</v>
      </c>
      <c r="C24" s="12" t="s">
        <v>61</v>
      </c>
      <c r="D24" s="97" t="s">
        <v>65</v>
      </c>
      <c r="E24" s="26" t="s">
        <v>74</v>
      </c>
      <c r="F24" s="26" t="s">
        <v>179</v>
      </c>
      <c r="G24" s="70" t="s">
        <v>60</v>
      </c>
      <c r="H24" s="28"/>
      <c r="I24" s="65"/>
    </row>
    <row r="25" spans="1:11">
      <c r="A25" s="27">
        <v>1</v>
      </c>
      <c r="B25" s="27" t="s">
        <v>8</v>
      </c>
      <c r="C25" s="51">
        <v>957.94</v>
      </c>
      <c r="D25" s="51">
        <v>3351.51</v>
      </c>
      <c r="E25" s="51"/>
      <c r="F25" s="51"/>
      <c r="G25" s="51">
        <f>SUM(C25:F25)</f>
        <v>4309.4500000000007</v>
      </c>
      <c r="H25" s="28"/>
      <c r="I25" s="65"/>
      <c r="K25" s="28"/>
    </row>
    <row r="26" spans="1:11">
      <c r="A26" s="55">
        <v>2</v>
      </c>
      <c r="B26" s="55" t="s">
        <v>66</v>
      </c>
      <c r="C26" s="49">
        <v>164.06</v>
      </c>
      <c r="D26" s="49">
        <v>763.62</v>
      </c>
      <c r="E26" s="49"/>
      <c r="F26" s="49"/>
      <c r="G26" s="51">
        <f t="shared" ref="G26:G28" si="2">SUM(C26:F26)</f>
        <v>927.68000000000006</v>
      </c>
      <c r="H26" s="28"/>
      <c r="I26" s="65"/>
      <c r="K26" s="28"/>
    </row>
    <row r="27" spans="1:11">
      <c r="A27" s="55">
        <v>3</v>
      </c>
      <c r="B27" s="55" t="s">
        <v>64</v>
      </c>
      <c r="C27" s="49">
        <v>8866.74</v>
      </c>
      <c r="D27" s="49">
        <v>9481.02</v>
      </c>
      <c r="E27" s="49"/>
      <c r="F27" s="49"/>
      <c r="G27" s="51">
        <f t="shared" si="2"/>
        <v>18347.760000000002</v>
      </c>
      <c r="H27" s="28"/>
      <c r="I27" s="65"/>
      <c r="K27" s="28"/>
    </row>
    <row r="28" spans="1:11" ht="17.25" thickBot="1">
      <c r="A28" s="29">
        <v>4</v>
      </c>
      <c r="B28" s="29" t="s">
        <v>44</v>
      </c>
      <c r="C28" s="50">
        <v>0</v>
      </c>
      <c r="D28" s="50">
        <v>661.17</v>
      </c>
      <c r="E28" s="50"/>
      <c r="F28" s="50"/>
      <c r="G28" s="51">
        <f t="shared" si="2"/>
        <v>661.17</v>
      </c>
      <c r="H28" s="28"/>
      <c r="I28" s="65"/>
      <c r="K28" s="28"/>
    </row>
    <row r="29" spans="1:11" ht="17.25" thickBot="1">
      <c r="A29" s="54"/>
      <c r="B29" s="47" t="s">
        <v>12</v>
      </c>
      <c r="C29" s="94">
        <f>SUM(C25:C28)</f>
        <v>9988.74</v>
      </c>
      <c r="D29" s="94">
        <f t="shared" ref="D29:G29" si="3">SUM(D25:D28)</f>
        <v>14257.320000000002</v>
      </c>
      <c r="E29" s="94">
        <f t="shared" si="3"/>
        <v>0</v>
      </c>
      <c r="F29" s="94">
        <f t="shared" si="3"/>
        <v>0</v>
      </c>
      <c r="G29" s="94">
        <f t="shared" si="3"/>
        <v>24246.06</v>
      </c>
      <c r="H29" s="28"/>
      <c r="I29" s="65"/>
      <c r="K29" s="28"/>
    </row>
    <row r="30" spans="1:11">
      <c r="A30" s="21"/>
      <c r="B30" s="22"/>
      <c r="C30" s="24"/>
    </row>
    <row r="31" spans="1:11" ht="17.25" thickBot="1">
      <c r="A31" s="23" t="s">
        <v>13</v>
      </c>
      <c r="B31" s="23"/>
      <c r="C31" s="23"/>
    </row>
    <row r="32" spans="1:11" ht="17.25" thickBot="1">
      <c r="A32" s="25" t="s">
        <v>4</v>
      </c>
      <c r="B32" s="26" t="s">
        <v>5</v>
      </c>
      <c r="C32" s="39" t="s">
        <v>61</v>
      </c>
      <c r="D32" s="39" t="s">
        <v>62</v>
      </c>
      <c r="E32" s="26" t="s">
        <v>74</v>
      </c>
      <c r="F32" s="26" t="s">
        <v>179</v>
      </c>
      <c r="G32" s="70" t="s">
        <v>60</v>
      </c>
    </row>
    <row r="33" spans="1:11">
      <c r="A33" s="27">
        <v>1</v>
      </c>
      <c r="B33" s="14" t="s">
        <v>14</v>
      </c>
      <c r="C33" s="51">
        <v>1400</v>
      </c>
      <c r="D33" s="51">
        <v>1160</v>
      </c>
      <c r="E33" s="51">
        <v>1912</v>
      </c>
      <c r="F33" s="51">
        <v>1536</v>
      </c>
      <c r="G33" s="51">
        <f>SUM(C33:F33)</f>
        <v>6008</v>
      </c>
      <c r="H33" s="28"/>
      <c r="I33" s="65"/>
      <c r="K33" s="28"/>
    </row>
    <row r="34" spans="1:11" ht="17.25" thickBot="1">
      <c r="A34" s="29">
        <v>2</v>
      </c>
      <c r="B34" s="16" t="s">
        <v>15</v>
      </c>
      <c r="C34" s="50">
        <v>440</v>
      </c>
      <c r="D34" s="50">
        <v>480</v>
      </c>
      <c r="E34" s="51">
        <v>608</v>
      </c>
      <c r="F34" s="51">
        <v>464</v>
      </c>
      <c r="G34" s="51">
        <f>SUM(C34:F34)</f>
        <v>1992</v>
      </c>
      <c r="H34" s="28"/>
      <c r="I34" s="65"/>
      <c r="K34" s="28"/>
    </row>
    <row r="35" spans="1:11" ht="17.25" thickBot="1">
      <c r="A35" s="19"/>
      <c r="B35" s="20" t="s">
        <v>16</v>
      </c>
      <c r="C35" s="52">
        <f>SUM(C33:C34)</f>
        <v>1840</v>
      </c>
      <c r="D35" s="52">
        <f t="shared" ref="D35:G35" si="4">SUM(D33:D34)</f>
        <v>1640</v>
      </c>
      <c r="E35" s="52">
        <f t="shared" si="4"/>
        <v>2520</v>
      </c>
      <c r="F35" s="52">
        <f t="shared" si="4"/>
        <v>2000</v>
      </c>
      <c r="G35" s="52">
        <f t="shared" si="4"/>
        <v>8000</v>
      </c>
      <c r="H35" s="28"/>
      <c r="I35" s="65"/>
    </row>
    <row r="36" spans="1:11">
      <c r="A36" s="21"/>
      <c r="B36" s="22"/>
      <c r="C36" s="22"/>
    </row>
    <row r="37" spans="1:11" ht="17.25" thickBot="1">
      <c r="A37" s="23" t="s">
        <v>17</v>
      </c>
      <c r="B37" s="23"/>
      <c r="C37" s="23"/>
    </row>
    <row r="38" spans="1:11" ht="17.25" thickBot="1">
      <c r="A38" s="25" t="s">
        <v>4</v>
      </c>
      <c r="B38" s="26" t="s">
        <v>18</v>
      </c>
      <c r="C38" s="39" t="s">
        <v>61</v>
      </c>
      <c r="D38" s="39" t="s">
        <v>62</v>
      </c>
      <c r="E38" s="26" t="s">
        <v>74</v>
      </c>
      <c r="F38" s="26" t="s">
        <v>179</v>
      </c>
      <c r="G38" s="70" t="s">
        <v>60</v>
      </c>
    </row>
    <row r="39" spans="1:11">
      <c r="A39" s="13">
        <v>1</v>
      </c>
      <c r="B39" s="14" t="s">
        <v>19</v>
      </c>
      <c r="C39" s="51">
        <v>5280</v>
      </c>
      <c r="D39" s="107">
        <v>5860</v>
      </c>
      <c r="E39" s="51">
        <v>6675</v>
      </c>
      <c r="F39" s="51">
        <v>5094</v>
      </c>
      <c r="G39" s="51">
        <f>SUM(C39:F39)</f>
        <v>22909</v>
      </c>
      <c r="H39" s="28"/>
      <c r="I39" s="65"/>
      <c r="K39" s="28"/>
    </row>
    <row r="40" spans="1:11">
      <c r="A40" s="55">
        <v>2</v>
      </c>
      <c r="B40" s="16" t="s">
        <v>7</v>
      </c>
      <c r="C40" s="49">
        <v>4420</v>
      </c>
      <c r="D40" s="49">
        <v>4500</v>
      </c>
      <c r="E40" s="49">
        <v>4434</v>
      </c>
      <c r="F40" s="51">
        <v>4371</v>
      </c>
      <c r="G40" s="51">
        <f t="shared" ref="G40:G45" si="5">SUM(C40:F40)</f>
        <v>17725</v>
      </c>
      <c r="H40" s="28"/>
      <c r="I40" s="65"/>
      <c r="K40" s="28"/>
    </row>
    <row r="41" spans="1:11">
      <c r="A41" s="55">
        <v>3</v>
      </c>
      <c r="B41" s="16" t="s">
        <v>20</v>
      </c>
      <c r="C41" s="49">
        <v>4280</v>
      </c>
      <c r="D41" s="49">
        <v>4760</v>
      </c>
      <c r="E41" s="49">
        <v>4295</v>
      </c>
      <c r="F41" s="51">
        <v>4401</v>
      </c>
      <c r="G41" s="51">
        <f t="shared" si="5"/>
        <v>17736</v>
      </c>
      <c r="H41" s="28"/>
      <c r="I41" s="65"/>
      <c r="K41" s="28"/>
    </row>
    <row r="42" spans="1:11">
      <c r="A42" s="55">
        <v>4</v>
      </c>
      <c r="B42" s="16" t="s">
        <v>21</v>
      </c>
      <c r="C42" s="49">
        <v>2940</v>
      </c>
      <c r="D42" s="49">
        <v>3300</v>
      </c>
      <c r="E42" s="49">
        <v>4228</v>
      </c>
      <c r="F42" s="51">
        <v>2926</v>
      </c>
      <c r="G42" s="51">
        <f t="shared" si="5"/>
        <v>13394</v>
      </c>
      <c r="H42" s="28"/>
      <c r="I42" s="65"/>
      <c r="K42" s="28"/>
    </row>
    <row r="43" spans="1:11">
      <c r="A43" s="55">
        <v>5</v>
      </c>
      <c r="B43" s="16" t="s">
        <v>15</v>
      </c>
      <c r="C43" s="49">
        <v>2980</v>
      </c>
      <c r="D43" s="49">
        <v>2490</v>
      </c>
      <c r="E43" s="49">
        <v>3247</v>
      </c>
      <c r="F43" s="51">
        <v>3475</v>
      </c>
      <c r="G43" s="51">
        <f t="shared" si="5"/>
        <v>12192</v>
      </c>
      <c r="H43" s="28"/>
      <c r="I43" s="65"/>
      <c r="K43" s="28"/>
    </row>
    <row r="44" spans="1:11">
      <c r="A44" s="55">
        <v>6</v>
      </c>
      <c r="B44" s="16" t="s">
        <v>48</v>
      </c>
      <c r="C44" s="49">
        <v>1380</v>
      </c>
      <c r="D44" s="49">
        <v>1020</v>
      </c>
      <c r="E44" s="49">
        <v>2466</v>
      </c>
      <c r="F44" s="51">
        <v>2733</v>
      </c>
      <c r="G44" s="51">
        <f t="shared" si="5"/>
        <v>7599</v>
      </c>
      <c r="H44" s="28"/>
      <c r="I44" s="65"/>
      <c r="K44" s="28"/>
    </row>
    <row r="45" spans="1:11" ht="17.25" thickBot="1">
      <c r="A45" s="513"/>
      <c r="B45" s="514" t="s">
        <v>49</v>
      </c>
      <c r="C45" s="515">
        <v>3180</v>
      </c>
      <c r="D45" s="515">
        <v>2160</v>
      </c>
      <c r="E45" s="516">
        <v>3315</v>
      </c>
      <c r="F45" s="517"/>
      <c r="G45" s="517">
        <f t="shared" si="5"/>
        <v>8655</v>
      </c>
      <c r="H45" s="28"/>
      <c r="I45" s="65"/>
      <c r="K45" s="28"/>
    </row>
    <row r="46" spans="1:11" ht="17.25" thickBot="1">
      <c r="A46" s="19"/>
      <c r="B46" s="20" t="s">
        <v>22</v>
      </c>
      <c r="C46" s="52">
        <f>SUM(C39:C45)</f>
        <v>24460</v>
      </c>
      <c r="D46" s="52">
        <f t="shared" ref="D46:G46" si="6">SUM(D39:D45)</f>
        <v>24090</v>
      </c>
      <c r="E46" s="52">
        <f t="shared" si="6"/>
        <v>28660</v>
      </c>
      <c r="F46" s="52">
        <f t="shared" si="6"/>
        <v>23000</v>
      </c>
      <c r="G46" s="52">
        <f t="shared" si="6"/>
        <v>100210</v>
      </c>
      <c r="H46" s="28"/>
      <c r="I46" s="65"/>
      <c r="K46" s="28"/>
    </row>
    <row r="47" spans="1:11">
      <c r="A47" s="32"/>
      <c r="B47" s="21"/>
      <c r="C47" s="21"/>
    </row>
    <row r="48" spans="1:11" ht="17.25" thickBot="1">
      <c r="A48" s="23" t="s">
        <v>23</v>
      </c>
      <c r="B48" s="23"/>
      <c r="C48" s="23"/>
    </row>
    <row r="49" spans="1:9" ht="17.25" thickBot="1">
      <c r="A49" s="25" t="s">
        <v>4</v>
      </c>
      <c r="B49" s="26" t="s">
        <v>18</v>
      </c>
      <c r="C49" s="39" t="s">
        <v>61</v>
      </c>
      <c r="D49" s="39" t="s">
        <v>62</v>
      </c>
      <c r="E49" s="26" t="s">
        <v>74</v>
      </c>
      <c r="F49" s="26" t="s">
        <v>179</v>
      </c>
      <c r="G49" s="70" t="s">
        <v>60</v>
      </c>
    </row>
    <row r="50" spans="1:9" ht="17.25" thickBot="1">
      <c r="A50" s="89">
        <v>1</v>
      </c>
      <c r="B50" s="38" t="s">
        <v>14</v>
      </c>
      <c r="C50" s="90">
        <v>71780</v>
      </c>
      <c r="D50" s="90">
        <v>74550</v>
      </c>
      <c r="E50" s="106">
        <v>75540</v>
      </c>
      <c r="F50" s="106">
        <v>75000</v>
      </c>
      <c r="G50" s="84">
        <f>SUM(C50:F50)</f>
        <v>296870</v>
      </c>
      <c r="H50" s="28"/>
      <c r="I50" s="65"/>
    </row>
    <row r="51" spans="1:9" s="7" customFormat="1">
      <c r="A51" s="33"/>
      <c r="B51" s="33"/>
      <c r="C51" s="33"/>
      <c r="I51" s="31"/>
    </row>
    <row r="52" spans="1:9" ht="17.25" thickBot="1">
      <c r="A52" s="9" t="s">
        <v>41</v>
      </c>
      <c r="B52" s="11"/>
      <c r="C52" s="11"/>
    </row>
    <row r="53" spans="1:9" ht="17.25" thickBot="1">
      <c r="A53" s="25" t="s">
        <v>4</v>
      </c>
      <c r="B53" s="26" t="s">
        <v>18</v>
      </c>
      <c r="C53" s="98" t="s">
        <v>61</v>
      </c>
      <c r="D53" s="98" t="s">
        <v>62</v>
      </c>
      <c r="E53" s="26" t="s">
        <v>74</v>
      </c>
      <c r="F53" s="26" t="s">
        <v>179</v>
      </c>
      <c r="G53" s="70" t="s">
        <v>60</v>
      </c>
    </row>
    <row r="54" spans="1:9">
      <c r="A54" s="75">
        <v>1</v>
      </c>
      <c r="B54" s="14" t="s">
        <v>14</v>
      </c>
      <c r="C54" s="76">
        <v>12537</v>
      </c>
      <c r="D54" s="61">
        <v>8383</v>
      </c>
      <c r="E54" s="76">
        <v>10490</v>
      </c>
      <c r="F54" s="76">
        <v>9079</v>
      </c>
      <c r="G54" s="51">
        <f>SUM(C54:F54)</f>
        <v>40489</v>
      </c>
      <c r="H54" s="28"/>
      <c r="I54" s="65"/>
    </row>
    <row r="55" spans="1:9">
      <c r="A55" s="56">
        <v>2</v>
      </c>
      <c r="B55" s="16" t="s">
        <v>15</v>
      </c>
      <c r="C55" s="61">
        <v>4848</v>
      </c>
      <c r="D55" s="61">
        <v>4924</v>
      </c>
      <c r="E55" s="61">
        <v>4982</v>
      </c>
      <c r="F55" s="76">
        <v>4531</v>
      </c>
      <c r="G55" s="51">
        <f t="shared" ref="G55:G56" si="7">SUM(C55:F55)</f>
        <v>19285</v>
      </c>
      <c r="H55" s="28"/>
      <c r="I55" s="65"/>
    </row>
    <row r="56" spans="1:9" ht="17.25" thickBot="1">
      <c r="A56" s="57">
        <v>3</v>
      </c>
      <c r="B56" s="18" t="s">
        <v>47</v>
      </c>
      <c r="C56" s="78">
        <v>5542</v>
      </c>
      <c r="D56" s="61">
        <v>5506</v>
      </c>
      <c r="E56" s="78">
        <v>5588</v>
      </c>
      <c r="F56" s="512">
        <v>8323</v>
      </c>
      <c r="G56" s="51">
        <f t="shared" si="7"/>
        <v>24959</v>
      </c>
      <c r="H56" s="28"/>
      <c r="I56" s="65"/>
    </row>
    <row r="57" spans="1:9" ht="17.25" thickBot="1">
      <c r="A57" s="77"/>
      <c r="B57" s="79" t="s">
        <v>24</v>
      </c>
      <c r="C57" s="80">
        <f>SUM(C54:C56)</f>
        <v>22927</v>
      </c>
      <c r="D57" s="80">
        <f t="shared" ref="D57:G57" si="8">SUM(D54:D56)</f>
        <v>18813</v>
      </c>
      <c r="E57" s="80">
        <f t="shared" si="8"/>
        <v>21060</v>
      </c>
      <c r="F57" s="80">
        <f t="shared" si="8"/>
        <v>21933</v>
      </c>
      <c r="G57" s="80">
        <f t="shared" si="8"/>
        <v>84733</v>
      </c>
      <c r="H57" s="28"/>
      <c r="I57" s="65"/>
    </row>
    <row r="58" spans="1:9">
      <c r="A58" s="33"/>
      <c r="B58" s="33"/>
      <c r="C58" s="33"/>
    </row>
    <row r="59" spans="1:9" ht="17.25" thickBot="1">
      <c r="A59" s="9" t="s">
        <v>42</v>
      </c>
      <c r="B59" s="11"/>
      <c r="C59" s="11"/>
      <c r="H59" s="73"/>
    </row>
    <row r="60" spans="1:9" ht="17.25" thickBot="1">
      <c r="A60" s="25" t="s">
        <v>4</v>
      </c>
      <c r="B60" s="26" t="s">
        <v>18</v>
      </c>
      <c r="C60" s="39" t="s">
        <v>61</v>
      </c>
      <c r="D60" s="39" t="s">
        <v>62</v>
      </c>
      <c r="E60" s="26" t="s">
        <v>74</v>
      </c>
      <c r="F60" s="26" t="s">
        <v>179</v>
      </c>
      <c r="G60" s="70" t="s">
        <v>60</v>
      </c>
    </row>
    <row r="61" spans="1:9" ht="17.25" thickBot="1">
      <c r="A61" s="518"/>
      <c r="B61" s="519" t="s">
        <v>25</v>
      </c>
      <c r="C61" s="520">
        <v>855</v>
      </c>
      <c r="D61" s="520">
        <v>825</v>
      </c>
      <c r="E61" s="521">
        <v>885</v>
      </c>
      <c r="F61" s="521">
        <v>0</v>
      </c>
      <c r="G61" s="522">
        <f>SUM(C61:F61)</f>
        <v>2565</v>
      </c>
    </row>
    <row r="62" spans="1:9" ht="17.25" thickBot="1">
      <c r="A62" s="35"/>
      <c r="B62" s="42"/>
      <c r="C62" s="31"/>
    </row>
    <row r="63" spans="1:9" ht="17.25" thickBot="1">
      <c r="A63" s="25" t="s">
        <v>4</v>
      </c>
      <c r="B63" s="39" t="s">
        <v>18</v>
      </c>
      <c r="C63" s="39" t="s">
        <v>61</v>
      </c>
      <c r="D63" s="39" t="s">
        <v>62</v>
      </c>
      <c r="E63" s="26" t="s">
        <v>74</v>
      </c>
      <c r="F63" s="26" t="s">
        <v>179</v>
      </c>
      <c r="G63" s="70" t="s">
        <v>60</v>
      </c>
      <c r="H63" s="21" t="s">
        <v>77</v>
      </c>
      <c r="I63" s="105">
        <v>4581000</v>
      </c>
    </row>
    <row r="64" spans="1:9" ht="17.25" thickBot="1">
      <c r="A64" s="81" t="s">
        <v>69</v>
      </c>
      <c r="B64" s="96"/>
      <c r="C64" s="95">
        <f>C21+C35+C46+C50+C57+C61</f>
        <v>614934.68999999994</v>
      </c>
      <c r="D64" s="95">
        <f t="shared" ref="D64:F64" si="9">D21+D35+D46+D50+D57+D61</f>
        <v>610724.64999999991</v>
      </c>
      <c r="E64" s="95">
        <f t="shared" si="9"/>
        <v>610341.92000000004</v>
      </c>
      <c r="F64" s="95">
        <f t="shared" si="9"/>
        <v>612002.67999999993</v>
      </c>
      <c r="G64" s="82">
        <f>G21+G35+G46+G50+G57+G61</f>
        <v>2448003.94</v>
      </c>
      <c r="H64" s="104" t="s">
        <v>78</v>
      </c>
      <c r="I64" s="105">
        <f>G66</f>
        <v>2472250</v>
      </c>
    </row>
    <row r="65" spans="1:12" ht="17.25" thickBot="1">
      <c r="A65" s="33"/>
      <c r="B65" s="33" t="s">
        <v>68</v>
      </c>
      <c r="C65" s="34">
        <f>C29</f>
        <v>9988.74</v>
      </c>
      <c r="D65" s="34">
        <f t="shared" ref="D65:G65" si="10">D29</f>
        <v>14257.320000000002</v>
      </c>
      <c r="E65" s="34">
        <f t="shared" si="10"/>
        <v>0</v>
      </c>
      <c r="F65" s="34">
        <f t="shared" si="10"/>
        <v>0</v>
      </c>
      <c r="G65" s="34">
        <f t="shared" si="10"/>
        <v>24246.06</v>
      </c>
      <c r="H65" s="104" t="s">
        <v>79</v>
      </c>
      <c r="I65" s="105">
        <f>I63-I64</f>
        <v>2108750</v>
      </c>
    </row>
    <row r="66" spans="1:12" ht="17.25" thickBot="1">
      <c r="A66" s="101" t="s">
        <v>73</v>
      </c>
      <c r="B66" s="102"/>
      <c r="C66" s="103">
        <f>C64+C65</f>
        <v>624923.42999999993</v>
      </c>
      <c r="D66" s="103">
        <f t="shared" ref="D66:G66" si="11">D64+D65</f>
        <v>624981.96999999986</v>
      </c>
      <c r="E66" s="103">
        <f t="shared" si="11"/>
        <v>610341.92000000004</v>
      </c>
      <c r="F66" s="103">
        <f t="shared" si="11"/>
        <v>612002.67999999993</v>
      </c>
      <c r="G66" s="103">
        <f t="shared" si="11"/>
        <v>2472250</v>
      </c>
      <c r="I66" s="31"/>
      <c r="J66" s="24"/>
    </row>
    <row r="67" spans="1:12" s="7" customFormat="1">
      <c r="A67" s="58"/>
      <c r="B67" s="58"/>
      <c r="C67" s="34"/>
      <c r="D67" s="34"/>
      <c r="E67" s="34"/>
      <c r="F67" s="34"/>
      <c r="G67" s="34">
        <v>4581000</v>
      </c>
      <c r="I67" s="31"/>
      <c r="J67" s="24"/>
    </row>
    <row r="68" spans="1:12" s="7" customFormat="1">
      <c r="A68" s="58"/>
      <c r="B68" s="41" t="s">
        <v>43</v>
      </c>
      <c r="C68" s="34"/>
      <c r="D68" s="34"/>
      <c r="E68" s="34"/>
      <c r="F68" s="34" t="s">
        <v>177</v>
      </c>
      <c r="G68" s="526">
        <f>G67-G66</f>
        <v>2108750</v>
      </c>
      <c r="I68" s="31"/>
      <c r="J68" s="24"/>
    </row>
    <row r="69" spans="1:12" s="7" customFormat="1">
      <c r="A69" s="58"/>
      <c r="B69" s="41" t="s">
        <v>38</v>
      </c>
      <c r="C69" s="34"/>
      <c r="D69" s="34"/>
      <c r="E69" s="34"/>
      <c r="F69" s="34"/>
      <c r="G69" s="34"/>
      <c r="I69" s="31"/>
      <c r="J69" s="24"/>
    </row>
    <row r="70" spans="1:12" s="7" customFormat="1">
      <c r="A70" s="58"/>
      <c r="B70" s="58"/>
      <c r="C70" s="34"/>
      <c r="D70" s="34"/>
      <c r="E70" s="34"/>
      <c r="F70" s="34"/>
      <c r="G70" s="34"/>
      <c r="I70" s="31"/>
    </row>
    <row r="71" spans="1:12" s="7" customFormat="1" ht="17.25" thickBot="1">
      <c r="A71" s="58"/>
      <c r="B71" s="59"/>
      <c r="C71" s="24"/>
      <c r="I71" s="31"/>
    </row>
    <row r="72" spans="1:12" ht="17.25" thickBot="1">
      <c r="B72" s="47" t="s">
        <v>26</v>
      </c>
      <c r="C72" s="39" t="s">
        <v>50</v>
      </c>
      <c r="D72" s="39" t="s">
        <v>62</v>
      </c>
      <c r="E72" s="26" t="s">
        <v>74</v>
      </c>
      <c r="F72" s="26" t="s">
        <v>179</v>
      </c>
      <c r="G72" s="70" t="s">
        <v>60</v>
      </c>
      <c r="L72" s="32"/>
    </row>
    <row r="73" spans="1:12" s="7" customFormat="1">
      <c r="B73" s="44" t="s">
        <v>27</v>
      </c>
      <c r="C73" s="51">
        <f>C18+C33+C50+C54</f>
        <v>135512.15</v>
      </c>
      <c r="D73" s="51">
        <f>D18+D33+D50+D54</f>
        <v>133959.5</v>
      </c>
      <c r="E73" s="51">
        <f>E18+E33+E50+E54</f>
        <v>138586</v>
      </c>
      <c r="F73" s="51">
        <f>F18+F33+F50+F54</f>
        <v>139543</v>
      </c>
      <c r="G73" s="51">
        <f>G18+G33+G50+G54</f>
        <v>547600.65</v>
      </c>
      <c r="L73" s="31"/>
    </row>
    <row r="74" spans="1:12" s="7" customFormat="1">
      <c r="B74" s="45" t="s">
        <v>28</v>
      </c>
      <c r="C74" s="49">
        <f>C34+C43+C55</f>
        <v>8268</v>
      </c>
      <c r="D74" s="49">
        <f>D34+D43+D55</f>
        <v>7894</v>
      </c>
      <c r="E74" s="49">
        <f>E34+E43+E55</f>
        <v>8837</v>
      </c>
      <c r="F74" s="49">
        <f>F34+F43+F55</f>
        <v>8470</v>
      </c>
      <c r="G74" s="49">
        <f>G34+G43+G55</f>
        <v>33469</v>
      </c>
      <c r="L74" s="31"/>
    </row>
    <row r="75" spans="1:12" s="7" customFormat="1" ht="20.25" customHeight="1">
      <c r="B75" s="45" t="s">
        <v>29</v>
      </c>
      <c r="C75" s="49">
        <f>C19+C56</f>
        <v>25817.1</v>
      </c>
      <c r="D75" s="49">
        <f>D19+D56</f>
        <v>27533.84</v>
      </c>
      <c r="E75" s="49">
        <f>E19+E56</f>
        <v>25436</v>
      </c>
      <c r="F75" s="49">
        <f>F19+F56</f>
        <v>30974</v>
      </c>
      <c r="G75" s="49">
        <f>G19+G56</f>
        <v>109760.94</v>
      </c>
      <c r="H75" s="30"/>
      <c r="I75" s="30"/>
      <c r="J75" s="60"/>
      <c r="K75" s="30"/>
      <c r="L75" s="31"/>
    </row>
    <row r="76" spans="1:12" s="7" customFormat="1" ht="20.25" customHeight="1" thickBot="1">
      <c r="B76" s="46" t="s">
        <v>30</v>
      </c>
      <c r="C76" s="50">
        <f>C20+C44</f>
        <v>17933.03</v>
      </c>
      <c r="D76" s="50">
        <f>D20+D44</f>
        <v>29498.13</v>
      </c>
      <c r="E76" s="50">
        <f>E20+E44</f>
        <v>31303.260000000002</v>
      </c>
      <c r="F76" s="50">
        <f>F20+F44</f>
        <v>33109.68</v>
      </c>
      <c r="G76" s="50">
        <f>G20+G44</f>
        <v>111844.1</v>
      </c>
      <c r="H76" s="30"/>
      <c r="I76" s="30"/>
      <c r="J76" s="36"/>
      <c r="K76" s="24"/>
      <c r="L76" s="31"/>
    </row>
    <row r="77" spans="1:12" s="7" customFormat="1" ht="17.25" thickBot="1">
      <c r="B77" s="47" t="s">
        <v>31</v>
      </c>
      <c r="C77" s="83">
        <f>SUM(C73:C76)</f>
        <v>187530.28</v>
      </c>
      <c r="D77" s="83">
        <f t="shared" ref="D77:G77" si="12">SUM(D73:D76)</f>
        <v>198885.47</v>
      </c>
      <c r="E77" s="83">
        <f t="shared" ref="E77:F77" si="13">SUM(E73:E76)</f>
        <v>204162.26</v>
      </c>
      <c r="F77" s="83">
        <f t="shared" si="13"/>
        <v>212096.68</v>
      </c>
      <c r="G77" s="84">
        <f t="shared" si="12"/>
        <v>802674.69000000006</v>
      </c>
      <c r="H77" s="24"/>
      <c r="I77" s="24"/>
      <c r="J77" s="31"/>
      <c r="K77" s="30"/>
      <c r="L77" s="31"/>
    </row>
    <row r="78" spans="1:12" s="7" customFormat="1" ht="17.25" thickBot="1">
      <c r="B78" s="85" t="s">
        <v>32</v>
      </c>
      <c r="C78" s="86">
        <f>SUM(C11:C17)+SUM(C39:C42)+C45+C61</f>
        <v>427404.41</v>
      </c>
      <c r="D78" s="86">
        <f>SUM(D11:D17)+SUM(D39:D42)+D45+D61</f>
        <v>411839.17999999993</v>
      </c>
      <c r="E78" s="86">
        <f>SUM(E11:E17)+SUM(E39:E42)+E45+E61</f>
        <v>406179.66000000003</v>
      </c>
      <c r="F78" s="86">
        <f>SUM(F11:F17)+SUM(F39:F42)+F45+F61</f>
        <v>399906</v>
      </c>
      <c r="G78" s="86">
        <f>SUM(G11:G17)+SUM(G39:G42)+G45+G61</f>
        <v>1645329.25</v>
      </c>
      <c r="H78" s="30"/>
      <c r="I78" s="30"/>
      <c r="J78" s="31"/>
      <c r="K78" s="31"/>
      <c r="L78" s="31"/>
    </row>
    <row r="79" spans="1:12" s="7" customFormat="1" ht="17.25" thickBot="1">
      <c r="B79" s="74" t="s">
        <v>46</v>
      </c>
      <c r="C79" s="87">
        <f t="shared" ref="C79:G79" si="14">C77+C78</f>
        <v>614934.68999999994</v>
      </c>
      <c r="D79" s="87">
        <f t="shared" si="14"/>
        <v>610724.64999999991</v>
      </c>
      <c r="E79" s="87">
        <f t="shared" ref="E79:F79" si="15">E77+E78</f>
        <v>610341.92000000004</v>
      </c>
      <c r="F79" s="87">
        <f t="shared" si="15"/>
        <v>612002.67999999993</v>
      </c>
      <c r="G79" s="88">
        <f t="shared" si="14"/>
        <v>2448003.94</v>
      </c>
      <c r="H79" s="31"/>
      <c r="I79" s="31"/>
      <c r="J79" s="31"/>
      <c r="K79" s="31"/>
      <c r="L79" s="31"/>
    </row>
    <row r="80" spans="1:12" s="7" customFormat="1">
      <c r="B80" s="108"/>
      <c r="C80" s="109"/>
      <c r="D80" s="109"/>
      <c r="E80" s="109"/>
      <c r="F80" s="109"/>
      <c r="G80" s="109"/>
      <c r="H80" s="31"/>
      <c r="I80" s="31"/>
      <c r="J80" s="31"/>
      <c r="K80" s="31"/>
      <c r="L80" s="31"/>
    </row>
    <row r="81" spans="1:12" s="7" customFormat="1">
      <c r="B81" s="108" t="s">
        <v>75</v>
      </c>
      <c r="C81" s="109">
        <f>C29</f>
        <v>9988.74</v>
      </c>
      <c r="D81" s="109">
        <f t="shared" ref="D81:G81" si="16">D29</f>
        <v>14257.320000000002</v>
      </c>
      <c r="E81" s="109">
        <f t="shared" si="16"/>
        <v>0</v>
      </c>
      <c r="F81" s="109">
        <f t="shared" si="16"/>
        <v>0</v>
      </c>
      <c r="G81" s="109">
        <f t="shared" si="16"/>
        <v>24246.06</v>
      </c>
      <c r="H81" s="31"/>
      <c r="I81" s="31"/>
      <c r="J81" s="31"/>
      <c r="K81" s="31"/>
      <c r="L81" s="31"/>
    </row>
    <row r="82" spans="1:12" s="7" customFormat="1">
      <c r="B82" s="108"/>
      <c r="C82" s="109"/>
      <c r="D82" s="109"/>
      <c r="E82" s="109"/>
      <c r="F82" s="109"/>
      <c r="G82" s="109"/>
      <c r="H82" s="31"/>
      <c r="I82" s="31"/>
      <c r="J82" s="31"/>
      <c r="K82" s="31"/>
      <c r="L82" s="31"/>
    </row>
    <row r="83" spans="1:12" s="7" customFormat="1">
      <c r="B83" s="108" t="s">
        <v>76</v>
      </c>
      <c r="C83" s="109">
        <f>C79+C81</f>
        <v>624923.42999999993</v>
      </c>
      <c r="D83" s="109">
        <f t="shared" ref="D83:G83" si="17">D79+D81</f>
        <v>624981.96999999986</v>
      </c>
      <c r="E83" s="109">
        <f t="shared" si="17"/>
        <v>610341.92000000004</v>
      </c>
      <c r="F83" s="109">
        <f t="shared" si="17"/>
        <v>612002.67999999993</v>
      </c>
      <c r="G83" s="109">
        <f t="shared" si="17"/>
        <v>2472250</v>
      </c>
      <c r="H83" s="31"/>
      <c r="I83" s="31"/>
      <c r="J83" s="31"/>
      <c r="K83" s="31"/>
      <c r="L83" s="31"/>
    </row>
    <row r="84" spans="1:12" s="7" customFormat="1" ht="17.25" thickBot="1">
      <c r="B84" s="22"/>
      <c r="C84" s="24"/>
      <c r="G84" s="36"/>
      <c r="H84" s="66"/>
      <c r="I84" s="66"/>
      <c r="J84" s="36"/>
      <c r="K84" s="66"/>
      <c r="L84" s="31"/>
    </row>
    <row r="85" spans="1:12" s="7" customFormat="1" ht="17.25" thickBot="1">
      <c r="B85" s="53"/>
      <c r="C85" s="25" t="s">
        <v>56</v>
      </c>
      <c r="D85" s="39" t="s">
        <v>57</v>
      </c>
      <c r="E85" s="39" t="s">
        <v>58</v>
      </c>
      <c r="F85" s="70" t="s">
        <v>59</v>
      </c>
      <c r="I85" s="30"/>
      <c r="J85" s="60"/>
      <c r="K85" s="30"/>
      <c r="L85" s="31"/>
    </row>
    <row r="86" spans="1:12" s="7" customFormat="1" ht="15.75" customHeight="1">
      <c r="B86" s="67" t="s">
        <v>33</v>
      </c>
      <c r="C86" s="51">
        <f>G18</f>
        <v>204233.65</v>
      </c>
      <c r="D86" s="27"/>
      <c r="E86" s="51">
        <f>G19</f>
        <v>84801.94</v>
      </c>
      <c r="F86" s="51">
        <f>G20</f>
        <v>104245.1</v>
      </c>
      <c r="I86" s="30"/>
      <c r="J86" s="60"/>
      <c r="K86" s="30"/>
      <c r="L86" s="31"/>
    </row>
    <row r="87" spans="1:12" s="7" customFormat="1" ht="15.75" customHeight="1">
      <c r="B87" s="68" t="s">
        <v>34</v>
      </c>
      <c r="C87" s="49">
        <f>G33</f>
        <v>6008</v>
      </c>
      <c r="D87" s="49">
        <f>G34</f>
        <v>1992</v>
      </c>
      <c r="E87" s="55"/>
      <c r="F87" s="55"/>
      <c r="I87" s="24"/>
      <c r="J87" s="36"/>
      <c r="K87" s="24"/>
      <c r="L87" s="31"/>
    </row>
    <row r="88" spans="1:12" s="7" customFormat="1" ht="15.75" customHeight="1">
      <c r="B88" s="68" t="s">
        <v>36</v>
      </c>
      <c r="C88" s="49"/>
      <c r="D88" s="49">
        <f>G43</f>
        <v>12192</v>
      </c>
      <c r="E88" s="55"/>
      <c r="F88" s="49">
        <f>G44</f>
        <v>7599</v>
      </c>
      <c r="I88" s="30"/>
      <c r="J88" s="31"/>
      <c r="K88" s="30"/>
      <c r="L88" s="31"/>
    </row>
    <row r="89" spans="1:12" s="7" customFormat="1" ht="15.75" customHeight="1">
      <c r="B89" s="68" t="s">
        <v>45</v>
      </c>
      <c r="C89" s="49">
        <f>G50</f>
        <v>296870</v>
      </c>
      <c r="D89" s="55"/>
      <c r="E89" s="55"/>
      <c r="F89" s="55"/>
      <c r="I89" s="31"/>
    </row>
    <row r="90" spans="1:12" s="7" customFormat="1" ht="15.75" customHeight="1" thickBot="1">
      <c r="B90" s="69" t="s">
        <v>35</v>
      </c>
      <c r="C90" s="50">
        <f>G54</f>
        <v>40489</v>
      </c>
      <c r="D90" s="50">
        <f>G55</f>
        <v>19285</v>
      </c>
      <c r="E90" s="50">
        <f>G56</f>
        <v>24959</v>
      </c>
      <c r="F90" s="29"/>
      <c r="I90" s="31"/>
    </row>
    <row r="91" spans="1:12" s="7" customFormat="1" ht="15.75" customHeight="1" thickBot="1">
      <c r="B91" s="53" t="s">
        <v>37</v>
      </c>
      <c r="C91" s="52">
        <f>SUM(C86:C90)</f>
        <v>547600.65</v>
      </c>
      <c r="D91" s="71">
        <f t="shared" ref="D91" si="18">SUM(D86:D90)</f>
        <v>33469</v>
      </c>
      <c r="E91" s="71">
        <f>SUM(E86:E90)</f>
        <v>109760.94</v>
      </c>
      <c r="F91" s="72">
        <f>SUM(F86:F90)</f>
        <v>111844.1</v>
      </c>
      <c r="I91" s="31"/>
    </row>
    <row r="92" spans="1:12" s="7" customFormat="1">
      <c r="B92" s="36"/>
      <c r="C92" s="6">
        <f>C91-G73</f>
        <v>0</v>
      </c>
      <c r="D92" s="6">
        <f>D91-G74</f>
        <v>0</v>
      </c>
      <c r="E92" s="6">
        <f>E91-G75</f>
        <v>0</v>
      </c>
      <c r="F92" s="48">
        <f>F91-G76</f>
        <v>0</v>
      </c>
      <c r="I92" s="31"/>
    </row>
    <row r="93" spans="1:12" s="7" customFormat="1">
      <c r="B93" s="36"/>
      <c r="C93" s="6"/>
      <c r="D93" s="6"/>
      <c r="E93" s="6"/>
      <c r="F93" s="6"/>
      <c r="G93" s="6"/>
      <c r="H93" s="48"/>
      <c r="I93" s="31"/>
    </row>
    <row r="94" spans="1:12" s="7" customFormat="1">
      <c r="B94" s="36" t="s">
        <v>70</v>
      </c>
      <c r="C94" s="6"/>
      <c r="D94" s="6"/>
      <c r="E94" s="6"/>
      <c r="F94" s="6"/>
      <c r="G94" s="6"/>
      <c r="H94" s="48"/>
      <c r="I94" s="31"/>
    </row>
    <row r="95" spans="1:12" s="7" customFormat="1" ht="17.25" thickBot="1">
      <c r="B95" s="36"/>
      <c r="C95" s="6"/>
      <c r="D95" s="6"/>
      <c r="E95" s="6"/>
      <c r="F95" s="6"/>
      <c r="G95" s="6"/>
      <c r="H95" s="48"/>
      <c r="I95" s="31"/>
    </row>
    <row r="96" spans="1:12" s="7" customFormat="1" ht="17.25" thickBot="1">
      <c r="A96" s="66"/>
      <c r="B96" s="527" t="s">
        <v>8</v>
      </c>
      <c r="C96" s="39" t="s">
        <v>61</v>
      </c>
      <c r="D96" s="528" t="s">
        <v>65</v>
      </c>
      <c r="E96" s="39" t="s">
        <v>74</v>
      </c>
      <c r="F96" s="26" t="s">
        <v>179</v>
      </c>
      <c r="G96" s="70" t="s">
        <v>60</v>
      </c>
      <c r="H96" s="48"/>
      <c r="I96" s="31"/>
    </row>
    <row r="97" spans="1:9" s="7" customFormat="1">
      <c r="A97" s="31"/>
      <c r="B97" s="27" t="s">
        <v>71</v>
      </c>
      <c r="C97" s="51">
        <f>C13</f>
        <v>59504.2</v>
      </c>
      <c r="D97" s="51">
        <f>D13</f>
        <v>50798.07</v>
      </c>
      <c r="E97" s="51">
        <f>E13</f>
        <v>54516.73</v>
      </c>
      <c r="F97" s="51">
        <f>F13</f>
        <v>50705</v>
      </c>
      <c r="G97" s="51">
        <f>SUM(C97:F97)</f>
        <v>215524</v>
      </c>
      <c r="H97" s="48"/>
      <c r="I97" s="31"/>
    </row>
    <row r="98" spans="1:9" s="7" customFormat="1" ht="17.25" thickBot="1">
      <c r="A98" s="31"/>
      <c r="B98" s="29" t="s">
        <v>72</v>
      </c>
      <c r="C98" s="50">
        <f>C25</f>
        <v>957.94</v>
      </c>
      <c r="D98" s="50">
        <f>D25</f>
        <v>3351.51</v>
      </c>
      <c r="E98" s="50">
        <f>E25</f>
        <v>0</v>
      </c>
      <c r="F98" s="50">
        <f>F25</f>
        <v>0</v>
      </c>
      <c r="G98" s="51">
        <f>SUM(C98:F98)</f>
        <v>4309.4500000000007</v>
      </c>
      <c r="H98" s="48"/>
      <c r="I98" s="31"/>
    </row>
    <row r="99" spans="1:9" s="7" customFormat="1" ht="17.25" thickBot="1">
      <c r="A99" s="21"/>
      <c r="B99" s="527" t="s">
        <v>12</v>
      </c>
      <c r="C99" s="71">
        <f>SUM(C97:C98)</f>
        <v>60462.14</v>
      </c>
      <c r="D99" s="71">
        <f t="shared" ref="D99:G99" si="19">SUM(D97:D98)</f>
        <v>54149.58</v>
      </c>
      <c r="E99" s="71">
        <f t="shared" si="19"/>
        <v>54516.73</v>
      </c>
      <c r="F99" s="71">
        <f t="shared" si="19"/>
        <v>50705</v>
      </c>
      <c r="G99" s="72">
        <f t="shared" si="19"/>
        <v>219833.45</v>
      </c>
      <c r="H99" s="48">
        <f>G13+G25</f>
        <v>219833.45</v>
      </c>
      <c r="I99" s="31"/>
    </row>
    <row r="100" spans="1:9" s="7" customFormat="1" ht="17.25" thickBot="1">
      <c r="B100" s="36"/>
      <c r="C100" s="6"/>
      <c r="D100" s="6"/>
      <c r="E100" s="6"/>
      <c r="F100" s="6"/>
      <c r="G100" s="6"/>
      <c r="H100" s="48"/>
      <c r="I100" s="31"/>
    </row>
    <row r="101" spans="1:9" s="7" customFormat="1" ht="17.25" thickBot="1">
      <c r="B101" s="527" t="s">
        <v>66</v>
      </c>
      <c r="C101" s="39" t="s">
        <v>61</v>
      </c>
      <c r="D101" s="528" t="s">
        <v>65</v>
      </c>
      <c r="E101" s="39" t="s">
        <v>74</v>
      </c>
      <c r="F101" s="26" t="s">
        <v>179</v>
      </c>
      <c r="G101" s="70" t="s">
        <v>60</v>
      </c>
      <c r="H101" s="48"/>
      <c r="I101" s="31"/>
    </row>
    <row r="102" spans="1:9" s="7" customFormat="1">
      <c r="B102" s="27" t="s">
        <v>71</v>
      </c>
      <c r="C102" s="51">
        <f>C14</f>
        <v>64420.76</v>
      </c>
      <c r="D102" s="51">
        <f>D14</f>
        <v>66679.759999999995</v>
      </c>
      <c r="E102" s="51">
        <f>E14</f>
        <v>64932.479999999996</v>
      </c>
      <c r="F102" s="51">
        <f>F14</f>
        <v>67086</v>
      </c>
      <c r="G102" s="51">
        <f>SUM(C102:F102)</f>
        <v>263119</v>
      </c>
      <c r="H102" s="48"/>
      <c r="I102" s="31"/>
    </row>
    <row r="103" spans="1:9" s="7" customFormat="1">
      <c r="B103" s="55" t="s">
        <v>72</v>
      </c>
      <c r="C103" s="49">
        <f>C26</f>
        <v>164.06</v>
      </c>
      <c r="D103" s="49">
        <f>D26</f>
        <v>763.62</v>
      </c>
      <c r="E103" s="49">
        <f>E26</f>
        <v>0</v>
      </c>
      <c r="F103" s="49">
        <f>F26</f>
        <v>0</v>
      </c>
      <c r="G103" s="51">
        <f>SUM(C103:F103)</f>
        <v>927.68000000000006</v>
      </c>
      <c r="H103" s="48"/>
      <c r="I103" s="31"/>
    </row>
    <row r="104" spans="1:9" s="7" customFormat="1">
      <c r="B104" s="99" t="s">
        <v>12</v>
      </c>
      <c r="C104" s="100">
        <f>SUM(C102:C103)</f>
        <v>64584.82</v>
      </c>
      <c r="D104" s="100">
        <f t="shared" ref="D104:G104" si="20">SUM(D102:D103)</f>
        <v>67443.37999999999</v>
      </c>
      <c r="E104" s="100">
        <f t="shared" si="20"/>
        <v>64932.479999999996</v>
      </c>
      <c r="F104" s="100">
        <f t="shared" ref="F104" si="21">SUM(F102:F103)</f>
        <v>67086</v>
      </c>
      <c r="G104" s="100">
        <f t="shared" si="20"/>
        <v>264046.68</v>
      </c>
      <c r="H104" s="48">
        <f>G14+G26</f>
        <v>264046.68</v>
      </c>
      <c r="I104" s="31"/>
    </row>
    <row r="105" spans="1:9" s="7" customFormat="1" ht="17.25" thickBot="1">
      <c r="B105" s="36"/>
      <c r="C105" s="6"/>
      <c r="D105" s="6"/>
      <c r="E105" s="6"/>
      <c r="F105" s="6"/>
      <c r="G105" s="6"/>
      <c r="H105" s="48"/>
      <c r="I105" s="31"/>
    </row>
    <row r="106" spans="1:9" s="7" customFormat="1" ht="17.25" thickBot="1">
      <c r="B106" s="527" t="s">
        <v>64</v>
      </c>
      <c r="C106" s="39" t="s">
        <v>61</v>
      </c>
      <c r="D106" s="528" t="s">
        <v>65</v>
      </c>
      <c r="E106" s="39" t="s">
        <v>74</v>
      </c>
      <c r="F106" s="26" t="s">
        <v>179</v>
      </c>
      <c r="G106" s="70" t="s">
        <v>60</v>
      </c>
      <c r="H106" s="48"/>
      <c r="I106" s="31"/>
    </row>
    <row r="107" spans="1:9" s="7" customFormat="1">
      <c r="B107" s="27" t="s">
        <v>71</v>
      </c>
      <c r="C107" s="51">
        <f>C16</f>
        <v>52920.33</v>
      </c>
      <c r="D107" s="51">
        <f>D16</f>
        <v>54612.98</v>
      </c>
      <c r="E107" s="51">
        <f>E16</f>
        <v>53344.689999999995</v>
      </c>
      <c r="F107" s="51">
        <f>F16</f>
        <v>51504</v>
      </c>
      <c r="G107" s="51">
        <f>SUM(C107:F107)</f>
        <v>212382</v>
      </c>
      <c r="H107" s="48"/>
      <c r="I107" s="31"/>
    </row>
    <row r="108" spans="1:9" s="7" customFormat="1">
      <c r="B108" s="55" t="s">
        <v>72</v>
      </c>
      <c r="C108" s="49">
        <f>C27</f>
        <v>8866.74</v>
      </c>
      <c r="D108" s="49">
        <f>D27</f>
        <v>9481.02</v>
      </c>
      <c r="E108" s="49">
        <f>E27</f>
        <v>0</v>
      </c>
      <c r="F108" s="49">
        <f>F27</f>
        <v>0</v>
      </c>
      <c r="G108" s="49">
        <f>SUM(C108:F108)</f>
        <v>18347.760000000002</v>
      </c>
      <c r="H108" s="48"/>
      <c r="I108" s="31"/>
    </row>
    <row r="109" spans="1:9" s="7" customFormat="1">
      <c r="B109" s="99" t="s">
        <v>12</v>
      </c>
      <c r="C109" s="100">
        <f>SUM(C107:C108)</f>
        <v>61787.07</v>
      </c>
      <c r="D109" s="100">
        <f t="shared" ref="D109:E109" si="22">SUM(D107:D108)</f>
        <v>64094</v>
      </c>
      <c r="E109" s="100">
        <f t="shared" si="22"/>
        <v>53344.689999999995</v>
      </c>
      <c r="F109" s="100">
        <f t="shared" ref="F109" si="23">SUM(F107:F108)</f>
        <v>51504</v>
      </c>
      <c r="G109" s="100">
        <f t="shared" ref="G109" si="24">SUM(G107:G108)</f>
        <v>230729.76</v>
      </c>
      <c r="H109" s="48">
        <f>G16+G27</f>
        <v>230729.76</v>
      </c>
      <c r="I109" s="31"/>
    </row>
    <row r="110" spans="1:9" s="7" customFormat="1" ht="17.25" thickBot="1">
      <c r="B110" s="36"/>
      <c r="C110" s="6"/>
      <c r="D110" s="6"/>
      <c r="E110" s="6"/>
      <c r="F110" s="6"/>
      <c r="G110" s="6"/>
      <c r="H110" s="48"/>
      <c r="I110" s="31"/>
    </row>
    <row r="111" spans="1:9" s="7" customFormat="1" ht="17.25" thickBot="1">
      <c r="B111" s="527" t="s">
        <v>44</v>
      </c>
      <c r="C111" s="39" t="s">
        <v>61</v>
      </c>
      <c r="D111" s="528" t="s">
        <v>65</v>
      </c>
      <c r="E111" s="39" t="s">
        <v>74</v>
      </c>
      <c r="F111" s="26" t="s">
        <v>179</v>
      </c>
      <c r="G111" s="70" t="s">
        <v>60</v>
      </c>
      <c r="H111" s="48"/>
      <c r="I111" s="31"/>
    </row>
    <row r="112" spans="1:9" s="7" customFormat="1">
      <c r="B112" s="27" t="s">
        <v>71</v>
      </c>
      <c r="C112" s="51">
        <f>C17</f>
        <v>50702.38</v>
      </c>
      <c r="D112" s="51">
        <f t="shared" ref="D112:E112" si="25">D17</f>
        <v>47502.84</v>
      </c>
      <c r="E112" s="51">
        <f t="shared" si="25"/>
        <v>42168.310000000005</v>
      </c>
      <c r="F112" s="51">
        <f t="shared" ref="F112" si="26">F17</f>
        <v>50948</v>
      </c>
      <c r="G112" s="51">
        <f>SUM(C112:F112)</f>
        <v>191321.53</v>
      </c>
      <c r="H112" s="48"/>
      <c r="I112" s="31"/>
    </row>
    <row r="113" spans="2:9" s="7" customFormat="1">
      <c r="B113" s="55" t="s">
        <v>72</v>
      </c>
      <c r="C113" s="49">
        <f>C28</f>
        <v>0</v>
      </c>
      <c r="D113" s="49">
        <f t="shared" ref="D113:E113" si="27">D28</f>
        <v>661.17</v>
      </c>
      <c r="E113" s="49">
        <f t="shared" si="27"/>
        <v>0</v>
      </c>
      <c r="F113" s="49">
        <f t="shared" ref="F113" si="28">F28</f>
        <v>0</v>
      </c>
      <c r="G113" s="49">
        <f>SUM(C113:F113)</f>
        <v>661.17</v>
      </c>
      <c r="H113" s="48"/>
      <c r="I113" s="31"/>
    </row>
    <row r="114" spans="2:9" s="7" customFormat="1">
      <c r="B114" s="99" t="s">
        <v>12</v>
      </c>
      <c r="C114" s="100">
        <f>SUM(C112:C113)</f>
        <v>50702.38</v>
      </c>
      <c r="D114" s="100">
        <f t="shared" ref="D114:G114" si="29">SUM(D112:D113)</f>
        <v>48164.009999999995</v>
      </c>
      <c r="E114" s="100">
        <f t="shared" si="29"/>
        <v>42168.310000000005</v>
      </c>
      <c r="F114" s="100">
        <f t="shared" ref="F114" si="30">SUM(F112:F113)</f>
        <v>50948</v>
      </c>
      <c r="G114" s="100">
        <f t="shared" si="29"/>
        <v>191982.7</v>
      </c>
      <c r="H114" s="48">
        <f>G17+G28</f>
        <v>191982.7</v>
      </c>
      <c r="I114" s="31"/>
    </row>
    <row r="115" spans="2:9" s="7" customFormat="1">
      <c r="B115" s="36"/>
      <c r="C115" s="6"/>
      <c r="D115" s="6"/>
      <c r="E115" s="6"/>
      <c r="F115" s="6"/>
      <c r="G115" s="6"/>
      <c r="H115" s="48"/>
      <c r="I115" s="31"/>
    </row>
    <row r="116" spans="2:9" s="7" customFormat="1">
      <c r="B116" s="41" t="s">
        <v>43</v>
      </c>
      <c r="I116" s="31"/>
    </row>
    <row r="117" spans="2:9" s="7" customFormat="1">
      <c r="B117" s="41" t="s">
        <v>38</v>
      </c>
      <c r="I117" s="31"/>
    </row>
    <row r="118" spans="2:9" s="7" customFormat="1">
      <c r="I118" s="31"/>
    </row>
    <row r="119" spans="2:9" s="7" customFormat="1">
      <c r="I119" s="31"/>
    </row>
    <row r="120" spans="2:9" s="7" customFormat="1">
      <c r="I120" s="31"/>
    </row>
    <row r="121" spans="2:9" s="7" customFormat="1">
      <c r="I121" s="31"/>
    </row>
    <row r="122" spans="2:9" s="7" customFormat="1">
      <c r="I122" s="31"/>
    </row>
    <row r="123" spans="2:9" s="7" customFormat="1">
      <c r="I123" s="31"/>
    </row>
    <row r="124" spans="2:9" s="7" customFormat="1">
      <c r="I124" s="31"/>
    </row>
    <row r="125" spans="2:9" s="7" customFormat="1">
      <c r="I125" s="31"/>
    </row>
    <row r="126" spans="2:9" s="7" customFormat="1">
      <c r="I126" s="31"/>
    </row>
    <row r="127" spans="2:9" s="7" customFormat="1">
      <c r="I127" s="31"/>
    </row>
    <row r="128" spans="2:9" s="7" customFormat="1">
      <c r="C128" s="40"/>
      <c r="I128" s="31"/>
    </row>
    <row r="129" spans="2:9" s="7" customFormat="1">
      <c r="C129" s="41"/>
      <c r="I129" s="31"/>
    </row>
    <row r="130" spans="2:9" s="7" customFormat="1">
      <c r="I130" s="31"/>
    </row>
    <row r="131" spans="2:9" s="7" customFormat="1">
      <c r="I131" s="31"/>
    </row>
    <row r="132" spans="2:9" s="7" customFormat="1">
      <c r="C132" s="48"/>
      <c r="I132" s="31"/>
    </row>
    <row r="133" spans="2:9" s="7" customFormat="1">
      <c r="I133" s="31"/>
    </row>
    <row r="134" spans="2:9" s="7" customFormat="1">
      <c r="I134" s="31"/>
    </row>
    <row r="135" spans="2:9" s="7" customFormat="1">
      <c r="B135"/>
      <c r="C135"/>
      <c r="I135" s="31"/>
    </row>
    <row r="136" spans="2:9" s="7" customFormat="1">
      <c r="I136" s="31"/>
    </row>
  </sheetData>
  <pageMargins left="0.78740157480314965" right="0" top="0.19685039370078741" bottom="0.51181102362204722" header="0.31496062992125984" footer="0.31496062992125984"/>
  <pageSetup paperSize="9" scale="70" orientation="portrait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opLeftCell="A22" workbookViewId="0">
      <selection activeCell="H8" sqref="H8"/>
    </sheetView>
  </sheetViews>
  <sheetFormatPr defaultRowHeight="15"/>
  <cols>
    <col min="1" max="1" width="34.140625" customWidth="1"/>
    <col min="2" max="3" width="19.140625" customWidth="1"/>
    <col min="4" max="5" width="15" customWidth="1"/>
    <col min="6" max="6" width="16.5703125" customWidth="1"/>
    <col min="7" max="7" width="15.85546875" customWidth="1"/>
    <col min="8" max="8" width="17.85546875" bestFit="1" customWidth="1"/>
    <col min="9" max="10" width="11.28515625" bestFit="1" customWidth="1"/>
    <col min="11" max="11" width="13.140625" bestFit="1" customWidth="1"/>
    <col min="12" max="12" width="11.7109375" bestFit="1" customWidth="1"/>
    <col min="13" max="13" width="12.42578125" bestFit="1" customWidth="1"/>
  </cols>
  <sheetData>
    <row r="1" spans="1:14" ht="16.5">
      <c r="A1" s="112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3"/>
      <c r="M1" s="3"/>
      <c r="N1" s="3"/>
    </row>
    <row r="2" spans="1:14" ht="16.5">
      <c r="A2" s="110" t="s">
        <v>195</v>
      </c>
      <c r="B2" s="111"/>
      <c r="C2" s="424"/>
      <c r="D2" s="37"/>
      <c r="E2" s="37"/>
      <c r="F2" s="37"/>
      <c r="G2" s="114"/>
      <c r="H2" s="114"/>
      <c r="I2" s="114"/>
      <c r="J2" s="114"/>
      <c r="K2" s="114"/>
      <c r="L2" s="1"/>
      <c r="M2" s="3"/>
      <c r="N2" s="3"/>
    </row>
    <row r="3" spans="1:14" s="124" customFormat="1" ht="16.5">
      <c r="A3" s="425"/>
      <c r="B3" s="426"/>
      <c r="C3" s="426"/>
      <c r="D3" s="426"/>
      <c r="E3" s="426"/>
      <c r="F3" s="426"/>
      <c r="G3" s="426"/>
      <c r="H3" s="426"/>
      <c r="I3" s="426"/>
      <c r="J3" s="426"/>
      <c r="K3" s="426"/>
      <c r="L3" s="162"/>
      <c r="M3" s="7"/>
      <c r="N3" s="7"/>
    </row>
    <row r="4" spans="1:14" s="124" customFormat="1" ht="16.5">
      <c r="A4" s="4" t="s">
        <v>39</v>
      </c>
      <c r="B4" s="4" t="s">
        <v>54</v>
      </c>
      <c r="C4" s="4"/>
      <c r="E4" s="4" t="s">
        <v>40</v>
      </c>
      <c r="J4" s="63"/>
      <c r="L4" s="162"/>
      <c r="M4" s="7"/>
      <c r="N4" s="7"/>
    </row>
    <row r="5" spans="1:14" s="124" customFormat="1" ht="16.5">
      <c r="A5" s="4" t="s">
        <v>1</v>
      </c>
      <c r="B5" s="4" t="s">
        <v>55</v>
      </c>
      <c r="C5" s="4"/>
      <c r="E5" s="4" t="s">
        <v>2</v>
      </c>
      <c r="J5" s="63"/>
      <c r="L5" s="162"/>
      <c r="M5" s="7"/>
      <c r="N5" s="7"/>
    </row>
    <row r="6" spans="1:14" s="124" customFormat="1" ht="16.5">
      <c r="A6" s="425"/>
      <c r="B6" s="426"/>
      <c r="C6" s="426"/>
      <c r="D6" s="426"/>
      <c r="E6" s="426"/>
      <c r="F6" s="426"/>
      <c r="G6" s="426"/>
      <c r="H6" s="426"/>
      <c r="I6" s="426"/>
      <c r="J6" s="426"/>
      <c r="K6" s="426"/>
      <c r="L6" s="162"/>
      <c r="M6" s="7"/>
      <c r="N6" s="7"/>
    </row>
    <row r="7" spans="1:14" s="124" customFormat="1" ht="16.5">
      <c r="A7" s="425"/>
      <c r="B7" s="426"/>
      <c r="C7" s="426"/>
      <c r="D7" s="426"/>
      <c r="E7" s="426"/>
      <c r="F7" s="426"/>
      <c r="G7" s="426"/>
      <c r="H7" s="426"/>
      <c r="I7" s="426"/>
      <c r="J7" s="426"/>
      <c r="K7" s="426"/>
      <c r="L7" s="162"/>
      <c r="M7" s="7"/>
      <c r="N7" s="7"/>
    </row>
    <row r="8" spans="1:14">
      <c r="A8" s="427"/>
      <c r="B8" s="427"/>
      <c r="C8" s="427"/>
      <c r="D8" s="427"/>
      <c r="E8" s="427"/>
      <c r="F8" s="427"/>
      <c r="G8" s="427"/>
      <c r="H8" s="427"/>
      <c r="I8" s="427"/>
      <c r="J8" s="427"/>
      <c r="K8" s="427"/>
    </row>
    <row r="9" spans="1:14" s="429" customFormat="1" ht="18.75">
      <c r="A9" s="428" t="s">
        <v>197</v>
      </c>
    </row>
    <row r="10" spans="1:14" s="429" customFormat="1" ht="18.75">
      <c r="A10" s="428"/>
    </row>
    <row r="11" spans="1:14" s="429" customFormat="1" ht="18.75">
      <c r="A11" s="428"/>
    </row>
    <row r="12" spans="1:14" s="429" customFormat="1" ht="18.75">
      <c r="A12" s="119" t="s">
        <v>193</v>
      </c>
      <c r="E12" s="318">
        <v>4581000</v>
      </c>
      <c r="I12" s="430"/>
    </row>
    <row r="13" spans="1:14" ht="15.75">
      <c r="A13" s="119" t="s">
        <v>188</v>
      </c>
      <c r="E13" s="318">
        <v>2472250</v>
      </c>
      <c r="F13" s="431" t="s">
        <v>101</v>
      </c>
      <c r="I13" s="432"/>
      <c r="J13" s="432"/>
    </row>
    <row r="14" spans="1:14" ht="15.75">
      <c r="A14" s="119" t="s">
        <v>176</v>
      </c>
      <c r="E14" s="433">
        <f>B28</f>
        <v>394691.06</v>
      </c>
      <c r="F14" s="399"/>
      <c r="G14" s="318"/>
      <c r="H14" s="434"/>
      <c r="I14" s="435"/>
      <c r="J14" s="434"/>
      <c r="K14" s="434"/>
    </row>
    <row r="15" spans="1:14">
      <c r="A15" s="119" t="s">
        <v>177</v>
      </c>
      <c r="B15" s="283"/>
      <c r="C15" s="283"/>
      <c r="E15" s="436">
        <v>2.68</v>
      </c>
      <c r="F15" s="283"/>
      <c r="H15" s="132"/>
      <c r="I15" s="132"/>
      <c r="J15" s="181"/>
    </row>
    <row r="16" spans="1:14">
      <c r="A16" s="119" t="s">
        <v>187</v>
      </c>
      <c r="B16" s="283"/>
      <c r="C16" s="283"/>
      <c r="E16" s="436">
        <f>E13-E14</f>
        <v>2077558.94</v>
      </c>
      <c r="F16" s="283"/>
      <c r="H16" s="132"/>
      <c r="I16" s="132"/>
      <c r="J16" s="181"/>
    </row>
    <row r="17" spans="1:13" ht="15.75">
      <c r="A17" s="119" t="s">
        <v>194</v>
      </c>
      <c r="B17" s="283"/>
      <c r="C17" s="283"/>
      <c r="D17" s="436"/>
      <c r="E17" s="525">
        <f>E12-E13</f>
        <v>2108750</v>
      </c>
      <c r="H17" s="132"/>
      <c r="I17" s="132"/>
      <c r="J17" s="181"/>
    </row>
    <row r="18" spans="1:13" ht="15.75" thickBot="1">
      <c r="A18" s="119"/>
      <c r="B18" s="283"/>
      <c r="C18" s="283"/>
      <c r="D18" s="436"/>
      <c r="E18" s="283"/>
      <c r="H18" s="132"/>
      <c r="I18" s="132"/>
      <c r="J18" s="181"/>
    </row>
    <row r="19" spans="1:13" ht="29.25" thickBot="1">
      <c r="A19" s="437" t="s">
        <v>168</v>
      </c>
      <c r="B19" s="438" t="s">
        <v>178</v>
      </c>
      <c r="C19" s="438" t="s">
        <v>189</v>
      </c>
      <c r="D19" s="438" t="s">
        <v>169</v>
      </c>
      <c r="E19" s="194" t="s">
        <v>179</v>
      </c>
      <c r="F19" s="505" t="s">
        <v>180</v>
      </c>
      <c r="I19" s="439"/>
      <c r="J19" s="439"/>
      <c r="K19" s="439"/>
    </row>
    <row r="20" spans="1:13" ht="15.75">
      <c r="A20" s="440" t="s">
        <v>170</v>
      </c>
      <c r="B20" s="441">
        <f>'contract = atribuire aprilie'!H21</f>
        <v>0</v>
      </c>
      <c r="C20" s="441">
        <f>B20/3</f>
        <v>0</v>
      </c>
      <c r="D20" s="441">
        <v>79.959999999999994</v>
      </c>
      <c r="E20" s="442">
        <v>490069.68</v>
      </c>
      <c r="F20" s="523">
        <f>B20+E20</f>
        <v>490069.68</v>
      </c>
      <c r="I20" s="443"/>
      <c r="J20" s="443"/>
      <c r="K20" s="443"/>
      <c r="L20" s="181"/>
      <c r="M20" s="181"/>
    </row>
    <row r="21" spans="1:13" ht="15.75">
      <c r="A21" s="444" t="s">
        <v>34</v>
      </c>
      <c r="B21" s="441">
        <f>'contract = atribuire aprilie'!C35+'contract = atribuire aprilie'!D35+'contract = atribuire aprilie'!E35</f>
        <v>6000</v>
      </c>
      <c r="C21" s="441">
        <f t="shared" ref="C21:C25" si="0">B21/3</f>
        <v>2000</v>
      </c>
      <c r="D21" s="441">
        <f t="shared" ref="D21:D24" si="1">B21/B$26*100</f>
        <v>1.6196736357623938</v>
      </c>
      <c r="E21" s="442">
        <f t="shared" ref="E21:E25" si="2">ROUND(D21*E$16/100,0)</f>
        <v>33650</v>
      </c>
      <c r="F21" s="523">
        <f t="shared" ref="F21:F27" si="3">B21+E21</f>
        <v>39650</v>
      </c>
      <c r="I21" s="443"/>
      <c r="J21" s="443"/>
      <c r="K21" s="443"/>
      <c r="L21" s="181"/>
      <c r="M21" s="181"/>
    </row>
    <row r="22" spans="1:13" ht="15.75">
      <c r="A22" s="444" t="s">
        <v>36</v>
      </c>
      <c r="B22" s="441">
        <f>'contract = atribuire aprilie'!C46+'contract = atribuire aprilie'!D46+'contract = atribuire aprilie'!E46</f>
        <v>77210</v>
      </c>
      <c r="C22" s="441">
        <f t="shared" si="0"/>
        <v>25736.666666666668</v>
      </c>
      <c r="D22" s="441">
        <f t="shared" si="1"/>
        <v>20.842500236202405</v>
      </c>
      <c r="E22" s="442">
        <v>23000</v>
      </c>
      <c r="F22" s="523">
        <f t="shared" si="3"/>
        <v>100210</v>
      </c>
      <c r="I22" s="443"/>
      <c r="J22" s="443"/>
      <c r="K22" s="443"/>
      <c r="L22" s="181"/>
      <c r="M22" s="181"/>
    </row>
    <row r="23" spans="1:13" ht="15.75">
      <c r="A23" s="444" t="s">
        <v>171</v>
      </c>
      <c r="B23" s="441">
        <f>'contract = atribuire aprilie'!C50+'contract = atribuire aprilie'!D50+'contract = atribuire aprilie'!E50</f>
        <v>221870</v>
      </c>
      <c r="C23" s="441">
        <f t="shared" si="0"/>
        <v>73956.666666666672</v>
      </c>
      <c r="D23" s="441">
        <f t="shared" si="1"/>
        <v>59.89283159443373</v>
      </c>
      <c r="E23" s="442">
        <v>75000</v>
      </c>
      <c r="F23" s="523">
        <f t="shared" si="3"/>
        <v>296870</v>
      </c>
      <c r="I23" s="443"/>
      <c r="J23" s="443"/>
      <c r="K23" s="443"/>
      <c r="L23" s="181"/>
      <c r="M23" s="181"/>
    </row>
    <row r="24" spans="1:13" ht="15.75">
      <c r="A24" s="444" t="s">
        <v>35</v>
      </c>
      <c r="B24" s="441">
        <f>'contract = atribuire aprilie'!C57+'contract = atribuire aprilie'!D57+'contract = atribuire aprilie'!E57</f>
        <v>62800</v>
      </c>
      <c r="C24" s="441">
        <f t="shared" si="0"/>
        <v>20933.333333333332</v>
      </c>
      <c r="D24" s="441">
        <f t="shared" si="1"/>
        <v>16.952584054313053</v>
      </c>
      <c r="E24" s="442">
        <v>21933</v>
      </c>
      <c r="F24" s="523">
        <f t="shared" si="3"/>
        <v>84733</v>
      </c>
      <c r="I24" s="443"/>
      <c r="J24" s="443"/>
      <c r="K24" s="443"/>
      <c r="L24" s="181"/>
      <c r="M24" s="181"/>
    </row>
    <row r="25" spans="1:13" ht="16.5" thickBot="1">
      <c r="A25" s="445" t="s">
        <v>172</v>
      </c>
      <c r="B25" s="441">
        <f>'contract = atribuire aprilie'!C61+'contract = atribuire aprilie'!D61+'contract = atribuire aprilie'!E61</f>
        <v>2565</v>
      </c>
      <c r="C25" s="441">
        <f t="shared" si="0"/>
        <v>855</v>
      </c>
      <c r="D25" s="441"/>
      <c r="E25" s="442">
        <f t="shared" si="2"/>
        <v>0</v>
      </c>
      <c r="F25" s="523">
        <f t="shared" si="3"/>
        <v>2565</v>
      </c>
      <c r="I25" s="443"/>
      <c r="J25" s="443"/>
      <c r="K25" s="443"/>
      <c r="L25" s="181"/>
      <c r="M25" s="181"/>
    </row>
    <row r="26" spans="1:13" ht="16.5" thickBot="1">
      <c r="A26" s="446" t="s">
        <v>173</v>
      </c>
      <c r="B26" s="504">
        <f>SUM(B20:B25)</f>
        <v>370445</v>
      </c>
      <c r="C26" s="504">
        <f>SUM(C20:C25)</f>
        <v>123481.66666666667</v>
      </c>
      <c r="D26" s="504">
        <f>SUM(D20:D25)</f>
        <v>179.2675895207116</v>
      </c>
      <c r="E26" s="504">
        <f>SUM(E20:E25)</f>
        <v>643652.67999999993</v>
      </c>
      <c r="F26" s="524">
        <f>SUM(F20:F25)</f>
        <v>1014097.6799999999</v>
      </c>
      <c r="I26" s="443"/>
      <c r="J26" s="443"/>
      <c r="K26" s="159"/>
    </row>
    <row r="27" spans="1:13" ht="16.5" thickBot="1">
      <c r="A27" s="447" t="s">
        <v>174</v>
      </c>
      <c r="B27" s="448">
        <f>'contract = atribuire aprilie'!G65</f>
        <v>24246.06</v>
      </c>
      <c r="C27" s="448"/>
      <c r="D27" s="448"/>
      <c r="E27" s="448"/>
      <c r="F27" s="523">
        <f t="shared" si="3"/>
        <v>24246.06</v>
      </c>
      <c r="I27" s="317"/>
      <c r="J27" s="317"/>
      <c r="K27" s="318"/>
    </row>
    <row r="28" spans="1:13" ht="16.5" thickBot="1">
      <c r="A28" s="449" t="s">
        <v>175</v>
      </c>
      <c r="B28" s="450">
        <f>B26+B27</f>
        <v>394691.06</v>
      </c>
      <c r="C28" s="450">
        <f>C26+C27</f>
        <v>123481.66666666667</v>
      </c>
      <c r="D28" s="450">
        <f t="shared" ref="D28:E28" si="4">D26+D27</f>
        <v>179.2675895207116</v>
      </c>
      <c r="E28" s="450">
        <f t="shared" si="4"/>
        <v>643652.67999999993</v>
      </c>
      <c r="F28" s="451">
        <f t="shared" ref="F28" si="5">F26+F27</f>
        <v>1038343.74</v>
      </c>
      <c r="I28" s="443"/>
      <c r="J28" s="443"/>
      <c r="K28" s="41"/>
    </row>
    <row r="29" spans="1:13" ht="15.75">
      <c r="A29" s="184"/>
      <c r="B29" s="383"/>
      <c r="C29" s="383"/>
      <c r="D29" s="452"/>
      <c r="E29" s="452"/>
      <c r="F29" s="452"/>
      <c r="G29" s="452"/>
      <c r="H29" s="452"/>
      <c r="I29" s="452"/>
      <c r="J29" s="452"/>
      <c r="K29" s="452"/>
    </row>
    <row r="30" spans="1:13" ht="15.75">
      <c r="A30" s="41" t="s">
        <v>43</v>
      </c>
      <c r="C30" s="181"/>
      <c r="D30" s="383"/>
      <c r="E30" s="383"/>
      <c r="F30" s="383"/>
      <c r="G30" s="132"/>
      <c r="H30" s="312"/>
    </row>
    <row r="31" spans="1:13" ht="16.5">
      <c r="A31" s="41" t="s">
        <v>38</v>
      </c>
      <c r="B31" s="31"/>
      <c r="C31" s="31"/>
      <c r="D31" s="31"/>
      <c r="E31" s="31"/>
      <c r="F31" s="31"/>
      <c r="G31" s="31"/>
      <c r="H31" s="132"/>
    </row>
    <row r="32" spans="1:13" ht="16.5">
      <c r="B32" s="31"/>
      <c r="C32" s="31"/>
      <c r="D32" s="31"/>
      <c r="E32" s="31"/>
      <c r="F32" s="31"/>
      <c r="G32" s="31"/>
      <c r="H32" s="132"/>
    </row>
  </sheetData>
  <pageMargins left="0.70866141732283472" right="0.70866141732283472" top="0.74803149606299213" bottom="0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topLeftCell="A31" workbookViewId="0">
      <selection activeCell="J7" sqref="J7"/>
    </sheetView>
  </sheetViews>
  <sheetFormatPr defaultRowHeight="15"/>
  <cols>
    <col min="1" max="1" width="5.5703125" bestFit="1" customWidth="1"/>
    <col min="2" max="2" width="25.42578125" customWidth="1"/>
    <col min="3" max="3" width="18.42578125" bestFit="1" customWidth="1"/>
    <col min="4" max="5" width="17.85546875" customWidth="1"/>
    <col min="6" max="6" width="13.42578125" customWidth="1"/>
    <col min="7" max="7" width="16.42578125" customWidth="1"/>
    <col min="8" max="8" width="17.140625" customWidth="1"/>
    <col min="9" max="9" width="10.140625" bestFit="1" customWidth="1"/>
    <col min="10" max="10" width="12.42578125" customWidth="1"/>
  </cols>
  <sheetData>
    <row r="1" spans="1:12">
      <c r="A1" s="112" t="s">
        <v>0</v>
      </c>
      <c r="B1" s="112"/>
      <c r="C1" s="112"/>
      <c r="D1" s="112"/>
      <c r="E1" s="112"/>
      <c r="F1" s="112"/>
      <c r="G1" s="113"/>
      <c r="H1" s="113"/>
      <c r="I1" s="113"/>
    </row>
    <row r="2" spans="1:12" ht="15.75">
      <c r="A2" s="110" t="s">
        <v>195</v>
      </c>
      <c r="B2" s="111"/>
      <c r="C2" s="112"/>
      <c r="D2" s="112"/>
      <c r="E2" s="112"/>
      <c r="F2" s="112"/>
      <c r="G2" s="113"/>
      <c r="H2" s="113"/>
      <c r="I2" s="113"/>
    </row>
    <row r="3" spans="1:12">
      <c r="A3" s="4" t="s">
        <v>39</v>
      </c>
      <c r="B3" s="4"/>
      <c r="C3" s="114"/>
      <c r="D3" s="4" t="s">
        <v>80</v>
      </c>
      <c r="E3" s="114"/>
      <c r="F3" s="115"/>
      <c r="G3" s="4" t="s">
        <v>81</v>
      </c>
      <c r="H3" s="114"/>
      <c r="I3" s="112"/>
    </row>
    <row r="4" spans="1:12">
      <c r="A4" s="4" t="s">
        <v>1</v>
      </c>
      <c r="B4" s="4"/>
      <c r="C4" s="114"/>
      <c r="D4" s="4" t="s">
        <v>82</v>
      </c>
      <c r="E4" s="114"/>
      <c r="F4" s="115"/>
      <c r="G4" s="4" t="s">
        <v>2</v>
      </c>
      <c r="H4" s="114"/>
      <c r="I4" s="112"/>
    </row>
    <row r="5" spans="1:12">
      <c r="A5" s="1"/>
      <c r="B5" s="1"/>
      <c r="C5" s="112"/>
      <c r="D5" s="112"/>
      <c r="E5" s="112"/>
      <c r="F5" s="112"/>
      <c r="G5" s="113"/>
      <c r="H5" s="113"/>
      <c r="I5" s="113"/>
    </row>
    <row r="6" spans="1:12">
      <c r="A6" s="1"/>
      <c r="B6" s="1"/>
      <c r="C6" s="112"/>
      <c r="D6" s="112"/>
      <c r="E6" s="112"/>
      <c r="F6" s="112"/>
      <c r="G6" s="113"/>
      <c r="H6" s="113"/>
      <c r="I6" s="113"/>
    </row>
    <row r="7" spans="1:12">
      <c r="A7" s="113"/>
      <c r="B7" s="113"/>
      <c r="C7" s="8" t="s">
        <v>198</v>
      </c>
      <c r="D7" s="8"/>
      <c r="E7" s="116"/>
      <c r="F7" s="117"/>
      <c r="G7" s="117"/>
      <c r="H7" s="118"/>
      <c r="I7" s="113"/>
    </row>
    <row r="8" spans="1:12">
      <c r="A8" s="8"/>
      <c r="B8" s="113"/>
      <c r="C8" s="119" t="s">
        <v>83</v>
      </c>
      <c r="E8" s="113"/>
      <c r="F8" s="117"/>
      <c r="G8" s="117"/>
      <c r="H8" s="120"/>
      <c r="I8" s="113"/>
    </row>
    <row r="9" spans="1:12">
      <c r="A9" s="8"/>
      <c r="B9" s="113"/>
      <c r="C9" s="119"/>
      <c r="E9" s="113"/>
      <c r="F9" s="117"/>
      <c r="G9" s="117"/>
      <c r="H9" s="118"/>
      <c r="I9" s="113"/>
    </row>
    <row r="10" spans="1:12" ht="18.75">
      <c r="B10" s="8" t="s">
        <v>84</v>
      </c>
      <c r="C10" s="121">
        <v>490069.68</v>
      </c>
      <c r="D10" t="s">
        <v>85</v>
      </c>
      <c r="E10" s="122"/>
      <c r="F10" s="508"/>
      <c r="G10" s="123"/>
      <c r="H10" s="123"/>
      <c r="I10" s="123"/>
      <c r="J10" s="124"/>
    </row>
    <row r="11" spans="1:12" ht="16.5" thickBot="1">
      <c r="A11" s="125" t="s">
        <v>86</v>
      </c>
      <c r="B11" s="126"/>
      <c r="C11" s="126"/>
      <c r="D11" s="126"/>
      <c r="E11" s="127"/>
      <c r="F11" s="128"/>
      <c r="G11" s="129"/>
      <c r="H11" s="130"/>
      <c r="I11" s="126"/>
      <c r="J11" s="126"/>
    </row>
    <row r="12" spans="1:12" ht="26.25" customHeight="1" thickBot="1">
      <c r="A12" s="529" t="s">
        <v>4</v>
      </c>
      <c r="B12" s="531" t="s">
        <v>87</v>
      </c>
      <c r="C12" s="533" t="s">
        <v>88</v>
      </c>
      <c r="D12" s="535" t="s">
        <v>89</v>
      </c>
      <c r="E12" s="535"/>
      <c r="F12" s="536"/>
      <c r="G12" s="537" t="s">
        <v>90</v>
      </c>
      <c r="H12" s="538"/>
      <c r="I12" s="453" t="s">
        <v>91</v>
      </c>
      <c r="J12" s="131"/>
      <c r="K12" s="132"/>
      <c r="L12" s="132"/>
    </row>
    <row r="13" spans="1:12" ht="32.25" thickBot="1">
      <c r="A13" s="530"/>
      <c r="B13" s="532"/>
      <c r="C13" s="534"/>
      <c r="D13" s="133" t="s">
        <v>92</v>
      </c>
      <c r="E13" s="133" t="s">
        <v>93</v>
      </c>
      <c r="F13" s="134" t="s">
        <v>94</v>
      </c>
      <c r="G13" s="135" t="s">
        <v>95</v>
      </c>
      <c r="H13" s="136" t="s">
        <v>96</v>
      </c>
      <c r="I13" s="454"/>
      <c r="J13" s="137"/>
      <c r="K13" s="132"/>
      <c r="L13" s="132"/>
    </row>
    <row r="14" spans="1:12" ht="15.75">
      <c r="A14" s="138">
        <v>1</v>
      </c>
      <c r="B14" s="138" t="s">
        <v>97</v>
      </c>
      <c r="C14" s="139">
        <f>SUM(D14:F14)</f>
        <v>1063.5999999999999</v>
      </c>
      <c r="D14" s="140">
        <v>937.6</v>
      </c>
      <c r="E14" s="140">
        <v>24</v>
      </c>
      <c r="F14" s="140">
        <v>102</v>
      </c>
      <c r="G14" s="139">
        <v>138</v>
      </c>
      <c r="H14" s="141">
        <v>719</v>
      </c>
      <c r="I14" s="506">
        <f>C14+G14+H14</f>
        <v>1920.6</v>
      </c>
      <c r="J14" s="137"/>
      <c r="K14" s="132"/>
      <c r="L14" s="132"/>
    </row>
    <row r="15" spans="1:12" ht="15.75">
      <c r="A15" s="143">
        <v>2</v>
      </c>
      <c r="B15" s="143" t="s">
        <v>7</v>
      </c>
      <c r="C15" s="144">
        <f t="shared" ref="C15:C23" si="0">SUM(D15:F15)</f>
        <v>483</v>
      </c>
      <c r="D15" s="145">
        <v>406</v>
      </c>
      <c r="E15" s="140">
        <v>24</v>
      </c>
      <c r="F15" s="145">
        <v>53</v>
      </c>
      <c r="G15" s="144">
        <v>63</v>
      </c>
      <c r="H15" s="146">
        <v>350</v>
      </c>
      <c r="I15" s="142">
        <f t="shared" ref="I15:I23" si="1">C15+G15+H15</f>
        <v>896</v>
      </c>
      <c r="J15" s="137"/>
      <c r="K15" s="132"/>
      <c r="L15" s="132"/>
    </row>
    <row r="16" spans="1:12" ht="15.75">
      <c r="A16" s="143">
        <v>3</v>
      </c>
      <c r="B16" s="143" t="s">
        <v>8</v>
      </c>
      <c r="C16" s="144">
        <f t="shared" si="0"/>
        <v>655.5</v>
      </c>
      <c r="D16" s="145">
        <v>548</v>
      </c>
      <c r="E16" s="145">
        <v>15</v>
      </c>
      <c r="F16" s="145">
        <v>92.5</v>
      </c>
      <c r="G16" s="144">
        <v>116</v>
      </c>
      <c r="H16" s="146">
        <v>843.5</v>
      </c>
      <c r="I16" s="142">
        <f t="shared" si="1"/>
        <v>1615</v>
      </c>
      <c r="J16" s="137"/>
      <c r="K16" s="132"/>
      <c r="L16" s="132"/>
    </row>
    <row r="17" spans="1:12" ht="15.75">
      <c r="A17" s="143">
        <v>4</v>
      </c>
      <c r="B17" s="143" t="s">
        <v>66</v>
      </c>
      <c r="C17" s="144">
        <f t="shared" si="0"/>
        <v>894.35</v>
      </c>
      <c r="D17" s="145">
        <v>769.22</v>
      </c>
      <c r="E17" s="145">
        <v>24</v>
      </c>
      <c r="F17" s="145">
        <v>101.13</v>
      </c>
      <c r="G17" s="144">
        <v>159</v>
      </c>
      <c r="H17" s="146">
        <v>1034.5999999999999</v>
      </c>
      <c r="I17" s="142">
        <f t="shared" si="1"/>
        <v>2087.9499999999998</v>
      </c>
      <c r="J17" s="137"/>
      <c r="K17" s="132"/>
      <c r="L17" s="132"/>
    </row>
    <row r="18" spans="1:12" ht="15.75">
      <c r="A18" s="143">
        <v>5</v>
      </c>
      <c r="B18" s="143" t="s">
        <v>98</v>
      </c>
      <c r="C18" s="144">
        <f t="shared" si="0"/>
        <v>1006.8</v>
      </c>
      <c r="D18" s="145">
        <v>844.8</v>
      </c>
      <c r="E18" s="145">
        <v>24</v>
      </c>
      <c r="F18" s="145">
        <v>138</v>
      </c>
      <c r="G18" s="144">
        <v>123</v>
      </c>
      <c r="H18" s="146">
        <v>1112</v>
      </c>
      <c r="I18" s="142">
        <f t="shared" si="1"/>
        <v>2241.8000000000002</v>
      </c>
      <c r="J18" s="137"/>
      <c r="K18" s="132"/>
      <c r="L18" s="132"/>
    </row>
    <row r="19" spans="1:12" ht="15.75">
      <c r="A19" s="143">
        <v>6</v>
      </c>
      <c r="B19" s="143" t="s">
        <v>64</v>
      </c>
      <c r="C19" s="144">
        <f t="shared" si="0"/>
        <v>634.91</v>
      </c>
      <c r="D19" s="145">
        <v>495.62</v>
      </c>
      <c r="E19" s="145">
        <v>24</v>
      </c>
      <c r="F19" s="145">
        <v>115.29</v>
      </c>
      <c r="G19" s="144">
        <v>141</v>
      </c>
      <c r="H19" s="146">
        <v>777.5</v>
      </c>
      <c r="I19" s="142">
        <f t="shared" si="1"/>
        <v>1553.4099999999999</v>
      </c>
      <c r="J19" s="137"/>
      <c r="K19" s="132"/>
      <c r="L19" s="132"/>
    </row>
    <row r="20" spans="1:12" ht="15.75">
      <c r="A20" s="143">
        <v>7</v>
      </c>
      <c r="B20" s="143" t="s">
        <v>44</v>
      </c>
      <c r="C20" s="144">
        <f t="shared" si="0"/>
        <v>738.56999999999994</v>
      </c>
      <c r="D20" s="145">
        <v>612</v>
      </c>
      <c r="E20" s="145">
        <v>24</v>
      </c>
      <c r="F20" s="145">
        <v>102.57</v>
      </c>
      <c r="G20" s="144">
        <v>130</v>
      </c>
      <c r="H20" s="146">
        <v>624</v>
      </c>
      <c r="I20" s="142">
        <f t="shared" si="1"/>
        <v>1492.57</v>
      </c>
      <c r="J20" s="137"/>
      <c r="K20" s="132"/>
      <c r="L20" s="132"/>
    </row>
    <row r="21" spans="1:12" ht="15.75">
      <c r="A21" s="143">
        <v>8</v>
      </c>
      <c r="B21" s="143" t="s">
        <v>9</v>
      </c>
      <c r="C21" s="144">
        <f t="shared" si="0"/>
        <v>1013.55</v>
      </c>
      <c r="D21" s="145">
        <v>758.4</v>
      </c>
      <c r="E21" s="145">
        <v>20</v>
      </c>
      <c r="F21" s="145">
        <v>235.15</v>
      </c>
      <c r="G21" s="144">
        <v>105</v>
      </c>
      <c r="H21" s="146">
        <v>430.5</v>
      </c>
      <c r="I21" s="142">
        <f t="shared" si="1"/>
        <v>1549.05</v>
      </c>
      <c r="J21" s="147"/>
      <c r="K21" s="132"/>
      <c r="L21" s="132"/>
    </row>
    <row r="22" spans="1:12" ht="15.75">
      <c r="A22" s="143">
        <v>9</v>
      </c>
      <c r="B22" s="143" t="s">
        <v>10</v>
      </c>
      <c r="C22" s="144">
        <f t="shared" si="0"/>
        <v>308</v>
      </c>
      <c r="D22" s="145">
        <v>186</v>
      </c>
      <c r="E22" s="145">
        <v>20</v>
      </c>
      <c r="F22" s="145">
        <v>102</v>
      </c>
      <c r="G22" s="144">
        <v>63</v>
      </c>
      <c r="H22" s="146">
        <v>284</v>
      </c>
      <c r="I22" s="142">
        <f t="shared" si="1"/>
        <v>655</v>
      </c>
      <c r="J22" s="147"/>
      <c r="K22" s="132"/>
      <c r="L22" s="132"/>
    </row>
    <row r="23" spans="1:12" ht="16.5" thickBot="1">
      <c r="A23" s="148">
        <v>10</v>
      </c>
      <c r="B23" s="148" t="s">
        <v>11</v>
      </c>
      <c r="C23" s="149">
        <f t="shared" si="0"/>
        <v>421.8</v>
      </c>
      <c r="D23" s="150">
        <v>264.8</v>
      </c>
      <c r="E23" s="150">
        <v>20</v>
      </c>
      <c r="F23" s="150">
        <v>137</v>
      </c>
      <c r="G23" s="149">
        <v>83</v>
      </c>
      <c r="H23" s="151">
        <v>373.5</v>
      </c>
      <c r="I23" s="152">
        <f t="shared" si="1"/>
        <v>878.3</v>
      </c>
      <c r="J23" s="147"/>
      <c r="K23" s="132"/>
      <c r="L23" s="132"/>
    </row>
    <row r="24" spans="1:12" ht="16.5" thickBot="1">
      <c r="A24" s="456"/>
      <c r="B24" s="154" t="s">
        <v>91</v>
      </c>
      <c r="C24" s="155">
        <f t="shared" ref="C24:I24" si="2">SUM(C14:C23)</f>
        <v>7220.08</v>
      </c>
      <c r="D24" s="457">
        <f t="shared" si="2"/>
        <v>5822.44</v>
      </c>
      <c r="E24" s="457">
        <f t="shared" si="2"/>
        <v>219</v>
      </c>
      <c r="F24" s="457">
        <f t="shared" si="2"/>
        <v>1178.6399999999999</v>
      </c>
      <c r="G24" s="458">
        <f t="shared" si="2"/>
        <v>1121</v>
      </c>
      <c r="H24" s="459">
        <f t="shared" si="2"/>
        <v>6548.6</v>
      </c>
      <c r="I24" s="313">
        <f t="shared" si="2"/>
        <v>14889.679999999998</v>
      </c>
      <c r="J24" s="147"/>
      <c r="K24" s="132"/>
      <c r="L24" s="132"/>
    </row>
    <row r="25" spans="1:12" ht="15.75">
      <c r="A25" s="156"/>
      <c r="B25" s="156"/>
      <c r="C25" s="157"/>
      <c r="D25" s="158"/>
      <c r="E25" s="158"/>
      <c r="F25" s="158"/>
      <c r="G25" s="157"/>
      <c r="H25" s="157"/>
      <c r="I25" s="159"/>
      <c r="J25" s="147"/>
      <c r="K25" s="132"/>
      <c r="L25" s="132"/>
    </row>
    <row r="26" spans="1:12" ht="13.5" customHeight="1">
      <c r="A26" s="160"/>
      <c r="B26" s="160"/>
      <c r="C26" s="161"/>
      <c r="D26" s="161"/>
      <c r="E26" s="161"/>
      <c r="F26" s="161"/>
      <c r="G26" s="161"/>
      <c r="H26" s="161"/>
      <c r="I26" s="161"/>
      <c r="J26" s="161"/>
    </row>
    <row r="27" spans="1:12">
      <c r="A27" s="160"/>
      <c r="B27" s="160" t="s">
        <v>99</v>
      </c>
      <c r="C27" s="161"/>
      <c r="D27" s="161"/>
      <c r="E27" s="161"/>
      <c r="F27" s="161">
        <f>ROUND(C10/2,0)</f>
        <v>245035</v>
      </c>
      <c r="G27" s="161"/>
      <c r="H27" s="161"/>
      <c r="I27" s="161"/>
      <c r="J27" s="161"/>
    </row>
    <row r="28" spans="1:12">
      <c r="A28" s="160"/>
      <c r="B28" s="162"/>
      <c r="C28" s="163"/>
      <c r="D28" s="163"/>
      <c r="E28" s="163"/>
      <c r="F28" s="60"/>
      <c r="G28" s="161"/>
      <c r="H28" s="161"/>
      <c r="I28" s="161"/>
      <c r="J28" s="161"/>
    </row>
    <row r="29" spans="1:12">
      <c r="A29" s="160"/>
      <c r="B29" s="162" t="s">
        <v>100</v>
      </c>
      <c r="C29" s="164"/>
      <c r="D29" s="164"/>
      <c r="E29" s="165"/>
      <c r="F29" s="166">
        <f>C10-F27</f>
        <v>245034.68</v>
      </c>
      <c r="G29" s="161" t="s">
        <v>101</v>
      </c>
      <c r="H29" s="161">
        <f>C10-F27-F29</f>
        <v>0</v>
      </c>
      <c r="I29" s="124"/>
      <c r="J29" s="161"/>
    </row>
    <row r="30" spans="1:12">
      <c r="A30" s="160"/>
      <c r="B30" s="160" t="s">
        <v>102</v>
      </c>
      <c r="C30" s="161"/>
      <c r="D30" s="161"/>
      <c r="E30" s="161"/>
      <c r="F30" s="167">
        <f>ROUND(F29/2,0)</f>
        <v>122517</v>
      </c>
      <c r="G30" s="161"/>
      <c r="H30" s="161"/>
      <c r="I30" s="124"/>
      <c r="J30" s="161"/>
    </row>
    <row r="31" spans="1:12">
      <c r="A31" s="160"/>
      <c r="B31" s="160" t="s">
        <v>103</v>
      </c>
      <c r="C31" s="161"/>
      <c r="D31" s="161"/>
      <c r="E31" s="161"/>
      <c r="F31" s="167">
        <f>F29-F30</f>
        <v>122517.68</v>
      </c>
      <c r="G31" s="161"/>
      <c r="H31" s="161"/>
      <c r="I31" s="124"/>
      <c r="J31" s="161"/>
    </row>
    <row r="32" spans="1:12">
      <c r="A32" s="160"/>
      <c r="B32" s="160"/>
      <c r="C32" s="161"/>
      <c r="D32" s="161"/>
      <c r="E32" s="161" t="s">
        <v>104</v>
      </c>
      <c r="F32" s="168" t="str">
        <f>IF((F31+F30)&lt;&gt;F29,"eroare","ok")</f>
        <v>ok</v>
      </c>
      <c r="G32" s="161">
        <f>SUM(F30:F31)-F29</f>
        <v>0</v>
      </c>
      <c r="H32" s="161"/>
      <c r="I32" s="161"/>
      <c r="J32" s="161"/>
    </row>
    <row r="33" spans="1:10">
      <c r="A33" s="160"/>
      <c r="B33" s="160"/>
      <c r="C33" s="161"/>
      <c r="D33" s="161"/>
      <c r="E33" s="161"/>
      <c r="F33" s="161"/>
      <c r="G33" s="161"/>
      <c r="H33" s="161"/>
      <c r="I33" s="161"/>
      <c r="J33" s="161"/>
    </row>
    <row r="34" spans="1:10">
      <c r="A34" s="160"/>
      <c r="B34" s="160" t="s">
        <v>105</v>
      </c>
      <c r="C34" s="161"/>
      <c r="D34" s="161"/>
      <c r="E34" s="161"/>
      <c r="F34" s="161"/>
      <c r="G34" s="161"/>
      <c r="H34" s="161"/>
      <c r="I34" s="161"/>
      <c r="J34" s="161"/>
    </row>
    <row r="35" spans="1:10">
      <c r="A35" s="160"/>
      <c r="B35" s="160"/>
      <c r="C35" s="161"/>
      <c r="D35" s="161"/>
      <c r="E35" s="161"/>
      <c r="F35" s="161"/>
      <c r="G35" s="161"/>
      <c r="H35" s="161"/>
      <c r="I35" s="161"/>
      <c r="J35" s="161"/>
    </row>
    <row r="36" spans="1:10" ht="16.5" thickBot="1">
      <c r="C36" s="40" t="s">
        <v>106</v>
      </c>
    </row>
    <row r="37" spans="1:10" s="132" customFormat="1" ht="15.75">
      <c r="B37" s="169" t="s">
        <v>107</v>
      </c>
      <c r="C37" s="170" t="s">
        <v>108</v>
      </c>
      <c r="D37" s="171" t="s">
        <v>109</v>
      </c>
      <c r="E37" s="171" t="s">
        <v>110</v>
      </c>
      <c r="F37" s="172" t="s">
        <v>111</v>
      </c>
      <c r="G37" s="173" t="s">
        <v>104</v>
      </c>
    </row>
    <row r="38" spans="1:10" ht="15.75">
      <c r="B38" s="174" t="s">
        <v>112</v>
      </c>
      <c r="C38" s="175">
        <f>F27</f>
        <v>245035</v>
      </c>
      <c r="D38" s="175">
        <f>F30</f>
        <v>122517</v>
      </c>
      <c r="E38" s="175">
        <f>F31</f>
        <v>122517.68</v>
      </c>
      <c r="F38" s="176">
        <f>SUM(C38:E38)</f>
        <v>490069.68</v>
      </c>
      <c r="G38" s="177">
        <f>F38-C10</f>
        <v>0</v>
      </c>
      <c r="H38" s="161"/>
      <c r="I38" s="124"/>
    </row>
    <row r="39" spans="1:10" ht="16.5" thickBot="1">
      <c r="B39" s="178" t="s">
        <v>113</v>
      </c>
      <c r="C39" s="179">
        <f>ROUND(C38/C24,4)</f>
        <v>33.938000000000002</v>
      </c>
      <c r="D39" s="179">
        <f>ROUND(D38/G24,4)</f>
        <v>109.29259999999999</v>
      </c>
      <c r="E39" s="179">
        <f>ROUND(E38/H24,4)</f>
        <v>18.709</v>
      </c>
      <c r="F39" s="180"/>
      <c r="G39" s="132"/>
      <c r="H39" s="181"/>
    </row>
    <row r="40" spans="1:10" ht="15.75">
      <c r="B40" s="182"/>
      <c r="C40" s="183"/>
      <c r="D40" s="183"/>
      <c r="E40" s="183"/>
      <c r="F40" s="184"/>
      <c r="G40" s="132"/>
      <c r="H40" s="181"/>
    </row>
    <row r="41" spans="1:10" ht="15.75">
      <c r="B41" s="182"/>
      <c r="C41" s="183"/>
      <c r="D41" s="183"/>
      <c r="E41" s="183"/>
      <c r="F41" s="184"/>
      <c r="G41" s="132"/>
      <c r="H41" s="181"/>
    </row>
    <row r="42" spans="1:10" ht="15.75">
      <c r="B42" s="182"/>
      <c r="C42" s="183"/>
      <c r="D42" s="183"/>
      <c r="E42" s="183"/>
      <c r="F42" s="184"/>
      <c r="G42" s="132"/>
    </row>
    <row r="43" spans="1:10" ht="16.5" thickBot="1">
      <c r="B43" s="185"/>
      <c r="C43" s="186"/>
      <c r="D43" s="186"/>
      <c r="E43" s="186"/>
      <c r="F43" s="187"/>
      <c r="G43" s="132"/>
    </row>
    <row r="44" spans="1:10" ht="32.25" thickBot="1">
      <c r="A44" s="188" t="s">
        <v>4</v>
      </c>
      <c r="B44" s="189" t="s">
        <v>87</v>
      </c>
      <c r="C44" s="190" t="s">
        <v>114</v>
      </c>
      <c r="D44" s="191" t="s">
        <v>115</v>
      </c>
      <c r="E44" s="191" t="s">
        <v>116</v>
      </c>
      <c r="F44" s="192" t="s">
        <v>117</v>
      </c>
    </row>
    <row r="45" spans="1:10" ht="15.75" thickBot="1">
      <c r="A45" s="188">
        <v>0</v>
      </c>
      <c r="B45" s="189">
        <v>1</v>
      </c>
      <c r="C45" s="193" t="s">
        <v>118</v>
      </c>
      <c r="D45" s="194" t="s">
        <v>119</v>
      </c>
      <c r="E45" s="195" t="s">
        <v>120</v>
      </c>
      <c r="F45" s="196" t="s">
        <v>121</v>
      </c>
    </row>
    <row r="46" spans="1:10">
      <c r="A46" s="197">
        <v>1</v>
      </c>
      <c r="B46" s="198" t="s">
        <v>6</v>
      </c>
      <c r="C46" s="199">
        <f t="shared" ref="C46:C55" si="3">ROUND(C$39*C14,0)</f>
        <v>36096</v>
      </c>
      <c r="D46" s="199">
        <f t="shared" ref="D46:E46" si="4">ROUND(D$39*G14,0)</f>
        <v>15082</v>
      </c>
      <c r="E46" s="200">
        <f t="shared" si="4"/>
        <v>13452</v>
      </c>
      <c r="F46" s="201">
        <f>SUM(C46:E46)</f>
        <v>64630</v>
      </c>
      <c r="G46" s="181"/>
      <c r="H46" s="161"/>
      <c r="I46" s="124"/>
      <c r="J46" s="124"/>
    </row>
    <row r="47" spans="1:10">
      <c r="A47" s="202">
        <v>2</v>
      </c>
      <c r="B47" s="203" t="s">
        <v>7</v>
      </c>
      <c r="C47" s="199">
        <f t="shared" si="3"/>
        <v>16392</v>
      </c>
      <c r="D47" s="199">
        <f t="shared" ref="D47:D54" si="5">ROUND(D$39*G15,0)</f>
        <v>6885</v>
      </c>
      <c r="E47" s="200">
        <f t="shared" ref="E47:E54" si="6">ROUND(E$39*H15,0)</f>
        <v>6548</v>
      </c>
      <c r="F47" s="201">
        <f t="shared" ref="F47:F55" si="7">SUM(C47:E47)</f>
        <v>29825</v>
      </c>
      <c r="G47" s="181"/>
      <c r="H47" s="161"/>
      <c r="I47" s="124"/>
      <c r="J47" s="124"/>
    </row>
    <row r="48" spans="1:10">
      <c r="A48" s="203">
        <v>3</v>
      </c>
      <c r="B48" s="203" t="s">
        <v>8</v>
      </c>
      <c r="C48" s="199">
        <f t="shared" si="3"/>
        <v>22246</v>
      </c>
      <c r="D48" s="199">
        <f t="shared" si="5"/>
        <v>12678</v>
      </c>
      <c r="E48" s="200">
        <f t="shared" si="6"/>
        <v>15781</v>
      </c>
      <c r="F48" s="201">
        <f t="shared" si="7"/>
        <v>50705</v>
      </c>
      <c r="G48" s="181"/>
      <c r="H48" s="161"/>
      <c r="I48" s="124"/>
      <c r="J48" s="124"/>
    </row>
    <row r="49" spans="1:10">
      <c r="A49" s="203">
        <v>4</v>
      </c>
      <c r="B49" s="203" t="s">
        <v>66</v>
      </c>
      <c r="C49" s="199">
        <f t="shared" si="3"/>
        <v>30352</v>
      </c>
      <c r="D49" s="199">
        <f t="shared" si="5"/>
        <v>17378</v>
      </c>
      <c r="E49" s="200">
        <f t="shared" si="6"/>
        <v>19356</v>
      </c>
      <c r="F49" s="201">
        <f t="shared" si="7"/>
        <v>67086</v>
      </c>
      <c r="G49" s="181"/>
      <c r="H49" s="161"/>
      <c r="I49" s="124"/>
      <c r="J49" s="124"/>
    </row>
    <row r="50" spans="1:10">
      <c r="A50" s="203">
        <v>5</v>
      </c>
      <c r="B50" s="203" t="s">
        <v>98</v>
      </c>
      <c r="C50" s="199">
        <f t="shared" si="3"/>
        <v>34169</v>
      </c>
      <c r="D50" s="199">
        <f t="shared" si="5"/>
        <v>13443</v>
      </c>
      <c r="E50" s="200">
        <f t="shared" si="6"/>
        <v>20804</v>
      </c>
      <c r="F50" s="201">
        <f t="shared" si="7"/>
        <v>68416</v>
      </c>
      <c r="G50" s="181"/>
      <c r="H50" s="161"/>
      <c r="I50" s="124"/>
      <c r="J50" s="124"/>
    </row>
    <row r="51" spans="1:10">
      <c r="A51" s="203">
        <v>6</v>
      </c>
      <c r="B51" s="203" t="s">
        <v>64</v>
      </c>
      <c r="C51" s="199">
        <f t="shared" si="3"/>
        <v>21548</v>
      </c>
      <c r="D51" s="199">
        <f t="shared" si="5"/>
        <v>15410</v>
      </c>
      <c r="E51" s="200">
        <f t="shared" si="6"/>
        <v>14546</v>
      </c>
      <c r="F51" s="201">
        <f t="shared" si="7"/>
        <v>51504</v>
      </c>
      <c r="G51" s="181"/>
      <c r="H51" s="161"/>
      <c r="I51" s="124"/>
      <c r="J51" s="124"/>
    </row>
    <row r="52" spans="1:10">
      <c r="A52" s="203">
        <v>7</v>
      </c>
      <c r="B52" s="203" t="s">
        <v>122</v>
      </c>
      <c r="C52" s="199">
        <f t="shared" si="3"/>
        <v>25066</v>
      </c>
      <c r="D52" s="199">
        <f t="shared" si="5"/>
        <v>14208</v>
      </c>
      <c r="E52" s="200">
        <f t="shared" si="6"/>
        <v>11674</v>
      </c>
      <c r="F52" s="201">
        <f t="shared" si="7"/>
        <v>50948</v>
      </c>
      <c r="G52" s="181"/>
      <c r="H52" s="161"/>
      <c r="I52" s="124"/>
      <c r="J52" s="124"/>
    </row>
    <row r="53" spans="1:10">
      <c r="A53" s="203">
        <v>8</v>
      </c>
      <c r="B53" s="203" t="s">
        <v>9</v>
      </c>
      <c r="C53" s="199">
        <f t="shared" si="3"/>
        <v>34398</v>
      </c>
      <c r="D53" s="199">
        <f t="shared" si="5"/>
        <v>11476</v>
      </c>
      <c r="E53" s="200">
        <f t="shared" si="6"/>
        <v>8054</v>
      </c>
      <c r="F53" s="201">
        <f t="shared" si="7"/>
        <v>53928</v>
      </c>
      <c r="G53" s="181"/>
      <c r="H53" s="161"/>
      <c r="I53" s="124"/>
      <c r="J53" s="124"/>
    </row>
    <row r="54" spans="1:10">
      <c r="A54" s="203">
        <v>9</v>
      </c>
      <c r="B54" s="203" t="s">
        <v>10</v>
      </c>
      <c r="C54" s="199">
        <f t="shared" si="3"/>
        <v>10453</v>
      </c>
      <c r="D54" s="199">
        <f t="shared" si="5"/>
        <v>6885</v>
      </c>
      <c r="E54" s="200">
        <f t="shared" si="6"/>
        <v>5313</v>
      </c>
      <c r="F54" s="201">
        <f t="shared" si="7"/>
        <v>22651</v>
      </c>
      <c r="G54" s="181"/>
      <c r="H54" s="161"/>
      <c r="I54" s="124"/>
      <c r="J54" s="124"/>
    </row>
    <row r="55" spans="1:10" ht="15.75" thickBot="1">
      <c r="A55" s="204">
        <v>10</v>
      </c>
      <c r="B55" s="205" t="s">
        <v>11</v>
      </c>
      <c r="C55" s="199">
        <f t="shared" si="3"/>
        <v>14315</v>
      </c>
      <c r="D55" s="199">
        <v>9072</v>
      </c>
      <c r="E55" s="200">
        <v>6989.68</v>
      </c>
      <c r="F55" s="201">
        <f t="shared" si="7"/>
        <v>30376.68</v>
      </c>
      <c r="G55" s="181"/>
      <c r="H55" s="161"/>
      <c r="I55" s="124"/>
      <c r="J55" s="124"/>
    </row>
    <row r="56" spans="1:10" ht="15.75" thickBot="1">
      <c r="A56" s="206"/>
      <c r="B56" s="207" t="s">
        <v>91</v>
      </c>
      <c r="C56" s="208">
        <f>SUM(C46:C55)</f>
        <v>245035</v>
      </c>
      <c r="D56" s="208">
        <f>SUM(D46:D55)</f>
        <v>122517</v>
      </c>
      <c r="E56" s="208">
        <f>SUM(E46:E55)</f>
        <v>122517.68</v>
      </c>
      <c r="F56" s="209">
        <f>SUM(F46:F55)</f>
        <v>490069.68</v>
      </c>
      <c r="G56" s="181"/>
      <c r="I56" s="181"/>
    </row>
    <row r="58" spans="1:10" ht="15.75">
      <c r="B58" s="210" t="s">
        <v>104</v>
      </c>
      <c r="C58" s="211" t="str">
        <f>IF(C56&lt;&gt;C38,"eroare","ok")</f>
        <v>ok</v>
      </c>
      <c r="D58" s="211" t="str">
        <f>IF(D56&lt;&gt;D38,"eroare","ok")</f>
        <v>ok</v>
      </c>
      <c r="E58" s="211" t="str">
        <f>IF(E56&lt;&gt;E38,"eroare","ok")</f>
        <v>ok</v>
      </c>
      <c r="F58" s="211" t="str">
        <f>IF(F56&lt;&gt;F38,"eroare","ok")</f>
        <v>ok</v>
      </c>
    </row>
    <row r="59" spans="1:10">
      <c r="B59" s="212" t="s">
        <v>123</v>
      </c>
      <c r="C59" s="213">
        <f>C56-C38</f>
        <v>0</v>
      </c>
      <c r="D59" s="213">
        <f>D56-D38</f>
        <v>0</v>
      </c>
      <c r="E59" s="213">
        <f>E56-E38</f>
        <v>0</v>
      </c>
      <c r="F59" s="213">
        <f>F56-F38</f>
        <v>0</v>
      </c>
    </row>
    <row r="60" spans="1:10">
      <c r="B60" s="212"/>
    </row>
    <row r="61" spans="1:10">
      <c r="B61" s="8" t="s">
        <v>181</v>
      </c>
    </row>
    <row r="62" spans="1:10" ht="15.75" thickBot="1">
      <c r="G62" s="132"/>
      <c r="H62" s="132"/>
      <c r="I62" s="132"/>
    </row>
    <row r="63" spans="1:10" ht="17.25" thickBot="1">
      <c r="A63" s="188" t="s">
        <v>4</v>
      </c>
      <c r="B63" s="189" t="s">
        <v>87</v>
      </c>
      <c r="C63" s="214" t="s">
        <v>182</v>
      </c>
      <c r="D63" s="215"/>
      <c r="E63" s="215"/>
      <c r="F63" s="215"/>
      <c r="G63" s="215"/>
      <c r="H63" s="215"/>
      <c r="I63" s="216"/>
      <c r="J63" s="124"/>
    </row>
    <row r="64" spans="1:10">
      <c r="A64" s="217">
        <v>1</v>
      </c>
      <c r="B64" s="198" t="s">
        <v>6</v>
      </c>
      <c r="C64" s="218">
        <f t="shared" ref="C64:C73" si="8">F46</f>
        <v>64630</v>
      </c>
      <c r="D64" s="186"/>
      <c r="E64" s="186"/>
      <c r="F64" s="186"/>
      <c r="G64" s="186"/>
      <c r="H64" s="219"/>
      <c r="I64" s="161"/>
      <c r="J64" s="220"/>
    </row>
    <row r="65" spans="1:10">
      <c r="A65" s="221">
        <v>2</v>
      </c>
      <c r="B65" s="203" t="s">
        <v>7</v>
      </c>
      <c r="C65" s="218">
        <f t="shared" si="8"/>
        <v>29825</v>
      </c>
      <c r="D65" s="186"/>
      <c r="E65" s="186"/>
      <c r="F65" s="186"/>
      <c r="G65" s="186"/>
      <c r="H65" s="219"/>
      <c r="I65" s="161"/>
      <c r="J65" s="220"/>
    </row>
    <row r="66" spans="1:10">
      <c r="A66" s="221">
        <v>3</v>
      </c>
      <c r="B66" s="203" t="s">
        <v>8</v>
      </c>
      <c r="C66" s="218">
        <f t="shared" si="8"/>
        <v>50705</v>
      </c>
      <c r="D66" s="186"/>
      <c r="E66" s="186"/>
      <c r="F66" s="186"/>
      <c r="G66" s="186"/>
      <c r="H66" s="219"/>
      <c r="I66" s="161"/>
      <c r="J66" s="220"/>
    </row>
    <row r="67" spans="1:10">
      <c r="A67" s="221">
        <v>4</v>
      </c>
      <c r="B67" s="203" t="s">
        <v>66</v>
      </c>
      <c r="C67" s="218">
        <f t="shared" si="8"/>
        <v>67086</v>
      </c>
      <c r="D67" s="186"/>
      <c r="E67" s="186"/>
      <c r="F67" s="186"/>
      <c r="G67" s="186"/>
      <c r="H67" s="219"/>
      <c r="I67" s="161"/>
      <c r="J67" s="220"/>
    </row>
    <row r="68" spans="1:10">
      <c r="A68" s="221">
        <v>5</v>
      </c>
      <c r="B68" s="203" t="s">
        <v>98</v>
      </c>
      <c r="C68" s="218">
        <f t="shared" si="8"/>
        <v>68416</v>
      </c>
      <c r="D68" s="186"/>
      <c r="E68" s="186"/>
      <c r="F68" s="186"/>
      <c r="G68" s="186"/>
      <c r="H68" s="219"/>
      <c r="I68" s="161"/>
      <c r="J68" s="220"/>
    </row>
    <row r="69" spans="1:10">
      <c r="A69" s="221">
        <v>6</v>
      </c>
      <c r="B69" s="203" t="s">
        <v>64</v>
      </c>
      <c r="C69" s="218">
        <f t="shared" si="8"/>
        <v>51504</v>
      </c>
      <c r="D69" s="186"/>
      <c r="E69" s="186"/>
      <c r="F69" s="186"/>
      <c r="G69" s="186"/>
      <c r="H69" s="219"/>
      <c r="I69" s="161"/>
      <c r="J69" s="220"/>
    </row>
    <row r="70" spans="1:10">
      <c r="A70" s="221">
        <v>7</v>
      </c>
      <c r="B70" s="203" t="s">
        <v>122</v>
      </c>
      <c r="C70" s="218">
        <f t="shared" si="8"/>
        <v>50948</v>
      </c>
      <c r="D70" s="186"/>
      <c r="E70" s="186"/>
      <c r="F70" s="186"/>
      <c r="G70" s="186"/>
      <c r="H70" s="219"/>
      <c r="I70" s="161"/>
      <c r="J70" s="220"/>
    </row>
    <row r="71" spans="1:10">
      <c r="A71" s="221">
        <v>8</v>
      </c>
      <c r="B71" s="203" t="s">
        <v>9</v>
      </c>
      <c r="C71" s="218">
        <f t="shared" si="8"/>
        <v>53928</v>
      </c>
      <c r="D71" s="186"/>
      <c r="E71" s="186"/>
      <c r="F71" s="186"/>
      <c r="G71" s="186"/>
      <c r="H71" s="219"/>
      <c r="I71" s="161"/>
      <c r="J71" s="220"/>
    </row>
    <row r="72" spans="1:10">
      <c r="A72" s="221">
        <v>9</v>
      </c>
      <c r="B72" s="203" t="s">
        <v>10</v>
      </c>
      <c r="C72" s="218">
        <f t="shared" si="8"/>
        <v>22651</v>
      </c>
      <c r="D72" s="186"/>
      <c r="E72" s="186"/>
      <c r="F72" s="186"/>
      <c r="G72" s="186"/>
      <c r="H72" s="219"/>
      <c r="I72" s="161"/>
      <c r="J72" s="220"/>
    </row>
    <row r="73" spans="1:10" ht="15.75" thickBot="1">
      <c r="A73" s="222">
        <v>10</v>
      </c>
      <c r="B73" s="205" t="s">
        <v>11</v>
      </c>
      <c r="C73" s="218">
        <f t="shared" si="8"/>
        <v>30376.68</v>
      </c>
      <c r="D73" s="186"/>
      <c r="E73" s="186"/>
      <c r="F73" s="186"/>
      <c r="G73" s="186"/>
      <c r="H73" s="219"/>
      <c r="I73" s="161"/>
      <c r="J73" s="220"/>
    </row>
    <row r="74" spans="1:10" ht="15.75" thickBot="1">
      <c r="A74" s="223"/>
      <c r="B74" s="207" t="s">
        <v>91</v>
      </c>
      <c r="C74" s="224">
        <f t="shared" ref="C74" si="9">SUM(C64:C73)</f>
        <v>490069.68</v>
      </c>
      <c r="D74" s="183"/>
      <c r="E74" s="183"/>
      <c r="F74" s="183"/>
      <c r="G74" s="183"/>
      <c r="H74" s="183"/>
      <c r="I74" s="216"/>
      <c r="J74" s="124"/>
    </row>
    <row r="75" spans="1:10">
      <c r="A75" s="160"/>
      <c r="B75" s="160"/>
      <c r="C75" s="1"/>
      <c r="D75" s="186"/>
      <c r="E75" s="183"/>
      <c r="F75" s="183"/>
      <c r="G75" s="216"/>
      <c r="H75" s="216"/>
      <c r="I75" s="216"/>
      <c r="J75" s="124"/>
    </row>
    <row r="76" spans="1:10">
      <c r="B76" s="1" t="s">
        <v>124</v>
      </c>
      <c r="C76" s="1"/>
      <c r="G76" s="132"/>
      <c r="H76" s="132"/>
      <c r="I76" s="132"/>
    </row>
    <row r="77" spans="1:10" ht="16.5">
      <c r="B77" s="1" t="s">
        <v>38</v>
      </c>
      <c r="C77" s="3"/>
      <c r="D77" s="48"/>
      <c r="E77" s="48"/>
      <c r="F77" s="48"/>
      <c r="G77" s="30"/>
      <c r="H77" s="30"/>
      <c r="I77" s="219"/>
    </row>
    <row r="78" spans="1:10">
      <c r="D78" s="220"/>
      <c r="E78" s="220"/>
      <c r="F78" s="124"/>
      <c r="G78" s="216"/>
      <c r="H78" s="216"/>
      <c r="I78" s="216"/>
    </row>
    <row r="79" spans="1:10">
      <c r="D79" s="181"/>
      <c r="E79" s="181"/>
      <c r="F79" s="181"/>
      <c r="G79" s="181"/>
      <c r="H79" s="181"/>
    </row>
  </sheetData>
  <mergeCells count="5">
    <mergeCell ref="A12:A13"/>
    <mergeCell ref="B12:B13"/>
    <mergeCell ref="C12:C13"/>
    <mergeCell ref="D12:F12"/>
    <mergeCell ref="G12:H12"/>
  </mergeCells>
  <pageMargins left="0.39370078740157483" right="0" top="0.39370078740157483" bottom="0.39370078740157483" header="0.31496062992125984" footer="0.31496062992125984"/>
  <pageSetup paperSize="9" scale="85" orientation="landscape" r:id="rId1"/>
  <headerFoot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A25" workbookViewId="0">
      <selection activeCell="G26" sqref="G26"/>
    </sheetView>
  </sheetViews>
  <sheetFormatPr defaultRowHeight="15"/>
  <cols>
    <col min="1" max="1" width="5.28515625" style="225" customWidth="1"/>
    <col min="2" max="2" width="23.5703125" style="225" customWidth="1"/>
    <col min="3" max="3" width="17" style="225" customWidth="1"/>
    <col min="4" max="4" width="15.28515625" style="225" customWidth="1"/>
    <col min="5" max="6" width="15.5703125" style="225" customWidth="1"/>
    <col min="7" max="7" width="18.7109375" style="225" customWidth="1"/>
    <col min="8" max="8" width="12.7109375" style="225" customWidth="1"/>
    <col min="9" max="16384" width="9.140625" style="225"/>
  </cols>
  <sheetData>
    <row r="1" spans="1:9">
      <c r="A1" s="1" t="s">
        <v>0</v>
      </c>
      <c r="B1" s="112"/>
      <c r="C1" s="112"/>
      <c r="D1" s="112"/>
      <c r="E1" s="112"/>
      <c r="F1" s="112"/>
      <c r="G1" s="112"/>
      <c r="H1" s="112"/>
    </row>
    <row r="2" spans="1:9" customFormat="1" ht="15.75">
      <c r="A2" s="110" t="s">
        <v>195</v>
      </c>
      <c r="B2" s="111"/>
      <c r="C2" s="112"/>
      <c r="D2" s="112"/>
      <c r="E2" s="112"/>
      <c r="F2" s="112"/>
      <c r="G2" s="113"/>
      <c r="H2" s="113"/>
      <c r="I2" s="113"/>
    </row>
    <row r="3" spans="1:9" customFormat="1">
      <c r="A3" s="4" t="s">
        <v>39</v>
      </c>
      <c r="B3" s="4"/>
      <c r="C3" s="114"/>
      <c r="D3" s="4" t="s">
        <v>80</v>
      </c>
      <c r="E3" s="114"/>
      <c r="F3" s="115"/>
      <c r="G3" s="4" t="s">
        <v>81</v>
      </c>
      <c r="H3" s="114"/>
      <c r="I3" s="112"/>
    </row>
    <row r="4" spans="1:9" customFormat="1">
      <c r="A4" s="4" t="s">
        <v>1</v>
      </c>
      <c r="B4" s="4"/>
      <c r="C4" s="114"/>
      <c r="D4" s="4" t="s">
        <v>82</v>
      </c>
      <c r="E4" s="114"/>
      <c r="F4" s="115"/>
      <c r="G4" s="4" t="s">
        <v>2</v>
      </c>
      <c r="H4" s="114"/>
      <c r="I4" s="112"/>
    </row>
    <row r="5" spans="1:9">
      <c r="A5" s="1"/>
      <c r="B5" s="1"/>
      <c r="C5" s="112"/>
      <c r="D5" s="112"/>
      <c r="E5" s="1"/>
      <c r="F5" s="112"/>
      <c r="G5" s="112"/>
    </row>
    <row r="6" spans="1:9">
      <c r="A6" s="1"/>
      <c r="B6" s="1"/>
      <c r="C6" s="112"/>
      <c r="D6" s="112"/>
      <c r="E6" s="1"/>
      <c r="F6" s="112"/>
      <c r="H6" s="112"/>
    </row>
    <row r="7" spans="1:9">
      <c r="A7" s="8"/>
      <c r="B7" s="8" t="s">
        <v>198</v>
      </c>
      <c r="C7" s="8"/>
      <c r="D7" s="116"/>
      <c r="E7" s="117"/>
      <c r="F7" s="117"/>
      <c r="G7" s="226"/>
      <c r="H7" s="112"/>
    </row>
    <row r="8" spans="1:9">
      <c r="A8" s="8"/>
      <c r="B8" s="119" t="s">
        <v>125</v>
      </c>
      <c r="C8" s="8"/>
      <c r="D8" s="8"/>
      <c r="E8" s="8"/>
      <c r="H8" s="112"/>
    </row>
    <row r="9" spans="1:9">
      <c r="A9" s="227"/>
      <c r="B9" s="227"/>
      <c r="C9" s="8"/>
      <c r="D9" s="8"/>
      <c r="E9" s="8"/>
      <c r="F9" s="8"/>
    </row>
    <row r="10" spans="1:9" ht="15.75">
      <c r="A10" s="40" t="s">
        <v>126</v>
      </c>
      <c r="B10" s="41"/>
      <c r="C10" s="228">
        <v>2000</v>
      </c>
      <c r="D10" s="228" t="s">
        <v>127</v>
      </c>
      <c r="E10" s="229"/>
      <c r="F10" s="230"/>
      <c r="G10" s="230"/>
      <c r="H10" s="230"/>
    </row>
    <row r="11" spans="1:9" ht="15.75" thickBot="1">
      <c r="A11" s="231"/>
      <c r="B11" s="8" t="s">
        <v>128</v>
      </c>
      <c r="F11" s="232"/>
      <c r="G11" s="232"/>
      <c r="H11" s="232"/>
    </row>
    <row r="12" spans="1:9" ht="30.75" thickBot="1">
      <c r="A12" s="233" t="s">
        <v>4</v>
      </c>
      <c r="B12" s="234" t="s">
        <v>87</v>
      </c>
      <c r="C12" s="235" t="s">
        <v>129</v>
      </c>
      <c r="D12" s="236" t="s">
        <v>130</v>
      </c>
      <c r="E12" s="237" t="s">
        <v>131</v>
      </c>
      <c r="F12" s="238" t="s">
        <v>132</v>
      </c>
      <c r="G12" s="239"/>
      <c r="H12" s="240"/>
    </row>
    <row r="13" spans="1:9">
      <c r="A13" s="233">
        <v>0</v>
      </c>
      <c r="B13" s="241">
        <v>1</v>
      </c>
      <c r="C13" s="242">
        <v>2</v>
      </c>
      <c r="D13" s="242">
        <v>3</v>
      </c>
      <c r="E13" s="242">
        <v>4</v>
      </c>
      <c r="F13" s="243" t="s">
        <v>121</v>
      </c>
      <c r="G13" s="187"/>
      <c r="H13" s="244"/>
    </row>
    <row r="14" spans="1:9" ht="15.75">
      <c r="A14" s="245">
        <v>1</v>
      </c>
      <c r="B14" s="245" t="s">
        <v>9</v>
      </c>
      <c r="C14" s="246">
        <v>9</v>
      </c>
      <c r="D14" s="246">
        <v>148</v>
      </c>
      <c r="E14" s="246">
        <v>12</v>
      </c>
      <c r="F14" s="247">
        <f>SUM(C14:E14)</f>
        <v>169</v>
      </c>
      <c r="G14" s="248"/>
      <c r="H14" s="249"/>
    </row>
    <row r="15" spans="1:9" ht="15.75">
      <c r="A15" s="245">
        <v>2</v>
      </c>
      <c r="B15" s="245" t="s">
        <v>133</v>
      </c>
      <c r="C15" s="246">
        <v>4</v>
      </c>
      <c r="D15" s="246">
        <v>30</v>
      </c>
      <c r="E15" s="246">
        <v>17</v>
      </c>
      <c r="F15" s="247">
        <f>SUM(C15:E15)</f>
        <v>51</v>
      </c>
      <c r="G15" s="248"/>
      <c r="H15" s="249"/>
    </row>
    <row r="16" spans="1:9" ht="15.75" thickBot="1">
      <c r="A16" s="250"/>
      <c r="B16" s="251" t="s">
        <v>91</v>
      </c>
      <c r="C16" s="252">
        <f>SUM(C14:C15)</f>
        <v>13</v>
      </c>
      <c r="D16" s="252">
        <f>SUM(D14:D15)</f>
        <v>178</v>
      </c>
      <c r="E16" s="252">
        <f>SUM(E14:E15)</f>
        <v>29</v>
      </c>
      <c r="F16" s="252">
        <f>SUM(F14:F15)</f>
        <v>220</v>
      </c>
      <c r="G16" s="229"/>
      <c r="H16" s="229"/>
    </row>
    <row r="17" spans="1:10">
      <c r="A17" s="253"/>
      <c r="B17" s="253"/>
      <c r="C17" s="229"/>
      <c r="D17" s="229"/>
      <c r="E17" s="229"/>
      <c r="F17" s="229"/>
      <c r="G17" s="229"/>
      <c r="H17" s="229"/>
    </row>
    <row r="18" spans="1:10">
      <c r="A18" s="231" t="s">
        <v>134</v>
      </c>
      <c r="C18" s="254"/>
      <c r="D18" s="254"/>
      <c r="E18" s="255">
        <f>C10</f>
        <v>2000</v>
      </c>
      <c r="F18" s="231" t="s">
        <v>85</v>
      </c>
      <c r="G18" s="229"/>
    </row>
    <row r="19" spans="1:10" ht="15.75" thickBot="1">
      <c r="A19" s="231"/>
      <c r="C19" s="256"/>
      <c r="D19" s="254"/>
      <c r="E19" s="257"/>
      <c r="G19" s="229"/>
    </row>
    <row r="20" spans="1:10" ht="15.75">
      <c r="A20" s="231"/>
      <c r="B20" s="169" t="s">
        <v>107</v>
      </c>
      <c r="C20" s="170" t="s">
        <v>135</v>
      </c>
      <c r="D20" s="254"/>
      <c r="E20" s="257"/>
      <c r="G20" s="229"/>
    </row>
    <row r="21" spans="1:10" ht="15.75">
      <c r="A21" s="231"/>
      <c r="B21" s="174" t="s">
        <v>112</v>
      </c>
      <c r="C21" s="258">
        <f>E18</f>
        <v>2000</v>
      </c>
      <c r="D21" s="254"/>
      <c r="E21" s="257"/>
      <c r="G21" s="229"/>
    </row>
    <row r="22" spans="1:10" ht="16.5" thickBot="1">
      <c r="A22" s="231"/>
      <c r="B22" s="178" t="s">
        <v>113</v>
      </c>
      <c r="C22" s="179">
        <f>ROUND(C21/F16,4)</f>
        <v>9.0908999999999995</v>
      </c>
      <c r="D22" s="254"/>
      <c r="E22" s="257"/>
      <c r="G22" s="229"/>
    </row>
    <row r="23" spans="1:10" ht="16.5" thickBot="1">
      <c r="A23" s="231"/>
      <c r="B23" s="182"/>
      <c r="C23" s="183"/>
      <c r="D23" s="254"/>
      <c r="E23" s="257"/>
      <c r="G23" s="229"/>
    </row>
    <row r="24" spans="1:10" ht="15.75" thickBot="1">
      <c r="A24" s="259" t="s">
        <v>4</v>
      </c>
      <c r="B24" s="260" t="s">
        <v>87</v>
      </c>
      <c r="C24" s="261" t="s">
        <v>114</v>
      </c>
      <c r="E24" s="112"/>
      <c r="F24" s="112"/>
      <c r="G24" s="229"/>
    </row>
    <row r="25" spans="1:10" ht="15.75" thickBot="1">
      <c r="A25" s="262">
        <v>0</v>
      </c>
      <c r="B25" s="263">
        <v>1</v>
      </c>
      <c r="C25" s="264">
        <v>2</v>
      </c>
      <c r="G25" s="229"/>
    </row>
    <row r="26" spans="1:10">
      <c r="A26" s="265">
        <v>1</v>
      </c>
      <c r="B26" s="265" t="s">
        <v>9</v>
      </c>
      <c r="C26" s="266">
        <f>ROUND(F14*C$22,0)</f>
        <v>1536</v>
      </c>
      <c r="G26" s="229"/>
    </row>
    <row r="27" spans="1:10" ht="15.75" thickBot="1">
      <c r="A27" s="267">
        <v>2</v>
      </c>
      <c r="B27" s="268" t="s">
        <v>133</v>
      </c>
      <c r="C27" s="266">
        <f>ROUND(F15*C$22,0)</f>
        <v>464</v>
      </c>
      <c r="G27" s="229"/>
    </row>
    <row r="28" spans="1:10" ht="15.75" thickBot="1">
      <c r="A28" s="269"/>
      <c r="B28" s="270" t="s">
        <v>91</v>
      </c>
      <c r="C28" s="271">
        <f>SUM(C26:C27)</f>
        <v>2000</v>
      </c>
      <c r="E28" s="272" t="s">
        <v>136</v>
      </c>
      <c r="F28" s="272" t="str">
        <f>IF(C28=C10,"OK","EROARE")</f>
        <v>OK</v>
      </c>
      <c r="G28" s="132"/>
      <c r="H28" s="187"/>
    </row>
    <row r="29" spans="1:10">
      <c r="A29" s="253"/>
      <c r="B29" s="253"/>
      <c r="C29" s="249"/>
      <c r="D29" s="147"/>
      <c r="G29" s="229"/>
    </row>
    <row r="30" spans="1:10">
      <c r="A30" s="8" t="s">
        <v>183</v>
      </c>
      <c r="B30"/>
      <c r="C30"/>
      <c r="F30" s="6"/>
      <c r="G30" s="229"/>
    </row>
    <row r="31" spans="1:10" ht="15.75" thickBot="1">
      <c r="A31" s="253"/>
      <c r="B31" s="8"/>
      <c r="C31" s="229"/>
      <c r="D31" s="229"/>
      <c r="E31" s="187"/>
      <c r="G31" s="229"/>
    </row>
    <row r="32" spans="1:10" ht="17.25" thickBot="1">
      <c r="A32" s="233" t="s">
        <v>4</v>
      </c>
      <c r="B32" s="234" t="s">
        <v>87</v>
      </c>
      <c r="C32" s="214" t="s">
        <v>184</v>
      </c>
      <c r="D32" s="215"/>
      <c r="F32" s="215"/>
      <c r="G32" s="1" t="s">
        <v>124</v>
      </c>
      <c r="H32" s="215"/>
      <c r="I32" s="187"/>
      <c r="J32" s="187"/>
    </row>
    <row r="33" spans="1:10">
      <c r="A33" s="273">
        <v>1</v>
      </c>
      <c r="B33" s="274" t="s">
        <v>9</v>
      </c>
      <c r="C33" s="275">
        <f>SUM(C26)</f>
        <v>1536</v>
      </c>
      <c r="D33" s="276"/>
      <c r="F33" s="276"/>
      <c r="G33" s="1" t="s">
        <v>38</v>
      </c>
      <c r="H33" s="276"/>
      <c r="I33" s="186"/>
      <c r="J33" s="186"/>
    </row>
    <row r="34" spans="1:10" ht="15.75" thickBot="1">
      <c r="A34" s="277">
        <v>2</v>
      </c>
      <c r="B34" s="278" t="s">
        <v>133</v>
      </c>
      <c r="C34" s="279">
        <f>SUM(C27)</f>
        <v>464</v>
      </c>
      <c r="D34" s="276"/>
      <c r="E34" s="276"/>
      <c r="F34" s="276"/>
      <c r="G34" s="276"/>
      <c r="H34" s="276"/>
      <c r="I34" s="186"/>
      <c r="J34" s="186"/>
    </row>
    <row r="35" spans="1:10" ht="15.75" thickBot="1">
      <c r="A35" s="280"/>
      <c r="B35" s="280" t="s">
        <v>91</v>
      </c>
      <c r="C35" s="281">
        <f>SUM(C33:C34)</f>
        <v>2000</v>
      </c>
      <c r="D35" s="229"/>
      <c r="E35" s="229"/>
      <c r="F35" s="229"/>
      <c r="G35" s="229"/>
      <c r="H35" s="229"/>
      <c r="I35" s="186"/>
      <c r="J35" s="186"/>
    </row>
    <row r="36" spans="1:10">
      <c r="A36" s="253"/>
      <c r="B36" s="253"/>
      <c r="C36" s="229"/>
      <c r="D36" s="147"/>
      <c r="E36" s="147"/>
      <c r="F36" s="147"/>
      <c r="G36" s="282"/>
      <c r="H36" s="186"/>
      <c r="I36" s="187"/>
      <c r="J36" s="187"/>
    </row>
    <row r="37" spans="1:10">
      <c r="C37" s="1"/>
    </row>
    <row r="38" spans="1:10">
      <c r="D38" s="283"/>
      <c r="E38" s="283"/>
      <c r="F38" s="283"/>
      <c r="G38" s="283"/>
      <c r="H38" s="283"/>
    </row>
    <row r="39" spans="1:10">
      <c r="D39" s="283"/>
      <c r="E39" s="283"/>
    </row>
  </sheetData>
  <pageMargins left="0.59055118110236227" right="0" top="0.19685039370078741" bottom="0.3937007874015748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topLeftCell="A31" workbookViewId="0">
      <selection activeCell="E36" sqref="E36"/>
    </sheetView>
  </sheetViews>
  <sheetFormatPr defaultRowHeight="15"/>
  <cols>
    <col min="1" max="1" width="5.28515625" customWidth="1"/>
    <col min="2" max="2" width="25" customWidth="1"/>
    <col min="3" max="3" width="21.5703125" bestFit="1" customWidth="1"/>
    <col min="4" max="4" width="11.5703125" customWidth="1"/>
    <col min="5" max="5" width="10.5703125" bestFit="1" customWidth="1"/>
    <col min="6" max="6" width="12.28515625" bestFit="1" customWidth="1"/>
    <col min="7" max="7" width="14" customWidth="1"/>
    <col min="8" max="8" width="13.85546875" customWidth="1"/>
    <col min="9" max="9" width="13.140625" customWidth="1"/>
    <col min="10" max="10" width="7" bestFit="1" customWidth="1"/>
    <col min="11" max="11" width="6.42578125" bestFit="1" customWidth="1"/>
    <col min="12" max="12" width="7.5703125" bestFit="1" customWidth="1"/>
    <col min="13" max="13" width="9.85546875" bestFit="1" customWidth="1"/>
  </cols>
  <sheetData>
    <row r="1" spans="1:14" ht="15.75">
      <c r="A1" s="112" t="s">
        <v>0</v>
      </c>
      <c r="B1" s="112"/>
      <c r="C1" s="112"/>
      <c r="D1" s="112"/>
      <c r="E1" s="112"/>
      <c r="F1" s="112"/>
      <c r="J1" s="226"/>
      <c r="K1" s="226"/>
      <c r="L1" s="284"/>
      <c r="M1" s="284"/>
      <c r="N1" s="284"/>
    </row>
    <row r="2" spans="1:14" ht="15.75">
      <c r="A2" s="110" t="s">
        <v>195</v>
      </c>
      <c r="B2" s="111"/>
      <c r="C2" s="112"/>
      <c r="D2" s="112"/>
      <c r="E2" s="112"/>
      <c r="F2" s="112"/>
      <c r="G2" s="113"/>
      <c r="H2" s="113"/>
      <c r="I2" s="113"/>
    </row>
    <row r="3" spans="1:14">
      <c r="A3" s="4" t="s">
        <v>39</v>
      </c>
      <c r="B3" s="4"/>
      <c r="C3" s="114"/>
      <c r="D3" s="4" t="s">
        <v>80</v>
      </c>
      <c r="E3" s="114"/>
      <c r="F3" s="115"/>
      <c r="G3" s="4" t="s">
        <v>81</v>
      </c>
      <c r="H3" s="114"/>
      <c r="I3" s="112"/>
    </row>
    <row r="4" spans="1:14">
      <c r="A4" s="4" t="s">
        <v>1</v>
      </c>
      <c r="B4" s="4"/>
      <c r="C4" s="114"/>
      <c r="D4" s="4" t="s">
        <v>82</v>
      </c>
      <c r="E4" s="114"/>
      <c r="F4" s="115"/>
      <c r="G4" s="4" t="s">
        <v>2</v>
      </c>
      <c r="H4" s="114"/>
      <c r="I4" s="112"/>
    </row>
    <row r="5" spans="1:14">
      <c r="A5" s="1"/>
      <c r="B5" s="1"/>
      <c r="D5" s="1"/>
      <c r="E5" s="112"/>
      <c r="G5" s="1"/>
      <c r="I5" s="112"/>
      <c r="K5" s="285"/>
    </row>
    <row r="6" spans="1:14">
      <c r="A6" s="1"/>
      <c r="B6" s="1"/>
      <c r="C6" s="112"/>
      <c r="D6" s="112"/>
      <c r="E6" s="112"/>
      <c r="F6" s="112"/>
      <c r="J6" s="226"/>
      <c r="K6" s="285"/>
    </row>
    <row r="7" spans="1:14">
      <c r="B7" s="8" t="s">
        <v>185</v>
      </c>
      <c r="C7" s="286"/>
      <c r="D7" s="286"/>
      <c r="E7" s="286"/>
      <c r="F7" s="285"/>
      <c r="G7" s="285"/>
      <c r="H7" s="226"/>
      <c r="J7" s="226"/>
      <c r="K7" s="226"/>
    </row>
    <row r="8" spans="1:14" ht="12.75" customHeight="1">
      <c r="A8" s="8"/>
      <c r="B8" s="8" t="s">
        <v>137</v>
      </c>
      <c r="D8" s="286"/>
      <c r="E8" s="286"/>
      <c r="F8" s="285"/>
      <c r="G8" s="285"/>
      <c r="H8" s="226"/>
      <c r="J8" s="226"/>
      <c r="K8" s="226"/>
    </row>
    <row r="9" spans="1:14">
      <c r="A9" s="8"/>
      <c r="B9" s="225"/>
      <c r="C9" s="8"/>
      <c r="D9" s="286"/>
      <c r="E9" s="286"/>
      <c r="F9" s="285"/>
      <c r="G9" s="285"/>
      <c r="H9" s="226"/>
      <c r="J9" s="285"/>
      <c r="K9" s="285"/>
    </row>
    <row r="10" spans="1:14" ht="16.5" thickBot="1">
      <c r="A10" s="40" t="s">
        <v>126</v>
      </c>
      <c r="B10" s="41"/>
      <c r="C10" s="287">
        <v>23000</v>
      </c>
      <c r="D10" s="130" t="s">
        <v>127</v>
      </c>
      <c r="E10" s="230"/>
      <c r="F10" s="288"/>
      <c r="G10" s="288"/>
      <c r="H10" s="289"/>
      <c r="I10" s="124"/>
      <c r="J10" s="216"/>
      <c r="K10" s="124"/>
    </row>
    <row r="11" spans="1:14" ht="35.25" customHeight="1" thickBot="1">
      <c r="A11" s="233" t="s">
        <v>4</v>
      </c>
      <c r="B11" s="241" t="s">
        <v>87</v>
      </c>
      <c r="C11" s="236" t="s">
        <v>129</v>
      </c>
      <c r="D11" s="236" t="s">
        <v>130</v>
      </c>
      <c r="E11" s="236" t="s">
        <v>131</v>
      </c>
      <c r="F11" s="290" t="s">
        <v>138</v>
      </c>
      <c r="G11" s="460" t="s">
        <v>139</v>
      </c>
      <c r="H11" s="461" t="s">
        <v>140</v>
      </c>
      <c r="I11" s="291"/>
      <c r="J11" s="132"/>
    </row>
    <row r="12" spans="1:14" ht="16.5" thickBot="1">
      <c r="A12" s="462">
        <v>0</v>
      </c>
      <c r="B12" s="463">
        <v>1</v>
      </c>
      <c r="C12" s="464">
        <v>2</v>
      </c>
      <c r="D12" s="464">
        <v>3</v>
      </c>
      <c r="E12" s="465">
        <v>4</v>
      </c>
      <c r="F12" s="466" t="s">
        <v>121</v>
      </c>
      <c r="G12" s="467">
        <v>6</v>
      </c>
      <c r="H12" s="468">
        <v>7</v>
      </c>
      <c r="I12" s="132"/>
      <c r="J12" s="132"/>
    </row>
    <row r="13" spans="1:14" ht="15.75">
      <c r="A13" s="469">
        <v>1</v>
      </c>
      <c r="B13" s="470" t="s">
        <v>19</v>
      </c>
      <c r="C13" s="471">
        <v>14.87</v>
      </c>
      <c r="D13" s="471">
        <v>12.83</v>
      </c>
      <c r="E13" s="471">
        <v>28</v>
      </c>
      <c r="F13" s="472">
        <f>SUM(C13:E13)</f>
        <v>55.7</v>
      </c>
      <c r="G13" s="473">
        <v>0</v>
      </c>
      <c r="H13" s="474">
        <f>F13+G13</f>
        <v>55.7</v>
      </c>
      <c r="I13" s="295"/>
      <c r="J13" s="132"/>
    </row>
    <row r="14" spans="1:14" ht="15.75">
      <c r="A14" s="475">
        <v>2</v>
      </c>
      <c r="B14" s="476" t="s">
        <v>7</v>
      </c>
      <c r="C14" s="477">
        <v>10.63</v>
      </c>
      <c r="D14" s="477">
        <v>9.17</v>
      </c>
      <c r="E14" s="477">
        <v>28</v>
      </c>
      <c r="F14" s="478">
        <f t="shared" ref="F14:F18" si="0">SUM(C14:E14)</f>
        <v>47.8</v>
      </c>
      <c r="G14" s="479">
        <v>0</v>
      </c>
      <c r="H14" s="480">
        <f t="shared" ref="H14:H18" si="1">F14+G14</f>
        <v>47.8</v>
      </c>
      <c r="I14" s="295"/>
      <c r="J14" s="132"/>
    </row>
    <row r="15" spans="1:14" ht="15.75">
      <c r="A15" s="481">
        <v>3</v>
      </c>
      <c r="B15" s="476" t="s">
        <v>20</v>
      </c>
      <c r="C15" s="477">
        <v>12.83</v>
      </c>
      <c r="D15" s="477">
        <v>23.3</v>
      </c>
      <c r="E15" s="477">
        <v>12</v>
      </c>
      <c r="F15" s="478">
        <f t="shared" si="0"/>
        <v>48.13</v>
      </c>
      <c r="G15" s="479">
        <v>0</v>
      </c>
      <c r="H15" s="480">
        <f t="shared" si="1"/>
        <v>48.13</v>
      </c>
      <c r="I15" s="295"/>
      <c r="J15" s="132"/>
    </row>
    <row r="16" spans="1:14" ht="15.75">
      <c r="A16" s="475">
        <v>4</v>
      </c>
      <c r="B16" s="476" t="s">
        <v>21</v>
      </c>
      <c r="C16" s="477">
        <v>7</v>
      </c>
      <c r="D16" s="477">
        <v>5</v>
      </c>
      <c r="E16" s="477">
        <v>20</v>
      </c>
      <c r="F16" s="478">
        <f t="shared" si="0"/>
        <v>32</v>
      </c>
      <c r="G16" s="479">
        <v>0</v>
      </c>
      <c r="H16" s="480">
        <f t="shared" si="1"/>
        <v>32</v>
      </c>
      <c r="I16" s="295"/>
      <c r="J16" s="132"/>
    </row>
    <row r="17" spans="1:10" ht="15.75">
      <c r="A17" s="481">
        <v>5</v>
      </c>
      <c r="B17" s="476" t="s">
        <v>133</v>
      </c>
      <c r="C17" s="482">
        <v>15</v>
      </c>
      <c r="D17" s="477">
        <v>6</v>
      </c>
      <c r="E17" s="477">
        <v>17</v>
      </c>
      <c r="F17" s="478">
        <f t="shared" si="0"/>
        <v>38</v>
      </c>
      <c r="G17" s="479">
        <v>0</v>
      </c>
      <c r="H17" s="480">
        <f t="shared" si="1"/>
        <v>38</v>
      </c>
      <c r="I17" s="295"/>
      <c r="J17" s="132"/>
    </row>
    <row r="18" spans="1:10" ht="16.5" thickBot="1">
      <c r="A18" s="475">
        <v>6</v>
      </c>
      <c r="B18" s="455" t="s">
        <v>11</v>
      </c>
      <c r="C18" s="483">
        <v>6.13</v>
      </c>
      <c r="D18" s="483">
        <v>3.75</v>
      </c>
      <c r="E18" s="483">
        <v>20</v>
      </c>
      <c r="F18" s="484">
        <f t="shared" si="0"/>
        <v>29.88</v>
      </c>
      <c r="G18" s="485">
        <v>0</v>
      </c>
      <c r="H18" s="486">
        <f t="shared" si="1"/>
        <v>29.88</v>
      </c>
      <c r="I18" s="295"/>
      <c r="J18" s="132"/>
    </row>
    <row r="19" spans="1:10" ht="16.5" thickBot="1">
      <c r="A19" s="487"/>
      <c r="B19" s="488" t="s">
        <v>91</v>
      </c>
      <c r="C19" s="489">
        <f t="shared" ref="C19:H19" si="2">SUM(C13:C18)</f>
        <v>66.459999999999994</v>
      </c>
      <c r="D19" s="489">
        <f t="shared" si="2"/>
        <v>60.05</v>
      </c>
      <c r="E19" s="489">
        <f t="shared" si="2"/>
        <v>125</v>
      </c>
      <c r="F19" s="489">
        <f t="shared" si="2"/>
        <v>251.51</v>
      </c>
      <c r="G19" s="490">
        <f t="shared" si="2"/>
        <v>0</v>
      </c>
      <c r="H19" s="491">
        <f t="shared" si="2"/>
        <v>251.51</v>
      </c>
      <c r="I19" s="132"/>
      <c r="J19" s="132"/>
    </row>
    <row r="20" spans="1:10">
      <c r="I20" s="132"/>
      <c r="J20" s="132"/>
    </row>
    <row r="21" spans="1:10" ht="15.75">
      <c r="A21" s="299" t="s">
        <v>141</v>
      </c>
      <c r="B21" s="300"/>
      <c r="C21" s="300"/>
      <c r="D21" s="300"/>
      <c r="E21" s="300"/>
      <c r="F21" s="300"/>
      <c r="G21" s="301">
        <f>C10</f>
        <v>23000</v>
      </c>
      <c r="H21" s="302" t="s">
        <v>101</v>
      </c>
    </row>
    <row r="22" spans="1:10" ht="15.75">
      <c r="B22" s="300"/>
      <c r="C22" s="300"/>
      <c r="D22" s="300"/>
      <c r="E22" s="300"/>
      <c r="F22" s="300"/>
      <c r="G22" s="300"/>
      <c r="H22" s="303"/>
    </row>
    <row r="23" spans="1:10" ht="16.5" thickBot="1">
      <c r="B23" s="304" t="s">
        <v>105</v>
      </c>
      <c r="C23" s="305"/>
      <c r="D23" s="305"/>
      <c r="E23" s="305"/>
      <c r="F23" s="305"/>
      <c r="G23" s="300"/>
      <c r="H23" s="303"/>
    </row>
    <row r="24" spans="1:10" ht="15.75">
      <c r="B24" s="169" t="s">
        <v>107</v>
      </c>
      <c r="C24" s="170" t="s">
        <v>142</v>
      </c>
      <c r="D24" s="300"/>
      <c r="E24" s="300"/>
      <c r="F24" s="300"/>
    </row>
    <row r="25" spans="1:10" ht="15.75">
      <c r="A25" s="299"/>
      <c r="B25" s="174" t="s">
        <v>143</v>
      </c>
      <c r="C25" s="258">
        <f>G21</f>
        <v>23000</v>
      </c>
      <c r="D25" s="306"/>
      <c r="E25" s="307"/>
      <c r="F25" s="300"/>
    </row>
    <row r="26" spans="1:10" ht="16.5" thickBot="1">
      <c r="A26" s="299"/>
      <c r="B26" s="178" t="s">
        <v>113</v>
      </c>
      <c r="C26" s="179">
        <f>ROUND(C25/H19,6)</f>
        <v>91.447655999999995</v>
      </c>
      <c r="D26" s="300"/>
      <c r="E26" s="300"/>
      <c r="F26" s="300"/>
    </row>
    <row r="27" spans="1:10" ht="15.75">
      <c r="A27" s="299"/>
      <c r="B27" s="182"/>
      <c r="C27" s="183"/>
      <c r="D27" s="300"/>
      <c r="E27" s="300"/>
      <c r="F27" s="300"/>
    </row>
    <row r="28" spans="1:10" ht="16.5" thickBot="1">
      <c r="A28" s="299"/>
      <c r="B28" s="182"/>
      <c r="C28" s="183"/>
      <c r="D28" s="300"/>
      <c r="E28" s="300"/>
      <c r="F28" s="300"/>
    </row>
    <row r="29" spans="1:10" ht="19.5" customHeight="1" thickBot="1">
      <c r="A29" s="308" t="s">
        <v>4</v>
      </c>
      <c r="B29" s="308" t="s">
        <v>87</v>
      </c>
      <c r="C29" s="309" t="s">
        <v>144</v>
      </c>
      <c r="E29" s="300"/>
      <c r="F29" s="300"/>
      <c r="G29" s="300"/>
      <c r="H29" s="303"/>
    </row>
    <row r="30" spans="1:10" ht="15.75">
      <c r="A30" s="293">
        <v>1</v>
      </c>
      <c r="B30" s="294" t="s">
        <v>19</v>
      </c>
      <c r="C30" s="310">
        <f>ROUND(C$26*F13,0)</f>
        <v>5094</v>
      </c>
      <c r="E30" s="300"/>
      <c r="F30" s="300"/>
      <c r="G30" s="300"/>
      <c r="H30" s="303"/>
    </row>
    <row r="31" spans="1:10" ht="15.75">
      <c r="A31" s="296">
        <v>2</v>
      </c>
      <c r="B31" s="297" t="s">
        <v>7</v>
      </c>
      <c r="C31" s="310">
        <f t="shared" ref="C31:C34" si="3">ROUND(C$26*F14,0)</f>
        <v>4371</v>
      </c>
      <c r="E31" s="300"/>
      <c r="F31" s="300"/>
      <c r="G31" s="300"/>
      <c r="H31" s="303"/>
    </row>
    <row r="32" spans="1:10" ht="15.75">
      <c r="A32" s="296">
        <v>3</v>
      </c>
      <c r="B32" s="297" t="s">
        <v>20</v>
      </c>
      <c r="C32" s="310">
        <f t="shared" si="3"/>
        <v>4401</v>
      </c>
      <c r="E32" s="311"/>
      <c r="F32" s="311"/>
      <c r="G32" s="311"/>
      <c r="H32" s="303"/>
      <c r="I32" s="132"/>
    </row>
    <row r="33" spans="1:10" ht="15.75">
      <c r="A33" s="296">
        <v>4</v>
      </c>
      <c r="B33" s="297" t="s">
        <v>21</v>
      </c>
      <c r="C33" s="310">
        <f t="shared" si="3"/>
        <v>2926</v>
      </c>
      <c r="E33" s="311"/>
      <c r="F33" s="311"/>
      <c r="G33" s="311"/>
      <c r="H33" s="303"/>
      <c r="I33" s="132"/>
    </row>
    <row r="34" spans="1:10" ht="15.75">
      <c r="A34" s="296">
        <v>5</v>
      </c>
      <c r="B34" s="297" t="s">
        <v>133</v>
      </c>
      <c r="C34" s="310">
        <f t="shared" si="3"/>
        <v>3475</v>
      </c>
      <c r="E34" s="311"/>
      <c r="F34" s="311"/>
      <c r="G34" s="311"/>
      <c r="H34" s="303"/>
      <c r="I34" s="132"/>
    </row>
    <row r="35" spans="1:10" ht="16.5" thickBot="1">
      <c r="A35" s="298">
        <v>6</v>
      </c>
      <c r="B35" s="148" t="s">
        <v>11</v>
      </c>
      <c r="C35" s="310">
        <v>2733</v>
      </c>
      <c r="E35" s="311"/>
      <c r="F35" s="311"/>
      <c r="G35" s="311"/>
      <c r="H35" s="303"/>
      <c r="I35" s="132"/>
    </row>
    <row r="36" spans="1:10" ht="16.5" thickBot="1">
      <c r="A36" s="330"/>
      <c r="B36" s="507" t="s">
        <v>91</v>
      </c>
      <c r="C36" s="313">
        <f>SUM(C30:C35)</f>
        <v>23000</v>
      </c>
      <c r="G36" s="314">
        <f>SUM(G30:G35)</f>
        <v>0</v>
      </c>
      <c r="H36" s="315" t="s">
        <v>145</v>
      </c>
      <c r="I36" s="315" t="str">
        <f>IF(C36=C10,"ok", "eroare")</f>
        <v>ok</v>
      </c>
    </row>
    <row r="37" spans="1:10" ht="15.75">
      <c r="A37" s="316"/>
      <c r="B37" s="316"/>
      <c r="C37" s="317"/>
      <c r="D37" s="318"/>
      <c r="E37" s="311"/>
      <c r="F37" s="311"/>
      <c r="G37" s="311"/>
      <c r="H37" s="303"/>
      <c r="I37" s="132"/>
    </row>
    <row r="38" spans="1:10" ht="15.75">
      <c r="A38" s="43" t="s">
        <v>146</v>
      </c>
      <c r="B38" s="319"/>
      <c r="C38" s="319"/>
      <c r="D38" s="319"/>
      <c r="E38" s="319"/>
      <c r="F38" s="319"/>
      <c r="G38" s="319"/>
      <c r="H38" s="303"/>
    </row>
    <row r="39" spans="1:10" ht="15.75">
      <c r="A39" s="43" t="s">
        <v>147</v>
      </c>
      <c r="B39" s="319"/>
      <c r="C39" s="319"/>
      <c r="D39" s="319"/>
      <c r="E39" s="319"/>
      <c r="F39" s="319"/>
      <c r="G39" s="319"/>
      <c r="H39" s="303"/>
    </row>
    <row r="40" spans="1:10" ht="15.75">
      <c r="A40" s="43" t="s">
        <v>148</v>
      </c>
      <c r="B40" s="319"/>
      <c r="C40" s="319"/>
      <c r="D40" s="319"/>
      <c r="E40" s="319"/>
      <c r="F40" s="319"/>
      <c r="G40" s="319"/>
      <c r="H40" s="303"/>
    </row>
    <row r="41" spans="1:10" ht="15.75">
      <c r="A41" s="43"/>
      <c r="B41" s="319"/>
      <c r="C41" s="319"/>
      <c r="D41" s="319"/>
      <c r="E41" s="319"/>
      <c r="F41" s="319"/>
      <c r="G41" s="319"/>
      <c r="H41" s="303"/>
    </row>
    <row r="42" spans="1:10" ht="15.75">
      <c r="A42" s="43"/>
      <c r="B42" s="319"/>
      <c r="C42" s="319"/>
      <c r="D42" s="319"/>
      <c r="E42" s="319"/>
      <c r="F42" s="319"/>
      <c r="G42" s="319"/>
      <c r="H42" s="303"/>
    </row>
    <row r="43" spans="1:10" ht="15.75">
      <c r="A43" s="43"/>
      <c r="B43" s="319"/>
      <c r="C43" s="319"/>
      <c r="D43" s="319"/>
      <c r="E43" s="319"/>
      <c r="F43" s="319"/>
      <c r="G43" s="319"/>
      <c r="H43" s="303"/>
    </row>
    <row r="44" spans="1:10" ht="15.75">
      <c r="A44" s="43"/>
      <c r="B44" s="8" t="s">
        <v>183</v>
      </c>
      <c r="C44" s="319"/>
      <c r="D44" s="319"/>
      <c r="E44" s="319"/>
      <c r="F44" s="319"/>
      <c r="G44" s="319"/>
      <c r="H44" s="303"/>
    </row>
    <row r="45" spans="1:10" ht="16.5" thickBot="1">
      <c r="A45" s="43"/>
      <c r="B45" s="319"/>
      <c r="C45" s="319"/>
      <c r="D45" s="319"/>
      <c r="E45" s="320"/>
      <c r="F45" s="320"/>
      <c r="G45" s="320"/>
      <c r="H45" s="303"/>
    </row>
    <row r="46" spans="1:10" ht="17.25" thickBot="1">
      <c r="A46" s="321" t="s">
        <v>4</v>
      </c>
      <c r="B46" s="292" t="s">
        <v>87</v>
      </c>
      <c r="C46" s="214" t="s">
        <v>190</v>
      </c>
      <c r="D46" s="510"/>
      <c r="E46" s="215"/>
      <c r="F46" s="215"/>
      <c r="G46" s="322"/>
      <c r="H46" s="215"/>
      <c r="I46" s="132"/>
    </row>
    <row r="47" spans="1:10" ht="15.75">
      <c r="A47" s="323">
        <v>1</v>
      </c>
      <c r="B47" s="294" t="s">
        <v>19</v>
      </c>
      <c r="C47" s="509">
        <f t="shared" ref="C47" si="4">C30</f>
        <v>5094</v>
      </c>
      <c r="D47" s="511"/>
      <c r="E47" s="326"/>
      <c r="F47" s="325"/>
      <c r="G47" s="327"/>
      <c r="H47" s="325"/>
      <c r="I47" s="312"/>
      <c r="J47" s="181"/>
    </row>
    <row r="48" spans="1:10" ht="15.75">
      <c r="A48" s="328">
        <v>2</v>
      </c>
      <c r="B48" s="297" t="s">
        <v>7</v>
      </c>
      <c r="C48" s="509">
        <f t="shared" ref="C48" si="5">C31</f>
        <v>4371</v>
      </c>
      <c r="D48" s="511"/>
      <c r="E48" s="326"/>
      <c r="F48" s="325"/>
      <c r="G48" s="327"/>
      <c r="H48" s="325"/>
      <c r="I48" s="312"/>
      <c r="J48" s="181"/>
    </row>
    <row r="49" spans="1:13" ht="15.75">
      <c r="A49" s="328">
        <v>3</v>
      </c>
      <c r="B49" s="297" t="s">
        <v>20</v>
      </c>
      <c r="C49" s="509">
        <f t="shared" ref="C49" si="6">C32</f>
        <v>4401</v>
      </c>
      <c r="D49" s="511"/>
      <c r="E49" s="326"/>
      <c r="F49" s="325"/>
      <c r="G49" s="327"/>
      <c r="H49" s="325"/>
      <c r="I49" s="312"/>
      <c r="J49" s="181"/>
    </row>
    <row r="50" spans="1:13" ht="15.75">
      <c r="A50" s="328">
        <v>4</v>
      </c>
      <c r="B50" s="297" t="s">
        <v>21</v>
      </c>
      <c r="C50" s="509">
        <f t="shared" ref="C50" si="7">C33</f>
        <v>2926</v>
      </c>
      <c r="D50" s="511"/>
      <c r="E50" s="326"/>
      <c r="F50" s="325"/>
      <c r="G50" s="327"/>
      <c r="H50" s="325"/>
      <c r="I50" s="312"/>
      <c r="J50" s="181"/>
    </row>
    <row r="51" spans="1:13" ht="15.75">
      <c r="A51" s="328">
        <v>5</v>
      </c>
      <c r="B51" s="297" t="s">
        <v>133</v>
      </c>
      <c r="C51" s="324">
        <f t="shared" ref="C51" si="8">C34</f>
        <v>3475</v>
      </c>
      <c r="D51" s="325"/>
      <c r="E51" s="326"/>
      <c r="F51" s="325"/>
      <c r="G51" s="327"/>
      <c r="H51" s="325"/>
      <c r="I51" s="312"/>
      <c r="J51" s="181"/>
    </row>
    <row r="52" spans="1:13" ht="16.5" thickBot="1">
      <c r="A52" s="329">
        <v>6</v>
      </c>
      <c r="B52" s="148" t="s">
        <v>11</v>
      </c>
      <c r="C52" s="324">
        <f t="shared" ref="C52" si="9">C35</f>
        <v>2733</v>
      </c>
      <c r="D52" s="325"/>
      <c r="E52" s="326"/>
      <c r="F52" s="325"/>
      <c r="G52" s="327"/>
      <c r="H52" s="325"/>
      <c r="I52" s="312"/>
      <c r="J52" s="181"/>
    </row>
    <row r="53" spans="1:13" ht="16.5" thickBot="1">
      <c r="A53" s="330"/>
      <c r="B53" s="330" t="s">
        <v>91</v>
      </c>
      <c r="C53" s="331">
        <f>SUM(C47:C52)</f>
        <v>23000</v>
      </c>
      <c r="D53" s="332"/>
      <c r="E53" s="332"/>
      <c r="F53" s="332"/>
      <c r="G53" s="327"/>
      <c r="H53" s="332"/>
      <c r="I53" s="312"/>
      <c r="J53" s="181"/>
    </row>
    <row r="54" spans="1:13">
      <c r="D54" s="132"/>
      <c r="E54" s="132"/>
    </row>
    <row r="55" spans="1:13" ht="15.75">
      <c r="A55" s="316"/>
      <c r="B55" s="1" t="s">
        <v>124</v>
      </c>
      <c r="C55" s="332"/>
      <c r="D55" s="332"/>
      <c r="E55" s="332"/>
      <c r="F55" s="332"/>
      <c r="G55" s="327"/>
      <c r="H55" s="332"/>
      <c r="I55" s="312"/>
      <c r="J55" s="181"/>
    </row>
    <row r="56" spans="1:13" ht="15.75">
      <c r="A56" s="316"/>
      <c r="B56" s="1" t="s">
        <v>38</v>
      </c>
      <c r="C56" s="332"/>
      <c r="D56" s="332"/>
      <c r="E56" s="332"/>
      <c r="F56" s="332"/>
      <c r="G56" s="327"/>
      <c r="H56" s="332"/>
      <c r="I56" s="312"/>
      <c r="J56" s="181"/>
    </row>
    <row r="57" spans="1:13" ht="15.75">
      <c r="A57" s="316"/>
      <c r="B57" s="316"/>
      <c r="C57" s="332"/>
      <c r="D57" s="332"/>
      <c r="E57" s="332"/>
      <c r="F57" s="332"/>
      <c r="G57" s="327"/>
      <c r="H57" s="332"/>
      <c r="I57" s="312"/>
      <c r="J57" s="181"/>
    </row>
    <row r="58" spans="1:13" ht="16.5" thickBot="1">
      <c r="A58" s="41"/>
      <c r="B58" s="41"/>
      <c r="C58" s="41"/>
      <c r="D58" s="185"/>
      <c r="E58" s="185"/>
      <c r="F58" s="185"/>
      <c r="G58" s="185"/>
      <c r="H58" s="132"/>
    </row>
    <row r="59" spans="1:13">
      <c r="A59" s="539" t="s">
        <v>4</v>
      </c>
      <c r="B59" s="541" t="s">
        <v>87</v>
      </c>
      <c r="C59" s="333" t="s">
        <v>149</v>
      </c>
      <c r="D59" s="333" t="s">
        <v>150</v>
      </c>
      <c r="E59" s="333" t="s">
        <v>151</v>
      </c>
      <c r="F59" s="333" t="s">
        <v>152</v>
      </c>
      <c r="G59" s="333" t="s">
        <v>153</v>
      </c>
      <c r="H59" s="543" t="s">
        <v>154</v>
      </c>
      <c r="I59" s="545" t="s">
        <v>184</v>
      </c>
      <c r="J59" s="547" t="s">
        <v>155</v>
      </c>
      <c r="K59" s="334"/>
      <c r="L59" s="335"/>
    </row>
    <row r="60" spans="1:13" ht="15.75" thickBot="1">
      <c r="A60" s="540"/>
      <c r="B60" s="542"/>
      <c r="C60" s="336">
        <v>60</v>
      </c>
      <c r="D60" s="336">
        <v>40</v>
      </c>
      <c r="E60" s="336">
        <v>30</v>
      </c>
      <c r="F60" s="336">
        <v>30</v>
      </c>
      <c r="G60" s="336">
        <v>50</v>
      </c>
      <c r="H60" s="544"/>
      <c r="I60" s="546"/>
      <c r="J60" s="548"/>
      <c r="K60" s="337"/>
      <c r="L60" s="338" t="s">
        <v>156</v>
      </c>
    </row>
    <row r="61" spans="1:13">
      <c r="A61" s="339">
        <v>1</v>
      </c>
      <c r="B61" s="340" t="s">
        <v>19</v>
      </c>
      <c r="C61" s="341">
        <v>60</v>
      </c>
      <c r="D61" s="341">
        <v>40</v>
      </c>
      <c r="E61" s="341">
        <v>30</v>
      </c>
      <c r="F61" s="341">
        <v>30</v>
      </c>
      <c r="G61" s="342" t="s">
        <v>157</v>
      </c>
      <c r="H61" s="343">
        <v>210</v>
      </c>
      <c r="I61" s="344">
        <f t="shared" ref="I61:I66" si="10">C47</f>
        <v>5094</v>
      </c>
      <c r="J61" s="345">
        <f>I61/F61</f>
        <v>169.8</v>
      </c>
      <c r="K61" s="346" t="str">
        <f>IF(J61&gt;H61,"gresit","corect")</f>
        <v>corect</v>
      </c>
      <c r="L61" s="347">
        <f>H61*F61</f>
        <v>6300</v>
      </c>
    </row>
    <row r="62" spans="1:13">
      <c r="A62" s="348">
        <v>2</v>
      </c>
      <c r="B62" s="349" t="s">
        <v>7</v>
      </c>
      <c r="C62" s="341">
        <v>60</v>
      </c>
      <c r="D62" s="350">
        <v>40</v>
      </c>
      <c r="E62" s="350">
        <v>30</v>
      </c>
      <c r="F62" s="346" t="s">
        <v>157</v>
      </c>
      <c r="G62" s="346" t="s">
        <v>157</v>
      </c>
      <c r="H62" s="351">
        <v>150</v>
      </c>
      <c r="I62" s="344">
        <f t="shared" si="10"/>
        <v>4371</v>
      </c>
      <c r="J62" s="345">
        <f>I62/E62</f>
        <v>145.69999999999999</v>
      </c>
      <c r="K62" s="352" t="str">
        <f>IF(J62&gt;H62,"depaseste","corect")</f>
        <v>corect</v>
      </c>
      <c r="L62" s="347">
        <f>H62*E62</f>
        <v>4500</v>
      </c>
      <c r="M62" s="181"/>
    </row>
    <row r="63" spans="1:13">
      <c r="A63" s="348">
        <v>3</v>
      </c>
      <c r="B63" s="349" t="s">
        <v>20</v>
      </c>
      <c r="C63" s="341">
        <v>60</v>
      </c>
      <c r="D63" s="350">
        <v>40</v>
      </c>
      <c r="E63" s="350">
        <v>30</v>
      </c>
      <c r="F63" s="346" t="s">
        <v>157</v>
      </c>
      <c r="G63" s="346" t="s">
        <v>157</v>
      </c>
      <c r="H63" s="351">
        <v>210</v>
      </c>
      <c r="I63" s="344">
        <f t="shared" si="10"/>
        <v>4401</v>
      </c>
      <c r="J63" s="345">
        <f>I63/E63</f>
        <v>146.69999999999999</v>
      </c>
      <c r="K63" s="346" t="str">
        <f t="shared" ref="K63:K66" si="11">IF(J63&gt;H63,"gresit","corect")</f>
        <v>corect</v>
      </c>
      <c r="L63" s="347">
        <f>H63*E63</f>
        <v>6300</v>
      </c>
    </row>
    <row r="64" spans="1:13">
      <c r="A64" s="348">
        <v>4</v>
      </c>
      <c r="B64" s="349" t="s">
        <v>21</v>
      </c>
      <c r="C64" s="341">
        <v>60</v>
      </c>
      <c r="D64" s="346" t="s">
        <v>157</v>
      </c>
      <c r="E64" s="346" t="s">
        <v>157</v>
      </c>
      <c r="F64" s="346" t="s">
        <v>157</v>
      </c>
      <c r="G64" s="346" t="s">
        <v>157</v>
      </c>
      <c r="H64" s="351">
        <v>120</v>
      </c>
      <c r="I64" s="344">
        <f t="shared" si="10"/>
        <v>2926</v>
      </c>
      <c r="J64" s="345">
        <f>I64/C64</f>
        <v>48.766666666666666</v>
      </c>
      <c r="K64" s="346" t="str">
        <f t="shared" si="11"/>
        <v>corect</v>
      </c>
      <c r="L64" s="347">
        <f>H64*C64</f>
        <v>7200</v>
      </c>
    </row>
    <row r="65" spans="1:12">
      <c r="A65" s="348">
        <v>5</v>
      </c>
      <c r="B65" s="349" t="s">
        <v>133</v>
      </c>
      <c r="C65" s="341">
        <v>60</v>
      </c>
      <c r="D65" s="350">
        <v>40</v>
      </c>
      <c r="E65" s="350">
        <v>30</v>
      </c>
      <c r="F65" s="346" t="s">
        <v>157</v>
      </c>
      <c r="G65" s="350">
        <v>50</v>
      </c>
      <c r="H65" s="351">
        <v>160</v>
      </c>
      <c r="I65" s="344">
        <f t="shared" si="10"/>
        <v>3475</v>
      </c>
      <c r="J65" s="345">
        <f>I65/E65</f>
        <v>115.83333333333333</v>
      </c>
      <c r="K65" s="346" t="str">
        <f t="shared" si="11"/>
        <v>corect</v>
      </c>
      <c r="L65" s="347">
        <f>H65*E65</f>
        <v>4800</v>
      </c>
    </row>
    <row r="66" spans="1:12">
      <c r="A66" s="348">
        <v>6</v>
      </c>
      <c r="B66" s="353" t="s">
        <v>48</v>
      </c>
      <c r="C66" s="341">
        <v>60</v>
      </c>
      <c r="D66" s="346" t="s">
        <v>157</v>
      </c>
      <c r="E66" s="346" t="s">
        <v>157</v>
      </c>
      <c r="F66" s="346" t="s">
        <v>157</v>
      </c>
      <c r="G66" s="346" t="s">
        <v>157</v>
      </c>
      <c r="H66" s="351">
        <v>60</v>
      </c>
      <c r="I66" s="344">
        <f t="shared" si="10"/>
        <v>2733</v>
      </c>
      <c r="J66" s="345">
        <f>I66/C66</f>
        <v>45.55</v>
      </c>
      <c r="K66" s="346" t="str">
        <f t="shared" si="11"/>
        <v>corect</v>
      </c>
      <c r="L66" s="347">
        <f t="shared" ref="L66" si="12">H66*C66</f>
        <v>3600</v>
      </c>
    </row>
    <row r="67" spans="1:12">
      <c r="A67" s="354"/>
      <c r="B67" s="354"/>
      <c r="C67" s="354"/>
      <c r="D67" s="355"/>
      <c r="E67" s="354"/>
      <c r="F67" s="354"/>
      <c r="G67" s="354"/>
      <c r="H67" s="356"/>
      <c r="I67" s="357">
        <f>SUM(I61:I66)</f>
        <v>23000</v>
      </c>
      <c r="J67" s="356"/>
      <c r="K67" s="356"/>
      <c r="L67" s="356"/>
    </row>
    <row r="68" spans="1:12">
      <c r="A68" s="1" t="s">
        <v>124</v>
      </c>
    </row>
    <row r="69" spans="1:12">
      <c r="A69" s="1" t="s">
        <v>38</v>
      </c>
    </row>
  </sheetData>
  <mergeCells count="5">
    <mergeCell ref="A59:A60"/>
    <mergeCell ref="B59:B60"/>
    <mergeCell ref="H59:H60"/>
    <mergeCell ref="I59:I60"/>
    <mergeCell ref="J59:J60"/>
  </mergeCells>
  <pageMargins left="0.39370078740157483" right="0" top="0.39370078740157483" bottom="0.39370078740157483" header="0.31496062992125984" footer="0.31496062992125984"/>
  <pageSetup paperSize="9" scale="80" orientation="landscape" r:id="rId1"/>
  <headerFooter>
    <oddFooter>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C8" sqref="C8"/>
    </sheetView>
  </sheetViews>
  <sheetFormatPr defaultRowHeight="15.75"/>
  <cols>
    <col min="1" max="1" width="5.85546875" style="358" customWidth="1"/>
    <col min="2" max="2" width="21.7109375" style="358" customWidth="1"/>
    <col min="3" max="3" width="17.7109375" style="358" customWidth="1"/>
    <col min="4" max="4" width="17.140625" style="358" customWidth="1"/>
    <col min="5" max="5" width="17" style="358" customWidth="1"/>
    <col min="6" max="6" width="15.7109375" style="358" customWidth="1"/>
    <col min="7" max="7" width="17.85546875" style="358" customWidth="1"/>
    <col min="8" max="8" width="14.28515625" style="358" customWidth="1"/>
    <col min="9" max="9" width="11.28515625" style="358" bestFit="1" customWidth="1"/>
    <col min="10" max="16384" width="9.140625" style="358"/>
  </cols>
  <sheetData>
    <row r="1" spans="1:12">
      <c r="A1" s="319" t="s">
        <v>0</v>
      </c>
      <c r="B1" s="319"/>
      <c r="C1" s="319"/>
      <c r="D1" s="319"/>
      <c r="E1" s="319"/>
      <c r="F1" s="319"/>
      <c r="G1" s="41"/>
      <c r="H1" s="41"/>
      <c r="I1" s="41"/>
    </row>
    <row r="2" spans="1:12">
      <c r="A2" s="110" t="s">
        <v>195</v>
      </c>
      <c r="B2" s="111"/>
      <c r="C2" s="319"/>
      <c r="D2" s="319"/>
      <c r="E2" s="319"/>
      <c r="F2" s="319"/>
      <c r="G2" s="41"/>
      <c r="H2" s="41"/>
      <c r="I2" s="41"/>
    </row>
    <row r="3" spans="1:12">
      <c r="A3" s="4" t="s">
        <v>39</v>
      </c>
      <c r="B3" s="4"/>
      <c r="C3" s="114"/>
      <c r="D3" s="4" t="s">
        <v>80</v>
      </c>
      <c r="E3" s="114"/>
      <c r="F3" s="115"/>
      <c r="G3" s="4" t="s">
        <v>81</v>
      </c>
      <c r="H3" s="114"/>
      <c r="I3" s="225"/>
    </row>
    <row r="4" spans="1:12">
      <c r="A4" s="1" t="s">
        <v>158</v>
      </c>
      <c r="B4" s="1"/>
      <c r="C4" s="225"/>
      <c r="D4" s="1" t="s">
        <v>159</v>
      </c>
      <c r="E4" s="112"/>
      <c r="G4" s="1" t="s">
        <v>160</v>
      </c>
      <c r="I4" s="225"/>
    </row>
    <row r="5" spans="1:12">
      <c r="A5" s="1"/>
      <c r="B5" s="1"/>
      <c r="C5" s="112"/>
      <c r="D5" s="112"/>
      <c r="E5" s="112"/>
      <c r="F5" s="112"/>
      <c r="G5" s="225"/>
      <c r="I5" s="225"/>
    </row>
    <row r="6" spans="1:12">
      <c r="A6" s="43"/>
      <c r="B6" s="43"/>
      <c r="C6" s="319"/>
      <c r="D6" s="319"/>
      <c r="E6" s="319"/>
      <c r="F6" s="319"/>
      <c r="G6" s="41"/>
      <c r="H6" s="41"/>
      <c r="I6" s="41"/>
    </row>
    <row r="7" spans="1:12">
      <c r="A7" s="41"/>
      <c r="B7" s="41"/>
      <c r="C7" s="41"/>
      <c r="D7" s="41"/>
      <c r="E7" s="41"/>
      <c r="F7" s="41"/>
      <c r="G7" s="41"/>
      <c r="H7" s="41"/>
      <c r="I7" s="41"/>
    </row>
    <row r="8" spans="1:12">
      <c r="A8" s="41"/>
      <c r="B8" s="41"/>
      <c r="C8" s="8" t="s">
        <v>185</v>
      </c>
      <c r="D8" s="318"/>
      <c r="E8" s="318"/>
      <c r="F8" s="41"/>
      <c r="G8" s="41"/>
      <c r="H8" s="319"/>
      <c r="I8" s="41"/>
    </row>
    <row r="9" spans="1:12">
      <c r="A9" s="318"/>
      <c r="B9" s="41"/>
      <c r="C9" s="318" t="s">
        <v>161</v>
      </c>
      <c r="D9" s="41"/>
      <c r="E9" s="318"/>
      <c r="F9" s="41"/>
      <c r="G9" s="41"/>
      <c r="H9" s="319"/>
      <c r="I9" s="41"/>
    </row>
    <row r="10" spans="1:12">
      <c r="A10" s="318"/>
      <c r="B10" s="41"/>
      <c r="C10" s="318"/>
      <c r="D10" s="41"/>
      <c r="E10" s="318"/>
      <c r="F10" s="41"/>
      <c r="G10" s="41"/>
      <c r="H10" s="319"/>
      <c r="I10" s="41"/>
    </row>
    <row r="11" spans="1:12">
      <c r="A11" s="318"/>
      <c r="B11" s="41"/>
      <c r="C11" s="318"/>
      <c r="D11" s="41"/>
      <c r="E11" s="318"/>
      <c r="F11" s="41"/>
      <c r="G11" s="41"/>
      <c r="H11" s="319"/>
      <c r="I11" s="41"/>
    </row>
    <row r="12" spans="1:12" ht="20.25">
      <c r="A12" s="40" t="s">
        <v>162</v>
      </c>
      <c r="B12" s="41"/>
      <c r="C12" s="318"/>
      <c r="D12" s="359">
        <v>75000</v>
      </c>
      <c r="E12" s="318" t="s">
        <v>85</v>
      </c>
      <c r="F12" s="230"/>
      <c r="G12" s="128"/>
      <c r="H12" s="360"/>
      <c r="I12" s="128"/>
      <c r="J12" s="361"/>
      <c r="K12" s="361"/>
      <c r="L12" s="361"/>
    </row>
    <row r="13" spans="1:12">
      <c r="A13" s="318"/>
      <c r="C13" s="318"/>
      <c r="E13" s="362"/>
      <c r="F13" s="363"/>
      <c r="G13" s="363"/>
      <c r="H13" s="364"/>
      <c r="I13" s="361"/>
      <c r="J13" s="361"/>
      <c r="K13" s="361"/>
      <c r="L13" s="361"/>
    </row>
    <row r="14" spans="1:12" ht="16.5" thickBot="1"/>
    <row r="15" spans="1:12" ht="26.25" thickBot="1">
      <c r="A15" s="365" t="s">
        <v>4</v>
      </c>
      <c r="B15" s="366" t="s">
        <v>87</v>
      </c>
      <c r="C15" s="367" t="s">
        <v>129</v>
      </c>
      <c r="D15" s="367" t="s">
        <v>130</v>
      </c>
      <c r="E15" s="367" t="s">
        <v>131</v>
      </c>
      <c r="F15" s="368" t="s">
        <v>138</v>
      </c>
      <c r="G15" s="368" t="s">
        <v>139</v>
      </c>
      <c r="H15" s="369" t="s">
        <v>140</v>
      </c>
    </row>
    <row r="16" spans="1:12" ht="16.5" thickBot="1">
      <c r="A16" s="370">
        <v>1</v>
      </c>
      <c r="B16" s="371" t="s">
        <v>9</v>
      </c>
      <c r="C16" s="372">
        <v>958</v>
      </c>
      <c r="D16" s="373">
        <v>183.5</v>
      </c>
      <c r="E16" s="373">
        <v>35</v>
      </c>
      <c r="F16" s="374">
        <f>SUM(C16:E16)</f>
        <v>1176.5</v>
      </c>
      <c r="G16" s="374">
        <v>0</v>
      </c>
      <c r="H16" s="375">
        <f>F16+G16</f>
        <v>1176.5</v>
      </c>
    </row>
    <row r="17" spans="1:10">
      <c r="A17" s="376"/>
      <c r="B17" s="60"/>
      <c r="C17" s="377"/>
      <c r="D17" s="377"/>
      <c r="E17" s="377"/>
      <c r="F17" s="378"/>
      <c r="G17" s="378"/>
      <c r="H17" s="377"/>
    </row>
    <row r="18" spans="1:10">
      <c r="A18" s="376"/>
      <c r="B18" s="8" t="s">
        <v>181</v>
      </c>
      <c r="C18" s="377"/>
      <c r="D18" s="377"/>
      <c r="E18" s="377"/>
      <c r="F18" s="378"/>
      <c r="G18" s="378"/>
      <c r="H18" s="377"/>
      <c r="I18" s="379"/>
    </row>
    <row r="19" spans="1:10" ht="16.5" thickBot="1">
      <c r="A19" s="376"/>
      <c r="B19" s="8"/>
      <c r="C19" s="377"/>
      <c r="F19" s="378"/>
      <c r="G19" s="378"/>
      <c r="H19" s="377"/>
      <c r="I19" s="379"/>
    </row>
    <row r="20" spans="1:10" ht="17.25" thickBot="1">
      <c r="A20" s="380" t="s">
        <v>4</v>
      </c>
      <c r="B20" s="380" t="s">
        <v>87</v>
      </c>
      <c r="C20" s="214" t="s">
        <v>182</v>
      </c>
      <c r="D20" s="215"/>
      <c r="E20" s="215"/>
      <c r="F20" s="215"/>
      <c r="G20" s="215"/>
      <c r="H20" s="215"/>
      <c r="I20" s="379"/>
    </row>
    <row r="21" spans="1:10" ht="16.5" thickBot="1">
      <c r="A21" s="381">
        <v>1</v>
      </c>
      <c r="B21" s="382" t="s">
        <v>9</v>
      </c>
      <c r="C21" s="324">
        <f>D12</f>
        <v>75000</v>
      </c>
      <c r="D21" s="325"/>
      <c r="E21" s="325"/>
      <c r="F21" s="325"/>
      <c r="G21" s="325"/>
      <c r="H21" s="325"/>
      <c r="I21" s="383"/>
      <c r="J21" s="384"/>
    </row>
    <row r="22" spans="1:10" ht="16.5" thickBot="1">
      <c r="A22" s="385"/>
      <c r="B22" s="386" t="s">
        <v>91</v>
      </c>
      <c r="C22" s="387">
        <f t="shared" ref="C22" si="0">SUM(C21)</f>
        <v>75000</v>
      </c>
      <c r="D22" s="326"/>
      <c r="E22" s="326"/>
      <c r="F22" s="326"/>
      <c r="G22" s="326"/>
      <c r="H22" s="326"/>
      <c r="I22" s="379"/>
    </row>
    <row r="23" spans="1:10">
      <c r="A23" s="253"/>
      <c r="B23" s="253"/>
      <c r="C23" s="229"/>
      <c r="D23" s="229"/>
      <c r="E23" s="229"/>
      <c r="F23" s="379"/>
      <c r="G23" s="379"/>
      <c r="H23" s="379"/>
      <c r="I23" s="379"/>
    </row>
    <row r="24" spans="1:10">
      <c r="D24" s="379"/>
      <c r="E24" s="379"/>
      <c r="F24" s="379"/>
    </row>
    <row r="25" spans="1:10">
      <c r="A25" s="1" t="s">
        <v>124</v>
      </c>
      <c r="C25" s="1"/>
    </row>
    <row r="26" spans="1:10">
      <c r="A26" s="1" t="s">
        <v>38</v>
      </c>
      <c r="B26" s="225"/>
    </row>
  </sheetData>
  <pageMargins left="0.70866141732283472" right="0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workbookViewId="0">
      <selection activeCell="A2" sqref="A2:B2"/>
    </sheetView>
  </sheetViews>
  <sheetFormatPr defaultRowHeight="15"/>
  <cols>
    <col min="1" max="1" width="5.28515625" style="225" customWidth="1"/>
    <col min="2" max="2" width="22" style="225" customWidth="1"/>
    <col min="3" max="3" width="23.7109375" style="225" customWidth="1"/>
    <col min="4" max="4" width="14.140625" style="225" customWidth="1"/>
    <col min="5" max="5" width="19.5703125" style="225" bestFit="1" customWidth="1"/>
    <col min="6" max="6" width="16.5703125" style="225" customWidth="1"/>
    <col min="7" max="7" width="16.7109375" style="225" customWidth="1"/>
    <col min="8" max="8" width="14.140625" style="225" customWidth="1"/>
    <col min="9" max="9" width="12.42578125" style="225" customWidth="1"/>
    <col min="10" max="10" width="11" style="225" customWidth="1"/>
    <col min="11" max="11" width="12.85546875" style="225" customWidth="1"/>
    <col min="12" max="12" width="10.140625" style="225" bestFit="1" customWidth="1"/>
    <col min="13" max="13" width="9.85546875" style="225" bestFit="1" customWidth="1"/>
    <col min="14" max="16384" width="9.140625" style="225"/>
  </cols>
  <sheetData>
    <row r="1" spans="1:14">
      <c r="A1" s="112" t="s">
        <v>0</v>
      </c>
      <c r="B1" s="112"/>
      <c r="C1" s="112"/>
      <c r="D1" s="112"/>
      <c r="E1" s="112"/>
      <c r="F1" s="112"/>
      <c r="I1" s="112"/>
      <c r="J1" s="112"/>
      <c r="K1" s="112"/>
      <c r="L1" s="112"/>
      <c r="M1" s="112"/>
      <c r="N1" s="112"/>
    </row>
    <row r="2" spans="1:14" ht="15.75">
      <c r="A2" s="110" t="s">
        <v>195</v>
      </c>
      <c r="B2" s="111"/>
      <c r="C2" s="112"/>
      <c r="D2" s="112"/>
      <c r="E2" s="112"/>
      <c r="F2" s="112"/>
      <c r="I2" s="112"/>
      <c r="J2" s="112"/>
      <c r="K2" s="112"/>
      <c r="L2" s="112"/>
      <c r="M2" s="112"/>
      <c r="N2" s="112"/>
    </row>
    <row r="3" spans="1:14">
      <c r="A3" s="4" t="s">
        <v>39</v>
      </c>
      <c r="B3" s="4"/>
      <c r="C3" s="114"/>
      <c r="D3" s="4" t="s">
        <v>80</v>
      </c>
      <c r="E3" s="114"/>
      <c r="F3" s="115"/>
      <c r="G3" s="4" t="s">
        <v>81</v>
      </c>
      <c r="H3" s="114"/>
      <c r="J3" s="112"/>
      <c r="K3" s="112"/>
      <c r="L3" s="112"/>
      <c r="M3" s="112"/>
      <c r="N3" s="112"/>
    </row>
    <row r="4" spans="1:14">
      <c r="A4" s="4" t="s">
        <v>1</v>
      </c>
      <c r="B4" s="4"/>
      <c r="C4" s="114"/>
      <c r="D4" s="4" t="s">
        <v>82</v>
      </c>
      <c r="E4" s="114"/>
      <c r="F4" s="115"/>
      <c r="G4" s="4" t="s">
        <v>2</v>
      </c>
      <c r="H4" s="114"/>
      <c r="J4" s="112"/>
      <c r="K4" s="112"/>
      <c r="L4" s="112"/>
      <c r="M4" s="112"/>
      <c r="N4" s="112"/>
    </row>
    <row r="5" spans="1:14">
      <c r="A5" s="1"/>
      <c r="B5" s="1"/>
      <c r="C5" s="112"/>
      <c r="D5" s="112"/>
      <c r="E5" s="1"/>
      <c r="F5" s="112"/>
      <c r="G5" s="112"/>
      <c r="I5" s="1"/>
      <c r="J5" s="112"/>
      <c r="K5" s="112"/>
      <c r="L5" s="112"/>
      <c r="M5" s="112"/>
      <c r="N5" s="112"/>
    </row>
    <row r="6" spans="1:14">
      <c r="I6" s="112"/>
      <c r="J6" s="112"/>
      <c r="K6" s="112"/>
      <c r="L6" s="112"/>
      <c r="M6" s="112"/>
      <c r="N6" s="112"/>
    </row>
    <row r="7" spans="1:14">
      <c r="C7" s="8" t="s">
        <v>186</v>
      </c>
      <c r="D7" s="8"/>
      <c r="E7" s="8"/>
      <c r="H7" s="112"/>
      <c r="I7" s="112"/>
      <c r="J7" s="112"/>
      <c r="K7" s="112"/>
      <c r="L7" s="112"/>
      <c r="M7" s="112"/>
      <c r="N7" s="112"/>
    </row>
    <row r="8" spans="1:14">
      <c r="A8" s="8"/>
      <c r="C8" s="8" t="s">
        <v>163</v>
      </c>
      <c r="E8" s="8"/>
      <c r="H8" s="112"/>
      <c r="I8" s="112"/>
      <c r="J8" s="112"/>
      <c r="K8" s="112"/>
      <c r="L8" s="112"/>
      <c r="M8" s="112"/>
      <c r="N8" s="112"/>
    </row>
    <row r="9" spans="1:14">
      <c r="A9" s="8"/>
      <c r="C9" s="8"/>
      <c r="D9" s="8"/>
      <c r="E9" s="8"/>
      <c r="H9" s="112"/>
      <c r="K9" s="112"/>
      <c r="L9" s="112"/>
      <c r="M9" s="112"/>
      <c r="N9" s="112"/>
    </row>
    <row r="10" spans="1:14" ht="15.75">
      <c r="A10" s="388" t="s">
        <v>126</v>
      </c>
      <c r="B10" s="388"/>
      <c r="C10" s="442">
        <v>21933</v>
      </c>
      <c r="D10" s="389" t="s">
        <v>127</v>
      </c>
      <c r="F10" s="230"/>
      <c r="G10" s="164"/>
      <c r="H10" s="163"/>
      <c r="I10" s="163"/>
      <c r="J10" s="163"/>
      <c r="K10" s="163"/>
      <c r="L10" s="112"/>
      <c r="M10" s="112"/>
      <c r="N10" s="112"/>
    </row>
    <row r="11" spans="1:14" ht="15.75" thickBot="1">
      <c r="A11" s="119"/>
      <c r="B11" s="119"/>
      <c r="C11" s="6"/>
      <c r="D11" s="6"/>
      <c r="H11" s="112"/>
      <c r="I11" s="112"/>
      <c r="J11" s="112"/>
      <c r="K11" s="112"/>
      <c r="L11" s="112"/>
      <c r="M11" s="112"/>
      <c r="N11" s="112"/>
    </row>
    <row r="12" spans="1:14" ht="26.25" thickBot="1">
      <c r="A12" s="390" t="s">
        <v>4</v>
      </c>
      <c r="B12" s="391" t="s">
        <v>87</v>
      </c>
      <c r="C12" s="392" t="s">
        <v>129</v>
      </c>
      <c r="D12" s="392" t="s">
        <v>130</v>
      </c>
      <c r="E12" s="392" t="s">
        <v>131</v>
      </c>
      <c r="F12" s="393" t="s">
        <v>138</v>
      </c>
      <c r="G12" s="393" t="s">
        <v>139</v>
      </c>
      <c r="H12" s="394" t="s">
        <v>140</v>
      </c>
      <c r="I12" s="239"/>
      <c r="J12" s="187"/>
    </row>
    <row r="13" spans="1:14" ht="18" customHeight="1">
      <c r="A13" s="492">
        <v>1</v>
      </c>
      <c r="B13" s="493" t="s">
        <v>14</v>
      </c>
      <c r="C13" s="494">
        <v>146</v>
      </c>
      <c r="D13" s="494">
        <v>77.5</v>
      </c>
      <c r="E13" s="494">
        <v>35</v>
      </c>
      <c r="F13" s="495">
        <f>SUM(C13:E13)</f>
        <v>258.5</v>
      </c>
      <c r="G13" s="496">
        <v>0</v>
      </c>
      <c r="H13" s="495">
        <f>F13+G13</f>
        <v>258.5</v>
      </c>
      <c r="I13" s="187"/>
      <c r="J13" s="187"/>
    </row>
    <row r="14" spans="1:14" ht="18" customHeight="1">
      <c r="A14" s="497">
        <v>2</v>
      </c>
      <c r="B14" s="498" t="s">
        <v>15</v>
      </c>
      <c r="C14" s="499">
        <v>40</v>
      </c>
      <c r="D14" s="499">
        <v>72</v>
      </c>
      <c r="E14" s="499">
        <v>17</v>
      </c>
      <c r="F14" s="495">
        <f t="shared" ref="F14:F15" si="0">SUM(C14:E14)</f>
        <v>129</v>
      </c>
      <c r="G14" s="500">
        <v>0</v>
      </c>
      <c r="H14" s="495">
        <f t="shared" ref="H14:H15" si="1">F14+G14</f>
        <v>129</v>
      </c>
      <c r="I14" s="187"/>
      <c r="J14" s="187"/>
    </row>
    <row r="15" spans="1:14" ht="18" customHeight="1" thickBot="1">
      <c r="A15" s="501">
        <v>3</v>
      </c>
      <c r="B15" s="502" t="s">
        <v>47</v>
      </c>
      <c r="C15" s="503">
        <v>174</v>
      </c>
      <c r="D15" s="503">
        <v>46</v>
      </c>
      <c r="E15" s="503">
        <v>17</v>
      </c>
      <c r="F15" s="495">
        <f t="shared" si="0"/>
        <v>237</v>
      </c>
      <c r="G15" s="500">
        <v>0</v>
      </c>
      <c r="H15" s="495">
        <f t="shared" si="1"/>
        <v>237</v>
      </c>
      <c r="I15" s="187"/>
      <c r="J15" s="187"/>
    </row>
    <row r="16" spans="1:14" ht="18" customHeight="1" thickBot="1">
      <c r="A16" s="153"/>
      <c r="B16" s="154" t="s">
        <v>164</v>
      </c>
      <c r="C16" s="155">
        <f t="shared" ref="C16:G16" si="2">SUM(C11:C14)</f>
        <v>186</v>
      </c>
      <c r="D16" s="155">
        <f>SUM(D13:D15)</f>
        <v>195.5</v>
      </c>
      <c r="E16" s="155">
        <f>SUM(E13:E15)</f>
        <v>69</v>
      </c>
      <c r="F16" s="155">
        <f>SUM(F13:F15)</f>
        <v>624.5</v>
      </c>
      <c r="G16" s="155">
        <f t="shared" si="2"/>
        <v>0</v>
      </c>
      <c r="H16" s="155">
        <f>SUM(H13:H15)</f>
        <v>624.5</v>
      </c>
      <c r="I16" s="248"/>
      <c r="J16" s="187"/>
    </row>
    <row r="17" spans="1:10">
      <c r="I17" s="187"/>
      <c r="J17" s="187"/>
    </row>
    <row r="18" spans="1:10">
      <c r="I18" s="187"/>
      <c r="J18" s="187"/>
    </row>
    <row r="19" spans="1:10">
      <c r="A19" s="1" t="s">
        <v>165</v>
      </c>
      <c r="B19" s="112"/>
      <c r="C19" s="112"/>
      <c r="D19" s="112"/>
      <c r="E19" s="112"/>
      <c r="F19" s="112"/>
      <c r="G19" s="255">
        <f>C10</f>
        <v>21933</v>
      </c>
      <c r="H19" s="229" t="s">
        <v>101</v>
      </c>
    </row>
    <row r="20" spans="1:10">
      <c r="A20" s="1"/>
      <c r="B20" s="112"/>
      <c r="C20" s="112"/>
      <c r="D20" s="112"/>
      <c r="E20" s="112"/>
      <c r="F20" s="112"/>
      <c r="G20" s="255"/>
      <c r="H20" s="229"/>
    </row>
    <row r="21" spans="1:10" ht="15.75">
      <c r="A21" s="43" t="s">
        <v>166</v>
      </c>
      <c r="B21" s="319"/>
      <c r="C21" s="319"/>
      <c r="D21" s="319"/>
      <c r="E21" s="319"/>
      <c r="F21" s="319"/>
      <c r="G21" s="319"/>
      <c r="H21" s="229"/>
    </row>
    <row r="22" spans="1:10" ht="15.75">
      <c r="A22" s="43" t="s">
        <v>147</v>
      </c>
      <c r="B22" s="319"/>
      <c r="C22" s="319"/>
      <c r="D22" s="319"/>
      <c r="E22" s="319"/>
      <c r="F22" s="319"/>
      <c r="G22" s="319"/>
      <c r="H22" s="229"/>
    </row>
    <row r="23" spans="1:10" ht="15.75">
      <c r="A23" s="43" t="s">
        <v>148</v>
      </c>
      <c r="B23" s="319"/>
      <c r="C23" s="319"/>
      <c r="D23" s="319"/>
      <c r="E23" s="319"/>
      <c r="F23" s="319"/>
      <c r="G23" s="319"/>
      <c r="H23" s="229"/>
    </row>
    <row r="24" spans="1:10">
      <c r="A24" s="1"/>
      <c r="B24" s="112"/>
      <c r="C24" s="398"/>
      <c r="D24" s="8"/>
      <c r="E24" s="8"/>
      <c r="F24" s="8"/>
      <c r="G24" s="8"/>
      <c r="H24" s="229"/>
    </row>
    <row r="25" spans="1:10" ht="15.75">
      <c r="A25" s="304" t="s">
        <v>105</v>
      </c>
      <c r="B25" s="112"/>
      <c r="C25" s="112"/>
      <c r="D25" s="112"/>
      <c r="E25" s="399"/>
      <c r="F25" s="8"/>
      <c r="G25" s="8"/>
      <c r="H25" s="229"/>
    </row>
    <row r="26" spans="1:10" ht="16.5" thickBot="1">
      <c r="A26" s="304"/>
      <c r="B26" s="112"/>
      <c r="C26" s="112"/>
      <c r="D26" s="400"/>
      <c r="E26" s="401"/>
      <c r="F26" s="8"/>
      <c r="G26" s="8"/>
      <c r="H26" s="229"/>
    </row>
    <row r="27" spans="1:10" ht="16.5" thickBot="1">
      <c r="A27" s="304"/>
      <c r="B27" s="402" t="s">
        <v>107</v>
      </c>
      <c r="C27" s="403" t="s">
        <v>142</v>
      </c>
      <c r="D27" s="404"/>
      <c r="E27" s="405"/>
      <c r="F27" s="406"/>
      <c r="G27" s="8"/>
      <c r="H27" s="229"/>
    </row>
    <row r="28" spans="1:10" ht="15.75">
      <c r="A28" s="304"/>
      <c r="B28" s="407" t="s">
        <v>143</v>
      </c>
      <c r="C28" s="218">
        <f>G19</f>
        <v>21933</v>
      </c>
      <c r="D28" s="398"/>
      <c r="E28" s="318"/>
      <c r="F28" s="406"/>
      <c r="G28" s="8"/>
      <c r="H28" s="229"/>
    </row>
    <row r="29" spans="1:10" ht="16.5" thickBot="1">
      <c r="A29" s="304"/>
      <c r="B29" s="408" t="s">
        <v>113</v>
      </c>
      <c r="C29" s="409">
        <f>ROUND(C28/F16,4)</f>
        <v>35.120899999999999</v>
      </c>
      <c r="D29" s="332"/>
      <c r="E29" s="318"/>
      <c r="F29" s="8"/>
      <c r="G29" s="8"/>
      <c r="H29" s="229"/>
    </row>
    <row r="30" spans="1:10">
      <c r="A30" s="253"/>
      <c r="B30" s="253"/>
      <c r="C30" s="398"/>
      <c r="D30" s="8"/>
      <c r="E30" s="8"/>
      <c r="F30" s="8"/>
      <c r="G30" s="8"/>
      <c r="H30" s="229"/>
    </row>
    <row r="31" spans="1:10" ht="15.75" thickBot="1">
      <c r="A31" s="253"/>
      <c r="B31" s="253"/>
      <c r="C31" s="398"/>
      <c r="D31" s="8"/>
      <c r="E31" s="8"/>
      <c r="F31" s="8"/>
      <c r="G31" s="8"/>
      <c r="H31" s="229"/>
    </row>
    <row r="32" spans="1:10" ht="16.5" thickBot="1">
      <c r="A32" s="410" t="s">
        <v>4</v>
      </c>
      <c r="B32" s="411" t="s">
        <v>87</v>
      </c>
      <c r="C32" s="309" t="s">
        <v>144</v>
      </c>
      <c r="E32" s="8"/>
      <c r="F32" s="8"/>
      <c r="G32" s="8"/>
      <c r="H32" s="229"/>
    </row>
    <row r="33" spans="1:12" ht="16.5">
      <c r="A33" s="395">
        <v>1</v>
      </c>
      <c r="B33" s="396" t="s">
        <v>14</v>
      </c>
      <c r="C33" s="412">
        <f>ROUND(C$29*H13,0)</f>
        <v>9079</v>
      </c>
      <c r="D33" s="8"/>
      <c r="E33" s="8"/>
      <c r="F33" s="8"/>
      <c r="G33" s="8"/>
      <c r="H33" s="229"/>
    </row>
    <row r="34" spans="1:12" ht="16.5">
      <c r="A34" s="56">
        <v>2</v>
      </c>
      <c r="B34" s="55" t="s">
        <v>15</v>
      </c>
      <c r="C34" s="412">
        <f t="shared" ref="C34" si="3">ROUND(C$29*H14,0)</f>
        <v>4531</v>
      </c>
      <c r="D34" s="8"/>
      <c r="E34" s="8"/>
      <c r="F34" s="8"/>
      <c r="G34" s="8"/>
      <c r="H34" s="229"/>
    </row>
    <row r="35" spans="1:12" ht="17.25" thickBot="1">
      <c r="A35" s="57">
        <v>3</v>
      </c>
      <c r="B35" s="397" t="s">
        <v>47</v>
      </c>
      <c r="C35" s="412">
        <v>8323</v>
      </c>
      <c r="D35" s="8"/>
      <c r="E35" s="8"/>
      <c r="F35" s="8"/>
      <c r="G35" s="8"/>
      <c r="H35" s="229"/>
    </row>
    <row r="36" spans="1:12" ht="16.5" thickBot="1">
      <c r="A36" s="153"/>
      <c r="B36" s="413" t="s">
        <v>164</v>
      </c>
      <c r="C36" s="414">
        <f>SUM(C33:C35)</f>
        <v>21933</v>
      </c>
      <c r="D36" s="415" t="s">
        <v>104</v>
      </c>
      <c r="E36" s="416" t="str">
        <f>IF(C36&lt;&gt;C10,"eroare","ok")</f>
        <v>ok</v>
      </c>
      <c r="F36" s="8"/>
      <c r="G36" s="8"/>
      <c r="H36" s="229"/>
    </row>
    <row r="37" spans="1:12">
      <c r="A37" s="253"/>
      <c r="B37" s="253"/>
      <c r="C37" s="398"/>
      <c r="D37" s="8"/>
      <c r="E37" s="8"/>
      <c r="F37" s="8"/>
      <c r="G37" s="8"/>
      <c r="H37" s="229"/>
    </row>
    <row r="38" spans="1:12">
      <c r="A38" s="8" t="s">
        <v>181</v>
      </c>
      <c r="B38" s="417"/>
      <c r="C38" s="112"/>
      <c r="D38" s="112"/>
      <c r="E38" s="112"/>
      <c r="F38" s="112"/>
      <c r="G38" s="112"/>
      <c r="H38" s="229"/>
    </row>
    <row r="39" spans="1:12" ht="15.75" thickBot="1">
      <c r="A39" s="112"/>
      <c r="B39" s="112"/>
      <c r="C39" s="112"/>
      <c r="D39" s="400"/>
      <c r="E39" s="400"/>
      <c r="F39" s="400"/>
      <c r="G39" s="400"/>
      <c r="H39" s="229"/>
      <c r="I39" s="187"/>
    </row>
    <row r="40" spans="1:12" ht="17.25" thickBot="1">
      <c r="A40" s="410" t="s">
        <v>4</v>
      </c>
      <c r="B40" s="411" t="s">
        <v>87</v>
      </c>
      <c r="C40" s="214" t="s">
        <v>184</v>
      </c>
      <c r="D40" s="215"/>
      <c r="E40" s="215"/>
      <c r="F40" s="215"/>
      <c r="G40" s="215"/>
      <c r="H40" s="215"/>
      <c r="I40" s="215"/>
      <c r="J40" s="215"/>
    </row>
    <row r="41" spans="1:12" ht="16.5">
      <c r="A41" s="395">
        <v>1</v>
      </c>
      <c r="B41" s="418" t="s">
        <v>14</v>
      </c>
      <c r="C41" s="419">
        <f>C33</f>
        <v>9079</v>
      </c>
      <c r="D41" s="398"/>
      <c r="E41" s="398"/>
      <c r="F41" s="398"/>
      <c r="G41" s="398"/>
      <c r="H41" s="398"/>
      <c r="I41" s="398"/>
      <c r="J41" s="398"/>
      <c r="K41" s="283"/>
      <c r="L41" s="283"/>
    </row>
    <row r="42" spans="1:12" ht="16.5">
      <c r="A42" s="56">
        <v>2</v>
      </c>
      <c r="B42" s="16" t="s">
        <v>15</v>
      </c>
      <c r="C42" s="419">
        <f t="shared" ref="C42:C43" si="4">C34</f>
        <v>4531</v>
      </c>
      <c r="D42" s="398"/>
      <c r="E42" s="398"/>
      <c r="F42" s="398"/>
      <c r="I42" s="398"/>
      <c r="J42" s="398"/>
      <c r="K42" s="283"/>
      <c r="L42" s="283"/>
    </row>
    <row r="43" spans="1:12" ht="17.25" thickBot="1">
      <c r="A43" s="57">
        <v>3</v>
      </c>
      <c r="B43" s="421" t="s">
        <v>47</v>
      </c>
      <c r="C43" s="419">
        <f t="shared" si="4"/>
        <v>8323</v>
      </c>
      <c r="D43" s="398"/>
      <c r="E43" s="398"/>
      <c r="F43" s="398"/>
      <c r="I43" s="398"/>
      <c r="J43" s="398"/>
      <c r="K43" s="283"/>
      <c r="L43" s="283"/>
    </row>
    <row r="44" spans="1:12" ht="15.75" thickBot="1">
      <c r="A44" s="269"/>
      <c r="B44" s="270" t="s">
        <v>91</v>
      </c>
      <c r="C44" s="422">
        <f t="shared" ref="C44" si="5">SUM(C41:C43)</f>
        <v>21933</v>
      </c>
      <c r="D44" s="8"/>
      <c r="E44" s="8"/>
      <c r="F44" s="8"/>
      <c r="G44" s="8"/>
      <c r="H44" s="8"/>
      <c r="I44" s="8"/>
      <c r="J44" s="8"/>
      <c r="K44" s="283"/>
      <c r="L44" s="283"/>
    </row>
    <row r="45" spans="1:12">
      <c r="A45" s="253"/>
      <c r="B45" s="253"/>
      <c r="C45" s="8"/>
      <c r="D45" s="8"/>
      <c r="E45" s="8"/>
      <c r="F45" s="8"/>
      <c r="G45" s="8"/>
      <c r="H45" s="8"/>
      <c r="I45" s="187"/>
      <c r="J45" s="187"/>
    </row>
    <row r="46" spans="1:12">
      <c r="B46" s="420" t="s">
        <v>124</v>
      </c>
      <c r="F46" s="187"/>
      <c r="G46" s="187"/>
      <c r="H46" s="187"/>
      <c r="I46" s="187"/>
      <c r="J46" s="187"/>
    </row>
    <row r="47" spans="1:12">
      <c r="B47" s="420" t="s">
        <v>167</v>
      </c>
      <c r="C47" s="1"/>
      <c r="D47" s="187"/>
      <c r="E47" s="187"/>
    </row>
    <row r="48" spans="1:12">
      <c r="D48" s="283"/>
      <c r="E48" s="283"/>
      <c r="F48" s="283"/>
      <c r="G48" s="283"/>
      <c r="H48" s="283"/>
      <c r="I48" s="283"/>
      <c r="J48" s="283"/>
    </row>
    <row r="49" spans="1:2">
      <c r="A49" s="423"/>
      <c r="B49" s="417"/>
    </row>
  </sheetData>
  <pageMargins left="0.70866141732283472" right="0" top="0.74803149606299213" bottom="0.74803149606299213" header="0.31496062992125984" footer="0.31496062992125984"/>
  <pageSetup paperSize="9" orientation="landscape" r:id="rId1"/>
  <headerFooter>
    <oddFooter>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2" sqref="K12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contract = atribuire aprilie</vt:lpstr>
      <vt:lpstr>CA </vt:lpstr>
      <vt:lpstr>laboratoare</vt:lpstr>
      <vt:lpstr>citolgie</vt:lpstr>
      <vt:lpstr>eco</vt:lpstr>
      <vt:lpstr>CT RMN</vt:lpstr>
      <vt:lpstr>RADIOLOGIE</vt:lpstr>
      <vt:lpstr>Sheet3</vt:lpstr>
      <vt:lpstr>'contract = atribuire aprilie'!Print_Titles</vt:lpstr>
      <vt:lpstr>laboratoare!Print_Titles</vt:lpstr>
      <vt:lpstr>RADIOLOGIE!Print_Titles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</dc:creator>
  <cp:lastModifiedBy>adri</cp:lastModifiedBy>
  <cp:lastPrinted>2022-03-31T13:00:51Z</cp:lastPrinted>
  <dcterms:created xsi:type="dcterms:W3CDTF">2020-02-13T06:39:04Z</dcterms:created>
  <dcterms:modified xsi:type="dcterms:W3CDTF">2022-04-08T09:09:50Z</dcterms:modified>
</cp:coreProperties>
</file>