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_AfisareSITE\PARA\"/>
    </mc:Choice>
  </mc:AlternateContent>
  <bookViews>
    <workbookView xWindow="0" yWindow="0" windowWidth="20490" windowHeight="7905" tabRatio="583"/>
  </bookViews>
  <sheets>
    <sheet name="contract =  mai-dec 2022" sheetId="41" r:id="rId1"/>
    <sheet name="CA 2022" sheetId="60" r:id="rId2"/>
    <sheet name="laborator" sheetId="58" r:id="rId3"/>
    <sheet name="citologie" sheetId="59" r:id="rId4"/>
    <sheet name="eco" sheetId="57" r:id="rId5"/>
    <sheet name="ct rmn" sheetId="56" r:id="rId6"/>
    <sheet name="radiologie" sheetId="61" r:id="rId7"/>
    <sheet name="Sheet3" sheetId="51" r:id="rId8"/>
  </sheets>
  <definedNames>
    <definedName name="_xlnm.Print_Titles" localSheetId="0">'contract =  mai-dec 2022'!$7:$8</definedName>
    <definedName name="_xlnm.Print_Titles" localSheetId="2">laborator!$6:$8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61" l="1"/>
  <c r="K43" i="61"/>
  <c r="K41" i="61"/>
  <c r="K44" i="61"/>
  <c r="H76" i="58" l="1"/>
  <c r="D49" i="58"/>
  <c r="E49" i="58"/>
  <c r="D50" i="58"/>
  <c r="E50" i="58"/>
  <c r="D51" i="58"/>
  <c r="E51" i="58"/>
  <c r="D52" i="58"/>
  <c r="E52" i="58"/>
  <c r="D53" i="58"/>
  <c r="E53" i="58"/>
  <c r="D54" i="58"/>
  <c r="E54" i="58"/>
  <c r="D55" i="58"/>
  <c r="E55" i="58"/>
  <c r="D56" i="58"/>
  <c r="E56" i="58"/>
  <c r="G120" i="41"/>
  <c r="H120" i="41"/>
  <c r="I120" i="41"/>
  <c r="J120" i="41"/>
  <c r="K120" i="41"/>
  <c r="L120" i="41"/>
  <c r="M120" i="41"/>
  <c r="N120" i="41"/>
  <c r="G121" i="41"/>
  <c r="H121" i="41"/>
  <c r="I121" i="41"/>
  <c r="J121" i="41"/>
  <c r="K121" i="41"/>
  <c r="L121" i="41"/>
  <c r="M121" i="41"/>
  <c r="N121" i="41"/>
  <c r="G122" i="41"/>
  <c r="H122" i="41"/>
  <c r="I122" i="41"/>
  <c r="J122" i="41"/>
  <c r="K122" i="41"/>
  <c r="L122" i="41"/>
  <c r="M122" i="41"/>
  <c r="N122" i="41"/>
  <c r="G115" i="41"/>
  <c r="H115" i="41"/>
  <c r="I115" i="41"/>
  <c r="J115" i="41"/>
  <c r="K115" i="41"/>
  <c r="L115" i="41"/>
  <c r="M115" i="41"/>
  <c r="N115" i="41"/>
  <c r="G116" i="41"/>
  <c r="H116" i="41"/>
  <c r="I116" i="41"/>
  <c r="J116" i="41"/>
  <c r="K116" i="41"/>
  <c r="L116" i="41"/>
  <c r="M116" i="41"/>
  <c r="N116" i="41"/>
  <c r="G117" i="41"/>
  <c r="H117" i="41"/>
  <c r="I117" i="41"/>
  <c r="J117" i="41"/>
  <c r="K117" i="41"/>
  <c r="L117" i="41"/>
  <c r="M117" i="41"/>
  <c r="N117" i="41"/>
  <c r="G110" i="41"/>
  <c r="H110" i="41"/>
  <c r="I110" i="41"/>
  <c r="J110" i="41"/>
  <c r="K110" i="41"/>
  <c r="L110" i="41"/>
  <c r="M110" i="41"/>
  <c r="N110" i="41"/>
  <c r="G111" i="41"/>
  <c r="H111" i="41"/>
  <c r="I111" i="41"/>
  <c r="J111" i="41"/>
  <c r="K111" i="41"/>
  <c r="L111" i="41"/>
  <c r="M111" i="41"/>
  <c r="N111" i="41"/>
  <c r="G112" i="41"/>
  <c r="H112" i="41"/>
  <c r="I112" i="41"/>
  <c r="J112" i="41"/>
  <c r="K112" i="41"/>
  <c r="L112" i="41"/>
  <c r="M112" i="41"/>
  <c r="N112" i="41"/>
  <c r="G105" i="41"/>
  <c r="H105" i="41"/>
  <c r="I105" i="41"/>
  <c r="J105" i="41"/>
  <c r="K105" i="41"/>
  <c r="L105" i="41"/>
  <c r="M105" i="41"/>
  <c r="N105" i="41"/>
  <c r="G106" i="41"/>
  <c r="H106" i="41"/>
  <c r="I106" i="41"/>
  <c r="J106" i="41"/>
  <c r="K106" i="41"/>
  <c r="L106" i="41"/>
  <c r="M106" i="41"/>
  <c r="N106" i="41"/>
  <c r="G107" i="41"/>
  <c r="H107" i="41"/>
  <c r="I107" i="41"/>
  <c r="J107" i="41"/>
  <c r="K107" i="41"/>
  <c r="L107" i="41"/>
  <c r="M107" i="41"/>
  <c r="N107" i="41"/>
  <c r="G84" i="41"/>
  <c r="H84" i="41"/>
  <c r="I84" i="41"/>
  <c r="J84" i="41"/>
  <c r="K84" i="41"/>
  <c r="L84" i="41"/>
  <c r="M84" i="41"/>
  <c r="N84" i="41"/>
  <c r="D76" i="41"/>
  <c r="E76" i="41"/>
  <c r="F76" i="41"/>
  <c r="G76" i="41"/>
  <c r="H76" i="41"/>
  <c r="I76" i="41"/>
  <c r="J76" i="41"/>
  <c r="K76" i="41"/>
  <c r="L76" i="41"/>
  <c r="L80" i="41" s="1"/>
  <c r="L82" i="41" s="1"/>
  <c r="L86" i="41" s="1"/>
  <c r="M76" i="41"/>
  <c r="N76" i="41"/>
  <c r="D77" i="41"/>
  <c r="E77" i="41"/>
  <c r="F77" i="41"/>
  <c r="G77" i="41"/>
  <c r="H77" i="41"/>
  <c r="I77" i="41"/>
  <c r="J77" i="41"/>
  <c r="K77" i="41"/>
  <c r="L77" i="41"/>
  <c r="M77" i="41"/>
  <c r="N77" i="41"/>
  <c r="D78" i="41"/>
  <c r="E78" i="41"/>
  <c r="F78" i="41"/>
  <c r="G78" i="41"/>
  <c r="H78" i="41"/>
  <c r="I78" i="41"/>
  <c r="J78" i="41"/>
  <c r="K78" i="41"/>
  <c r="L78" i="41"/>
  <c r="M78" i="41"/>
  <c r="N78" i="41"/>
  <c r="D79" i="41"/>
  <c r="E79" i="41"/>
  <c r="F79" i="41"/>
  <c r="G79" i="41"/>
  <c r="H79" i="41"/>
  <c r="I79" i="41"/>
  <c r="J79" i="41"/>
  <c r="K79" i="41"/>
  <c r="L79" i="41"/>
  <c r="M79" i="41"/>
  <c r="N79" i="41"/>
  <c r="E80" i="41"/>
  <c r="E82" i="41" s="1"/>
  <c r="D81" i="41"/>
  <c r="E81" i="41"/>
  <c r="F81" i="41"/>
  <c r="G81" i="41"/>
  <c r="H81" i="41"/>
  <c r="I81" i="41"/>
  <c r="J81" i="41"/>
  <c r="K81" i="41"/>
  <c r="L81" i="41"/>
  <c r="M81" i="41"/>
  <c r="N81" i="41"/>
  <c r="G21" i="41"/>
  <c r="H21" i="41"/>
  <c r="I21" i="41"/>
  <c r="J21" i="41"/>
  <c r="K21" i="41"/>
  <c r="L21" i="41"/>
  <c r="M21" i="41"/>
  <c r="N21" i="41"/>
  <c r="O62" i="41"/>
  <c r="O57" i="41"/>
  <c r="O56" i="41"/>
  <c r="O55" i="41"/>
  <c r="O50" i="41"/>
  <c r="O45" i="41"/>
  <c r="O44" i="41"/>
  <c r="O43" i="41"/>
  <c r="O42" i="41"/>
  <c r="O41" i="41"/>
  <c r="O40" i="41"/>
  <c r="O39" i="41"/>
  <c r="O34" i="41"/>
  <c r="O33" i="41"/>
  <c r="O26" i="41"/>
  <c r="O27" i="41"/>
  <c r="O28" i="41"/>
  <c r="O25" i="41"/>
  <c r="O12" i="41"/>
  <c r="O13" i="41"/>
  <c r="O14" i="41"/>
  <c r="O15" i="41"/>
  <c r="O16" i="41"/>
  <c r="O17" i="41"/>
  <c r="O18" i="41"/>
  <c r="O19" i="41"/>
  <c r="O78" i="41" s="1"/>
  <c r="O20" i="41"/>
  <c r="O79" i="41" s="1"/>
  <c r="O11" i="41"/>
  <c r="G46" i="41"/>
  <c r="H46" i="41"/>
  <c r="I46" i="41"/>
  <c r="J46" i="41"/>
  <c r="K46" i="41"/>
  <c r="L46" i="41"/>
  <c r="M46" i="41"/>
  <c r="N46" i="41"/>
  <c r="G35" i="41"/>
  <c r="H35" i="41"/>
  <c r="I35" i="41"/>
  <c r="J35" i="41"/>
  <c r="K35" i="41"/>
  <c r="L35" i="41"/>
  <c r="M35" i="41"/>
  <c r="N35" i="41"/>
  <c r="K34" i="59"/>
  <c r="K33" i="59"/>
  <c r="F35" i="59"/>
  <c r="D35" i="59"/>
  <c r="E35" i="59"/>
  <c r="G35" i="59"/>
  <c r="H35" i="59"/>
  <c r="I35" i="59"/>
  <c r="K66" i="58"/>
  <c r="D76" i="58"/>
  <c r="E76" i="58"/>
  <c r="F76" i="58"/>
  <c r="G76" i="58"/>
  <c r="I76" i="58"/>
  <c r="J76" i="58"/>
  <c r="J54" i="57"/>
  <c r="K52" i="57"/>
  <c r="K48" i="57"/>
  <c r="E54" i="57"/>
  <c r="D54" i="57"/>
  <c r="F54" i="57"/>
  <c r="G54" i="57"/>
  <c r="H54" i="57"/>
  <c r="K49" i="57"/>
  <c r="K51" i="57"/>
  <c r="K53" i="57"/>
  <c r="K22" i="56"/>
  <c r="K21" i="56"/>
  <c r="D22" i="56"/>
  <c r="E22" i="56"/>
  <c r="F22" i="56"/>
  <c r="G22" i="56"/>
  <c r="H22" i="56"/>
  <c r="I22" i="56"/>
  <c r="J22" i="56"/>
  <c r="J37" i="60"/>
  <c r="J39" i="60"/>
  <c r="K39" i="60" s="1"/>
  <c r="J40" i="60"/>
  <c r="K40" i="60" s="1"/>
  <c r="D41" i="60"/>
  <c r="E41" i="60"/>
  <c r="F41" i="60"/>
  <c r="G41" i="60"/>
  <c r="H41" i="60"/>
  <c r="I41" i="60"/>
  <c r="C41" i="60"/>
  <c r="D42" i="60" s="1"/>
  <c r="K37" i="60"/>
  <c r="K36" i="60"/>
  <c r="F58" i="41"/>
  <c r="G58" i="41"/>
  <c r="G65" i="41" s="1"/>
  <c r="G67" i="41" s="1"/>
  <c r="H58" i="41"/>
  <c r="H65" i="41" s="1"/>
  <c r="H67" i="41" s="1"/>
  <c r="I58" i="41"/>
  <c r="I65" i="41" s="1"/>
  <c r="I67" i="41" s="1"/>
  <c r="J58" i="41"/>
  <c r="J65" i="41" s="1"/>
  <c r="J67" i="41" s="1"/>
  <c r="K58" i="41"/>
  <c r="K65" i="41" s="1"/>
  <c r="K67" i="41" s="1"/>
  <c r="L58" i="41"/>
  <c r="L65" i="41" s="1"/>
  <c r="L67" i="41" s="1"/>
  <c r="M58" i="41"/>
  <c r="M65" i="41" s="1"/>
  <c r="M67" i="41" s="1"/>
  <c r="N58" i="41"/>
  <c r="N65" i="41" s="1"/>
  <c r="N67" i="41" s="1"/>
  <c r="D44" i="61"/>
  <c r="E44" i="61"/>
  <c r="F44" i="61"/>
  <c r="G44" i="61"/>
  <c r="J44" i="61"/>
  <c r="C20" i="60"/>
  <c r="C19" i="60"/>
  <c r="C14" i="60"/>
  <c r="C11" i="60" s="1"/>
  <c r="H80" i="41" l="1"/>
  <c r="H82" i="41" s="1"/>
  <c r="H86" i="41" s="1"/>
  <c r="O77" i="41"/>
  <c r="N80" i="41"/>
  <c r="N82" i="41" s="1"/>
  <c r="N86" i="41" s="1"/>
  <c r="J80" i="41"/>
  <c r="J82" i="41" s="1"/>
  <c r="J86" i="41" s="1"/>
  <c r="F80" i="41"/>
  <c r="F82" i="41" s="1"/>
  <c r="D80" i="41"/>
  <c r="D82" i="41" s="1"/>
  <c r="K68" i="41"/>
  <c r="M80" i="41"/>
  <c r="M82" i="41" s="1"/>
  <c r="M86" i="41" s="1"/>
  <c r="K80" i="41"/>
  <c r="K82" i="41" s="1"/>
  <c r="K86" i="41" s="1"/>
  <c r="I80" i="41"/>
  <c r="I82" i="41" s="1"/>
  <c r="I86" i="41" s="1"/>
  <c r="G80" i="41"/>
  <c r="G82" i="41" s="1"/>
  <c r="G86" i="41" s="1"/>
  <c r="N68" i="41"/>
  <c r="O81" i="41"/>
  <c r="O76" i="41"/>
  <c r="O80" i="41" s="1"/>
  <c r="J35" i="59"/>
  <c r="K35" i="59"/>
  <c r="I54" i="57"/>
  <c r="K50" i="57"/>
  <c r="I44" i="61"/>
  <c r="J41" i="60"/>
  <c r="J42" i="60" s="1"/>
  <c r="K38" i="60"/>
  <c r="K41" i="60" s="1"/>
  <c r="G42" i="60"/>
  <c r="K42" i="60" s="1"/>
  <c r="C18" i="60"/>
  <c r="H44" i="61"/>
  <c r="O82" i="41" l="1"/>
  <c r="E71" i="41"/>
  <c r="K54" i="57"/>
  <c r="K31" i="60"/>
  <c r="L31" i="60"/>
  <c r="F27" i="60" l="1"/>
  <c r="C27" i="60"/>
  <c r="D27" i="60"/>
  <c r="C29" i="60"/>
  <c r="B29" i="60"/>
  <c r="B27" i="60"/>
  <c r="C28" i="61"/>
  <c r="C29" i="61" s="1"/>
  <c r="G19" i="61"/>
  <c r="H16" i="61"/>
  <c r="G16" i="61"/>
  <c r="F16" i="61"/>
  <c r="E16" i="61"/>
  <c r="D16" i="61"/>
  <c r="C16" i="61"/>
  <c r="H15" i="61"/>
  <c r="F15" i="61"/>
  <c r="H14" i="61"/>
  <c r="F14" i="61"/>
  <c r="H13" i="61"/>
  <c r="F13" i="61"/>
  <c r="C22" i="56"/>
  <c r="F16" i="56"/>
  <c r="H16" i="56" s="1"/>
  <c r="L67" i="57"/>
  <c r="L66" i="57"/>
  <c r="L65" i="57"/>
  <c r="L64" i="57"/>
  <c r="L63" i="57"/>
  <c r="L62" i="57"/>
  <c r="I67" i="57"/>
  <c r="J67" i="57" s="1"/>
  <c r="K67" i="57" s="1"/>
  <c r="G36" i="57"/>
  <c r="G21" i="57"/>
  <c r="C25" i="57" s="1"/>
  <c r="G19" i="57"/>
  <c r="E19" i="57"/>
  <c r="D19" i="57"/>
  <c r="C19" i="57"/>
  <c r="F18" i="57"/>
  <c r="H18" i="57" s="1"/>
  <c r="F17" i="57"/>
  <c r="H17" i="57" s="1"/>
  <c r="F16" i="57"/>
  <c r="H16" i="57" s="1"/>
  <c r="F15" i="57"/>
  <c r="H15" i="57" s="1"/>
  <c r="F14" i="57"/>
  <c r="F13" i="57"/>
  <c r="H13" i="57" s="1"/>
  <c r="E18" i="59"/>
  <c r="C21" i="59" s="1"/>
  <c r="E16" i="59"/>
  <c r="D16" i="59"/>
  <c r="C16" i="59"/>
  <c r="F15" i="59"/>
  <c r="F14" i="59"/>
  <c r="F27" i="58"/>
  <c r="C38" i="58" s="1"/>
  <c r="H24" i="58"/>
  <c r="G24" i="58"/>
  <c r="F24" i="58"/>
  <c r="E24" i="58"/>
  <c r="D24" i="58"/>
  <c r="C23" i="58"/>
  <c r="I23" i="58" s="1"/>
  <c r="C22" i="58"/>
  <c r="I22" i="58" s="1"/>
  <c r="C21" i="58"/>
  <c r="I21" i="58" s="1"/>
  <c r="C20" i="58"/>
  <c r="I20" i="58" s="1"/>
  <c r="I19" i="58"/>
  <c r="C19" i="58"/>
  <c r="I18" i="58"/>
  <c r="C18" i="58"/>
  <c r="I17" i="58"/>
  <c r="C17" i="58"/>
  <c r="I16" i="58"/>
  <c r="C16" i="58"/>
  <c r="I15" i="58"/>
  <c r="C15" i="58"/>
  <c r="I14" i="58"/>
  <c r="C14" i="58"/>
  <c r="F19" i="57" l="1"/>
  <c r="H14" i="57"/>
  <c r="H19" i="57" s="1"/>
  <c r="C26" i="57" s="1"/>
  <c r="C24" i="58"/>
  <c r="E27" i="60"/>
  <c r="G27" i="60" s="1"/>
  <c r="B39" i="60" s="1"/>
  <c r="I24" i="58"/>
  <c r="C34" i="61"/>
  <c r="C35" i="61"/>
  <c r="C36" i="61" s="1"/>
  <c r="E36" i="61" s="1"/>
  <c r="C33" i="61"/>
  <c r="C44" i="61" s="1"/>
  <c r="E29" i="60"/>
  <c r="G29" i="60" s="1"/>
  <c r="I65" i="57"/>
  <c r="J65" i="57" s="1"/>
  <c r="K65" i="57" s="1"/>
  <c r="I63" i="57"/>
  <c r="J63" i="57" s="1"/>
  <c r="K63" i="57" s="1"/>
  <c r="I66" i="57"/>
  <c r="J66" i="57" s="1"/>
  <c r="K66" i="57" s="1"/>
  <c r="I64" i="57"/>
  <c r="J64" i="57" s="1"/>
  <c r="K64" i="57" s="1"/>
  <c r="C22" i="59"/>
  <c r="C27" i="59" s="1"/>
  <c r="F16" i="59"/>
  <c r="C39" i="58"/>
  <c r="F29" i="58"/>
  <c r="C32" i="57" l="1"/>
  <c r="C34" i="57"/>
  <c r="C31" i="57"/>
  <c r="C33" i="57"/>
  <c r="C35" i="57"/>
  <c r="C30" i="57"/>
  <c r="C36" i="57" s="1"/>
  <c r="I36" i="57" s="1"/>
  <c r="C49" i="58"/>
  <c r="C51" i="58"/>
  <c r="C53" i="58"/>
  <c r="C55" i="58"/>
  <c r="C50" i="58"/>
  <c r="C52" i="58"/>
  <c r="C54" i="58"/>
  <c r="C56" i="58"/>
  <c r="C57" i="58"/>
  <c r="F57" i="58" s="1"/>
  <c r="K75" i="58" s="1"/>
  <c r="C48" i="58"/>
  <c r="C26" i="59"/>
  <c r="F30" i="58"/>
  <c r="D38" i="58" s="1"/>
  <c r="F31" i="58"/>
  <c r="H29" i="58"/>
  <c r="G32" i="58" l="1"/>
  <c r="I62" i="57"/>
  <c r="C54" i="57"/>
  <c r="C35" i="59"/>
  <c r="C28" i="59"/>
  <c r="F28" i="59" s="1"/>
  <c r="C58" i="58"/>
  <c r="E38" i="58"/>
  <c r="E39" i="58" s="1"/>
  <c r="F32" i="58"/>
  <c r="D39" i="58"/>
  <c r="F38" i="58" l="1"/>
  <c r="G38" i="58" s="1"/>
  <c r="L25" i="60"/>
  <c r="K25" i="60"/>
  <c r="I68" i="57"/>
  <c r="J62" i="57"/>
  <c r="K62" i="57" s="1"/>
  <c r="D48" i="58"/>
  <c r="E48" i="58"/>
  <c r="C61" i="58"/>
  <c r="C60" i="58"/>
  <c r="E58" i="58" l="1"/>
  <c r="E61" i="58" s="1"/>
  <c r="F49" i="58"/>
  <c r="F51" i="58"/>
  <c r="K69" i="58" s="1"/>
  <c r="F53" i="58"/>
  <c r="K71" i="58" s="1"/>
  <c r="F55" i="58"/>
  <c r="K73" i="58" s="1"/>
  <c r="D58" i="58"/>
  <c r="F48" i="58"/>
  <c r="F50" i="58"/>
  <c r="K68" i="58" s="1"/>
  <c r="F52" i="58"/>
  <c r="K70" i="58" s="1"/>
  <c r="F54" i="58"/>
  <c r="K72" i="58" s="1"/>
  <c r="F56" i="58"/>
  <c r="K74" i="58" s="1"/>
  <c r="E60" i="58" l="1"/>
  <c r="K67" i="58"/>
  <c r="C76" i="58"/>
  <c r="F58" i="58"/>
  <c r="D61" i="58"/>
  <c r="D60" i="58"/>
  <c r="K76" i="58" l="1"/>
  <c r="F61" i="58"/>
  <c r="F60" i="58"/>
  <c r="D46" i="41" l="1"/>
  <c r="C26" i="60" s="1"/>
  <c r="E46" i="41"/>
  <c r="D26" i="60" s="1"/>
  <c r="F46" i="41"/>
  <c r="F26" i="60" s="1"/>
  <c r="F120" i="41" l="1"/>
  <c r="F121" i="41"/>
  <c r="F115" i="41"/>
  <c r="F116" i="41"/>
  <c r="F110" i="41"/>
  <c r="F111" i="41"/>
  <c r="F105" i="41"/>
  <c r="F106" i="41"/>
  <c r="F28" i="60"/>
  <c r="O46" i="41"/>
  <c r="F35" i="41"/>
  <c r="F25" i="60" s="1"/>
  <c r="J25" i="60" s="1"/>
  <c r="F84" i="41"/>
  <c r="F86" i="41" s="1"/>
  <c r="F21" i="41"/>
  <c r="C89" i="41"/>
  <c r="F107" i="41" l="1"/>
  <c r="F24" i="60"/>
  <c r="F30" i="60" s="1"/>
  <c r="F65" i="41"/>
  <c r="F66" i="41"/>
  <c r="F31" i="60"/>
  <c r="I31" i="60"/>
  <c r="O58" i="41"/>
  <c r="O35" i="41"/>
  <c r="F112" i="41"/>
  <c r="F117" i="41"/>
  <c r="F122" i="41"/>
  <c r="F32" i="60" l="1"/>
  <c r="G13" i="60" s="1"/>
  <c r="F67" i="41"/>
  <c r="H68" i="41" s="1"/>
  <c r="J31" i="60"/>
  <c r="D121" i="41"/>
  <c r="E121" i="41"/>
  <c r="C121" i="41"/>
  <c r="D120" i="41"/>
  <c r="E120" i="41"/>
  <c r="C120" i="41"/>
  <c r="D29" i="41"/>
  <c r="C29" i="41"/>
  <c r="B31" i="60" s="1"/>
  <c r="O120" i="41" l="1"/>
  <c r="D122" i="41"/>
  <c r="C31" i="60"/>
  <c r="D84" i="41"/>
  <c r="D86" i="41" s="1"/>
  <c r="D31" i="60"/>
  <c r="E84" i="41"/>
  <c r="E86" i="41" s="1"/>
  <c r="O121" i="41"/>
  <c r="M31" i="60"/>
  <c r="E122" i="41"/>
  <c r="O122" i="41"/>
  <c r="C122" i="41"/>
  <c r="D115" i="41"/>
  <c r="E115" i="41"/>
  <c r="D116" i="41"/>
  <c r="E116" i="41"/>
  <c r="D117" i="41"/>
  <c r="E117" i="41"/>
  <c r="D110" i="41"/>
  <c r="E110" i="41"/>
  <c r="D111" i="41"/>
  <c r="E111" i="41"/>
  <c r="E105" i="41"/>
  <c r="E106" i="41"/>
  <c r="E31" i="60" l="1"/>
  <c r="G31" i="60" s="1"/>
  <c r="E107" i="41"/>
  <c r="E112" i="41"/>
  <c r="D58" i="41" l="1"/>
  <c r="E58" i="41"/>
  <c r="D28" i="60" s="1"/>
  <c r="D35" i="41"/>
  <c r="C25" i="60" s="1"/>
  <c r="E35" i="41"/>
  <c r="D25" i="60" s="1"/>
  <c r="E21" i="41"/>
  <c r="O29" i="41"/>
  <c r="D24" i="60" l="1"/>
  <c r="D30" i="60" s="1"/>
  <c r="D32" i="60" s="1"/>
  <c r="E65" i="41"/>
  <c r="O66" i="41"/>
  <c r="O84" i="41"/>
  <c r="O86" i="41" s="1"/>
  <c r="C28" i="60"/>
  <c r="D66" i="41"/>
  <c r="E66" i="41"/>
  <c r="O21" i="41"/>
  <c r="E67" i="41" l="1"/>
  <c r="C116" i="41"/>
  <c r="O116" i="41" s="1"/>
  <c r="C115" i="41"/>
  <c r="O115" i="41" s="1"/>
  <c r="C111" i="41"/>
  <c r="O111" i="41" s="1"/>
  <c r="C110" i="41"/>
  <c r="O110" i="41" s="1"/>
  <c r="D112" i="41"/>
  <c r="D106" i="41"/>
  <c r="C106" i="41"/>
  <c r="D105" i="41"/>
  <c r="C105" i="41"/>
  <c r="O105" i="41" l="1"/>
  <c r="O106" i="41"/>
  <c r="C66" i="41"/>
  <c r="C84" i="41"/>
  <c r="C112" i="41"/>
  <c r="O112" i="41"/>
  <c r="C117" i="41"/>
  <c r="D107" i="41"/>
  <c r="C107" i="41"/>
  <c r="O117" i="41"/>
  <c r="O107" i="41" l="1"/>
  <c r="E93" i="41"/>
  <c r="D93" i="41"/>
  <c r="C93" i="41"/>
  <c r="C92" i="41"/>
  <c r="F91" i="41"/>
  <c r="D91" i="41"/>
  <c r="D90" i="41"/>
  <c r="C90" i="41"/>
  <c r="E89" i="41"/>
  <c r="F89" i="41"/>
  <c r="D21" i="41"/>
  <c r="D65" i="41" s="1"/>
  <c r="D67" i="41" s="1"/>
  <c r="C24" i="60" l="1"/>
  <c r="C30" i="60" s="1"/>
  <c r="C32" i="60" s="1"/>
  <c r="F94" i="41"/>
  <c r="E94" i="41"/>
  <c r="C94" i="41"/>
  <c r="D94" i="41"/>
  <c r="G94" i="41" l="1"/>
  <c r="D95" i="41"/>
  <c r="F95" i="41"/>
  <c r="E95" i="41"/>
  <c r="C95" i="41"/>
  <c r="C79" i="41"/>
  <c r="C78" i="41"/>
  <c r="C77" i="41"/>
  <c r="C76" i="41"/>
  <c r="C81" i="41" l="1"/>
  <c r="C80" i="41"/>
  <c r="C58" i="41"/>
  <c r="B28" i="60" s="1"/>
  <c r="C46" i="41"/>
  <c r="B26" i="60" s="1"/>
  <c r="C35" i="41"/>
  <c r="B25" i="60" s="1"/>
  <c r="C21" i="41"/>
  <c r="B24" i="60" s="1"/>
  <c r="E24" i="60" l="1"/>
  <c r="B30" i="60"/>
  <c r="B32" i="60" s="1"/>
  <c r="G12" i="60" s="1"/>
  <c r="G15" i="60" s="1"/>
  <c r="E26" i="60"/>
  <c r="G26" i="60" s="1"/>
  <c r="B38" i="60" s="1"/>
  <c r="E25" i="60"/>
  <c r="G25" i="60" s="1"/>
  <c r="B37" i="60" s="1"/>
  <c r="M25" i="60"/>
  <c r="E28" i="60"/>
  <c r="G28" i="60" s="1"/>
  <c r="B40" i="60" s="1"/>
  <c r="C65" i="41"/>
  <c r="O65" i="41" s="1"/>
  <c r="O67" i="41" s="1"/>
  <c r="O69" i="41" s="1"/>
  <c r="C82" i="41"/>
  <c r="C86" i="41" s="1"/>
  <c r="G24" i="60" l="1"/>
  <c r="B36" i="60" s="1"/>
  <c r="B41" i="60" s="1"/>
  <c r="E30" i="60"/>
  <c r="E32" i="60" s="1"/>
  <c r="C67" i="41"/>
  <c r="E68" i="41" s="1"/>
  <c r="E70" i="41" s="1"/>
  <c r="E72" i="41" s="1"/>
  <c r="G30" i="60" l="1"/>
  <c r="G32" i="60" s="1"/>
  <c r="H24" i="60" s="1"/>
  <c r="L24" i="60" l="1"/>
  <c r="K24" i="60"/>
  <c r="H27" i="60"/>
  <c r="H29" i="60"/>
  <c r="H28" i="60"/>
  <c r="H26" i="60"/>
  <c r="J26" i="60" l="1"/>
  <c r="L26" i="60"/>
  <c r="K26" i="60"/>
  <c r="J27" i="60"/>
  <c r="L27" i="60"/>
  <c r="K27" i="60"/>
  <c r="J28" i="60"/>
  <c r="L28" i="60"/>
  <c r="K28" i="60"/>
  <c r="J29" i="60"/>
  <c r="L29" i="60"/>
  <c r="K29" i="60"/>
  <c r="H30" i="60"/>
  <c r="H32" i="60" s="1"/>
  <c r="J24" i="60"/>
  <c r="L30" i="60" l="1"/>
  <c r="L32" i="60" s="1"/>
  <c r="G17" i="60" s="1"/>
  <c r="K30" i="60"/>
  <c r="K32" i="60" s="1"/>
  <c r="G16" i="60" s="1"/>
  <c r="J30" i="60"/>
  <c r="J32" i="60" s="1"/>
  <c r="I30" i="60"/>
  <c r="I32" i="60" s="1"/>
  <c r="M28" i="60"/>
  <c r="M27" i="60"/>
  <c r="M29" i="60"/>
  <c r="M26" i="60"/>
  <c r="M24" i="60"/>
  <c r="G18" i="60" l="1"/>
  <c r="M30" i="60"/>
  <c r="M32" i="60" s="1"/>
</calcChain>
</file>

<file path=xl/sharedStrings.xml><?xml version="1.0" encoding="utf-8"?>
<sst xmlns="http://schemas.openxmlformats.org/spreadsheetml/2006/main" count="699" uniqueCount="211">
  <si>
    <t>CAS IALOMITA</t>
  </si>
  <si>
    <t xml:space="preserve">        EC  MIHAI GEANTA</t>
  </si>
  <si>
    <t xml:space="preserve">         EC ANDA BUSUIOC</t>
  </si>
  <si>
    <t>1. LABORATOARE DE ANALIZE MEDICALE</t>
  </si>
  <si>
    <t>nr crt</t>
  </si>
  <si>
    <t>Laborator</t>
  </si>
  <si>
    <t xml:space="preserve">PHILOS </t>
  </si>
  <si>
    <t>NERA</t>
  </si>
  <si>
    <t>MEDICTEST</t>
  </si>
  <si>
    <t>SPITAL SLOBOZIA</t>
  </si>
  <si>
    <t>SPITAL FETESTI</t>
  </si>
  <si>
    <t>SPITAL TANDAREI</t>
  </si>
  <si>
    <t>total laboratoare</t>
  </si>
  <si>
    <t>2. CITOLOGIE SI ANATOMIE PATOLOGICA</t>
  </si>
  <si>
    <t>spital SLOBOZIA</t>
  </si>
  <si>
    <t>spital URZICENI</t>
  </si>
  <si>
    <t>total  citologie</t>
  </si>
  <si>
    <t>3. ECOGRAFII</t>
  </si>
  <si>
    <t>FURNIZOR</t>
  </si>
  <si>
    <t>CAMEGRO</t>
  </si>
  <si>
    <t>MARINESCU DOINA</t>
  </si>
  <si>
    <t>LUNGU TACHE IONEL</t>
  </si>
  <si>
    <t>total ecografii</t>
  </si>
  <si>
    <t>4.  COMPUTER-TOMOGRAF SI RMN -SPITAL SLOBOZIA</t>
  </si>
  <si>
    <t>total radiologie</t>
  </si>
  <si>
    <t>DAISY CLINIC</t>
  </si>
  <si>
    <t>SPITAL</t>
  </si>
  <si>
    <t>SLOBOZIA</t>
  </si>
  <si>
    <t>URZICENI</t>
  </si>
  <si>
    <t>FETESTI</t>
  </si>
  <si>
    <t>TANDAREI</t>
  </si>
  <si>
    <t>total spitale</t>
  </si>
  <si>
    <t>total particulari</t>
  </si>
  <si>
    <t>laborator</t>
  </si>
  <si>
    <t>citologie</t>
  </si>
  <si>
    <t>radiologie</t>
  </si>
  <si>
    <t>ecografii</t>
  </si>
  <si>
    <t>MONICA MATEI</t>
  </si>
  <si>
    <t>DIRECTOR GENERAL,</t>
  </si>
  <si>
    <t xml:space="preserve">  DIRECTOR  EXECUTIV R.C</t>
  </si>
  <si>
    <t xml:space="preserve">5.  RADIOLOGIE </t>
  </si>
  <si>
    <t>6. RADIOLOGIE  DENTARA</t>
  </si>
  <si>
    <t>IMEX CELIA</t>
  </si>
  <si>
    <t>CT+RMN</t>
  </si>
  <si>
    <t>total activitate curenta</t>
  </si>
  <si>
    <t>spital FETESTI</t>
  </si>
  <si>
    <t>spital TANDAREI</t>
  </si>
  <si>
    <t>OLTEANU LAVINIA</t>
  </si>
  <si>
    <t xml:space="preserve">BIOMED </t>
  </si>
  <si>
    <t xml:space="preserve">PLUSS </t>
  </si>
  <si>
    <t xml:space="preserve">PROFDIAGNOSIS </t>
  </si>
  <si>
    <t>IL 01</t>
  </si>
  <si>
    <t>IL 02</t>
  </si>
  <si>
    <t>IL 03</t>
  </si>
  <si>
    <t>IL 04</t>
  </si>
  <si>
    <t>total 2022</t>
  </si>
  <si>
    <t xml:space="preserve">ianuarie   </t>
  </si>
  <si>
    <t xml:space="preserve">februarie </t>
  </si>
  <si>
    <t xml:space="preserve">VALOARE  CONTRACT  PARACLINIC </t>
  </si>
  <si>
    <t>PROFDIAGNOSIS</t>
  </si>
  <si>
    <t>BIOMED</t>
  </si>
  <si>
    <t xml:space="preserve"> MONITORIZARE  AN 2022</t>
  </si>
  <si>
    <t>TOTAL MONITORIZARE</t>
  </si>
  <si>
    <t>TOTAL  ACTIVITATE CURENTA</t>
  </si>
  <si>
    <t>Furnizori cu servicii de monitorizare</t>
  </si>
  <si>
    <t>activitate curenta</t>
  </si>
  <si>
    <t xml:space="preserve">monitorizare </t>
  </si>
  <si>
    <t>TOTAL  PARACLINIC  2022</t>
  </si>
  <si>
    <t>martie</t>
  </si>
  <si>
    <t>MONITORIZARE</t>
  </si>
  <si>
    <t>TOTAL PARACLINIC 2022</t>
  </si>
  <si>
    <t xml:space="preserve">   DIRECTOR EX DIR ECONOMICA</t>
  </si>
  <si>
    <t xml:space="preserve">          EC DOINA STAN</t>
  </si>
  <si>
    <t>furnizor</t>
  </si>
  <si>
    <t>PLUSS</t>
  </si>
  <si>
    <t>lei</t>
  </si>
  <si>
    <t>IMEX CELIA-MEDLINE</t>
  </si>
  <si>
    <t xml:space="preserve">INTOCMIT, </t>
  </si>
  <si>
    <t>SPITAL URZICENI</t>
  </si>
  <si>
    <t>suplimentare</t>
  </si>
  <si>
    <t>generala</t>
  </si>
  <si>
    <t>abdomen</t>
  </si>
  <si>
    <t>pelvis</t>
  </si>
  <si>
    <t>ganglionara</t>
  </si>
  <si>
    <t>transvaginala</t>
  </si>
  <si>
    <t>nr max eco/luna</t>
  </si>
  <si>
    <t xml:space="preserve">nr eco </t>
  </si>
  <si>
    <t>suma max</t>
  </si>
  <si>
    <t>X</t>
  </si>
  <si>
    <t>aprilie</t>
  </si>
  <si>
    <t xml:space="preserve">          IRECTOR EX DIR ECONOMICA</t>
  </si>
  <si>
    <t xml:space="preserve">                       EC DOINA STAN</t>
  </si>
  <si>
    <t>mai</t>
  </si>
  <si>
    <t>iunie</t>
  </si>
  <si>
    <t xml:space="preserve">iulie </t>
  </si>
  <si>
    <t>oct</t>
  </si>
  <si>
    <t>nov</t>
  </si>
  <si>
    <t>dec</t>
  </si>
  <si>
    <t>sept</t>
  </si>
  <si>
    <t>aug</t>
  </si>
  <si>
    <t xml:space="preserve">  DIRECTOR EXECUTIV R.C</t>
  </si>
  <si>
    <t xml:space="preserve">  LABORATOARE DE ANALIZE MEDICALE</t>
  </si>
  <si>
    <t>CREDIT ANGAJAMENT</t>
  </si>
  <si>
    <t>LEI</t>
  </si>
  <si>
    <t>1. LABORATOARE ANALIZE MEDICALE</t>
  </si>
  <si>
    <t>50%  criteriul resurse din care:</t>
  </si>
  <si>
    <t>evaluare resurse</t>
  </si>
  <si>
    <t>50% criteriul calitate, din care:</t>
  </si>
  <si>
    <t>TOTAL</t>
  </si>
  <si>
    <t>resurse tehnice</t>
  </si>
  <si>
    <t>logistica</t>
  </si>
  <si>
    <t>resurse umane</t>
  </si>
  <si>
    <t>50% -ISO</t>
  </si>
  <si>
    <t>50% -intercomparare</t>
  </si>
  <si>
    <t>PHILOS</t>
  </si>
  <si>
    <t>1.CRITERIUL  DE  EVALUARE  A  RESURSELOR  50%  DIN SUMA :</t>
  </si>
  <si>
    <t>2. CRITERIUL DE CALITATE  50% DIN SUMA , DIN CARE :</t>
  </si>
  <si>
    <t xml:space="preserve">50%  ISO </t>
  </si>
  <si>
    <t>50%  TESTARE COMPETENTA</t>
  </si>
  <si>
    <t>verificare</t>
  </si>
  <si>
    <t>VALOARE PUNCT = SUMA /  NR TOTAL DE PUNCTE DE LA CRITERIUL RESPECTIV</t>
  </si>
  <si>
    <t>CALCUL   VALOAREA   PUNCTULUI</t>
  </si>
  <si>
    <t>VALOARE PUNCT</t>
  </si>
  <si>
    <t>ev resurse ( 50%)</t>
  </si>
  <si>
    <t>iso</t>
  </si>
  <si>
    <t>testare comp</t>
  </si>
  <si>
    <t>total CA</t>
  </si>
  <si>
    <t>CA</t>
  </si>
  <si>
    <t>val pct resurse</t>
  </si>
  <si>
    <t>suma din resurse</t>
  </si>
  <si>
    <t>suma din ISO</t>
  </si>
  <si>
    <t>suma test comp</t>
  </si>
  <si>
    <t>valoare contract</t>
  </si>
  <si>
    <t>2=val pct*nr pct  fz</t>
  </si>
  <si>
    <t>3 = val pct*nr pct  fz</t>
  </si>
  <si>
    <t>4=val pct*nr pct  fz</t>
  </si>
  <si>
    <t>5=2+3+4</t>
  </si>
  <si>
    <t>diferenta</t>
  </si>
  <si>
    <t xml:space="preserve">            CITOLOGIE  SI  HISTOPATOLOGIE</t>
  </si>
  <si>
    <t xml:space="preserve">CREDIT ANAGAJAMENT </t>
  </si>
  <si>
    <t xml:space="preserve">LEI </t>
  </si>
  <si>
    <t xml:space="preserve">PUNCTAJ  CITOLOGIE </t>
  </si>
  <si>
    <t>A.Capacit Resurse Tehnice</t>
  </si>
  <si>
    <t>B.Resurse umane</t>
  </si>
  <si>
    <t>C.Logistica</t>
  </si>
  <si>
    <t>TOTAL EVAL RESURSE</t>
  </si>
  <si>
    <t xml:space="preserve">1. CRITERIUL DE EVALUARE A RESURSELOR  </t>
  </si>
  <si>
    <t>ev resurse</t>
  </si>
  <si>
    <t>verificare :</t>
  </si>
  <si>
    <t xml:space="preserve">                 ECOGRAFII </t>
  </si>
  <si>
    <t>1. CRIT EVAL RESURSE</t>
  </si>
  <si>
    <t>2. Criteriul de disponibilitate</t>
  </si>
  <si>
    <t>TOTAL PUNCTAJ</t>
  </si>
  <si>
    <r>
      <t>1. CRITERIUL DE EVALUARE A RESURSELOR  90% +10% ( de la disponibilitate)</t>
    </r>
    <r>
      <rPr>
        <b/>
        <sz val="12"/>
        <rFont val="Batang"/>
      </rPr>
      <t xml:space="preserve"> </t>
    </r>
  </si>
  <si>
    <t>ev resurse+dispon</t>
  </si>
  <si>
    <t>suma resurse+dispon</t>
  </si>
  <si>
    <t>verificare:</t>
  </si>
  <si>
    <t xml:space="preserve">2. CRITERIUL DE DISPONIBILITATE </t>
  </si>
  <si>
    <t xml:space="preserve">NICI UN FURNIZOR NU INDEPLINESTE CRITERIUL DE DISPONIBILITATE, PRIN URMARE </t>
  </si>
  <si>
    <t>SUMA SE VA REPARTIZA LA CRITERIUL DE EVALUARE A RESURSELOR</t>
  </si>
  <si>
    <t xml:space="preserve">        EC MIHAI GEANTA</t>
  </si>
  <si>
    <t xml:space="preserve">                 EC DOINA STAN</t>
  </si>
  <si>
    <t xml:space="preserve">      EC ANDA BUSUIOC</t>
  </si>
  <si>
    <t xml:space="preserve">       SPITAL   SLOBOZIA - CT  si  RMN </t>
  </si>
  <si>
    <t xml:space="preserve">CREDIT  ANGAJAMENT </t>
  </si>
  <si>
    <t xml:space="preserve">           RADIOLOGIE CONVENTIONALA</t>
  </si>
  <si>
    <t xml:space="preserve">TOTAL </t>
  </si>
  <si>
    <t>1. CRITERIUL DE EVALUARE A RESURSELOR  90%  DIN SUMA</t>
  </si>
  <si>
    <t xml:space="preserve">2. CRITERIUL DE DISPONIBILITATE   10 % DIN SUMA </t>
  </si>
  <si>
    <t>ec  MONICA MATEI</t>
  </si>
  <si>
    <t>DIRECTOR EX DIR ECONOMICA</t>
  </si>
  <si>
    <t xml:space="preserve">      EC DOINA STAN</t>
  </si>
  <si>
    <t>CREDIT ANGAJAMENT APROBAT  AN     2022 :</t>
  </si>
  <si>
    <t>CA contractat pe tip de investigatii</t>
  </si>
  <si>
    <t>an 2022</t>
  </si>
  <si>
    <t>laboratoare</t>
  </si>
  <si>
    <t xml:space="preserve">CT si RMN </t>
  </si>
  <si>
    <t>radiologie dentara</t>
  </si>
  <si>
    <t>total</t>
  </si>
  <si>
    <t>monitorizare</t>
  </si>
  <si>
    <t xml:space="preserve">TOTAL PARACLINIC </t>
  </si>
  <si>
    <t>trimestrul I</t>
  </si>
  <si>
    <t>trimestrul II</t>
  </si>
  <si>
    <t>trimestrul III</t>
  </si>
  <si>
    <t>trimestrul IV</t>
  </si>
  <si>
    <t>mai-dec</t>
  </si>
  <si>
    <t>pondere in CA</t>
  </si>
  <si>
    <t xml:space="preserve">mai </t>
  </si>
  <si>
    <t>trim II</t>
  </si>
  <si>
    <t>trim IIII</t>
  </si>
  <si>
    <t>trim IV</t>
  </si>
  <si>
    <t>total ian-apr</t>
  </si>
  <si>
    <t>CA aprobat 2022</t>
  </si>
  <si>
    <t>mai-iunie</t>
  </si>
  <si>
    <t>trim III</t>
  </si>
  <si>
    <t>ian=serv</t>
  </si>
  <si>
    <t>febr = serv</t>
  </si>
  <si>
    <t>martie = serv</t>
  </si>
  <si>
    <t>trim I</t>
  </si>
  <si>
    <t xml:space="preserve">semestrul I </t>
  </si>
  <si>
    <t xml:space="preserve">SEM I </t>
  </si>
  <si>
    <t>SEM I</t>
  </si>
  <si>
    <t>SEM II</t>
  </si>
  <si>
    <t>medie ian-apr</t>
  </si>
  <si>
    <t xml:space="preserve">total </t>
  </si>
  <si>
    <t>REPARTIZARE  CREDIT ANGAJAMENT  MAI-DECEMBRIE  2022</t>
  </si>
  <si>
    <t>atribuire valoare  contract  mai-decembrie 2022</t>
  </si>
  <si>
    <t xml:space="preserve">            CREDIT  ANGAJAMENT PARACLINIC  AN  2022</t>
  </si>
  <si>
    <t>luna  2022</t>
  </si>
  <si>
    <t>semestrul II</t>
  </si>
  <si>
    <t>Nr  4299   din 28.04.2022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</si>
</sst>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0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Narrow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color theme="1"/>
      <name val="Arial Narrow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 Narrow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i/>
      <sz val="12"/>
      <name val="Times New Roman"/>
      <family val="1"/>
    </font>
    <font>
      <i/>
      <sz val="11"/>
      <name val="Arial Narrow"/>
      <family val="2"/>
    </font>
    <font>
      <b/>
      <sz val="10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  <scheme val="minor"/>
    </font>
    <font>
      <sz val="11"/>
      <color rgb="FFFF0000"/>
      <name val="Times New Roman"/>
      <family val="1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12"/>
      <name val="Batang"/>
      <family val="1"/>
    </font>
    <font>
      <b/>
      <sz val="12"/>
      <name val="Batang"/>
    </font>
    <font>
      <sz val="12"/>
      <name val="Batang"/>
      <family val="1"/>
    </font>
    <font>
      <b/>
      <sz val="10"/>
      <color theme="1"/>
      <name val="Times New Roman"/>
      <family val="1"/>
    </font>
    <font>
      <b/>
      <sz val="12"/>
      <color rgb="FFFF0000"/>
      <name val="Batang"/>
    </font>
    <font>
      <sz val="12"/>
      <color rgb="FFFF0000"/>
      <name val="Batang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Times New Roman"/>
      <family val="1"/>
    </font>
    <font>
      <sz val="12"/>
      <color theme="1"/>
      <name val="Arial"/>
      <family val="2"/>
    </font>
    <font>
      <sz val="12"/>
      <name val="Arial"/>
      <family val="2"/>
    </font>
    <font>
      <b/>
      <i/>
      <sz val="11"/>
      <name val="Times New Roman"/>
      <family val="1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0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" fontId="1" fillId="0" borderId="0" xfId="0" applyNumberFormat="1" applyFont="1" applyFill="1" applyBorder="1"/>
    <xf numFmtId="0" fontId="3" fillId="0" borderId="0" xfId="0" applyFont="1" applyFill="1"/>
    <xf numFmtId="4" fontId="1" fillId="0" borderId="0" xfId="0" applyNumberFormat="1" applyFont="1" applyBorder="1"/>
    <xf numFmtId="0" fontId="6" fillId="2" borderId="0" xfId="0" applyFont="1" applyFill="1"/>
    <xf numFmtId="0" fontId="7" fillId="2" borderId="0" xfId="0" applyFont="1" applyFill="1"/>
    <xf numFmtId="0" fontId="3" fillId="2" borderId="0" xfId="0" applyFont="1" applyFill="1"/>
    <xf numFmtId="0" fontId="6" fillId="0" borderId="1" xfId="0" applyFont="1" applyBorder="1" applyAlignment="1">
      <alignment horizontal="center"/>
    </xf>
    <xf numFmtId="0" fontId="3" fillId="0" borderId="4" xfId="0" applyFont="1" applyFill="1" applyBorder="1"/>
    <xf numFmtId="0" fontId="3" fillId="0" borderId="5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6" fillId="0" borderId="2" xfId="0" applyFont="1" applyBorder="1"/>
    <xf numFmtId="0" fontId="6" fillId="0" borderId="11" xfId="0" applyFont="1" applyFill="1" applyBorder="1"/>
    <xf numFmtId="0" fontId="6" fillId="0" borderId="0" xfId="0" applyFont="1" applyBorder="1"/>
    <xf numFmtId="0" fontId="6" fillId="0" borderId="0" xfId="0" applyFont="1" applyFill="1" applyBorder="1"/>
    <xf numFmtId="0" fontId="6" fillId="2" borderId="0" xfId="0" applyFont="1" applyFill="1" applyBorder="1"/>
    <xf numFmtId="4" fontId="6" fillId="0" borderId="0" xfId="0" applyNumberFormat="1" applyFont="1" applyFill="1" applyBorder="1"/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6" xfId="0" applyFont="1" applyFill="1" applyBorder="1"/>
    <xf numFmtId="4" fontId="3" fillId="0" borderId="0" xfId="0" applyNumberFormat="1" applyFont="1"/>
    <xf numFmtId="0" fontId="3" fillId="0" borderId="13" xfId="0" applyFont="1" applyFill="1" applyBorder="1"/>
    <xf numFmtId="4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10" fillId="0" borderId="0" xfId="0" applyFont="1" applyBorder="1"/>
    <xf numFmtId="4" fontId="6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2" fillId="0" borderId="0" xfId="0" applyFont="1" applyFill="1"/>
    <xf numFmtId="0" fontId="3" fillId="0" borderId="11" xfId="0" applyFont="1" applyFill="1" applyBorder="1"/>
    <xf numFmtId="0" fontId="6" fillId="0" borderId="3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3" fillId="0" borderId="18" xfId="0" applyFont="1" applyFill="1" applyBorder="1"/>
    <xf numFmtId="0" fontId="11" fillId="0" borderId="0" xfId="0" applyFont="1"/>
    <xf numFmtId="0" fontId="6" fillId="0" borderId="17" xfId="0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6" fillId="0" borderId="1" xfId="0" applyFont="1" applyFill="1" applyBorder="1"/>
    <xf numFmtId="4" fontId="3" fillId="0" borderId="0" xfId="0" applyNumberFormat="1" applyFont="1" applyFill="1"/>
    <xf numFmtId="4" fontId="3" fillId="0" borderId="12" xfId="0" applyNumberFormat="1" applyFont="1" applyFill="1" applyBorder="1"/>
    <xf numFmtId="4" fontId="3" fillId="0" borderId="13" xfId="0" applyNumberFormat="1" applyFont="1" applyFill="1" applyBorder="1"/>
    <xf numFmtId="4" fontId="3" fillId="0" borderId="6" xfId="0" applyNumberFormat="1" applyFont="1" applyFill="1" applyBorder="1"/>
    <xf numFmtId="4" fontId="6" fillId="0" borderId="2" xfId="0" applyNumberFormat="1" applyFont="1" applyFill="1" applyBorder="1"/>
    <xf numFmtId="0" fontId="1" fillId="0" borderId="1" xfId="0" applyFont="1" applyFill="1" applyBorder="1"/>
    <xf numFmtId="0" fontId="6" fillId="0" borderId="1" xfId="0" applyFont="1" applyBorder="1"/>
    <xf numFmtId="0" fontId="3" fillId="0" borderId="12" xfId="0" applyFont="1" applyFill="1" applyBorder="1"/>
    <xf numFmtId="0" fontId="3" fillId="0" borderId="7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10" fillId="0" borderId="0" xfId="0" applyFont="1" applyFill="1" applyBorder="1"/>
    <xf numFmtId="0" fontId="11" fillId="0" borderId="0" xfId="0" applyFont="1" applyFill="1"/>
    <xf numFmtId="0" fontId="9" fillId="0" borderId="0" xfId="0" applyFont="1" applyFill="1" applyBorder="1"/>
    <xf numFmtId="4" fontId="14" fillId="0" borderId="12" xfId="0" applyNumberFormat="1" applyFont="1" applyFill="1" applyBorder="1"/>
    <xf numFmtId="0" fontId="4" fillId="0" borderId="0" xfId="0" applyFont="1" applyBorder="1"/>
    <xf numFmtId="4" fontId="3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9" fillId="0" borderId="17" xfId="0" applyFont="1" applyFill="1" applyBorder="1"/>
    <xf numFmtId="0" fontId="9" fillId="0" borderId="14" xfId="0" applyFont="1" applyFill="1" applyBorder="1"/>
    <xf numFmtId="0" fontId="9" fillId="0" borderId="15" xfId="0" applyFont="1" applyFill="1" applyBorder="1"/>
    <xf numFmtId="0" fontId="6" fillId="0" borderId="16" xfId="0" applyFont="1" applyBorder="1" applyAlignment="1">
      <alignment horizontal="center"/>
    </xf>
    <xf numFmtId="4" fontId="6" fillId="0" borderId="3" xfId="0" applyNumberFormat="1" applyFont="1" applyFill="1" applyBorder="1"/>
    <xf numFmtId="4" fontId="6" fillId="0" borderId="16" xfId="0" applyNumberFormat="1" applyFont="1" applyFill="1" applyBorder="1"/>
    <xf numFmtId="0" fontId="6" fillId="3" borderId="1" xfId="0" applyFont="1" applyFill="1" applyBorder="1"/>
    <xf numFmtId="0" fontId="3" fillId="0" borderId="4" xfId="0" applyFont="1" applyFill="1" applyBorder="1" applyAlignment="1">
      <alignment horizontal="right"/>
    </xf>
    <xf numFmtId="4" fontId="14" fillId="0" borderId="6" xfId="0" applyNumberFormat="1" applyFont="1" applyFill="1" applyBorder="1"/>
    <xf numFmtId="0" fontId="10" fillId="0" borderId="21" xfId="0" applyFont="1" applyBorder="1"/>
    <xf numFmtId="0" fontId="10" fillId="0" borderId="1" xfId="0" applyFont="1" applyBorder="1"/>
    <xf numFmtId="4" fontId="10" fillId="0" borderId="3" xfId="0" applyNumberFormat="1" applyFont="1" applyBorder="1"/>
    <xf numFmtId="0" fontId="10" fillId="0" borderId="2" xfId="0" applyFont="1" applyBorder="1"/>
    <xf numFmtId="4" fontId="3" fillId="0" borderId="3" xfId="0" applyNumberFormat="1" applyFont="1" applyFill="1" applyBorder="1"/>
    <xf numFmtId="0" fontId="6" fillId="0" borderId="22" xfId="0" applyFont="1" applyFill="1" applyBorder="1"/>
    <xf numFmtId="4" fontId="3" fillId="0" borderId="23" xfId="0" applyNumberFormat="1" applyFont="1" applyFill="1" applyBorder="1"/>
    <xf numFmtId="4" fontId="6" fillId="3" borderId="3" xfId="0" applyNumberFormat="1" applyFont="1" applyFill="1" applyBorder="1"/>
    <xf numFmtId="0" fontId="3" fillId="0" borderId="2" xfId="0" applyFont="1" applyBorder="1"/>
    <xf numFmtId="0" fontId="6" fillId="4" borderId="0" xfId="0" applyFont="1" applyFill="1"/>
    <xf numFmtId="0" fontId="7" fillId="4" borderId="0" xfId="0" applyFont="1" applyFill="1"/>
    <xf numFmtId="0" fontId="3" fillId="4" borderId="0" xfId="0" applyFont="1" applyFill="1"/>
    <xf numFmtId="4" fontId="6" fillId="0" borderId="25" xfId="0" applyNumberFormat="1" applyFont="1" applyFill="1" applyBorder="1"/>
    <xf numFmtId="4" fontId="6" fillId="0" borderId="26" xfId="0" applyNumberFormat="1" applyFont="1" applyFill="1" applyBorder="1" applyAlignment="1">
      <alignment horizontal="right"/>
    </xf>
    <xf numFmtId="0" fontId="3" fillId="0" borderId="27" xfId="0" applyFont="1" applyBorder="1"/>
    <xf numFmtId="0" fontId="3" fillId="0" borderId="3" xfId="0" applyFont="1" applyBorder="1" applyAlignment="1">
      <alignment horizontal="center"/>
    </xf>
    <xf numFmtId="0" fontId="6" fillId="0" borderId="12" xfId="0" applyFont="1" applyFill="1" applyBorder="1"/>
    <xf numFmtId="4" fontId="6" fillId="0" borderId="12" xfId="0" applyNumberFormat="1" applyFont="1" applyFill="1" applyBorder="1"/>
    <xf numFmtId="0" fontId="10" fillId="3" borderId="1" xfId="0" applyFont="1" applyFill="1" applyBorder="1"/>
    <xf numFmtId="0" fontId="10" fillId="3" borderId="24" xfId="0" applyFont="1" applyFill="1" applyBorder="1"/>
    <xf numFmtId="4" fontId="6" fillId="3" borderId="25" xfId="0" applyNumberFormat="1" applyFont="1" applyFill="1" applyBorder="1" applyAlignment="1">
      <alignment horizontal="right"/>
    </xf>
    <xf numFmtId="4" fontId="3" fillId="0" borderId="11" xfId="0" applyNumberFormat="1" applyFont="1" applyFill="1" applyBorder="1"/>
    <xf numFmtId="4" fontId="3" fillId="0" borderId="28" xfId="0" applyNumberFormat="1" applyFont="1" applyFill="1" applyBorder="1"/>
    <xf numFmtId="0" fontId="6" fillId="3" borderId="0" xfId="0" applyFont="1" applyFill="1" applyBorder="1"/>
    <xf numFmtId="4" fontId="6" fillId="3" borderId="0" xfId="0" applyNumberFormat="1" applyFont="1" applyFill="1" applyBorder="1"/>
    <xf numFmtId="0" fontId="0" fillId="0" borderId="0" xfId="0" applyFill="1"/>
    <xf numFmtId="0" fontId="13" fillId="0" borderId="33" xfId="0" applyFont="1" applyBorder="1" applyAlignment="1">
      <alignment horizontal="center"/>
    </xf>
    <xf numFmtId="4" fontId="0" fillId="0" borderId="0" xfId="0" applyNumberFormat="1"/>
    <xf numFmtId="0" fontId="0" fillId="0" borderId="0" xfId="0" applyFill="1" applyBorder="1"/>
    <xf numFmtId="0" fontId="15" fillId="0" borderId="0" xfId="0" applyFont="1"/>
    <xf numFmtId="0" fontId="16" fillId="0" borderId="6" xfId="1" applyFont="1" applyFill="1" applyBorder="1" applyAlignment="1">
      <alignment horizontal="center"/>
    </xf>
    <xf numFmtId="0" fontId="16" fillId="0" borderId="6" xfId="1" applyFont="1" applyFill="1" applyBorder="1" applyAlignment="1">
      <alignment horizontal="left"/>
    </xf>
    <xf numFmtId="0" fontId="16" fillId="0" borderId="12" xfId="1" applyFont="1" applyFill="1" applyBorder="1" applyAlignment="1">
      <alignment horizontal="center"/>
    </xf>
    <xf numFmtId="0" fontId="16" fillId="0" borderId="12" xfId="1" applyFont="1" applyFill="1" applyBorder="1" applyAlignment="1">
      <alignment horizontal="left"/>
    </xf>
    <xf numFmtId="0" fontId="3" fillId="0" borderId="35" xfId="0" applyFont="1" applyFill="1" applyBorder="1" applyAlignment="1">
      <alignment horizontal="right"/>
    </xf>
    <xf numFmtId="0" fontId="3" fillId="0" borderId="28" xfId="0" applyFont="1" applyFill="1" applyBorder="1"/>
    <xf numFmtId="0" fontId="3" fillId="0" borderId="33" xfId="0" applyFont="1" applyFill="1" applyBorder="1"/>
    <xf numFmtId="0" fontId="18" fillId="0" borderId="0" xfId="0" applyFont="1" applyFill="1" applyAlignment="1">
      <alignment vertical="center"/>
    </xf>
    <xf numFmtId="4" fontId="14" fillId="0" borderId="23" xfId="0" applyNumberFormat="1" applyFont="1" applyFill="1" applyBorder="1"/>
    <xf numFmtId="0" fontId="19" fillId="0" borderId="20" xfId="0" applyFont="1" applyFill="1" applyBorder="1"/>
    <xf numFmtId="0" fontId="19" fillId="0" borderId="10" xfId="0" applyFont="1" applyFill="1" applyBorder="1"/>
    <xf numFmtId="4" fontId="19" fillId="0" borderId="13" xfId="0" applyNumberFormat="1" applyFont="1" applyFill="1" applyBorder="1"/>
    <xf numFmtId="4" fontId="19" fillId="0" borderId="6" xfId="0" applyNumberFormat="1" applyFont="1" applyFill="1" applyBorder="1"/>
    <xf numFmtId="0" fontId="19" fillId="0" borderId="2" xfId="0" applyFont="1" applyFill="1" applyBorder="1" applyAlignment="1">
      <alignment horizontal="right"/>
    </xf>
    <xf numFmtId="0" fontId="19" fillId="0" borderId="11" xfId="0" applyFont="1" applyFill="1" applyBorder="1"/>
    <xf numFmtId="4" fontId="19" fillId="0" borderId="16" xfId="0" applyNumberFormat="1" applyFont="1" applyFill="1" applyBorder="1"/>
    <xf numFmtId="4" fontId="20" fillId="0" borderId="0" xfId="0" applyNumberFormat="1" applyFont="1" applyFill="1" applyBorder="1" applyAlignment="1">
      <alignment horizontal="right"/>
    </xf>
    <xf numFmtId="0" fontId="6" fillId="0" borderId="2" xfId="0" applyFont="1" applyFill="1" applyBorder="1"/>
    <xf numFmtId="0" fontId="4" fillId="0" borderId="0" xfId="0" applyFont="1" applyFill="1"/>
    <xf numFmtId="4" fontId="10" fillId="0" borderId="2" xfId="0" applyNumberFormat="1" applyFont="1" applyBorder="1"/>
    <xf numFmtId="0" fontId="6" fillId="0" borderId="27" xfId="0" applyFont="1" applyBorder="1" applyAlignment="1">
      <alignment horizontal="center"/>
    </xf>
    <xf numFmtId="4" fontId="3" fillId="0" borderId="2" xfId="0" applyNumberFormat="1" applyFont="1" applyBorder="1"/>
    <xf numFmtId="0" fontId="6" fillId="0" borderId="30" xfId="0" applyFont="1" applyBorder="1" applyAlignment="1">
      <alignment horizontal="center"/>
    </xf>
    <xf numFmtId="4" fontId="3" fillId="0" borderId="3" xfId="0" applyNumberFormat="1" applyFont="1" applyBorder="1"/>
    <xf numFmtId="4" fontId="19" fillId="0" borderId="27" xfId="0" applyNumberFormat="1" applyFont="1" applyFill="1" applyBorder="1"/>
    <xf numFmtId="4" fontId="19" fillId="0" borderId="2" xfId="0" applyNumberFormat="1" applyFont="1" applyFill="1" applyBorder="1"/>
    <xf numFmtId="4" fontId="19" fillId="0" borderId="3" xfId="0" applyNumberFormat="1" applyFont="1" applyFill="1" applyBorder="1"/>
    <xf numFmtId="4" fontId="9" fillId="0" borderId="0" xfId="1" applyNumberFormat="1" applyFont="1" applyFill="1" applyBorder="1"/>
    <xf numFmtId="0" fontId="9" fillId="0" borderId="0" xfId="0" applyFont="1"/>
    <xf numFmtId="0" fontId="0" fillId="0" borderId="0" xfId="0" applyFont="1"/>
    <xf numFmtId="0" fontId="2" fillId="2" borderId="0" xfId="0" applyFont="1" applyFill="1"/>
    <xf numFmtId="0" fontId="23" fillId="0" borderId="0" xfId="0" applyFont="1"/>
    <xf numFmtId="0" fontId="24" fillId="0" borderId="0" xfId="0" applyFont="1"/>
    <xf numFmtId="4" fontId="25" fillId="0" borderId="0" xfId="0" applyNumberFormat="1" applyFont="1" applyBorder="1"/>
    <xf numFmtId="0" fontId="26" fillId="0" borderId="0" xfId="0" applyFont="1"/>
    <xf numFmtId="0" fontId="27" fillId="0" borderId="0" xfId="0" applyFont="1"/>
    <xf numFmtId="0" fontId="28" fillId="0" borderId="0" xfId="0" applyFont="1"/>
    <xf numFmtId="4" fontId="27" fillId="0" borderId="0" xfId="0" applyNumberFormat="1" applyFont="1"/>
    <xf numFmtId="4" fontId="29" fillId="0" borderId="0" xfId="1" applyNumberFormat="1" applyFont="1" applyFill="1" applyBorder="1"/>
    <xf numFmtId="0" fontId="29" fillId="0" borderId="0" xfId="1" applyNumberFormat="1" applyFont="1" applyFill="1" applyBorder="1"/>
    <xf numFmtId="4" fontId="30" fillId="0" borderId="0" xfId="1" applyNumberFormat="1" applyFont="1" applyFill="1" applyBorder="1"/>
    <xf numFmtId="0" fontId="22" fillId="0" borderId="0" xfId="0" applyFont="1" applyFill="1"/>
    <xf numFmtId="0" fontId="1" fillId="0" borderId="0" xfId="1" applyFont="1" applyFill="1"/>
    <xf numFmtId="0" fontId="9" fillId="0" borderId="0" xfId="1" applyFont="1" applyFill="1"/>
    <xf numFmtId="0" fontId="12" fillId="0" borderId="0" xfId="0" applyFont="1" applyFill="1"/>
    <xf numFmtId="0" fontId="13" fillId="0" borderId="0" xfId="0" applyFont="1" applyFill="1"/>
    <xf numFmtId="4" fontId="25" fillId="0" borderId="0" xfId="0" applyNumberFormat="1" applyFont="1" applyFill="1" applyBorder="1"/>
    <xf numFmtId="4" fontId="31" fillId="0" borderId="0" xfId="0" applyNumberFormat="1" applyFont="1" applyFill="1" applyBorder="1"/>
    <xf numFmtId="0" fontId="11" fillId="0" borderId="25" xfId="0" applyFont="1" applyBorder="1"/>
    <xf numFmtId="0" fontId="4" fillId="0" borderId="0" xfId="1" applyFont="1" applyFill="1" applyBorder="1" applyAlignment="1">
      <alignment horizontal="center" vertical="justify"/>
    </xf>
    <xf numFmtId="0" fontId="0" fillId="0" borderId="0" xfId="0" applyBorder="1"/>
    <xf numFmtId="0" fontId="13" fillId="0" borderId="4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1" xfId="0" applyFont="1" applyBorder="1" applyAlignment="1">
      <alignment horizontal="center" vertical="justify"/>
    </xf>
    <xf numFmtId="0" fontId="11" fillId="0" borderId="41" xfId="0" applyFont="1" applyBorder="1"/>
    <xf numFmtId="0" fontId="1" fillId="0" borderId="0" xfId="1" applyFont="1" applyFill="1" applyBorder="1" applyAlignment="1">
      <alignment horizontal="center"/>
    </xf>
    <xf numFmtId="0" fontId="13" fillId="0" borderId="6" xfId="0" applyFont="1" applyFill="1" applyBorder="1"/>
    <xf numFmtId="4" fontId="12" fillId="0" borderId="6" xfId="0" applyNumberFormat="1" applyFont="1" applyFill="1" applyBorder="1"/>
    <xf numFmtId="4" fontId="13" fillId="0" borderId="6" xfId="0" applyNumberFormat="1" applyFont="1" applyFill="1" applyBorder="1"/>
    <xf numFmtId="4" fontId="12" fillId="0" borderId="5" xfId="0" applyNumberFormat="1" applyFont="1" applyFill="1" applyBorder="1"/>
    <xf numFmtId="4" fontId="11" fillId="0" borderId="6" xfId="0" applyNumberFormat="1" applyFont="1" applyFill="1" applyBorder="1"/>
    <xf numFmtId="0" fontId="13" fillId="0" borderId="12" xfId="0" applyFont="1" applyFill="1" applyBorder="1"/>
    <xf numFmtId="4" fontId="12" fillId="0" borderId="12" xfId="0" applyNumberFormat="1" applyFont="1" applyFill="1" applyBorder="1"/>
    <xf numFmtId="4" fontId="13" fillId="0" borderId="12" xfId="0" applyNumberFormat="1" applyFont="1" applyFill="1" applyBorder="1"/>
    <xf numFmtId="4" fontId="12" fillId="0" borderId="8" xfId="0" applyNumberFormat="1" applyFont="1" applyFill="1" applyBorder="1"/>
    <xf numFmtId="4" fontId="11" fillId="0" borderId="12" xfId="0" applyNumberFormat="1" applyFont="1" applyFill="1" applyBorder="1"/>
    <xf numFmtId="4" fontId="1" fillId="0" borderId="0" xfId="1" applyNumberFormat="1" applyFont="1" applyFill="1" applyBorder="1"/>
    <xf numFmtId="0" fontId="13" fillId="0" borderId="13" xfId="0" applyFont="1" applyFill="1" applyBorder="1"/>
    <xf numFmtId="4" fontId="12" fillId="0" borderId="13" xfId="0" applyNumberFormat="1" applyFont="1" applyFill="1" applyBorder="1"/>
    <xf numFmtId="4" fontId="13" fillId="0" borderId="13" xfId="0" applyNumberFormat="1" applyFont="1" applyFill="1" applyBorder="1"/>
    <xf numFmtId="4" fontId="12" fillId="0" borderId="10" xfId="0" applyNumberFormat="1" applyFont="1" applyFill="1" applyBorder="1"/>
    <xf numFmtId="4" fontId="11" fillId="0" borderId="13" xfId="0" applyNumberFormat="1" applyFont="1" applyFill="1" applyBorder="1"/>
    <xf numFmtId="0" fontId="12" fillId="0" borderId="2" xfId="0" applyFont="1" applyBorder="1"/>
    <xf numFmtId="0" fontId="12" fillId="0" borderId="3" xfId="0" applyFont="1" applyFill="1" applyBorder="1"/>
    <xf numFmtId="4" fontId="12" fillId="0" borderId="3" xfId="0" applyNumberFormat="1" applyFont="1" applyFill="1" applyBorder="1"/>
    <xf numFmtId="4" fontId="13" fillId="0" borderId="3" xfId="0" applyNumberFormat="1" applyFont="1" applyBorder="1"/>
    <xf numFmtId="4" fontId="12" fillId="0" borderId="3" xfId="0" applyNumberFormat="1" applyFont="1" applyBorder="1"/>
    <xf numFmtId="4" fontId="12" fillId="0" borderId="11" xfId="0" applyNumberFormat="1" applyFont="1" applyBorder="1"/>
    <xf numFmtId="4" fontId="11" fillId="0" borderId="25" xfId="0" applyNumberFormat="1" applyFont="1" applyBorder="1"/>
    <xf numFmtId="0" fontId="13" fillId="0" borderId="0" xfId="0" applyFont="1" applyFill="1" applyBorder="1"/>
    <xf numFmtId="4" fontId="12" fillId="0" borderId="0" xfId="0" applyNumberFormat="1" applyFont="1" applyFill="1" applyBorder="1"/>
    <xf numFmtId="4" fontId="13" fillId="0" borderId="0" xfId="0" applyNumberFormat="1" applyFont="1" applyFill="1" applyBorder="1"/>
    <xf numFmtId="4" fontId="11" fillId="0" borderId="0" xfId="0" applyNumberFormat="1" applyFont="1" applyFill="1" applyBorder="1"/>
    <xf numFmtId="0" fontId="1" fillId="0" borderId="0" xfId="1" applyFont="1" applyFill="1" applyBorder="1"/>
    <xf numFmtId="4" fontId="28" fillId="0" borderId="0" xfId="0" applyNumberFormat="1" applyFont="1" applyFill="1" applyBorder="1"/>
    <xf numFmtId="0" fontId="1" fillId="0" borderId="0" xfId="0" applyFont="1" applyFill="1"/>
    <xf numFmtId="0" fontId="9" fillId="0" borderId="0" xfId="0" applyFont="1" applyFill="1"/>
    <xf numFmtId="0" fontId="15" fillId="0" borderId="0" xfId="0" applyFont="1" applyFill="1"/>
    <xf numFmtId="4" fontId="15" fillId="0" borderId="0" xfId="0" applyNumberFormat="1" applyFont="1" applyFill="1" applyBorder="1"/>
    <xf numFmtId="4" fontId="30" fillId="0" borderId="0" xfId="0" applyNumberFormat="1" applyFont="1" applyFill="1"/>
    <xf numFmtId="4" fontId="30" fillId="0" borderId="0" xfId="0" applyNumberFormat="1" applyFont="1" applyFill="1" applyBorder="1"/>
    <xf numFmtId="4" fontId="30" fillId="0" borderId="0" xfId="0" applyNumberFormat="1" applyFont="1" applyFill="1" applyBorder="1" applyAlignment="1">
      <alignment horizontal="center"/>
    </xf>
    <xf numFmtId="0" fontId="28" fillId="0" borderId="35" xfId="0" applyFont="1" applyBorder="1" applyAlignment="1">
      <alignment wrapText="1"/>
    </xf>
    <xf numFmtId="0" fontId="12" fillId="0" borderId="28" xfId="0" applyFont="1" applyBorder="1" applyAlignment="1">
      <alignment horizontal="center" wrapText="1"/>
    </xf>
    <xf numFmtId="0" fontId="12" fillId="0" borderId="28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6" fillId="0" borderId="7" xfId="1" applyFont="1" applyFill="1" applyBorder="1"/>
    <xf numFmtId="4" fontId="30" fillId="0" borderId="12" xfId="0" applyNumberFormat="1" applyFont="1" applyBorder="1"/>
    <xf numFmtId="4" fontId="30" fillId="0" borderId="36" xfId="0" applyNumberFormat="1" applyFont="1" applyBorder="1"/>
    <xf numFmtId="4" fontId="32" fillId="0" borderId="0" xfId="0" applyNumberFormat="1" applyFont="1" applyBorder="1"/>
    <xf numFmtId="0" fontId="12" fillId="0" borderId="19" xfId="0" applyFont="1" applyBorder="1"/>
    <xf numFmtId="4" fontId="28" fillId="0" borderId="33" xfId="0" applyNumberFormat="1" applyFont="1" applyBorder="1"/>
    <xf numFmtId="0" fontId="28" fillId="0" borderId="45" xfId="0" applyFont="1" applyBorder="1"/>
    <xf numFmtId="0" fontId="12" fillId="0" borderId="0" xfId="0" applyFont="1" applyBorder="1"/>
    <xf numFmtId="4" fontId="28" fillId="0" borderId="0" xfId="0" applyNumberFormat="1" applyFont="1" applyBorder="1"/>
    <xf numFmtId="0" fontId="28" fillId="0" borderId="0" xfId="0" applyFont="1" applyBorder="1"/>
    <xf numFmtId="0" fontId="13" fillId="0" borderId="0" xfId="0" applyFont="1" applyBorder="1"/>
    <xf numFmtId="4" fontId="15" fillId="0" borderId="0" xfId="0" applyNumberFormat="1" applyFont="1" applyBorder="1"/>
    <xf numFmtId="0" fontId="15" fillId="0" borderId="0" xfId="0" applyFont="1" applyBorder="1"/>
    <xf numFmtId="0" fontId="1" fillId="0" borderId="2" xfId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12" fillId="0" borderId="3" xfId="0" applyFont="1" applyBorder="1" applyAlignment="1">
      <alignment horizontal="center" vertical="justify" wrapText="1"/>
    </xf>
    <xf numFmtId="0" fontId="12" fillId="0" borderId="3" xfId="0" applyFont="1" applyBorder="1" applyAlignment="1">
      <alignment horizontal="center" vertical="justify"/>
    </xf>
    <xf numFmtId="0" fontId="12" fillId="0" borderId="16" xfId="0" applyFont="1" applyBorder="1" applyAlignment="1">
      <alignment horizontal="center" vertical="justify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17" xfId="1" applyFont="1" applyFill="1" applyBorder="1"/>
    <xf numFmtId="0" fontId="9" fillId="0" borderId="5" xfId="1" applyFont="1" applyFill="1" applyBorder="1"/>
    <xf numFmtId="4" fontId="15" fillId="0" borderId="6" xfId="0" applyNumberFormat="1" applyFont="1" applyBorder="1"/>
    <xf numFmtId="4" fontId="15" fillId="0" borderId="5" xfId="0" applyNumberFormat="1" applyFont="1" applyBorder="1"/>
    <xf numFmtId="4" fontId="28" fillId="0" borderId="6" xfId="0" applyNumberFormat="1" applyFont="1" applyBorder="1"/>
    <xf numFmtId="0" fontId="9" fillId="0" borderId="46" xfId="1" applyFont="1" applyFill="1" applyBorder="1"/>
    <xf numFmtId="0" fontId="9" fillId="0" borderId="8" xfId="1" applyFont="1" applyFill="1" applyBorder="1"/>
    <xf numFmtId="0" fontId="9" fillId="0" borderId="22" xfId="1" applyFont="1" applyFill="1" applyBorder="1"/>
    <xf numFmtId="0" fontId="9" fillId="0" borderId="10" xfId="1" applyFont="1" applyFill="1" applyBorder="1"/>
    <xf numFmtId="0" fontId="1" fillId="0" borderId="1" xfId="1" applyFont="1" applyFill="1" applyBorder="1"/>
    <xf numFmtId="0" fontId="1" fillId="0" borderId="11" xfId="1" applyFont="1" applyFill="1" applyBorder="1"/>
    <xf numFmtId="4" fontId="15" fillId="0" borderId="2" xfId="0" applyNumberFormat="1" applyFont="1" applyBorder="1"/>
    <xf numFmtId="4" fontId="28" fillId="0" borderId="2" xfId="0" applyNumberFormat="1" applyFont="1" applyBorder="1"/>
    <xf numFmtId="0" fontId="33" fillId="0" borderId="0" xfId="1" applyFont="1" applyFill="1" applyBorder="1"/>
    <xf numFmtId="0" fontId="34" fillId="0" borderId="0" xfId="0" applyFont="1" applyAlignment="1">
      <alignment horizontal="center"/>
    </xf>
    <xf numFmtId="0" fontId="9" fillId="0" borderId="0" xfId="1" applyFont="1" applyFill="1" applyBorder="1"/>
    <xf numFmtId="4" fontId="0" fillId="0" borderId="0" xfId="0" applyNumberFormat="1" applyAlignment="1">
      <alignment horizontal="center"/>
    </xf>
    <xf numFmtId="0" fontId="9" fillId="0" borderId="4" xfId="1" applyFont="1" applyFill="1" applyBorder="1"/>
    <xf numFmtId="4" fontId="15" fillId="0" borderId="37" xfId="0" applyNumberFormat="1" applyFont="1" applyBorder="1"/>
    <xf numFmtId="4" fontId="0" fillId="0" borderId="0" xfId="0" applyNumberFormat="1" applyFill="1"/>
    <xf numFmtId="0" fontId="9" fillId="0" borderId="7" xfId="1" applyFont="1" applyFill="1" applyBorder="1"/>
    <xf numFmtId="0" fontId="9" fillId="0" borderId="9" xfId="1" applyFont="1" applyFill="1" applyBorder="1"/>
    <xf numFmtId="0" fontId="1" fillId="0" borderId="2" xfId="1" applyFont="1" applyFill="1" applyBorder="1"/>
    <xf numFmtId="0" fontId="8" fillId="0" borderId="0" xfId="0" applyFont="1"/>
    <xf numFmtId="0" fontId="1" fillId="0" borderId="0" xfId="0" applyFont="1" applyBorder="1"/>
    <xf numFmtId="4" fontId="33" fillId="5" borderId="0" xfId="0" applyNumberFormat="1" applyFont="1" applyFill="1" applyBorder="1"/>
    <xf numFmtId="4" fontId="1" fillId="0" borderId="0" xfId="1" applyNumberFormat="1" applyFont="1" applyBorder="1"/>
    <xf numFmtId="0" fontId="28" fillId="0" borderId="0" xfId="0" applyFont="1" applyFill="1"/>
    <xf numFmtId="0" fontId="1" fillId="0" borderId="0" xfId="1" applyFont="1"/>
    <xf numFmtId="0" fontId="9" fillId="0" borderId="0" xfId="1" applyFont="1" applyBorder="1"/>
    <xf numFmtId="0" fontId="1" fillId="0" borderId="29" xfId="1" applyFont="1" applyFill="1" applyBorder="1" applyAlignment="1">
      <alignment horizontal="center"/>
    </xf>
    <xf numFmtId="0" fontId="1" fillId="0" borderId="38" xfId="1" applyFont="1" applyFill="1" applyBorder="1" applyAlignment="1">
      <alignment horizontal="center"/>
    </xf>
    <xf numFmtId="0" fontId="9" fillId="0" borderId="29" xfId="1" applyFont="1" applyFill="1" applyBorder="1" applyAlignment="1">
      <alignment horizontal="center" vertical="justify"/>
    </xf>
    <xf numFmtId="0" fontId="9" fillId="0" borderId="30" xfId="1" applyFont="1" applyFill="1" applyBorder="1" applyAlignment="1">
      <alignment horizontal="center" vertical="justify"/>
    </xf>
    <xf numFmtId="0" fontId="9" fillId="0" borderId="38" xfId="1" applyFont="1" applyFill="1" applyBorder="1" applyAlignment="1">
      <alignment horizontal="center" vertical="justify"/>
    </xf>
    <xf numFmtId="0" fontId="4" fillId="0" borderId="47" xfId="1" applyFont="1" applyFill="1" applyBorder="1" applyAlignment="1">
      <alignment horizontal="center" vertical="justify"/>
    </xf>
    <xf numFmtId="0" fontId="1" fillId="0" borderId="0" xfId="1" applyFont="1" applyFill="1" applyBorder="1" applyAlignment="1">
      <alignment horizontal="center" vertical="justify"/>
    </xf>
    <xf numFmtId="0" fontId="9" fillId="0" borderId="0" xfId="1" applyFont="1" applyBorder="1" applyAlignment="1">
      <alignment horizontal="center" vertical="justify"/>
    </xf>
    <xf numFmtId="0" fontId="1" fillId="0" borderId="30" xfId="1" applyFont="1" applyFill="1" applyBorder="1" applyAlignment="1">
      <alignment horizontal="center"/>
    </xf>
    <xf numFmtId="0" fontId="9" fillId="0" borderId="30" xfId="1" applyFont="1" applyFill="1" applyBorder="1" applyAlignment="1">
      <alignment horizontal="center"/>
    </xf>
    <xf numFmtId="0" fontId="1" fillId="0" borderId="39" xfId="1" applyFont="1" applyFill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6" fillId="0" borderId="12" xfId="1" applyFont="1" applyFill="1" applyBorder="1"/>
    <xf numFmtId="4" fontId="9" fillId="0" borderId="12" xfId="1" applyNumberFormat="1" applyFont="1" applyFill="1" applyBorder="1"/>
    <xf numFmtId="4" fontId="1" fillId="0" borderId="12" xfId="1" applyNumberFormat="1" applyFont="1" applyFill="1" applyBorder="1"/>
    <xf numFmtId="49" fontId="9" fillId="0" borderId="0" xfId="0" applyNumberFormat="1" applyFont="1" applyBorder="1" applyAlignment="1">
      <alignment vertical="justify"/>
    </xf>
    <xf numFmtId="0" fontId="1" fillId="0" borderId="21" xfId="1" applyFont="1" applyFill="1" applyBorder="1"/>
    <xf numFmtId="0" fontId="1" fillId="0" borderId="48" xfId="1" applyFont="1" applyFill="1" applyBorder="1"/>
    <xf numFmtId="4" fontId="1" fillId="0" borderId="34" xfId="1" applyNumberFormat="1" applyFont="1" applyFill="1" applyBorder="1"/>
    <xf numFmtId="0" fontId="1" fillId="0" borderId="0" xfId="1" applyFont="1" applyBorder="1"/>
    <xf numFmtId="0" fontId="35" fillId="0" borderId="0" xfId="0" applyFont="1"/>
    <xf numFmtId="4" fontId="30" fillId="0" borderId="0" xfId="0" applyNumberFormat="1" applyFont="1"/>
    <xf numFmtId="0" fontId="30" fillId="0" borderId="0" xfId="0" applyFont="1"/>
    <xf numFmtId="164" fontId="30" fillId="0" borderId="0" xfId="0" applyNumberFormat="1" applyFont="1"/>
    <xf numFmtId="4" fontId="15" fillId="0" borderId="12" xfId="0" applyNumberFormat="1" applyFont="1" applyBorder="1"/>
    <xf numFmtId="0" fontId="1" fillId="0" borderId="29" xfId="1" applyFont="1" applyBorder="1" applyAlignment="1">
      <alignment horizontal="center"/>
    </xf>
    <xf numFmtId="0" fontId="1" fillId="0" borderId="38" xfId="1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25" xfId="1" applyFont="1" applyFill="1" applyBorder="1" applyAlignment="1">
      <alignment horizontal="center"/>
    </xf>
    <xf numFmtId="0" fontId="9" fillId="0" borderId="6" xfId="1" applyFont="1" applyFill="1" applyBorder="1"/>
    <xf numFmtId="4" fontId="1" fillId="0" borderId="37" xfId="1" applyNumberFormat="1" applyFont="1" applyFill="1" applyBorder="1" applyAlignment="1">
      <alignment horizontal="right"/>
    </xf>
    <xf numFmtId="0" fontId="9" fillId="0" borderId="12" xfId="1" applyFont="1" applyFill="1" applyBorder="1"/>
    <xf numFmtId="0" fontId="9" fillId="0" borderId="13" xfId="1" applyFont="1" applyFill="1" applyBorder="1"/>
    <xf numFmtId="0" fontId="1" fillId="0" borderId="1" xfId="1" applyFont="1" applyBorder="1"/>
    <xf numFmtId="0" fontId="1" fillId="0" borderId="24" xfId="1" applyFont="1" applyBorder="1"/>
    <xf numFmtId="4" fontId="1" fillId="0" borderId="25" xfId="1" applyNumberFormat="1" applyFont="1" applyFill="1" applyBorder="1" applyAlignment="1">
      <alignment horizontal="right"/>
    </xf>
    <xf numFmtId="0" fontId="35" fillId="0" borderId="0" xfId="0" applyFont="1" applyBorder="1"/>
    <xf numFmtId="0" fontId="9" fillId="0" borderId="35" xfId="1" applyFont="1" applyFill="1" applyBorder="1"/>
    <xf numFmtId="0" fontId="9" fillId="0" borderId="49" xfId="1" applyFont="1" applyFill="1" applyBorder="1"/>
    <xf numFmtId="0" fontId="9" fillId="0" borderId="19" xfId="1" applyFont="1" applyFill="1" applyBorder="1"/>
    <xf numFmtId="0" fontId="9" fillId="0" borderId="50" xfId="1" applyFont="1" applyFill="1" applyBorder="1"/>
    <xf numFmtId="0" fontId="1" fillId="0" borderId="21" xfId="1" applyFont="1" applyBorder="1"/>
    <xf numFmtId="4" fontId="1" fillId="0" borderId="0" xfId="1" applyNumberFormat="1" applyFont="1" applyBorder="1" applyAlignment="1">
      <alignment horizontal="right"/>
    </xf>
    <xf numFmtId="4" fontId="15" fillId="0" borderId="0" xfId="0" applyNumberFormat="1" applyFont="1"/>
    <xf numFmtId="0" fontId="17" fillId="0" borderId="0" xfId="0" applyFont="1"/>
    <xf numFmtId="0" fontId="36" fillId="0" borderId="0" xfId="0" applyFont="1"/>
    <xf numFmtId="4" fontId="37" fillId="0" borderId="0" xfId="0" applyNumberFormat="1" applyFont="1" applyBorder="1"/>
    <xf numFmtId="4" fontId="38" fillId="3" borderId="0" xfId="0" applyNumberFormat="1" applyFont="1" applyFill="1" applyBorder="1"/>
    <xf numFmtId="0" fontId="36" fillId="0" borderId="0" xfId="0" applyFont="1" applyFill="1"/>
    <xf numFmtId="0" fontId="8" fillId="0" borderId="0" xfId="0" applyFont="1" applyFill="1"/>
    <xf numFmtId="0" fontId="4" fillId="0" borderId="38" xfId="1" applyFont="1" applyFill="1" applyBorder="1" applyAlignment="1">
      <alignment horizontal="center" vertical="justify"/>
    </xf>
    <xf numFmtId="0" fontId="37" fillId="0" borderId="0" xfId="1" applyFont="1" applyFill="1" applyBorder="1" applyAlignment="1">
      <alignment horizontal="center" vertical="justify"/>
    </xf>
    <xf numFmtId="0" fontId="11" fillId="0" borderId="2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/>
    </xf>
    <xf numFmtId="0" fontId="16" fillId="0" borderId="3" xfId="1" applyFont="1" applyFill="1" applyBorder="1" applyAlignment="1">
      <alignment horizontal="center"/>
    </xf>
    <xf numFmtId="0" fontId="16" fillId="0" borderId="11" xfId="1" applyFont="1" applyFill="1" applyBorder="1" applyAlignment="1">
      <alignment horizontal="center"/>
    </xf>
    <xf numFmtId="0" fontId="11" fillId="0" borderId="25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11" fillId="0" borderId="16" xfId="1" applyFont="1" applyFill="1" applyBorder="1" applyAlignment="1">
      <alignment horizontal="center"/>
    </xf>
    <xf numFmtId="49" fontId="8" fillId="0" borderId="0" xfId="0" applyNumberFormat="1" applyFont="1" applyBorder="1" applyAlignment="1">
      <alignment vertical="justify"/>
    </xf>
    <xf numFmtId="0" fontId="11" fillId="0" borderId="1" xfId="1" applyFont="1" applyFill="1" applyBorder="1"/>
    <xf numFmtId="0" fontId="11" fillId="0" borderId="24" xfId="1" applyFont="1" applyFill="1" applyBorder="1"/>
    <xf numFmtId="4" fontId="11" fillId="0" borderId="25" xfId="1" applyNumberFormat="1" applyFont="1" applyFill="1" applyBorder="1"/>
    <xf numFmtId="4" fontId="11" fillId="0" borderId="1" xfId="1" applyNumberFormat="1" applyFont="1" applyFill="1" applyBorder="1"/>
    <xf numFmtId="4" fontId="11" fillId="0" borderId="16" xfId="1" applyNumberFormat="1" applyFont="1" applyFill="1" applyBorder="1"/>
    <xf numFmtId="0" fontId="39" fillId="0" borderId="0" xfId="0" applyFont="1"/>
    <xf numFmtId="0" fontId="41" fillId="0" borderId="0" xfId="0" applyFont="1"/>
    <xf numFmtId="4" fontId="40" fillId="0" borderId="0" xfId="0" applyNumberFormat="1" applyFont="1"/>
    <xf numFmtId="4" fontId="25" fillId="0" borderId="0" xfId="1" applyNumberFormat="1" applyFont="1" applyBorder="1" applyAlignment="1">
      <alignment horizontal="center"/>
    </xf>
    <xf numFmtId="4" fontId="37" fillId="0" borderId="0" xfId="1" applyNumberFormat="1" applyFont="1" applyBorder="1"/>
    <xf numFmtId="0" fontId="4" fillId="0" borderId="0" xfId="1" applyFont="1" applyFill="1" applyBorder="1"/>
    <xf numFmtId="4" fontId="42" fillId="0" borderId="0" xfId="0" applyNumberFormat="1" applyFont="1" applyFill="1" applyBorder="1"/>
    <xf numFmtId="0" fontId="43" fillId="0" borderId="0" xfId="0" applyFont="1"/>
    <xf numFmtId="0" fontId="40" fillId="0" borderId="0" xfId="0" applyFont="1"/>
    <xf numFmtId="0" fontId="25" fillId="0" borderId="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4" fontId="11" fillId="0" borderId="37" xfId="0" applyNumberFormat="1" applyFont="1" applyBorder="1"/>
    <xf numFmtId="0" fontId="41" fillId="0" borderId="0" xfId="0" applyFont="1" applyBorder="1"/>
    <xf numFmtId="0" fontId="16" fillId="0" borderId="13" xfId="1" applyFont="1" applyFill="1" applyBorder="1" applyAlignment="1">
      <alignment horizontal="center"/>
    </xf>
    <xf numFmtId="0" fontId="25" fillId="0" borderId="1" xfId="1" applyFont="1" applyBorder="1"/>
    <xf numFmtId="0" fontId="25" fillId="0" borderId="27" xfId="1" applyFont="1" applyBorder="1"/>
    <xf numFmtId="0" fontId="21" fillId="0" borderId="0" xfId="0" applyFont="1" applyBorder="1"/>
    <xf numFmtId="0" fontId="44" fillId="0" borderId="0" xfId="0" applyFont="1" applyBorder="1"/>
    <xf numFmtId="0" fontId="25" fillId="0" borderId="0" xfId="1" applyFont="1" applyBorder="1"/>
    <xf numFmtId="4" fontId="16" fillId="0" borderId="0" xfId="0" applyNumberFormat="1" applyFont="1" applyBorder="1"/>
    <xf numFmtId="4" fontId="11" fillId="0" borderId="0" xfId="0" applyNumberFormat="1" applyFont="1" applyBorder="1"/>
    <xf numFmtId="0" fontId="16" fillId="0" borderId="0" xfId="0" applyFont="1"/>
    <xf numFmtId="0" fontId="16" fillId="0" borderId="0" xfId="0" applyFont="1" applyBorder="1"/>
    <xf numFmtId="0" fontId="9" fillId="0" borderId="2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0" fontId="16" fillId="0" borderId="4" xfId="1" applyFont="1" applyFill="1" applyBorder="1" applyAlignment="1">
      <alignment horizontal="center"/>
    </xf>
    <xf numFmtId="3" fontId="12" fillId="0" borderId="0" xfId="0" applyNumberFormat="1" applyFont="1" applyBorder="1"/>
    <xf numFmtId="4" fontId="0" fillId="0" borderId="0" xfId="0" applyNumberFormat="1" applyBorder="1"/>
    <xf numFmtId="0" fontId="16" fillId="0" borderId="7" xfId="1" applyFont="1" applyFill="1" applyBorder="1" applyAlignment="1">
      <alignment horizontal="center"/>
    </xf>
    <xf numFmtId="0" fontId="16" fillId="0" borderId="9" xfId="1" applyFont="1" applyFill="1" applyBorder="1" applyAlignment="1">
      <alignment horizontal="center"/>
    </xf>
    <xf numFmtId="4" fontId="12" fillId="0" borderId="0" xfId="0" applyNumberFormat="1" applyFont="1" applyBorder="1"/>
    <xf numFmtId="0" fontId="46" fillId="0" borderId="28" xfId="0" applyFont="1" applyBorder="1" applyAlignment="1">
      <alignment horizontal="center"/>
    </xf>
    <xf numFmtId="0" fontId="46" fillId="0" borderId="28" xfId="0" applyFont="1" applyBorder="1"/>
    <xf numFmtId="0" fontId="46" fillId="0" borderId="44" xfId="0" applyFont="1" applyBorder="1"/>
    <xf numFmtId="0" fontId="46" fillId="0" borderId="33" xfId="0" applyFont="1" applyBorder="1" applyAlignment="1">
      <alignment horizontal="center"/>
    </xf>
    <xf numFmtId="0" fontId="46" fillId="0" borderId="12" xfId="0" applyFont="1" applyBorder="1"/>
    <xf numFmtId="0" fontId="46" fillId="0" borderId="36" xfId="0" applyFont="1" applyBorder="1"/>
    <xf numFmtId="0" fontId="47" fillId="0" borderId="4" xfId="1" applyFont="1" applyFill="1" applyBorder="1" applyAlignment="1">
      <alignment horizontal="center"/>
    </xf>
    <xf numFmtId="0" fontId="47" fillId="0" borderId="6" xfId="1" applyFont="1" applyFill="1" applyBorder="1" applyAlignment="1">
      <alignment horizontal="left"/>
    </xf>
    <xf numFmtId="0" fontId="48" fillId="0" borderId="6" xfId="0" applyFont="1" applyBorder="1" applyAlignment="1">
      <alignment horizontal="center"/>
    </xf>
    <xf numFmtId="0" fontId="46" fillId="0" borderId="6" xfId="0" applyFont="1" applyBorder="1" applyAlignment="1">
      <alignment horizontal="center"/>
    </xf>
    <xf numFmtId="3" fontId="48" fillId="0" borderId="6" xfId="0" applyNumberFormat="1" applyFont="1" applyBorder="1"/>
    <xf numFmtId="4" fontId="47" fillId="0" borderId="6" xfId="0" applyNumberFormat="1" applyFont="1" applyBorder="1" applyAlignment="1">
      <alignment horizontal="right" vertical="justify"/>
    </xf>
    <xf numFmtId="3" fontId="46" fillId="0" borderId="5" xfId="0" applyNumberFormat="1" applyFont="1" applyBorder="1"/>
    <xf numFmtId="0" fontId="46" fillId="0" borderId="12" xfId="0" applyFont="1" applyBorder="1" applyAlignment="1">
      <alignment horizontal="center"/>
    </xf>
    <xf numFmtId="4" fontId="46" fillId="0" borderId="36" xfId="0" applyNumberFormat="1" applyFont="1" applyBorder="1"/>
    <xf numFmtId="0" fontId="47" fillId="0" borderId="7" xfId="1" applyFont="1" applyFill="1" applyBorder="1" applyAlignment="1">
      <alignment horizontal="center"/>
    </xf>
    <xf numFmtId="0" fontId="47" fillId="0" borderId="12" xfId="1" applyFont="1" applyFill="1" applyBorder="1" applyAlignment="1">
      <alignment horizontal="left"/>
    </xf>
    <xf numFmtId="0" fontId="48" fillId="0" borderId="12" xfId="0" applyFont="1" applyBorder="1" applyAlignment="1">
      <alignment horizontal="center"/>
    </xf>
    <xf numFmtId="3" fontId="48" fillId="0" borderId="12" xfId="0" applyNumberFormat="1" applyFont="1" applyBorder="1"/>
    <xf numFmtId="0" fontId="46" fillId="0" borderId="12" xfId="0" applyFont="1" applyFill="1" applyBorder="1" applyAlignment="1">
      <alignment horizontal="center"/>
    </xf>
    <xf numFmtId="0" fontId="47" fillId="0" borderId="12" xfId="0" applyFont="1" applyFill="1" applyBorder="1"/>
    <xf numFmtId="0" fontId="46" fillId="0" borderId="0" xfId="0" applyFont="1"/>
    <xf numFmtId="4" fontId="46" fillId="0" borderId="0" xfId="0" applyNumberFormat="1" applyFont="1"/>
    <xf numFmtId="0" fontId="49" fillId="0" borderId="0" xfId="0" applyFont="1"/>
    <xf numFmtId="4" fontId="49" fillId="0" borderId="0" xfId="0" applyNumberFormat="1" applyFont="1"/>
    <xf numFmtId="0" fontId="50" fillId="0" borderId="0" xfId="0" applyFont="1"/>
    <xf numFmtId="4" fontId="51" fillId="0" borderId="0" xfId="0" applyNumberFormat="1" applyFont="1"/>
    <xf numFmtId="0" fontId="16" fillId="0" borderId="0" xfId="0" applyFont="1" applyFill="1"/>
    <xf numFmtId="0" fontId="50" fillId="0" borderId="0" xfId="0" applyFont="1" applyFill="1"/>
    <xf numFmtId="4" fontId="31" fillId="0" borderId="0" xfId="0" applyNumberFormat="1" applyFont="1" applyBorder="1"/>
    <xf numFmtId="0" fontId="52" fillId="0" borderId="0" xfId="0" applyFont="1" applyFill="1"/>
    <xf numFmtId="0" fontId="53" fillId="0" borderId="0" xfId="0" applyFont="1" applyFill="1"/>
    <xf numFmtId="0" fontId="9" fillId="0" borderId="29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23" fillId="0" borderId="30" xfId="1" applyFont="1" applyBorder="1" applyAlignment="1">
      <alignment horizontal="center" vertical="justify"/>
    </xf>
    <xf numFmtId="0" fontId="4" fillId="0" borderId="30" xfId="1" applyFont="1" applyBorder="1" applyAlignment="1">
      <alignment horizontal="center" vertical="justify"/>
    </xf>
    <xf numFmtId="0" fontId="23" fillId="0" borderId="39" xfId="1" applyFont="1" applyFill="1" applyBorder="1" applyAlignment="1">
      <alignment horizontal="center" vertical="justify"/>
    </xf>
    <xf numFmtId="0" fontId="9" fillId="0" borderId="2" xfId="0" applyFont="1" applyFill="1" applyBorder="1" applyAlignment="1">
      <alignment horizontal="right"/>
    </xf>
    <xf numFmtId="0" fontId="9" fillId="0" borderId="11" xfId="0" applyFont="1" applyFill="1" applyBorder="1"/>
    <xf numFmtId="4" fontId="9" fillId="0" borderId="2" xfId="0" applyNumberFormat="1" applyFont="1" applyFill="1" applyBorder="1" applyAlignment="1">
      <alignment horizontal="right"/>
    </xf>
    <xf numFmtId="4" fontId="9" fillId="0" borderId="3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4" fontId="9" fillId="0" borderId="16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0" fillId="0" borderId="0" xfId="0" applyFont="1" applyBorder="1"/>
    <xf numFmtId="0" fontId="11" fillId="0" borderId="1" xfId="1" applyFont="1" applyBorder="1" applyAlignment="1">
      <alignment horizontal="center"/>
    </xf>
    <xf numFmtId="0" fontId="11" fillId="0" borderId="1" xfId="1" applyFont="1" applyBorder="1"/>
    <xf numFmtId="4" fontId="16" fillId="0" borderId="6" xfId="0" applyNumberFormat="1" applyFont="1" applyFill="1" applyBorder="1"/>
    <xf numFmtId="0" fontId="4" fillId="0" borderId="25" xfId="1" applyFont="1" applyFill="1" applyBorder="1"/>
    <xf numFmtId="0" fontId="4" fillId="0" borderId="26" xfId="1" applyFont="1" applyFill="1" applyBorder="1" applyAlignment="1">
      <alignment horizontal="center"/>
    </xf>
    <xf numFmtId="0" fontId="23" fillId="0" borderId="3" xfId="1" applyFont="1" applyFill="1" applyBorder="1" applyAlignment="1">
      <alignment horizontal="center" vertical="justify"/>
    </xf>
    <xf numFmtId="0" fontId="4" fillId="0" borderId="3" xfId="1" applyFont="1" applyFill="1" applyBorder="1" applyAlignment="1">
      <alignment horizontal="center" vertical="justify"/>
    </xf>
    <xf numFmtId="0" fontId="4" fillId="0" borderId="16" xfId="1" applyFont="1" applyFill="1" applyBorder="1" applyAlignment="1">
      <alignment horizontal="center" vertical="justify"/>
    </xf>
    <xf numFmtId="0" fontId="3" fillId="6" borderId="35" xfId="0" applyFont="1" applyFill="1" applyBorder="1" applyAlignment="1">
      <alignment horizontal="right"/>
    </xf>
    <xf numFmtId="0" fontId="3" fillId="6" borderId="28" xfId="0" applyFont="1" applyFill="1" applyBorder="1"/>
    <xf numFmtId="4" fontId="16" fillId="6" borderId="6" xfId="0" applyNumberFormat="1" applyFont="1" applyFill="1" applyBorder="1" applyAlignment="1">
      <alignment horizontal="right"/>
    </xf>
    <xf numFmtId="4" fontId="1" fillId="6" borderId="6" xfId="0" applyNumberFormat="1" applyFont="1" applyFill="1" applyBorder="1" applyAlignment="1">
      <alignment horizontal="right"/>
    </xf>
    <xf numFmtId="4" fontId="9" fillId="6" borderId="6" xfId="0" applyNumberFormat="1" applyFont="1" applyFill="1" applyBorder="1" applyAlignment="1">
      <alignment horizontal="right"/>
    </xf>
    <xf numFmtId="0" fontId="3" fillId="6" borderId="7" xfId="0" applyFont="1" applyFill="1" applyBorder="1" applyAlignment="1">
      <alignment horizontal="right"/>
    </xf>
    <xf numFmtId="0" fontId="3" fillId="6" borderId="12" xfId="0" applyFont="1" applyFill="1" applyBorder="1"/>
    <xf numFmtId="4" fontId="16" fillId="6" borderId="12" xfId="0" applyNumberFormat="1" applyFont="1" applyFill="1" applyBorder="1" applyAlignment="1">
      <alignment horizontal="right"/>
    </xf>
    <xf numFmtId="4" fontId="9" fillId="6" borderId="12" xfId="0" applyNumberFormat="1" applyFont="1" applyFill="1" applyBorder="1" applyAlignment="1">
      <alignment horizontal="right"/>
    </xf>
    <xf numFmtId="0" fontId="3" fillId="6" borderId="19" xfId="0" applyFont="1" applyFill="1" applyBorder="1" applyAlignment="1">
      <alignment horizontal="right"/>
    </xf>
    <xf numFmtId="0" fontId="3" fillId="6" borderId="33" xfId="0" applyFont="1" applyFill="1" applyBorder="1"/>
    <xf numFmtId="4" fontId="16" fillId="6" borderId="13" xfId="0" applyNumberFormat="1" applyFont="1" applyFill="1" applyBorder="1" applyAlignment="1">
      <alignment horizontal="right"/>
    </xf>
    <xf numFmtId="0" fontId="12" fillId="0" borderId="2" xfId="0" applyFont="1" applyFill="1" applyBorder="1"/>
    <xf numFmtId="4" fontId="9" fillId="0" borderId="0" xfId="0" applyNumberFormat="1" applyFont="1" applyBorder="1"/>
    <xf numFmtId="4" fontId="33" fillId="0" borderId="0" xfId="0" applyNumberFormat="1" applyFont="1"/>
    <xf numFmtId="0" fontId="9" fillId="0" borderId="0" xfId="0" applyFont="1" applyBorder="1"/>
    <xf numFmtId="4" fontId="33" fillId="0" borderId="0" xfId="0" applyNumberFormat="1" applyFont="1" applyBorder="1"/>
    <xf numFmtId="0" fontId="28" fillId="0" borderId="1" xfId="0" applyFont="1" applyBorder="1" applyAlignment="1">
      <alignment wrapText="1"/>
    </xf>
    <xf numFmtId="0" fontId="12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6" fillId="0" borderId="17" xfId="1" applyFont="1" applyFill="1" applyBorder="1"/>
    <xf numFmtId="0" fontId="12" fillId="0" borderId="53" xfId="0" applyFont="1" applyBorder="1"/>
    <xf numFmtId="4" fontId="12" fillId="0" borderId="51" xfId="0" applyNumberFormat="1" applyFont="1" applyBorder="1"/>
    <xf numFmtId="0" fontId="9" fillId="0" borderId="2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4" fontId="9" fillId="0" borderId="6" xfId="0" applyNumberFormat="1" applyFont="1" applyBorder="1"/>
    <xf numFmtId="0" fontId="12" fillId="0" borderId="11" xfId="0" applyFont="1" applyFill="1" applyBorder="1"/>
    <xf numFmtId="4" fontId="9" fillId="0" borderId="25" xfId="0" applyNumberFormat="1" applyFont="1" applyBorder="1"/>
    <xf numFmtId="4" fontId="30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9" fillId="0" borderId="0" xfId="1" applyFont="1"/>
    <xf numFmtId="0" fontId="3" fillId="0" borderId="50" xfId="0" applyFont="1" applyFill="1" applyBorder="1"/>
    <xf numFmtId="4" fontId="1" fillId="0" borderId="25" xfId="0" applyNumberFormat="1" applyFont="1" applyBorder="1"/>
    <xf numFmtId="0" fontId="54" fillId="0" borderId="0" xfId="0" applyFont="1"/>
    <xf numFmtId="0" fontId="54" fillId="0" borderId="0" xfId="1" applyFont="1"/>
    <xf numFmtId="0" fontId="23" fillId="0" borderId="0" xfId="0" applyFont="1" applyFill="1"/>
    <xf numFmtId="0" fontId="55" fillId="0" borderId="0" xfId="0" applyFont="1"/>
    <xf numFmtId="0" fontId="55" fillId="0" borderId="0" xfId="0" applyFont="1" applyFill="1"/>
    <xf numFmtId="0" fontId="56" fillId="0" borderId="0" xfId="0" applyFont="1"/>
    <xf numFmtId="0" fontId="57" fillId="0" borderId="0" xfId="0" applyFont="1" applyFill="1"/>
    <xf numFmtId="0" fontId="57" fillId="0" borderId="0" xfId="0" applyFont="1"/>
    <xf numFmtId="0" fontId="57" fillId="0" borderId="0" xfId="0" applyFont="1" applyBorder="1"/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4" fontId="11" fillId="0" borderId="0" xfId="0" applyNumberFormat="1" applyFont="1"/>
    <xf numFmtId="0" fontId="22" fillId="0" borderId="0" xfId="0" applyFont="1"/>
    <xf numFmtId="0" fontId="22" fillId="0" borderId="0" xfId="0" applyFont="1" applyBorder="1"/>
    <xf numFmtId="4" fontId="15" fillId="0" borderId="0" xfId="0" applyNumberFormat="1" applyFont="1" applyFill="1"/>
    <xf numFmtId="4" fontId="1" fillId="0" borderId="0" xfId="0" applyNumberFormat="1" applyFont="1"/>
    <xf numFmtId="4" fontId="1" fillId="0" borderId="0" xfId="0" applyNumberFormat="1" applyFont="1" applyFill="1"/>
    <xf numFmtId="0" fontId="28" fillId="0" borderId="1" xfId="0" applyFont="1" applyBorder="1" applyAlignment="1">
      <alignment vertical="justify"/>
    </xf>
    <xf numFmtId="4" fontId="13" fillId="0" borderId="3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15" fillId="0" borderId="17" xfId="0" applyFont="1" applyBorder="1"/>
    <xf numFmtId="4" fontId="16" fillId="0" borderId="42" xfId="0" applyNumberFormat="1" applyFont="1" applyBorder="1"/>
    <xf numFmtId="4" fontId="16" fillId="0" borderId="0" xfId="0" applyNumberFormat="1" applyFont="1" applyFill="1" applyBorder="1"/>
    <xf numFmtId="0" fontId="15" fillId="0" borderId="14" xfId="0" applyFont="1" applyBorder="1"/>
    <xf numFmtId="0" fontId="15" fillId="0" borderId="15" xfId="0" applyFont="1" applyBorder="1"/>
    <xf numFmtId="0" fontId="15" fillId="0" borderId="1" xfId="0" applyFont="1" applyFill="1" applyBorder="1"/>
    <xf numFmtId="0" fontId="28" fillId="0" borderId="20" xfId="0" applyFont="1" applyBorder="1"/>
    <xf numFmtId="4" fontId="16" fillId="0" borderId="23" xfId="0" applyNumberFormat="1" applyFont="1" applyFill="1" applyBorder="1"/>
    <xf numFmtId="0" fontId="15" fillId="0" borderId="2" xfId="0" applyFont="1" applyFill="1" applyBorder="1"/>
    <xf numFmtId="4" fontId="58" fillId="0" borderId="3" xfId="0" applyNumberFormat="1" applyFont="1" applyFill="1" applyBorder="1"/>
    <xf numFmtId="4" fontId="50" fillId="0" borderId="0" xfId="0" applyNumberFormat="1" applyFont="1" applyFill="1" applyBorder="1"/>
    <xf numFmtId="4" fontId="12" fillId="0" borderId="0" xfId="0" applyNumberFormat="1" applyFont="1" applyBorder="1" applyAlignment="1">
      <alignment horizontal="center"/>
    </xf>
    <xf numFmtId="0" fontId="13" fillId="2" borderId="12" xfId="0" applyFont="1" applyFill="1" applyBorder="1"/>
    <xf numFmtId="4" fontId="12" fillId="2" borderId="12" xfId="0" applyNumberFormat="1" applyFont="1" applyFill="1" applyBorder="1"/>
    <xf numFmtId="4" fontId="13" fillId="2" borderId="12" xfId="0" applyNumberFormat="1" applyFont="1" applyFill="1" applyBorder="1"/>
    <xf numFmtId="4" fontId="12" fillId="2" borderId="8" xfId="0" applyNumberFormat="1" applyFont="1" applyFill="1" applyBorder="1"/>
    <xf numFmtId="4" fontId="11" fillId="2" borderId="12" xfId="0" applyNumberFormat="1" applyFont="1" applyFill="1" applyBorder="1"/>
    <xf numFmtId="4" fontId="16" fillId="0" borderId="0" xfId="0" applyNumberFormat="1" applyFont="1"/>
    <xf numFmtId="4" fontId="12" fillId="0" borderId="3" xfId="0" applyNumberFormat="1" applyFont="1" applyFill="1" applyBorder="1" applyAlignment="1">
      <alignment horizontal="center"/>
    </xf>
    <xf numFmtId="4" fontId="11" fillId="0" borderId="3" xfId="0" applyNumberFormat="1" applyFont="1" applyFill="1" applyBorder="1"/>
    <xf numFmtId="4" fontId="11" fillId="0" borderId="23" xfId="0" applyNumberFormat="1" applyFont="1" applyFill="1" applyBorder="1"/>
    <xf numFmtId="4" fontId="33" fillId="0" borderId="3" xfId="0" applyNumberFormat="1" applyFont="1" applyFill="1" applyBorder="1"/>
    <xf numFmtId="4" fontId="11" fillId="0" borderId="5" xfId="0" applyNumberFormat="1" applyFont="1" applyFill="1" applyBorder="1"/>
    <xf numFmtId="0" fontId="0" fillId="0" borderId="0" xfId="0" applyFill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4" fontId="11" fillId="0" borderId="25" xfId="0" applyNumberFormat="1" applyFont="1" applyFill="1" applyBorder="1" applyAlignment="1">
      <alignment horizontal="center"/>
    </xf>
    <xf numFmtId="0" fontId="0" fillId="0" borderId="0" xfId="0" applyFont="1" applyFill="1"/>
    <xf numFmtId="4" fontId="9" fillId="0" borderId="0" xfId="0" applyNumberFormat="1" applyFont="1"/>
    <xf numFmtId="0" fontId="22" fillId="0" borderId="0" xfId="0" applyFont="1" applyFill="1" applyAlignment="1">
      <alignment horizontal="center"/>
    </xf>
    <xf numFmtId="4" fontId="22" fillId="0" borderId="0" xfId="0" applyNumberFormat="1" applyFont="1" applyFill="1"/>
    <xf numFmtId="0" fontId="15" fillId="0" borderId="0" xfId="0" applyFont="1" applyFill="1" applyBorder="1"/>
    <xf numFmtId="4" fontId="1" fillId="0" borderId="2" xfId="0" applyNumberFormat="1" applyFont="1" applyBorder="1"/>
    <xf numFmtId="0" fontId="9" fillId="0" borderId="1" xfId="1" applyFont="1" applyBorder="1" applyAlignment="1">
      <alignment horizontal="center"/>
    </xf>
    <xf numFmtId="0" fontId="13" fillId="0" borderId="2" xfId="0" applyFont="1" applyBorder="1" applyAlignment="1">
      <alignment horizontal="center" vertical="justify"/>
    </xf>
    <xf numFmtId="0" fontId="3" fillId="0" borderId="11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" fontId="10" fillId="0" borderId="26" xfId="0" applyNumberFormat="1" applyFont="1" applyBorder="1"/>
    <xf numFmtId="4" fontId="14" fillId="0" borderId="4" xfId="0" applyNumberFormat="1" applyFont="1" applyFill="1" applyBorder="1"/>
    <xf numFmtId="4" fontId="14" fillId="0" borderId="36" xfId="0" applyNumberFormat="1" applyFont="1" applyFill="1" applyBorder="1"/>
    <xf numFmtId="4" fontId="14" fillId="0" borderId="7" xfId="0" applyNumberFormat="1" applyFont="1" applyFill="1" applyBorder="1"/>
    <xf numFmtId="4" fontId="14" fillId="0" borderId="9" xfId="0" applyNumberFormat="1" applyFont="1" applyFill="1" applyBorder="1"/>
    <xf numFmtId="4" fontId="10" fillId="0" borderId="16" xfId="0" applyNumberFormat="1" applyFont="1" applyBorder="1"/>
    <xf numFmtId="4" fontId="14" fillId="0" borderId="42" xfId="0" applyNumberFormat="1" applyFont="1" applyFill="1" applyBorder="1"/>
    <xf numFmtId="4" fontId="14" fillId="0" borderId="20" xfId="0" applyNumberFormat="1" applyFont="1" applyFill="1" applyBorder="1"/>
    <xf numFmtId="4" fontId="14" fillId="0" borderId="54" xfId="0" applyNumberFormat="1" applyFont="1" applyFill="1" applyBorder="1"/>
    <xf numFmtId="4" fontId="12" fillId="0" borderId="16" xfId="0" applyNumberFormat="1" applyFont="1" applyBorder="1" applyAlignment="1">
      <alignment horizontal="center"/>
    </xf>
    <xf numFmtId="0" fontId="15" fillId="0" borderId="10" xfId="0" applyFont="1" applyBorder="1"/>
    <xf numFmtId="4" fontId="50" fillId="0" borderId="26" xfId="0" applyNumberFormat="1" applyFont="1" applyFill="1" applyBorder="1"/>
    <xf numFmtId="4" fontId="12" fillId="0" borderId="0" xfId="0" applyNumberFormat="1" applyFont="1" applyFill="1" applyBorder="1" applyAlignment="1">
      <alignment horizontal="right"/>
    </xf>
    <xf numFmtId="4" fontId="0" fillId="0" borderId="6" xfId="0" applyNumberFormat="1" applyFill="1" applyBorder="1"/>
    <xf numFmtId="4" fontId="50" fillId="0" borderId="12" xfId="0" applyNumberFormat="1" applyFont="1" applyFill="1" applyBorder="1" applyAlignment="1">
      <alignment horizontal="right"/>
    </xf>
    <xf numFmtId="4" fontId="12" fillId="0" borderId="8" xfId="0" applyNumberFormat="1" applyFont="1" applyFill="1" applyBorder="1" applyAlignment="1">
      <alignment horizontal="right"/>
    </xf>
    <xf numFmtId="4" fontId="50" fillId="0" borderId="7" xfId="0" applyNumberFormat="1" applyFont="1" applyFill="1" applyBorder="1" applyAlignment="1">
      <alignment horizontal="right"/>
    </xf>
    <xf numFmtId="4" fontId="13" fillId="0" borderId="42" xfId="0" applyNumberFormat="1" applyFont="1" applyBorder="1" applyAlignment="1">
      <alignment horizontal="right"/>
    </xf>
    <xf numFmtId="4" fontId="50" fillId="0" borderId="2" xfId="0" applyNumberFormat="1" applyFont="1" applyFill="1" applyBorder="1"/>
    <xf numFmtId="4" fontId="50" fillId="0" borderId="16" xfId="0" applyNumberFormat="1" applyFont="1" applyFill="1" applyBorder="1"/>
    <xf numFmtId="4" fontId="59" fillId="0" borderId="24" xfId="0" applyNumberFormat="1" applyFont="1" applyFill="1" applyBorder="1"/>
    <xf numFmtId="0" fontId="13" fillId="0" borderId="29" xfId="0" applyFont="1" applyBorder="1" applyAlignment="1">
      <alignment horizontal="center" vertical="justify"/>
    </xf>
    <xf numFmtId="0" fontId="3" fillId="0" borderId="30" xfId="0" applyFont="1" applyBorder="1" applyAlignment="1">
      <alignment horizontal="center"/>
    </xf>
    <xf numFmtId="0" fontId="16" fillId="0" borderId="5" xfId="1" applyFont="1" applyFill="1" applyBorder="1" applyAlignment="1">
      <alignment horizontal="left"/>
    </xf>
    <xf numFmtId="0" fontId="16" fillId="0" borderId="8" xfId="1" applyFont="1" applyFill="1" applyBorder="1" applyAlignment="1">
      <alignment horizontal="left"/>
    </xf>
    <xf numFmtId="0" fontId="13" fillId="0" borderId="10" xfId="0" applyFont="1" applyFill="1" applyBorder="1"/>
    <xf numFmtId="4" fontId="16" fillId="0" borderId="12" xfId="0" applyNumberFormat="1" applyFont="1" applyFill="1" applyBorder="1" applyAlignment="1">
      <alignment horizontal="right" vertical="justify"/>
    </xf>
    <xf numFmtId="4" fontId="16" fillId="0" borderId="13" xfId="0" applyNumberFormat="1" applyFont="1" applyFill="1" applyBorder="1" applyAlignment="1">
      <alignment horizontal="right" vertical="justify"/>
    </xf>
    <xf numFmtId="4" fontId="12" fillId="0" borderId="2" xfId="0" applyNumberFormat="1" applyFont="1" applyBorder="1"/>
    <xf numFmtId="4" fontId="12" fillId="0" borderId="16" xfId="0" applyNumberFormat="1" applyFont="1" applyBorder="1"/>
    <xf numFmtId="4" fontId="16" fillId="0" borderId="6" xfId="0" applyNumberFormat="1" applyFont="1" applyFill="1" applyBorder="1" applyAlignment="1">
      <alignment horizontal="right" vertical="justify"/>
    </xf>
    <xf numFmtId="4" fontId="0" fillId="0" borderId="6" xfId="0" applyNumberFormat="1" applyBorder="1"/>
    <xf numFmtId="0" fontId="3" fillId="0" borderId="3" xfId="0" applyFont="1" applyFill="1" applyBorder="1" applyAlignment="1">
      <alignment horizontal="center"/>
    </xf>
    <xf numFmtId="0" fontId="50" fillId="0" borderId="16" xfId="0" applyFont="1" applyBorder="1" applyAlignment="1">
      <alignment horizontal="center"/>
    </xf>
    <xf numFmtId="4" fontId="0" fillId="0" borderId="23" xfId="0" applyNumberFormat="1" applyBorder="1"/>
    <xf numFmtId="4" fontId="28" fillId="0" borderId="3" xfId="0" applyNumberFormat="1" applyFont="1" applyBorder="1"/>
    <xf numFmtId="4" fontId="28" fillId="0" borderId="16" xfId="0" applyNumberFormat="1" applyFont="1" applyBorder="1"/>
    <xf numFmtId="0" fontId="3" fillId="0" borderId="30" xfId="0" applyFont="1" applyFill="1" applyBorder="1" applyAlignment="1">
      <alignment horizontal="center"/>
    </xf>
    <xf numFmtId="0" fontId="50" fillId="0" borderId="39" xfId="0" applyFont="1" applyBorder="1" applyAlignment="1">
      <alignment horizontal="center"/>
    </xf>
    <xf numFmtId="4" fontId="9" fillId="0" borderId="12" xfId="0" applyNumberFormat="1" applyFont="1" applyFill="1" applyBorder="1" applyAlignment="1">
      <alignment horizontal="right" vertical="justify"/>
    </xf>
    <xf numFmtId="4" fontId="1" fillId="0" borderId="12" xfId="1" applyNumberFormat="1" applyFont="1" applyBorder="1"/>
    <xf numFmtId="0" fontId="12" fillId="3" borderId="0" xfId="0" applyFont="1" applyFill="1" applyAlignment="1">
      <alignment vertical="center"/>
    </xf>
    <xf numFmtId="0" fontId="2" fillId="3" borderId="0" xfId="0" applyFont="1" applyFill="1"/>
    <xf numFmtId="4" fontId="16" fillId="0" borderId="6" xfId="1" applyNumberFormat="1" applyFont="1" applyFill="1" applyBorder="1"/>
    <xf numFmtId="4" fontId="11" fillId="0" borderId="6" xfId="1" applyNumberFormat="1" applyFont="1" applyFill="1" applyBorder="1" applyAlignment="1">
      <alignment horizontal="right"/>
    </xf>
    <xf numFmtId="4" fontId="11" fillId="0" borderId="5" xfId="1" applyNumberFormat="1" applyFont="1" applyFill="1" applyBorder="1"/>
    <xf numFmtId="4" fontId="11" fillId="0" borderId="6" xfId="1" applyNumberFormat="1" applyFont="1" applyFill="1" applyBorder="1"/>
    <xf numFmtId="4" fontId="16" fillId="0" borderId="12" xfId="1" applyNumberFormat="1" applyFont="1" applyFill="1" applyBorder="1"/>
    <xf numFmtId="4" fontId="11" fillId="0" borderId="12" xfId="1" applyNumberFormat="1" applyFont="1" applyFill="1" applyBorder="1" applyAlignment="1">
      <alignment horizontal="right"/>
    </xf>
    <xf numFmtId="4" fontId="11" fillId="0" borderId="8" xfId="1" applyNumberFormat="1" applyFont="1" applyFill="1" applyBorder="1"/>
    <xf numFmtId="4" fontId="11" fillId="0" borderId="12" xfId="1" applyNumberFormat="1" applyFont="1" applyFill="1" applyBorder="1"/>
    <xf numFmtId="4" fontId="16" fillId="0" borderId="13" xfId="1" applyNumberFormat="1" applyFont="1" applyFill="1" applyBorder="1"/>
    <xf numFmtId="4" fontId="11" fillId="0" borderId="13" xfId="1" applyNumberFormat="1" applyFont="1" applyFill="1" applyBorder="1" applyAlignment="1">
      <alignment horizontal="right"/>
    </xf>
    <xf numFmtId="4" fontId="11" fillId="0" borderId="10" xfId="1" applyNumberFormat="1" applyFont="1" applyFill="1" applyBorder="1"/>
    <xf numFmtId="4" fontId="11" fillId="0" borderId="13" xfId="1" applyNumberFormat="1" applyFont="1" applyFill="1" applyBorder="1"/>
    <xf numFmtId="0" fontId="4" fillId="0" borderId="29" xfId="1" applyFont="1" applyFill="1" applyBorder="1" applyAlignment="1">
      <alignment horizontal="center"/>
    </xf>
    <xf numFmtId="0" fontId="4" fillId="0" borderId="30" xfId="1" applyFont="1" applyFill="1" applyBorder="1" applyAlignment="1">
      <alignment horizontal="center"/>
    </xf>
    <xf numFmtId="0" fontId="23" fillId="0" borderId="30" xfId="1" applyFont="1" applyFill="1" applyBorder="1" applyAlignment="1">
      <alignment horizontal="center" vertical="justify"/>
    </xf>
    <xf numFmtId="0" fontId="4" fillId="0" borderId="52" xfId="1" applyFont="1" applyFill="1" applyBorder="1" applyAlignment="1">
      <alignment horizontal="center" vertical="justify"/>
    </xf>
    <xf numFmtId="0" fontId="4" fillId="0" borderId="39" xfId="1" applyFont="1" applyFill="1" applyBorder="1" applyAlignment="1">
      <alignment horizontal="center" vertical="justify"/>
    </xf>
    <xf numFmtId="0" fontId="16" fillId="0" borderId="22" xfId="1" applyFont="1" applyFill="1" applyBorder="1"/>
    <xf numFmtId="4" fontId="16" fillId="0" borderId="23" xfId="0" applyNumberFormat="1" applyFont="1" applyBorder="1" applyAlignment="1">
      <alignment horizontal="right" vertical="justify"/>
    </xf>
    <xf numFmtId="4" fontId="50" fillId="0" borderId="23" xfId="0" applyNumberFormat="1" applyFont="1" applyBorder="1"/>
    <xf numFmtId="4" fontId="50" fillId="0" borderId="18" xfId="0" applyNumberFormat="1" applyFont="1" applyBorder="1"/>
    <xf numFmtId="4" fontId="50" fillId="0" borderId="54" xfId="0" applyNumberFormat="1" applyFont="1" applyBorder="1"/>
    <xf numFmtId="4" fontId="11" fillId="0" borderId="3" xfId="1" applyNumberFormat="1" applyFont="1" applyBorder="1"/>
    <xf numFmtId="4" fontId="11" fillId="0" borderId="11" xfId="1" applyNumberFormat="1" applyFont="1" applyBorder="1"/>
    <xf numFmtId="4" fontId="11" fillId="0" borderId="16" xfId="1" applyNumberFormat="1" applyFont="1" applyBorder="1"/>
    <xf numFmtId="0" fontId="28" fillId="0" borderId="0" xfId="0" applyFont="1" applyFill="1" applyBorder="1"/>
    <xf numFmtId="4" fontId="9" fillId="0" borderId="5" xfId="0" applyNumberFormat="1" applyFont="1" applyBorder="1"/>
    <xf numFmtId="4" fontId="1" fillId="0" borderId="1" xfId="0" applyNumberFormat="1" applyFont="1" applyBorder="1"/>
    <xf numFmtId="0" fontId="15" fillId="0" borderId="55" xfId="0" applyFont="1" applyBorder="1" applyAlignment="1">
      <alignment horizontal="center"/>
    </xf>
    <xf numFmtId="4" fontId="15" fillId="0" borderId="43" xfId="0" applyNumberFormat="1" applyFont="1" applyBorder="1"/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/>
    <xf numFmtId="4" fontId="6" fillId="3" borderId="27" xfId="0" applyNumberFormat="1" applyFont="1" applyFill="1" applyBorder="1" applyAlignment="1">
      <alignment horizontal="right"/>
    </xf>
    <xf numFmtId="4" fontId="6" fillId="0" borderId="25" xfId="0" applyNumberFormat="1" applyFont="1" applyFill="1" applyBorder="1" applyAlignment="1">
      <alignment horizontal="right"/>
    </xf>
    <xf numFmtId="4" fontId="6" fillId="7" borderId="21" xfId="0" applyNumberFormat="1" applyFont="1" applyFill="1" applyBorder="1" applyAlignment="1">
      <alignment horizontal="right"/>
    </xf>
    <xf numFmtId="4" fontId="6" fillId="7" borderId="48" xfId="0" applyNumberFormat="1" applyFont="1" applyFill="1" applyBorder="1" applyAlignment="1">
      <alignment horizontal="left"/>
    </xf>
    <xf numFmtId="4" fontId="6" fillId="7" borderId="56" xfId="0" applyNumberFormat="1" applyFont="1" applyFill="1" applyBorder="1" applyAlignment="1">
      <alignment horizontal="right"/>
    </xf>
    <xf numFmtId="4" fontId="6" fillId="4" borderId="21" xfId="0" applyNumberFormat="1" applyFont="1" applyFill="1" applyBorder="1" applyAlignment="1">
      <alignment horizontal="right"/>
    </xf>
    <xf numFmtId="4" fontId="6" fillId="4" borderId="56" xfId="0" applyNumberFormat="1" applyFont="1" applyFill="1" applyBorder="1" applyAlignment="1">
      <alignment horizontal="right"/>
    </xf>
    <xf numFmtId="4" fontId="6" fillId="8" borderId="21" xfId="0" applyNumberFormat="1" applyFont="1" applyFill="1" applyBorder="1" applyAlignment="1">
      <alignment horizontal="right"/>
    </xf>
    <xf numFmtId="4" fontId="6" fillId="8" borderId="48" xfId="0" applyNumberFormat="1" applyFont="1" applyFill="1" applyBorder="1" applyAlignment="1">
      <alignment horizontal="center"/>
    </xf>
    <xf numFmtId="4" fontId="6" fillId="8" borderId="56" xfId="0" applyNumberFormat="1" applyFont="1" applyFill="1" applyBorder="1" applyAlignment="1">
      <alignment horizontal="right"/>
    </xf>
    <xf numFmtId="4" fontId="6" fillId="9" borderId="21" xfId="0" applyNumberFormat="1" applyFont="1" applyFill="1" applyBorder="1" applyAlignment="1">
      <alignment horizontal="right"/>
    </xf>
    <xf numFmtId="4" fontId="6" fillId="9" borderId="56" xfId="0" applyNumberFormat="1" applyFont="1" applyFill="1" applyBorder="1" applyAlignment="1">
      <alignment horizontal="right"/>
    </xf>
    <xf numFmtId="4" fontId="6" fillId="4" borderId="48" xfId="0" applyNumberFormat="1" applyFont="1" applyFill="1" applyBorder="1" applyAlignment="1">
      <alignment horizontal="center"/>
    </xf>
    <xf numFmtId="4" fontId="6" fillId="9" borderId="48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4" fontId="3" fillId="0" borderId="42" xfId="0" applyNumberFormat="1" applyFont="1" applyFill="1" applyBorder="1"/>
    <xf numFmtId="0" fontId="13" fillId="0" borderId="29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2" fillId="0" borderId="30" xfId="0" applyFont="1" applyBorder="1" applyAlignment="1">
      <alignment horizontal="center" vertical="justify"/>
    </xf>
    <xf numFmtId="0" fontId="12" fillId="0" borderId="32" xfId="0" applyFont="1" applyBorder="1" applyAlignment="1">
      <alignment horizontal="center" vertical="justify"/>
    </xf>
    <xf numFmtId="0" fontId="13" fillId="0" borderId="28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9" fontId="12" fillId="0" borderId="1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45" fillId="0" borderId="29" xfId="1" applyFont="1" applyFill="1" applyBorder="1" applyAlignment="1">
      <alignment horizontal="center" vertical="center"/>
    </xf>
    <xf numFmtId="0" fontId="45" fillId="0" borderId="31" xfId="1" applyFont="1" applyFill="1" applyBorder="1" applyAlignment="1">
      <alignment horizontal="center" vertical="center"/>
    </xf>
    <xf numFmtId="0" fontId="45" fillId="0" borderId="30" xfId="1" applyFont="1" applyFill="1" applyBorder="1" applyAlignment="1">
      <alignment horizontal="center" vertical="center"/>
    </xf>
    <xf numFmtId="0" fontId="45" fillId="0" borderId="32" xfId="1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justify"/>
    </xf>
    <xf numFmtId="0" fontId="46" fillId="0" borderId="32" xfId="0" applyFont="1" applyFill="1" applyBorder="1" applyAlignment="1">
      <alignment horizontal="center" vertical="justify"/>
    </xf>
    <xf numFmtId="0" fontId="46" fillId="0" borderId="30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4"/>
  <sheetViews>
    <sheetView tabSelected="1" topLeftCell="A5" workbookViewId="0">
      <selection activeCell="E7" sqref="E7"/>
    </sheetView>
  </sheetViews>
  <sheetFormatPr defaultRowHeight="16.5"/>
  <cols>
    <col min="1" max="1" width="7" style="3" customWidth="1"/>
    <col min="2" max="2" width="24.42578125" style="3" customWidth="1"/>
    <col min="3" max="3" width="13.140625" style="3" customWidth="1"/>
    <col min="4" max="14" width="12" style="3" customWidth="1"/>
    <col min="15" max="15" width="11.28515625" style="3" bestFit="1" customWidth="1"/>
    <col min="16" max="16" width="9.85546875" style="3" bestFit="1" customWidth="1"/>
    <col min="17" max="16384" width="9.140625" style="3"/>
  </cols>
  <sheetData>
    <row r="1" spans="1:16">
      <c r="A1" s="1" t="s">
        <v>0</v>
      </c>
      <c r="B1" s="2"/>
      <c r="C1" s="2"/>
    </row>
    <row r="2" spans="1:16" s="7" customFormat="1">
      <c r="A2" s="539" t="s">
        <v>210</v>
      </c>
      <c r="B2" s="540"/>
      <c r="C2" s="37"/>
    </row>
    <row r="3" spans="1:16">
      <c r="A3" s="4" t="s">
        <v>38</v>
      </c>
      <c r="B3" s="4"/>
      <c r="E3" s="4" t="s">
        <v>90</v>
      </c>
      <c r="K3" s="4" t="s">
        <v>39</v>
      </c>
    </row>
    <row r="4" spans="1:16">
      <c r="A4" s="4" t="s">
        <v>1</v>
      </c>
      <c r="B4" s="4"/>
      <c r="E4" s="4" t="s">
        <v>91</v>
      </c>
      <c r="K4" s="4" t="s">
        <v>2</v>
      </c>
    </row>
    <row r="5" spans="1:16">
      <c r="A5" s="5"/>
      <c r="B5" s="5"/>
      <c r="C5" s="5"/>
    </row>
    <row r="6" spans="1:16">
      <c r="A6" s="5"/>
      <c r="B6" s="5"/>
      <c r="C6" s="5"/>
    </row>
    <row r="7" spans="1:16">
      <c r="A7" s="5"/>
      <c r="B7" s="43" t="s">
        <v>58</v>
      </c>
      <c r="C7" s="6"/>
    </row>
    <row r="8" spans="1:16">
      <c r="A8" s="8"/>
      <c r="B8" s="8" t="s">
        <v>206</v>
      </c>
    </row>
    <row r="9" spans="1:16" ht="17.25" thickBot="1">
      <c r="A9" s="9" t="s">
        <v>3</v>
      </c>
      <c r="B9" s="10"/>
      <c r="C9" s="10"/>
    </row>
    <row r="10" spans="1:16" ht="17.25" thickBot="1">
      <c r="A10" s="12" t="s">
        <v>4</v>
      </c>
      <c r="B10" s="12" t="s">
        <v>5</v>
      </c>
      <c r="C10" s="39" t="s">
        <v>56</v>
      </c>
      <c r="D10" s="39" t="s">
        <v>57</v>
      </c>
      <c r="E10" s="26" t="s">
        <v>68</v>
      </c>
      <c r="F10" s="26" t="s">
        <v>89</v>
      </c>
      <c r="G10" s="26" t="s">
        <v>92</v>
      </c>
      <c r="H10" s="26" t="s">
        <v>93</v>
      </c>
      <c r="I10" s="26" t="s">
        <v>94</v>
      </c>
      <c r="J10" s="26" t="s">
        <v>99</v>
      </c>
      <c r="K10" s="26" t="s">
        <v>98</v>
      </c>
      <c r="L10" s="26" t="s">
        <v>95</v>
      </c>
      <c r="M10" s="26" t="s">
        <v>96</v>
      </c>
      <c r="N10" s="26" t="s">
        <v>97</v>
      </c>
      <c r="O10" s="68" t="s">
        <v>55</v>
      </c>
    </row>
    <row r="11" spans="1:16">
      <c r="A11" s="13">
        <v>1</v>
      </c>
      <c r="B11" s="14" t="s">
        <v>6</v>
      </c>
      <c r="C11" s="51">
        <v>71174.98</v>
      </c>
      <c r="D11" s="51">
        <v>63164.43</v>
      </c>
      <c r="E11" s="51">
        <v>65599.13</v>
      </c>
      <c r="F11" s="51">
        <v>64630</v>
      </c>
      <c r="G11" s="51">
        <v>64793</v>
      </c>
      <c r="H11" s="51">
        <v>64793</v>
      </c>
      <c r="I11" s="51">
        <v>64793</v>
      </c>
      <c r="J11" s="51">
        <v>64793</v>
      </c>
      <c r="K11" s="51">
        <v>64793</v>
      </c>
      <c r="L11" s="51">
        <v>56578</v>
      </c>
      <c r="M11" s="51">
        <v>32229</v>
      </c>
      <c r="N11" s="51">
        <v>6144</v>
      </c>
      <c r="O11" s="588">
        <f>SUM(C11:N11)</f>
        <v>683484.54</v>
      </c>
      <c r="P11" s="28"/>
    </row>
    <row r="12" spans="1:16">
      <c r="A12" s="15">
        <v>2</v>
      </c>
      <c r="B12" s="16" t="s">
        <v>7</v>
      </c>
      <c r="C12" s="49">
        <v>39856.230000000003</v>
      </c>
      <c r="D12" s="49">
        <v>37411.1</v>
      </c>
      <c r="E12" s="49">
        <v>32574.74</v>
      </c>
      <c r="F12" s="51">
        <v>30121.13</v>
      </c>
      <c r="G12" s="51">
        <v>29898</v>
      </c>
      <c r="H12" s="51">
        <v>29898</v>
      </c>
      <c r="I12" s="51">
        <v>29898</v>
      </c>
      <c r="J12" s="51">
        <v>29898</v>
      </c>
      <c r="K12" s="51">
        <v>29898</v>
      </c>
      <c r="L12" s="51">
        <v>26108</v>
      </c>
      <c r="M12" s="51">
        <v>14872</v>
      </c>
      <c r="N12" s="51">
        <v>2837</v>
      </c>
      <c r="O12" s="588">
        <f t="shared" ref="O12:O20" si="0">SUM(C12:N12)</f>
        <v>333270.2</v>
      </c>
      <c r="P12" s="28"/>
    </row>
    <row r="13" spans="1:16">
      <c r="A13" s="15">
        <v>3</v>
      </c>
      <c r="B13" s="16" t="s">
        <v>8</v>
      </c>
      <c r="C13" s="49">
        <v>59504.2</v>
      </c>
      <c r="D13" s="49">
        <v>50798.07</v>
      </c>
      <c r="E13" s="49">
        <v>54515.69</v>
      </c>
      <c r="F13" s="51">
        <v>51139.040000000001</v>
      </c>
      <c r="G13" s="51">
        <v>50782</v>
      </c>
      <c r="H13" s="51">
        <v>50782</v>
      </c>
      <c r="I13" s="51">
        <v>50782</v>
      </c>
      <c r="J13" s="51">
        <v>50782</v>
      </c>
      <c r="K13" s="51">
        <v>50782</v>
      </c>
      <c r="L13" s="51">
        <v>44344</v>
      </c>
      <c r="M13" s="51">
        <v>25259</v>
      </c>
      <c r="N13" s="51">
        <v>4815</v>
      </c>
      <c r="O13" s="588">
        <f t="shared" si="0"/>
        <v>544285</v>
      </c>
      <c r="P13" s="28"/>
    </row>
    <row r="14" spans="1:16">
      <c r="A14" s="15">
        <v>4</v>
      </c>
      <c r="B14" s="16" t="s">
        <v>48</v>
      </c>
      <c r="C14" s="49">
        <v>64420.76</v>
      </c>
      <c r="D14" s="49">
        <v>66679.759999999995</v>
      </c>
      <c r="E14" s="49">
        <v>64928.73</v>
      </c>
      <c r="F14" s="51">
        <v>67605.75</v>
      </c>
      <c r="G14" s="51">
        <v>67196</v>
      </c>
      <c r="H14" s="51">
        <v>67196</v>
      </c>
      <c r="I14" s="51">
        <v>67196</v>
      </c>
      <c r="J14" s="51">
        <v>67196</v>
      </c>
      <c r="K14" s="51">
        <v>67196</v>
      </c>
      <c r="L14" s="51">
        <v>58676</v>
      </c>
      <c r="M14" s="51">
        <v>33424</v>
      </c>
      <c r="N14" s="51">
        <v>6369</v>
      </c>
      <c r="O14" s="588">
        <f t="shared" si="0"/>
        <v>698084</v>
      </c>
      <c r="P14" s="28"/>
    </row>
    <row r="15" spans="1:16">
      <c r="A15" s="15">
        <v>5</v>
      </c>
      <c r="B15" s="16" t="s">
        <v>49</v>
      </c>
      <c r="C15" s="49">
        <v>67870.53</v>
      </c>
      <c r="D15" s="49">
        <v>70265</v>
      </c>
      <c r="E15" s="49">
        <v>68385.45</v>
      </c>
      <c r="F15" s="51">
        <v>68959.02</v>
      </c>
      <c r="G15" s="51">
        <v>68554</v>
      </c>
      <c r="H15" s="51">
        <v>68554</v>
      </c>
      <c r="I15" s="51">
        <v>68554</v>
      </c>
      <c r="J15" s="51">
        <v>68554</v>
      </c>
      <c r="K15" s="51">
        <v>68554</v>
      </c>
      <c r="L15" s="51">
        <v>59863</v>
      </c>
      <c r="M15" s="51">
        <v>34100</v>
      </c>
      <c r="N15" s="51">
        <v>6501</v>
      </c>
      <c r="O15" s="588">
        <f t="shared" si="0"/>
        <v>718714</v>
      </c>
      <c r="P15" s="28"/>
    </row>
    <row r="16" spans="1:16" s="7" customFormat="1">
      <c r="A16" s="15">
        <v>6</v>
      </c>
      <c r="B16" s="16" t="s">
        <v>50</v>
      </c>
      <c r="C16" s="49">
        <v>52920.33</v>
      </c>
      <c r="D16" s="49">
        <v>54612.98</v>
      </c>
      <c r="E16" s="49">
        <v>53342.17</v>
      </c>
      <c r="F16" s="51">
        <v>51929.52</v>
      </c>
      <c r="G16" s="51">
        <v>51573</v>
      </c>
      <c r="H16" s="51">
        <v>51573</v>
      </c>
      <c r="I16" s="51">
        <v>51573</v>
      </c>
      <c r="J16" s="51">
        <v>51573</v>
      </c>
      <c r="K16" s="51">
        <v>51573</v>
      </c>
      <c r="L16" s="51">
        <v>45034</v>
      </c>
      <c r="M16" s="51">
        <v>25653</v>
      </c>
      <c r="N16" s="51">
        <v>4892</v>
      </c>
      <c r="O16" s="588">
        <f t="shared" si="0"/>
        <v>546249</v>
      </c>
      <c r="P16" s="28"/>
    </row>
    <row r="17" spans="1:16">
      <c r="A17" s="15">
        <v>7</v>
      </c>
      <c r="B17" s="16" t="s">
        <v>42</v>
      </c>
      <c r="C17" s="49">
        <v>50702.38</v>
      </c>
      <c r="D17" s="49">
        <v>47502.84</v>
      </c>
      <c r="E17" s="49">
        <v>42166.98</v>
      </c>
      <c r="F17" s="51">
        <v>51318.33</v>
      </c>
      <c r="G17" s="51">
        <v>48999</v>
      </c>
      <c r="H17" s="51">
        <v>48999</v>
      </c>
      <c r="I17" s="51">
        <v>48999</v>
      </c>
      <c r="J17" s="51">
        <v>48999</v>
      </c>
      <c r="K17" s="51">
        <v>48999</v>
      </c>
      <c r="L17" s="51">
        <v>42787</v>
      </c>
      <c r="M17" s="51">
        <v>24373</v>
      </c>
      <c r="N17" s="51">
        <v>4645</v>
      </c>
      <c r="O17" s="588">
        <f t="shared" si="0"/>
        <v>508490.53</v>
      </c>
      <c r="P17" s="28"/>
    </row>
    <row r="18" spans="1:16">
      <c r="A18" s="15">
        <v>8</v>
      </c>
      <c r="B18" s="16" t="s">
        <v>9</v>
      </c>
      <c r="C18" s="49">
        <v>49795.15</v>
      </c>
      <c r="D18" s="49">
        <v>49866.5</v>
      </c>
      <c r="E18" s="49">
        <v>50115.98</v>
      </c>
      <c r="F18" s="51">
        <v>53928</v>
      </c>
      <c r="G18" s="51">
        <v>54099</v>
      </c>
      <c r="H18" s="51">
        <v>54099</v>
      </c>
      <c r="I18" s="51">
        <v>54099</v>
      </c>
      <c r="J18" s="51">
        <v>54099</v>
      </c>
      <c r="K18" s="51">
        <v>54099</v>
      </c>
      <c r="L18" s="51">
        <v>47240</v>
      </c>
      <c r="M18" s="51">
        <v>26909</v>
      </c>
      <c r="N18" s="51">
        <v>5131</v>
      </c>
      <c r="O18" s="588">
        <f t="shared" si="0"/>
        <v>553480.63</v>
      </c>
      <c r="P18" s="28"/>
    </row>
    <row r="19" spans="1:16">
      <c r="A19" s="15">
        <v>9</v>
      </c>
      <c r="B19" s="16" t="s">
        <v>10</v>
      </c>
      <c r="C19" s="49">
        <v>20275.099999999999</v>
      </c>
      <c r="D19" s="49">
        <v>22027.84</v>
      </c>
      <c r="E19" s="49">
        <v>19845.650000000001</v>
      </c>
      <c r="F19" s="51">
        <v>22816.35</v>
      </c>
      <c r="G19" s="51">
        <v>22690</v>
      </c>
      <c r="H19" s="51">
        <v>22690</v>
      </c>
      <c r="I19" s="51">
        <v>22690</v>
      </c>
      <c r="J19" s="51">
        <v>22690</v>
      </c>
      <c r="K19" s="51">
        <v>22690</v>
      </c>
      <c r="L19" s="51">
        <v>19813</v>
      </c>
      <c r="M19" s="51">
        <v>11286</v>
      </c>
      <c r="N19" s="51">
        <v>2154</v>
      </c>
      <c r="O19" s="588">
        <f t="shared" si="0"/>
        <v>231667.94</v>
      </c>
      <c r="P19" s="28"/>
    </row>
    <row r="20" spans="1:16" ht="17.25" thickBot="1">
      <c r="A20" s="17">
        <v>10</v>
      </c>
      <c r="B20" s="18" t="s">
        <v>11</v>
      </c>
      <c r="C20" s="50">
        <v>16553.03</v>
      </c>
      <c r="D20" s="50">
        <v>28478.13</v>
      </c>
      <c r="E20" s="50">
        <v>28740.98</v>
      </c>
      <c r="F20" s="80">
        <v>30666.959999999999</v>
      </c>
      <c r="G20" s="80">
        <v>30429</v>
      </c>
      <c r="H20" s="80">
        <v>30429</v>
      </c>
      <c r="I20" s="80">
        <v>30429</v>
      </c>
      <c r="J20" s="80">
        <v>30429</v>
      </c>
      <c r="K20" s="80">
        <v>30429</v>
      </c>
      <c r="L20" s="80">
        <v>26570</v>
      </c>
      <c r="M20" s="80">
        <v>15135</v>
      </c>
      <c r="N20" s="80">
        <v>2882</v>
      </c>
      <c r="O20" s="588">
        <f t="shared" si="0"/>
        <v>301171.09999999998</v>
      </c>
      <c r="P20" s="28"/>
    </row>
    <row r="21" spans="1:16" ht="17.25" thickBot="1">
      <c r="A21" s="54"/>
      <c r="B21" s="47" t="s">
        <v>12</v>
      </c>
      <c r="C21" s="52">
        <f>SUM(C11:C20)</f>
        <v>493072.68999999994</v>
      </c>
      <c r="D21" s="69">
        <f t="shared" ref="D21:O21" si="1">SUM(D11:D20)</f>
        <v>490806.64999999997</v>
      </c>
      <c r="E21" s="69">
        <f t="shared" si="1"/>
        <v>480215.49999999994</v>
      </c>
      <c r="F21" s="69">
        <f t="shared" si="1"/>
        <v>493114.10000000003</v>
      </c>
      <c r="G21" s="69">
        <f t="shared" si="1"/>
        <v>489013</v>
      </c>
      <c r="H21" s="69">
        <f t="shared" si="1"/>
        <v>489013</v>
      </c>
      <c r="I21" s="69">
        <f t="shared" si="1"/>
        <v>489013</v>
      </c>
      <c r="J21" s="69">
        <f t="shared" si="1"/>
        <v>489013</v>
      </c>
      <c r="K21" s="69">
        <f t="shared" si="1"/>
        <v>489013</v>
      </c>
      <c r="L21" s="69">
        <f t="shared" si="1"/>
        <v>427013</v>
      </c>
      <c r="M21" s="69">
        <f t="shared" si="1"/>
        <v>243240</v>
      </c>
      <c r="N21" s="69">
        <f t="shared" si="1"/>
        <v>46370</v>
      </c>
      <c r="O21" s="70">
        <f t="shared" si="1"/>
        <v>5118896.9400000004</v>
      </c>
      <c r="P21" s="28"/>
    </row>
    <row r="22" spans="1:16">
      <c r="A22" s="21"/>
      <c r="B22" s="2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6" ht="17.25" thickBot="1">
      <c r="A23" s="83" t="s">
        <v>61</v>
      </c>
      <c r="B23" s="84"/>
      <c r="C23" s="84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</row>
    <row r="24" spans="1:16" ht="17.25" thickBot="1">
      <c r="A24" s="12" t="s">
        <v>4</v>
      </c>
      <c r="B24" s="12" t="s">
        <v>5</v>
      </c>
      <c r="C24" s="39" t="s">
        <v>56</v>
      </c>
      <c r="D24" s="39" t="s">
        <v>57</v>
      </c>
      <c r="E24" s="26" t="s">
        <v>68</v>
      </c>
      <c r="F24" s="26" t="s">
        <v>89</v>
      </c>
      <c r="G24" s="26" t="s">
        <v>92</v>
      </c>
      <c r="H24" s="26" t="s">
        <v>93</v>
      </c>
      <c r="I24" s="26" t="s">
        <v>94</v>
      </c>
      <c r="J24" s="26" t="s">
        <v>99</v>
      </c>
      <c r="K24" s="26" t="s">
        <v>98</v>
      </c>
      <c r="L24" s="26" t="s">
        <v>95</v>
      </c>
      <c r="M24" s="26" t="s">
        <v>96</v>
      </c>
      <c r="N24" s="26" t="s">
        <v>97</v>
      </c>
      <c r="O24" s="68" t="s">
        <v>55</v>
      </c>
    </row>
    <row r="25" spans="1:16">
      <c r="A25" s="27">
        <v>1</v>
      </c>
      <c r="B25" s="27" t="s">
        <v>8</v>
      </c>
      <c r="C25" s="51">
        <v>957.94</v>
      </c>
      <c r="D25" s="51">
        <v>3351.51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>
        <f>SUM(C25:N25)</f>
        <v>4309.4500000000007</v>
      </c>
      <c r="P25" s="28"/>
    </row>
    <row r="26" spans="1:16">
      <c r="A26" s="55">
        <v>2</v>
      </c>
      <c r="B26" s="55" t="s">
        <v>60</v>
      </c>
      <c r="C26" s="49">
        <v>164.06</v>
      </c>
      <c r="D26" s="49">
        <v>763.62</v>
      </c>
      <c r="E26" s="49"/>
      <c r="F26" s="49"/>
      <c r="G26" s="51"/>
      <c r="H26" s="51"/>
      <c r="I26" s="51"/>
      <c r="J26" s="51"/>
      <c r="K26" s="51"/>
      <c r="L26" s="51"/>
      <c r="M26" s="51"/>
      <c r="N26" s="51"/>
      <c r="O26" s="51">
        <f t="shared" ref="O26:O28" si="2">SUM(C26:N26)</f>
        <v>927.68000000000006</v>
      </c>
      <c r="P26" s="28"/>
    </row>
    <row r="27" spans="1:16">
      <c r="A27" s="55">
        <v>3</v>
      </c>
      <c r="B27" s="55" t="s">
        <v>59</v>
      </c>
      <c r="C27" s="49">
        <v>8866.74</v>
      </c>
      <c r="D27" s="49">
        <v>9481.02</v>
      </c>
      <c r="E27" s="49"/>
      <c r="F27" s="49"/>
      <c r="G27" s="51"/>
      <c r="H27" s="51"/>
      <c r="I27" s="51"/>
      <c r="J27" s="51"/>
      <c r="K27" s="51"/>
      <c r="L27" s="51"/>
      <c r="M27" s="51"/>
      <c r="N27" s="51"/>
      <c r="O27" s="51">
        <f t="shared" si="2"/>
        <v>18347.760000000002</v>
      </c>
      <c r="P27" s="28"/>
    </row>
    <row r="28" spans="1:16" ht="17.25" thickBot="1">
      <c r="A28" s="29">
        <v>4</v>
      </c>
      <c r="B28" s="29" t="s">
        <v>42</v>
      </c>
      <c r="C28" s="50">
        <v>0</v>
      </c>
      <c r="D28" s="50">
        <v>661.17</v>
      </c>
      <c r="E28" s="50"/>
      <c r="F28" s="50"/>
      <c r="G28" s="80"/>
      <c r="H28" s="80"/>
      <c r="I28" s="80"/>
      <c r="J28" s="80"/>
      <c r="K28" s="80"/>
      <c r="L28" s="80"/>
      <c r="M28" s="80"/>
      <c r="N28" s="80"/>
      <c r="O28" s="51">
        <f t="shared" si="2"/>
        <v>661.17</v>
      </c>
      <c r="P28" s="28"/>
    </row>
    <row r="29" spans="1:16" ht="17.25" thickBot="1">
      <c r="A29" s="54"/>
      <c r="B29" s="47" t="s">
        <v>12</v>
      </c>
      <c r="C29" s="86">
        <f>SUM(C25:C28)</f>
        <v>9988.74</v>
      </c>
      <c r="D29" s="86">
        <f t="shared" ref="D29:O29" si="3">SUM(D25:D28)</f>
        <v>14257.320000000002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>
        <f t="shared" si="3"/>
        <v>24246.06</v>
      </c>
      <c r="P29" s="28"/>
    </row>
    <row r="30" spans="1:16">
      <c r="A30" s="21"/>
      <c r="B30" s="22"/>
      <c r="C30" s="24"/>
      <c r="F30" s="28"/>
    </row>
    <row r="31" spans="1:16" ht="17.25" thickBot="1">
      <c r="A31" s="23" t="s">
        <v>13</v>
      </c>
      <c r="B31" s="23"/>
      <c r="C31" s="23"/>
    </row>
    <row r="32" spans="1:16" ht="17.25" thickBot="1">
      <c r="A32" s="25" t="s">
        <v>4</v>
      </c>
      <c r="B32" s="26" t="s">
        <v>5</v>
      </c>
      <c r="C32" s="39" t="s">
        <v>56</v>
      </c>
      <c r="D32" s="39" t="s">
        <v>57</v>
      </c>
      <c r="E32" s="26" t="s">
        <v>68</v>
      </c>
      <c r="F32" s="26" t="s">
        <v>89</v>
      </c>
      <c r="G32" s="26" t="s">
        <v>92</v>
      </c>
      <c r="H32" s="26" t="s">
        <v>93</v>
      </c>
      <c r="I32" s="26" t="s">
        <v>94</v>
      </c>
      <c r="J32" s="26" t="s">
        <v>99</v>
      </c>
      <c r="K32" s="26" t="s">
        <v>98</v>
      </c>
      <c r="L32" s="26" t="s">
        <v>95</v>
      </c>
      <c r="M32" s="26" t="s">
        <v>96</v>
      </c>
      <c r="N32" s="26" t="s">
        <v>97</v>
      </c>
      <c r="O32" s="68" t="s">
        <v>55</v>
      </c>
    </row>
    <row r="33" spans="1:16">
      <c r="A33" s="27">
        <v>1</v>
      </c>
      <c r="B33" s="14" t="s">
        <v>14</v>
      </c>
      <c r="C33" s="51">
        <v>1400</v>
      </c>
      <c r="D33" s="51">
        <v>1160</v>
      </c>
      <c r="E33" s="51">
        <v>1800</v>
      </c>
      <c r="F33" s="51">
        <v>1648</v>
      </c>
      <c r="G33" s="51">
        <v>1844</v>
      </c>
      <c r="H33" s="51">
        <v>1844</v>
      </c>
      <c r="I33" s="51">
        <v>1844</v>
      </c>
      <c r="J33" s="51">
        <v>1844</v>
      </c>
      <c r="K33" s="51">
        <v>1844</v>
      </c>
      <c r="L33" s="51">
        <v>1844</v>
      </c>
      <c r="M33" s="51">
        <v>1844</v>
      </c>
      <c r="N33" s="51">
        <v>369</v>
      </c>
      <c r="O33" s="51">
        <f t="shared" ref="O33:O34" si="4">SUM(C33:N33)</f>
        <v>19285</v>
      </c>
      <c r="P33" s="28"/>
    </row>
    <row r="34" spans="1:16" ht="17.25" thickBot="1">
      <c r="A34" s="29">
        <v>2</v>
      </c>
      <c r="B34" s="16" t="s">
        <v>15</v>
      </c>
      <c r="C34" s="50">
        <v>440</v>
      </c>
      <c r="D34" s="50">
        <v>480</v>
      </c>
      <c r="E34" s="50">
        <v>480</v>
      </c>
      <c r="F34" s="51">
        <v>592</v>
      </c>
      <c r="G34" s="51">
        <v>556</v>
      </c>
      <c r="H34" s="51">
        <v>556</v>
      </c>
      <c r="I34" s="51">
        <v>556</v>
      </c>
      <c r="J34" s="51">
        <v>556</v>
      </c>
      <c r="K34" s="51">
        <v>556</v>
      </c>
      <c r="L34" s="51">
        <v>556</v>
      </c>
      <c r="M34" s="51">
        <v>556</v>
      </c>
      <c r="N34" s="51">
        <v>111</v>
      </c>
      <c r="O34" s="51">
        <f t="shared" si="4"/>
        <v>5995</v>
      </c>
      <c r="P34" s="28"/>
    </row>
    <row r="35" spans="1:16" ht="17.25" thickBot="1">
      <c r="A35" s="19"/>
      <c r="B35" s="20" t="s">
        <v>16</v>
      </c>
      <c r="C35" s="52">
        <f>SUM(C33:C34)</f>
        <v>1840</v>
      </c>
      <c r="D35" s="52">
        <f t="shared" ref="D35:O35" si="5">SUM(D33:D34)</f>
        <v>1640</v>
      </c>
      <c r="E35" s="52">
        <f t="shared" si="5"/>
        <v>2280</v>
      </c>
      <c r="F35" s="52">
        <f t="shared" si="5"/>
        <v>2240</v>
      </c>
      <c r="G35" s="52">
        <f t="shared" si="5"/>
        <v>2400</v>
      </c>
      <c r="H35" s="52">
        <f t="shared" si="5"/>
        <v>2400</v>
      </c>
      <c r="I35" s="52">
        <f t="shared" si="5"/>
        <v>2400</v>
      </c>
      <c r="J35" s="52">
        <f t="shared" si="5"/>
        <v>2400</v>
      </c>
      <c r="K35" s="52">
        <f t="shared" si="5"/>
        <v>2400</v>
      </c>
      <c r="L35" s="52">
        <f t="shared" si="5"/>
        <v>2400</v>
      </c>
      <c r="M35" s="52">
        <f t="shared" si="5"/>
        <v>2400</v>
      </c>
      <c r="N35" s="52">
        <f t="shared" si="5"/>
        <v>480</v>
      </c>
      <c r="O35" s="52">
        <f t="shared" si="5"/>
        <v>25280</v>
      </c>
    </row>
    <row r="36" spans="1:16">
      <c r="A36" s="21"/>
      <c r="B36" s="22"/>
      <c r="C36" s="22"/>
    </row>
    <row r="37" spans="1:16" ht="17.25" thickBot="1">
      <c r="A37" s="23" t="s">
        <v>17</v>
      </c>
      <c r="B37" s="23"/>
      <c r="C37" s="23"/>
    </row>
    <row r="38" spans="1:16" ht="17.25" thickBot="1">
      <c r="A38" s="25" t="s">
        <v>4</v>
      </c>
      <c r="B38" s="26" t="s">
        <v>18</v>
      </c>
      <c r="C38" s="39" t="s">
        <v>56</v>
      </c>
      <c r="D38" s="39" t="s">
        <v>57</v>
      </c>
      <c r="E38" s="26" t="s">
        <v>68</v>
      </c>
      <c r="F38" s="26" t="s">
        <v>89</v>
      </c>
      <c r="G38" s="26" t="s">
        <v>92</v>
      </c>
      <c r="H38" s="26" t="s">
        <v>93</v>
      </c>
      <c r="I38" s="26" t="s">
        <v>94</v>
      </c>
      <c r="J38" s="26" t="s">
        <v>99</v>
      </c>
      <c r="K38" s="26" t="s">
        <v>98</v>
      </c>
      <c r="L38" s="26" t="s">
        <v>95</v>
      </c>
      <c r="M38" s="26" t="s">
        <v>96</v>
      </c>
      <c r="N38" s="26" t="s">
        <v>97</v>
      </c>
      <c r="O38" s="68" t="s">
        <v>55</v>
      </c>
    </row>
    <row r="39" spans="1:16">
      <c r="A39" s="13">
        <v>1</v>
      </c>
      <c r="B39" s="14" t="s">
        <v>19</v>
      </c>
      <c r="C39" s="51">
        <v>5280</v>
      </c>
      <c r="D39" s="96">
        <v>5860</v>
      </c>
      <c r="E39" s="96">
        <v>6660</v>
      </c>
      <c r="F39" s="51">
        <v>6193</v>
      </c>
      <c r="G39" s="51">
        <v>5492</v>
      </c>
      <c r="H39" s="51">
        <v>5492</v>
      </c>
      <c r="I39" s="51">
        <v>5492</v>
      </c>
      <c r="J39" s="51">
        <v>5492</v>
      </c>
      <c r="K39" s="51">
        <v>5492</v>
      </c>
      <c r="L39" s="51">
        <v>5492</v>
      </c>
      <c r="M39" s="51">
        <v>2294</v>
      </c>
      <c r="N39" s="51">
        <v>461</v>
      </c>
      <c r="O39" s="51">
        <f t="shared" ref="O39:O45" si="6">SUM(C39:N39)</f>
        <v>59700</v>
      </c>
      <c r="P39" s="28"/>
    </row>
    <row r="40" spans="1:16">
      <c r="A40" s="55">
        <v>2</v>
      </c>
      <c r="B40" s="16" t="s">
        <v>7</v>
      </c>
      <c r="C40" s="49">
        <v>4420</v>
      </c>
      <c r="D40" s="49">
        <v>4500</v>
      </c>
      <c r="E40" s="49">
        <v>4420</v>
      </c>
      <c r="F40" s="51">
        <v>4500</v>
      </c>
      <c r="G40" s="51">
        <v>4500</v>
      </c>
      <c r="H40" s="51">
        <v>4500</v>
      </c>
      <c r="I40" s="51">
        <v>4500</v>
      </c>
      <c r="J40" s="51">
        <v>4500</v>
      </c>
      <c r="K40" s="51">
        <v>4500</v>
      </c>
      <c r="L40" s="51">
        <v>4500</v>
      </c>
      <c r="M40" s="51">
        <v>1969</v>
      </c>
      <c r="N40" s="51">
        <v>1673</v>
      </c>
      <c r="O40" s="51">
        <f t="shared" si="6"/>
        <v>48482</v>
      </c>
      <c r="P40" s="28"/>
    </row>
    <row r="41" spans="1:16">
      <c r="A41" s="55">
        <v>3</v>
      </c>
      <c r="B41" s="16" t="s">
        <v>20</v>
      </c>
      <c r="C41" s="49">
        <v>4280</v>
      </c>
      <c r="D41" s="49">
        <v>4760</v>
      </c>
      <c r="E41" s="49">
        <v>3880</v>
      </c>
      <c r="F41" s="51">
        <v>4401</v>
      </c>
      <c r="G41" s="51">
        <v>4746</v>
      </c>
      <c r="H41" s="51">
        <v>4746</v>
      </c>
      <c r="I41" s="51">
        <v>4746</v>
      </c>
      <c r="J41" s="51">
        <v>4746</v>
      </c>
      <c r="K41" s="51">
        <v>4746</v>
      </c>
      <c r="L41" s="51">
        <v>4746</v>
      </c>
      <c r="M41" s="51">
        <v>1983</v>
      </c>
      <c r="N41" s="51">
        <v>395</v>
      </c>
      <c r="O41" s="51">
        <f t="shared" si="6"/>
        <v>48175</v>
      </c>
      <c r="P41" s="28"/>
    </row>
    <row r="42" spans="1:16">
      <c r="A42" s="55">
        <v>4</v>
      </c>
      <c r="B42" s="16" t="s">
        <v>21</v>
      </c>
      <c r="C42" s="49">
        <v>2940</v>
      </c>
      <c r="D42" s="49">
        <v>3300</v>
      </c>
      <c r="E42" s="49">
        <v>4200</v>
      </c>
      <c r="F42" s="51">
        <v>3590</v>
      </c>
      <c r="G42" s="51">
        <v>3155</v>
      </c>
      <c r="H42" s="51">
        <v>3155</v>
      </c>
      <c r="I42" s="51">
        <v>3155</v>
      </c>
      <c r="J42" s="51">
        <v>3155</v>
      </c>
      <c r="K42" s="51">
        <v>3155</v>
      </c>
      <c r="L42" s="51">
        <v>3155</v>
      </c>
      <c r="M42" s="51">
        <v>1318</v>
      </c>
      <c r="N42" s="51">
        <v>266</v>
      </c>
      <c r="O42" s="51">
        <f t="shared" si="6"/>
        <v>34544</v>
      </c>
      <c r="P42" s="28"/>
    </row>
    <row r="43" spans="1:16">
      <c r="A43" s="55">
        <v>5</v>
      </c>
      <c r="B43" s="16" t="s">
        <v>15</v>
      </c>
      <c r="C43" s="49">
        <v>2980</v>
      </c>
      <c r="D43" s="49">
        <v>2490</v>
      </c>
      <c r="E43" s="49">
        <v>3070</v>
      </c>
      <c r="F43" s="51">
        <v>3475</v>
      </c>
      <c r="G43" s="51">
        <v>3747</v>
      </c>
      <c r="H43" s="51">
        <v>3747</v>
      </c>
      <c r="I43" s="51">
        <v>3747</v>
      </c>
      <c r="J43" s="51">
        <v>3747</v>
      </c>
      <c r="K43" s="51">
        <v>3747</v>
      </c>
      <c r="L43" s="51">
        <v>3747</v>
      </c>
      <c r="M43" s="51">
        <v>1565</v>
      </c>
      <c r="N43" s="51">
        <v>313</v>
      </c>
      <c r="O43" s="51">
        <f t="shared" si="6"/>
        <v>36375</v>
      </c>
      <c r="P43" s="28"/>
    </row>
    <row r="44" spans="1:16">
      <c r="A44" s="55">
        <v>6</v>
      </c>
      <c r="B44" s="16" t="s">
        <v>46</v>
      </c>
      <c r="C44" s="49">
        <v>1380</v>
      </c>
      <c r="D44" s="49">
        <v>1020</v>
      </c>
      <c r="E44" s="49">
        <v>1320</v>
      </c>
      <c r="F44" s="51">
        <v>2733</v>
      </c>
      <c r="G44" s="51">
        <v>2947</v>
      </c>
      <c r="H44" s="51">
        <v>2947</v>
      </c>
      <c r="I44" s="51">
        <v>2947</v>
      </c>
      <c r="J44" s="51">
        <v>2947</v>
      </c>
      <c r="K44" s="51">
        <v>2947</v>
      </c>
      <c r="L44" s="51">
        <v>2947</v>
      </c>
      <c r="M44" s="51">
        <v>1231</v>
      </c>
      <c r="N44" s="51">
        <v>242</v>
      </c>
      <c r="O44" s="51">
        <f t="shared" si="6"/>
        <v>25608</v>
      </c>
      <c r="P44" s="28"/>
    </row>
    <row r="45" spans="1:16" ht="17.25" thickBot="1">
      <c r="A45" s="113"/>
      <c r="B45" s="114" t="s">
        <v>47</v>
      </c>
      <c r="C45" s="115">
        <v>3180</v>
      </c>
      <c r="D45" s="115">
        <v>2160</v>
      </c>
      <c r="E45" s="115">
        <v>2520</v>
      </c>
      <c r="F45" s="116"/>
      <c r="G45" s="116"/>
      <c r="H45" s="116"/>
      <c r="I45" s="116"/>
      <c r="J45" s="116"/>
      <c r="K45" s="116"/>
      <c r="L45" s="116"/>
      <c r="M45" s="116"/>
      <c r="N45" s="116"/>
      <c r="O45" s="51">
        <f t="shared" si="6"/>
        <v>7860</v>
      </c>
      <c r="P45" s="28"/>
    </row>
    <row r="46" spans="1:16" ht="17.25" thickBot="1">
      <c r="A46" s="19"/>
      <c r="B46" s="20" t="s">
        <v>22</v>
      </c>
      <c r="C46" s="52">
        <f>SUM(C39:C45)</f>
        <v>24460</v>
      </c>
      <c r="D46" s="52">
        <f t="shared" ref="D46:O46" si="7">SUM(D39:D45)</f>
        <v>24090</v>
      </c>
      <c r="E46" s="52">
        <f t="shared" si="7"/>
        <v>26070</v>
      </c>
      <c r="F46" s="52">
        <f t="shared" si="7"/>
        <v>24892</v>
      </c>
      <c r="G46" s="52">
        <f t="shared" si="7"/>
        <v>24587</v>
      </c>
      <c r="H46" s="52">
        <f t="shared" si="7"/>
        <v>24587</v>
      </c>
      <c r="I46" s="52">
        <f t="shared" si="7"/>
        <v>24587</v>
      </c>
      <c r="J46" s="52">
        <f t="shared" si="7"/>
        <v>24587</v>
      </c>
      <c r="K46" s="52">
        <f t="shared" si="7"/>
        <v>24587</v>
      </c>
      <c r="L46" s="52">
        <f t="shared" si="7"/>
        <v>24587</v>
      </c>
      <c r="M46" s="52">
        <f t="shared" si="7"/>
        <v>10360</v>
      </c>
      <c r="N46" s="52">
        <f t="shared" si="7"/>
        <v>3350</v>
      </c>
      <c r="O46" s="52">
        <f t="shared" si="7"/>
        <v>260744</v>
      </c>
      <c r="P46" s="28"/>
    </row>
    <row r="47" spans="1:16">
      <c r="A47" s="32"/>
      <c r="B47" s="21"/>
      <c r="C47" s="21"/>
    </row>
    <row r="48" spans="1:16" ht="17.25" thickBot="1">
      <c r="A48" s="23" t="s">
        <v>23</v>
      </c>
      <c r="B48" s="23"/>
      <c r="C48" s="23"/>
    </row>
    <row r="49" spans="1:15" ht="17.25" thickBot="1">
      <c r="A49" s="25" t="s">
        <v>4</v>
      </c>
      <c r="B49" s="26" t="s">
        <v>18</v>
      </c>
      <c r="C49" s="39" t="s">
        <v>56</v>
      </c>
      <c r="D49" s="39" t="s">
        <v>57</v>
      </c>
      <c r="E49" s="26" t="s">
        <v>68</v>
      </c>
      <c r="F49" s="26" t="s">
        <v>89</v>
      </c>
      <c r="G49" s="26" t="s">
        <v>92</v>
      </c>
      <c r="H49" s="26" t="s">
        <v>93</v>
      </c>
      <c r="I49" s="26" t="s">
        <v>94</v>
      </c>
      <c r="J49" s="26" t="s">
        <v>99</v>
      </c>
      <c r="K49" s="26" t="s">
        <v>98</v>
      </c>
      <c r="L49" s="26" t="s">
        <v>95</v>
      </c>
      <c r="M49" s="26" t="s">
        <v>96</v>
      </c>
      <c r="N49" s="26" t="s">
        <v>97</v>
      </c>
      <c r="O49" s="68" t="s">
        <v>55</v>
      </c>
    </row>
    <row r="50" spans="1:15" ht="17.25" thickBot="1">
      <c r="A50" s="82">
        <v>1</v>
      </c>
      <c r="B50" s="38" t="s">
        <v>14</v>
      </c>
      <c r="C50" s="125">
        <v>71780</v>
      </c>
      <c r="D50" s="127">
        <v>74550</v>
      </c>
      <c r="E50" s="127">
        <v>73945</v>
      </c>
      <c r="F50" s="78">
        <v>76595</v>
      </c>
      <c r="G50" s="95">
        <v>75000</v>
      </c>
      <c r="H50" s="95">
        <v>75000</v>
      </c>
      <c r="I50" s="95">
        <v>75000</v>
      </c>
      <c r="J50" s="95">
        <v>75000</v>
      </c>
      <c r="K50" s="95">
        <v>75000</v>
      </c>
      <c r="L50" s="95">
        <v>75000</v>
      </c>
      <c r="M50" s="95">
        <v>35000</v>
      </c>
      <c r="N50" s="95">
        <v>7000</v>
      </c>
      <c r="O50" s="51">
        <f t="shared" ref="O50" si="8">SUM(C50:N50)</f>
        <v>788870</v>
      </c>
    </row>
    <row r="51" spans="1:15">
      <c r="A51" s="32"/>
      <c r="B51" s="31"/>
      <c r="C51" s="63"/>
      <c r="D51" s="63"/>
      <c r="E51" s="63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s="7" customFormat="1">
      <c r="A52" s="33"/>
      <c r="B52" s="33"/>
      <c r="C52" s="33"/>
    </row>
    <row r="53" spans="1:15" ht="17.25" thickBot="1">
      <c r="A53" s="9" t="s">
        <v>40</v>
      </c>
      <c r="B53" s="11"/>
      <c r="C53" s="11"/>
    </row>
    <row r="54" spans="1:15" ht="17.25" thickBot="1">
      <c r="A54" s="25" t="s">
        <v>4</v>
      </c>
      <c r="B54" s="26" t="s">
        <v>18</v>
      </c>
      <c r="C54" s="25" t="s">
        <v>56</v>
      </c>
      <c r="D54" s="39" t="s">
        <v>57</v>
      </c>
      <c r="E54" s="68" t="s">
        <v>68</v>
      </c>
      <c r="F54" s="12" t="s">
        <v>89</v>
      </c>
      <c r="G54" s="26" t="s">
        <v>187</v>
      </c>
      <c r="H54" s="68" t="s">
        <v>93</v>
      </c>
      <c r="I54" s="12" t="s">
        <v>94</v>
      </c>
      <c r="J54" s="26" t="s">
        <v>99</v>
      </c>
      <c r="K54" s="68" t="s">
        <v>98</v>
      </c>
      <c r="L54" s="12" t="s">
        <v>95</v>
      </c>
      <c r="M54" s="26" t="s">
        <v>96</v>
      </c>
      <c r="N54" s="68" t="s">
        <v>97</v>
      </c>
      <c r="O54" s="124" t="s">
        <v>55</v>
      </c>
    </row>
    <row r="55" spans="1:15">
      <c r="A55" s="72">
        <v>1</v>
      </c>
      <c r="B55" s="14" t="s">
        <v>14</v>
      </c>
      <c r="C55" s="499">
        <v>12537</v>
      </c>
      <c r="D55" s="61">
        <v>8383</v>
      </c>
      <c r="E55" s="500">
        <v>7088</v>
      </c>
      <c r="F55" s="499">
        <v>12481</v>
      </c>
      <c r="G55" s="73">
        <v>8692</v>
      </c>
      <c r="H55" s="504">
        <v>8692</v>
      </c>
      <c r="I55" s="499">
        <v>8692</v>
      </c>
      <c r="J55" s="73">
        <v>8692</v>
      </c>
      <c r="K55" s="504">
        <v>8692</v>
      </c>
      <c r="L55" s="499">
        <v>8692</v>
      </c>
      <c r="M55" s="73">
        <v>3725</v>
      </c>
      <c r="N55" s="504">
        <v>749</v>
      </c>
      <c r="O55" s="51">
        <f t="shared" ref="O55:O57" si="9">SUM(C55:N55)</f>
        <v>97115</v>
      </c>
    </row>
    <row r="56" spans="1:15">
      <c r="A56" s="56">
        <v>2</v>
      </c>
      <c r="B56" s="16" t="s">
        <v>15</v>
      </c>
      <c r="C56" s="501">
        <v>4848</v>
      </c>
      <c r="D56" s="61">
        <v>4924</v>
      </c>
      <c r="E56" s="500">
        <v>4961</v>
      </c>
      <c r="F56" s="499">
        <v>4552</v>
      </c>
      <c r="G56" s="73">
        <v>4338</v>
      </c>
      <c r="H56" s="504">
        <v>4338</v>
      </c>
      <c r="I56" s="499">
        <v>4338</v>
      </c>
      <c r="J56" s="73">
        <v>4338</v>
      </c>
      <c r="K56" s="504">
        <v>4338</v>
      </c>
      <c r="L56" s="499">
        <v>4338</v>
      </c>
      <c r="M56" s="73">
        <v>1859</v>
      </c>
      <c r="N56" s="504">
        <v>371</v>
      </c>
      <c r="O56" s="51">
        <f t="shared" si="9"/>
        <v>47543</v>
      </c>
    </row>
    <row r="57" spans="1:15" ht="17.25" thickBot="1">
      <c r="A57" s="57">
        <v>3</v>
      </c>
      <c r="B57" s="18" t="s">
        <v>45</v>
      </c>
      <c r="C57" s="502">
        <v>5542</v>
      </c>
      <c r="D57" s="61">
        <v>5506</v>
      </c>
      <c r="E57" s="500">
        <v>5537</v>
      </c>
      <c r="F57" s="505">
        <v>8374</v>
      </c>
      <c r="G57" s="112">
        <v>7970</v>
      </c>
      <c r="H57" s="506">
        <v>7970</v>
      </c>
      <c r="I57" s="505">
        <v>7970</v>
      </c>
      <c r="J57" s="112">
        <v>7970</v>
      </c>
      <c r="K57" s="506">
        <v>7970</v>
      </c>
      <c r="L57" s="505">
        <v>7970</v>
      </c>
      <c r="M57" s="112">
        <v>3416</v>
      </c>
      <c r="N57" s="506">
        <v>680</v>
      </c>
      <c r="O57" s="51">
        <f t="shared" si="9"/>
        <v>76875</v>
      </c>
    </row>
    <row r="58" spans="1:15" ht="17.25" thickBot="1">
      <c r="A58" s="74"/>
      <c r="B58" s="75" t="s">
        <v>24</v>
      </c>
      <c r="C58" s="123">
        <f>SUM(C55:C57)</f>
        <v>22927</v>
      </c>
      <c r="D58" s="76">
        <f t="shared" ref="D58:O58" si="10">SUM(D55:D57)</f>
        <v>18813</v>
      </c>
      <c r="E58" s="503">
        <f t="shared" si="10"/>
        <v>17586</v>
      </c>
      <c r="F58" s="123">
        <f t="shared" si="10"/>
        <v>25407</v>
      </c>
      <c r="G58" s="76">
        <f t="shared" si="10"/>
        <v>21000</v>
      </c>
      <c r="H58" s="503">
        <f t="shared" si="10"/>
        <v>21000</v>
      </c>
      <c r="I58" s="123">
        <f t="shared" si="10"/>
        <v>21000</v>
      </c>
      <c r="J58" s="76">
        <f t="shared" si="10"/>
        <v>21000</v>
      </c>
      <c r="K58" s="503">
        <f t="shared" si="10"/>
        <v>21000</v>
      </c>
      <c r="L58" s="123">
        <f t="shared" si="10"/>
        <v>21000</v>
      </c>
      <c r="M58" s="76">
        <f t="shared" si="10"/>
        <v>9000</v>
      </c>
      <c r="N58" s="503">
        <f t="shared" si="10"/>
        <v>1800</v>
      </c>
      <c r="O58" s="498">
        <f t="shared" si="10"/>
        <v>221533</v>
      </c>
    </row>
    <row r="59" spans="1:15">
      <c r="A59" s="33"/>
      <c r="B59" s="33"/>
      <c r="C59" s="33"/>
      <c r="E59" s="28"/>
    </row>
    <row r="60" spans="1:15" ht="17.25" thickBot="1">
      <c r="A60" s="9" t="s">
        <v>41</v>
      </c>
      <c r="B60" s="11"/>
      <c r="C60" s="11"/>
    </row>
    <row r="61" spans="1:15" ht="17.25" thickBot="1">
      <c r="A61" s="25" t="s">
        <v>4</v>
      </c>
      <c r="B61" s="26" t="s">
        <v>18</v>
      </c>
      <c r="C61" s="39" t="s">
        <v>56</v>
      </c>
      <c r="D61" s="39" t="s">
        <v>57</v>
      </c>
      <c r="E61" s="26" t="s">
        <v>68</v>
      </c>
      <c r="F61" s="26" t="s">
        <v>89</v>
      </c>
      <c r="G61" s="26" t="s">
        <v>92</v>
      </c>
      <c r="H61" s="26" t="s">
        <v>93</v>
      </c>
      <c r="I61" s="26" t="s">
        <v>94</v>
      </c>
      <c r="J61" s="26" t="s">
        <v>99</v>
      </c>
      <c r="K61" s="26" t="s">
        <v>98</v>
      </c>
      <c r="L61" s="26" t="s">
        <v>95</v>
      </c>
      <c r="M61" s="26" t="s">
        <v>96</v>
      </c>
      <c r="N61" s="26" t="s">
        <v>97</v>
      </c>
      <c r="O61" s="68" t="s">
        <v>55</v>
      </c>
    </row>
    <row r="62" spans="1:15" ht="17.25" thickBot="1">
      <c r="A62" s="117"/>
      <c r="B62" s="118" t="s">
        <v>25</v>
      </c>
      <c r="C62" s="129">
        <v>855</v>
      </c>
      <c r="D62" s="130">
        <v>825</v>
      </c>
      <c r="E62" s="130">
        <v>0</v>
      </c>
      <c r="F62" s="119"/>
      <c r="G62" s="128"/>
      <c r="H62" s="128"/>
      <c r="I62" s="128"/>
      <c r="J62" s="128"/>
      <c r="K62" s="128"/>
      <c r="L62" s="128"/>
      <c r="M62" s="128"/>
      <c r="N62" s="128"/>
      <c r="O62" s="116">
        <f t="shared" ref="O62" si="11">SUM(C62:N62)</f>
        <v>1680</v>
      </c>
    </row>
    <row r="63" spans="1:15" ht="17.25" thickBot="1">
      <c r="A63" s="35"/>
      <c r="B63" s="42"/>
      <c r="C63" s="31"/>
    </row>
    <row r="64" spans="1:15" ht="17.25" thickBot="1">
      <c r="A64" s="25" t="s">
        <v>4</v>
      </c>
      <c r="B64" s="39" t="s">
        <v>18</v>
      </c>
      <c r="C64" s="39" t="s">
        <v>56</v>
      </c>
      <c r="D64" s="39" t="s">
        <v>57</v>
      </c>
      <c r="E64" s="26" t="s">
        <v>68</v>
      </c>
      <c r="F64" s="26" t="s">
        <v>89</v>
      </c>
      <c r="G64" s="26" t="s">
        <v>92</v>
      </c>
      <c r="H64" s="26" t="s">
        <v>93</v>
      </c>
      <c r="I64" s="26" t="s">
        <v>94</v>
      </c>
      <c r="J64" s="26" t="s">
        <v>99</v>
      </c>
      <c r="K64" s="26" t="s">
        <v>98</v>
      </c>
      <c r="L64" s="26" t="s">
        <v>95</v>
      </c>
      <c r="M64" s="26" t="s">
        <v>96</v>
      </c>
      <c r="N64" s="26" t="s">
        <v>97</v>
      </c>
      <c r="O64" s="68" t="s">
        <v>55</v>
      </c>
    </row>
    <row r="65" spans="1:17" ht="17.25" thickBot="1">
      <c r="A65" s="77" t="s">
        <v>63</v>
      </c>
      <c r="B65" s="88"/>
      <c r="C65" s="87">
        <f>C21+C35+C46+C50+C58+C62</f>
        <v>614934.68999999994</v>
      </c>
      <c r="D65" s="87">
        <f t="shared" ref="D65:N65" si="12">D21+D35+D46+D50+D58+D62</f>
        <v>610724.64999999991</v>
      </c>
      <c r="E65" s="87">
        <f t="shared" si="12"/>
        <v>600096.5</v>
      </c>
      <c r="F65" s="87">
        <f t="shared" si="12"/>
        <v>622248.10000000009</v>
      </c>
      <c r="G65" s="87">
        <f t="shared" si="12"/>
        <v>612000</v>
      </c>
      <c r="H65" s="87">
        <f t="shared" si="12"/>
        <v>612000</v>
      </c>
      <c r="I65" s="87">
        <f t="shared" si="12"/>
        <v>612000</v>
      </c>
      <c r="J65" s="87">
        <f t="shared" si="12"/>
        <v>612000</v>
      </c>
      <c r="K65" s="87">
        <f t="shared" si="12"/>
        <v>612000</v>
      </c>
      <c r="L65" s="87">
        <f t="shared" si="12"/>
        <v>550000</v>
      </c>
      <c r="M65" s="87">
        <f t="shared" si="12"/>
        <v>300000</v>
      </c>
      <c r="N65" s="87">
        <f t="shared" si="12"/>
        <v>59000</v>
      </c>
      <c r="O65" s="51">
        <f t="shared" ref="O65" si="13">SUM(C65:N65)</f>
        <v>6417003.9399999995</v>
      </c>
    </row>
    <row r="66" spans="1:17" ht="17.25" thickBot="1">
      <c r="A66" s="33"/>
      <c r="B66" s="33" t="s">
        <v>62</v>
      </c>
      <c r="C66" s="34">
        <f>C29</f>
        <v>9988.74</v>
      </c>
      <c r="D66" s="34">
        <f t="shared" ref="D66:O66" si="14">D29</f>
        <v>14257.320000000002</v>
      </c>
      <c r="E66" s="34">
        <f t="shared" si="14"/>
        <v>0</v>
      </c>
      <c r="F66" s="34">
        <f t="shared" si="14"/>
        <v>0</v>
      </c>
      <c r="G66" s="34"/>
      <c r="H66" s="34"/>
      <c r="I66" s="34"/>
      <c r="J66" s="34"/>
      <c r="K66" s="34"/>
      <c r="L66" s="34"/>
      <c r="M66" s="34"/>
      <c r="N66" s="34"/>
      <c r="O66" s="34">
        <f t="shared" si="14"/>
        <v>24246.06</v>
      </c>
    </row>
    <row r="67" spans="1:17" ht="17.25" thickBot="1">
      <c r="A67" s="92" t="s">
        <v>67</v>
      </c>
      <c r="B67" s="93"/>
      <c r="C67" s="94">
        <f>C65+C66</f>
        <v>624923.42999999993</v>
      </c>
      <c r="D67" s="94">
        <f t="shared" ref="D67:N67" si="15">D65+D66</f>
        <v>624981.96999999986</v>
      </c>
      <c r="E67" s="94">
        <f t="shared" si="15"/>
        <v>600096.5</v>
      </c>
      <c r="F67" s="94">
        <f t="shared" si="15"/>
        <v>622248.10000000009</v>
      </c>
      <c r="G67" s="94">
        <f t="shared" si="15"/>
        <v>612000</v>
      </c>
      <c r="H67" s="94">
        <f t="shared" si="15"/>
        <v>612000</v>
      </c>
      <c r="I67" s="94">
        <f t="shared" si="15"/>
        <v>612000</v>
      </c>
      <c r="J67" s="94">
        <f t="shared" si="15"/>
        <v>612000</v>
      </c>
      <c r="K67" s="94">
        <f t="shared" si="15"/>
        <v>612000</v>
      </c>
      <c r="L67" s="94">
        <f t="shared" si="15"/>
        <v>550000</v>
      </c>
      <c r="M67" s="94">
        <f t="shared" si="15"/>
        <v>300000</v>
      </c>
      <c r="N67" s="94">
        <f t="shared" si="15"/>
        <v>59000</v>
      </c>
      <c r="O67" s="573">
        <f t="shared" ref="O67" si="16">O65+O66</f>
        <v>6441249.9999999991</v>
      </c>
    </row>
    <row r="68" spans="1:17" s="7" customFormat="1" ht="17.25" thickBot="1">
      <c r="A68" s="58"/>
      <c r="B68" s="58"/>
      <c r="C68" s="575"/>
      <c r="D68" s="576" t="s">
        <v>198</v>
      </c>
      <c r="E68" s="577">
        <f>SUM(C67:E67)</f>
        <v>1850001.9</v>
      </c>
      <c r="F68" s="578"/>
      <c r="G68" s="585" t="s">
        <v>188</v>
      </c>
      <c r="H68" s="579">
        <f>SUM(F67:H67)</f>
        <v>1846248.1</v>
      </c>
      <c r="I68" s="580"/>
      <c r="J68" s="581" t="s">
        <v>194</v>
      </c>
      <c r="K68" s="582">
        <f>SUM(I67:K67)</f>
        <v>1836000</v>
      </c>
      <c r="L68" s="583"/>
      <c r="M68" s="586" t="s">
        <v>190</v>
      </c>
      <c r="N68" s="584">
        <f>SUM(L67:N67)</f>
        <v>909000</v>
      </c>
      <c r="O68" s="574">
        <v>6441250</v>
      </c>
    </row>
    <row r="69" spans="1:17" s="7" customFormat="1">
      <c r="A69" s="58"/>
      <c r="B69" s="41"/>
      <c r="C69" s="34"/>
      <c r="D69" s="571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120">
        <f>O68-O67</f>
        <v>0</v>
      </c>
    </row>
    <row r="70" spans="1:17" s="7" customFormat="1">
      <c r="A70" s="58"/>
      <c r="B70" s="41"/>
      <c r="C70" s="34"/>
      <c r="D70" s="571" t="s">
        <v>199</v>
      </c>
      <c r="E70" s="34">
        <f>E68+H68</f>
        <v>3696250</v>
      </c>
      <c r="F70" s="34"/>
      <c r="G70" s="34"/>
      <c r="H70" s="34"/>
      <c r="I70" s="34"/>
      <c r="J70" s="34"/>
      <c r="K70" s="34"/>
      <c r="L70" s="34"/>
      <c r="M70" s="34"/>
      <c r="N70" s="34"/>
      <c r="O70" s="34"/>
    </row>
    <row r="71" spans="1:17" s="7" customFormat="1">
      <c r="A71" s="58"/>
      <c r="B71" s="58"/>
      <c r="C71" s="34"/>
      <c r="D71" s="571" t="s">
        <v>209</v>
      </c>
      <c r="E71" s="34">
        <f>K68+N68</f>
        <v>2745000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</row>
    <row r="72" spans="1:17" s="7" customFormat="1">
      <c r="A72" s="58"/>
      <c r="B72" s="59"/>
      <c r="C72" s="24"/>
      <c r="D72" s="571" t="s">
        <v>174</v>
      </c>
      <c r="E72" s="34">
        <f>SUM(E70:E71)</f>
        <v>6441250</v>
      </c>
      <c r="F72" s="572"/>
    </row>
    <row r="73" spans="1:17" s="7" customFormat="1">
      <c r="A73" s="58"/>
      <c r="B73" s="59"/>
      <c r="C73" s="24"/>
      <c r="D73" s="571"/>
      <c r="E73" s="34"/>
      <c r="F73" s="572"/>
    </row>
    <row r="74" spans="1:17" s="7" customFormat="1" ht="17.25" thickBot="1">
      <c r="A74" s="58"/>
      <c r="B74" s="59"/>
      <c r="C74" s="24"/>
      <c r="D74" s="571"/>
      <c r="E74" s="34"/>
      <c r="F74" s="572"/>
      <c r="G74" s="48"/>
      <c r="H74" s="48"/>
    </row>
    <row r="75" spans="1:17" ht="17.25" thickBot="1">
      <c r="B75" s="47" t="s">
        <v>26</v>
      </c>
      <c r="C75" s="39" t="s">
        <v>56</v>
      </c>
      <c r="D75" s="39" t="s">
        <v>57</v>
      </c>
      <c r="E75" s="26" t="s">
        <v>68</v>
      </c>
      <c r="F75" s="26" t="s">
        <v>89</v>
      </c>
      <c r="G75" s="26" t="s">
        <v>92</v>
      </c>
      <c r="H75" s="26" t="s">
        <v>93</v>
      </c>
      <c r="I75" s="26" t="s">
        <v>94</v>
      </c>
      <c r="J75" s="26" t="s">
        <v>99</v>
      </c>
      <c r="K75" s="26" t="s">
        <v>98</v>
      </c>
      <c r="L75" s="26" t="s">
        <v>95</v>
      </c>
      <c r="M75" s="26" t="s">
        <v>96</v>
      </c>
      <c r="N75" s="26" t="s">
        <v>97</v>
      </c>
      <c r="O75" s="68" t="s">
        <v>55</v>
      </c>
      <c r="Q75" s="32"/>
    </row>
    <row r="76" spans="1:17" s="7" customFormat="1">
      <c r="B76" s="44" t="s">
        <v>27</v>
      </c>
      <c r="C76" s="51">
        <f>C18+C33+C50+C55</f>
        <v>135512.15</v>
      </c>
      <c r="D76" s="51">
        <f t="shared" ref="D76:O76" si="17">D18+D33+D50+D55</f>
        <v>133959.5</v>
      </c>
      <c r="E76" s="51">
        <f t="shared" si="17"/>
        <v>132948.98000000001</v>
      </c>
      <c r="F76" s="51">
        <f t="shared" si="17"/>
        <v>144652</v>
      </c>
      <c r="G76" s="51">
        <f t="shared" si="17"/>
        <v>139635</v>
      </c>
      <c r="H76" s="51">
        <f t="shared" si="17"/>
        <v>139635</v>
      </c>
      <c r="I76" s="51">
        <f t="shared" si="17"/>
        <v>139635</v>
      </c>
      <c r="J76" s="51">
        <f t="shared" si="17"/>
        <v>139635</v>
      </c>
      <c r="K76" s="51">
        <f t="shared" si="17"/>
        <v>139635</v>
      </c>
      <c r="L76" s="51">
        <f t="shared" si="17"/>
        <v>132776</v>
      </c>
      <c r="M76" s="51">
        <f t="shared" si="17"/>
        <v>67478</v>
      </c>
      <c r="N76" s="51">
        <f t="shared" si="17"/>
        <v>13249</v>
      </c>
      <c r="O76" s="51">
        <f t="shared" si="17"/>
        <v>1458750.63</v>
      </c>
      <c r="Q76" s="31"/>
    </row>
    <row r="77" spans="1:17" s="7" customFormat="1">
      <c r="B77" s="45" t="s">
        <v>28</v>
      </c>
      <c r="C77" s="49">
        <f>C34+C43+C56</f>
        <v>8268</v>
      </c>
      <c r="D77" s="49">
        <f t="shared" ref="D77:O77" si="18">D34+D43+D56</f>
        <v>7894</v>
      </c>
      <c r="E77" s="49">
        <f t="shared" si="18"/>
        <v>8511</v>
      </c>
      <c r="F77" s="49">
        <f t="shared" si="18"/>
        <v>8619</v>
      </c>
      <c r="G77" s="49">
        <f t="shared" si="18"/>
        <v>8641</v>
      </c>
      <c r="H77" s="49">
        <f t="shared" si="18"/>
        <v>8641</v>
      </c>
      <c r="I77" s="49">
        <f t="shared" si="18"/>
        <v>8641</v>
      </c>
      <c r="J77" s="49">
        <f t="shared" si="18"/>
        <v>8641</v>
      </c>
      <c r="K77" s="49">
        <f t="shared" si="18"/>
        <v>8641</v>
      </c>
      <c r="L77" s="49">
        <f t="shared" si="18"/>
        <v>8641</v>
      </c>
      <c r="M77" s="49">
        <f t="shared" si="18"/>
        <v>3980</v>
      </c>
      <c r="N77" s="49">
        <f t="shared" si="18"/>
        <v>795</v>
      </c>
      <c r="O77" s="49">
        <f t="shared" si="18"/>
        <v>89913</v>
      </c>
      <c r="Q77" s="31"/>
    </row>
    <row r="78" spans="1:17" s="7" customFormat="1" ht="20.25" customHeight="1">
      <c r="B78" s="45" t="s">
        <v>29</v>
      </c>
      <c r="C78" s="49">
        <f>C19+C57</f>
        <v>25817.1</v>
      </c>
      <c r="D78" s="49">
        <f t="shared" ref="D78:O78" si="19">D19+D57</f>
        <v>27533.84</v>
      </c>
      <c r="E78" s="49">
        <f t="shared" si="19"/>
        <v>25382.65</v>
      </c>
      <c r="F78" s="49">
        <f t="shared" si="19"/>
        <v>31190.35</v>
      </c>
      <c r="G78" s="49">
        <f t="shared" si="19"/>
        <v>30660</v>
      </c>
      <c r="H78" s="49">
        <f t="shared" si="19"/>
        <v>30660</v>
      </c>
      <c r="I78" s="49">
        <f t="shared" si="19"/>
        <v>30660</v>
      </c>
      <c r="J78" s="49">
        <f t="shared" si="19"/>
        <v>30660</v>
      </c>
      <c r="K78" s="49">
        <f t="shared" si="19"/>
        <v>30660</v>
      </c>
      <c r="L78" s="49">
        <f t="shared" si="19"/>
        <v>27783</v>
      </c>
      <c r="M78" s="49">
        <f t="shared" si="19"/>
        <v>14702</v>
      </c>
      <c r="N78" s="49">
        <f t="shared" si="19"/>
        <v>2834</v>
      </c>
      <c r="O78" s="49">
        <f t="shared" si="19"/>
        <v>308542.94</v>
      </c>
      <c r="P78" s="30"/>
      <c r="Q78" s="31"/>
    </row>
    <row r="79" spans="1:17" s="7" customFormat="1" ht="20.25" customHeight="1" thickBot="1">
      <c r="B79" s="46" t="s">
        <v>30</v>
      </c>
      <c r="C79" s="50">
        <f>C20+C44</f>
        <v>17933.03</v>
      </c>
      <c r="D79" s="50">
        <f t="shared" ref="D79:O79" si="20">D20+D44</f>
        <v>29498.13</v>
      </c>
      <c r="E79" s="50">
        <f t="shared" si="20"/>
        <v>30060.98</v>
      </c>
      <c r="F79" s="50">
        <f t="shared" si="20"/>
        <v>33399.96</v>
      </c>
      <c r="G79" s="50">
        <f t="shared" si="20"/>
        <v>33376</v>
      </c>
      <c r="H79" s="50">
        <f t="shared" si="20"/>
        <v>33376</v>
      </c>
      <c r="I79" s="50">
        <f t="shared" si="20"/>
        <v>33376</v>
      </c>
      <c r="J79" s="50">
        <f t="shared" si="20"/>
        <v>33376</v>
      </c>
      <c r="K79" s="50">
        <f t="shared" si="20"/>
        <v>33376</v>
      </c>
      <c r="L79" s="50">
        <f t="shared" si="20"/>
        <v>29517</v>
      </c>
      <c r="M79" s="50">
        <f t="shared" si="20"/>
        <v>16366</v>
      </c>
      <c r="N79" s="50">
        <f t="shared" si="20"/>
        <v>3124</v>
      </c>
      <c r="O79" s="50">
        <f t="shared" si="20"/>
        <v>326779.09999999998</v>
      </c>
      <c r="P79" s="24"/>
      <c r="Q79" s="31"/>
    </row>
    <row r="80" spans="1:17" s="7" customFormat="1" ht="17.25" thickBot="1">
      <c r="B80" s="47" t="s">
        <v>31</v>
      </c>
      <c r="C80" s="78">
        <f>SUM(C76:C79)</f>
        <v>187530.28</v>
      </c>
      <c r="D80" s="78">
        <f t="shared" ref="D80:O80" si="21">SUM(D76:D79)</f>
        <v>198885.47</v>
      </c>
      <c r="E80" s="78">
        <f t="shared" si="21"/>
        <v>196903.61000000002</v>
      </c>
      <c r="F80" s="78">
        <f t="shared" si="21"/>
        <v>217861.31</v>
      </c>
      <c r="G80" s="78">
        <f t="shared" si="21"/>
        <v>212312</v>
      </c>
      <c r="H80" s="78">
        <f t="shared" si="21"/>
        <v>212312</v>
      </c>
      <c r="I80" s="78">
        <f t="shared" si="21"/>
        <v>212312</v>
      </c>
      <c r="J80" s="78">
        <f t="shared" si="21"/>
        <v>212312</v>
      </c>
      <c r="K80" s="78">
        <f t="shared" si="21"/>
        <v>212312</v>
      </c>
      <c r="L80" s="78">
        <f t="shared" si="21"/>
        <v>198717</v>
      </c>
      <c r="M80" s="78">
        <f t="shared" si="21"/>
        <v>102526</v>
      </c>
      <c r="N80" s="78">
        <f t="shared" si="21"/>
        <v>20002</v>
      </c>
      <c r="O80" s="78">
        <f t="shared" si="21"/>
        <v>2183985.67</v>
      </c>
      <c r="P80" s="30"/>
      <c r="Q80" s="31"/>
    </row>
    <row r="81" spans="2:17" s="7" customFormat="1" ht="17.25" thickBot="1">
      <c r="B81" s="79" t="s">
        <v>32</v>
      </c>
      <c r="C81" s="80">
        <f>SUM(C11:C17)+SUM(C39:C42)+C45+C62</f>
        <v>427404.41</v>
      </c>
      <c r="D81" s="80">
        <f t="shared" ref="D81:O81" si="22">SUM(D11:D17)+SUM(D39:D42)+D45+D62</f>
        <v>411839.17999999993</v>
      </c>
      <c r="E81" s="80">
        <f t="shared" si="22"/>
        <v>403192.88999999996</v>
      </c>
      <c r="F81" s="80">
        <f t="shared" si="22"/>
        <v>404386.79000000004</v>
      </c>
      <c r="G81" s="80">
        <f t="shared" si="22"/>
        <v>399688</v>
      </c>
      <c r="H81" s="80">
        <f t="shared" si="22"/>
        <v>399688</v>
      </c>
      <c r="I81" s="80">
        <f t="shared" si="22"/>
        <v>399688</v>
      </c>
      <c r="J81" s="80">
        <f t="shared" si="22"/>
        <v>399688</v>
      </c>
      <c r="K81" s="80">
        <f t="shared" si="22"/>
        <v>399688</v>
      </c>
      <c r="L81" s="80">
        <f t="shared" si="22"/>
        <v>351283</v>
      </c>
      <c r="M81" s="80">
        <f t="shared" si="22"/>
        <v>197474</v>
      </c>
      <c r="N81" s="80">
        <f t="shared" si="22"/>
        <v>38998</v>
      </c>
      <c r="O81" s="80">
        <f t="shared" si="22"/>
        <v>4233018.2700000005</v>
      </c>
      <c r="P81" s="31"/>
      <c r="Q81" s="31"/>
    </row>
    <row r="82" spans="2:17" s="7" customFormat="1" ht="17.25" thickBot="1">
      <c r="B82" s="71" t="s">
        <v>44</v>
      </c>
      <c r="C82" s="81">
        <f t="shared" ref="C82" si="23">C80+C81</f>
        <v>614934.68999999994</v>
      </c>
      <c r="D82" s="81">
        <f t="shared" ref="D82:O82" si="24">D80+D81</f>
        <v>610724.64999999991</v>
      </c>
      <c r="E82" s="81">
        <f t="shared" si="24"/>
        <v>600096.5</v>
      </c>
      <c r="F82" s="81">
        <f t="shared" si="24"/>
        <v>622248.10000000009</v>
      </c>
      <c r="G82" s="81">
        <f t="shared" si="24"/>
        <v>612000</v>
      </c>
      <c r="H82" s="81">
        <f t="shared" si="24"/>
        <v>612000</v>
      </c>
      <c r="I82" s="81">
        <f t="shared" si="24"/>
        <v>612000</v>
      </c>
      <c r="J82" s="81">
        <f t="shared" si="24"/>
        <v>612000</v>
      </c>
      <c r="K82" s="81">
        <f t="shared" si="24"/>
        <v>612000</v>
      </c>
      <c r="L82" s="81">
        <f t="shared" si="24"/>
        <v>550000</v>
      </c>
      <c r="M82" s="81">
        <f t="shared" si="24"/>
        <v>300000</v>
      </c>
      <c r="N82" s="81">
        <f t="shared" si="24"/>
        <v>59000</v>
      </c>
      <c r="O82" s="81">
        <f t="shared" si="24"/>
        <v>6417003.9400000004</v>
      </c>
      <c r="P82" s="31"/>
      <c r="Q82" s="31"/>
    </row>
    <row r="83" spans="2:17" s="7" customFormat="1">
      <c r="B83" s="97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31"/>
      <c r="Q83" s="31"/>
    </row>
    <row r="84" spans="2:17" s="7" customFormat="1">
      <c r="B84" s="97" t="s">
        <v>69</v>
      </c>
      <c r="C84" s="98">
        <f>C29</f>
        <v>9988.74</v>
      </c>
      <c r="D84" s="98">
        <f t="shared" ref="D84:O84" si="25">D29</f>
        <v>14257.320000000002</v>
      </c>
      <c r="E84" s="98">
        <f t="shared" si="25"/>
        <v>0</v>
      </c>
      <c r="F84" s="98">
        <f t="shared" si="25"/>
        <v>0</v>
      </c>
      <c r="G84" s="98">
        <f t="shared" si="25"/>
        <v>0</v>
      </c>
      <c r="H84" s="98">
        <f t="shared" si="25"/>
        <v>0</v>
      </c>
      <c r="I84" s="98">
        <f t="shared" si="25"/>
        <v>0</v>
      </c>
      <c r="J84" s="98">
        <f t="shared" si="25"/>
        <v>0</v>
      </c>
      <c r="K84" s="98">
        <f t="shared" si="25"/>
        <v>0</v>
      </c>
      <c r="L84" s="98">
        <f t="shared" si="25"/>
        <v>0</v>
      </c>
      <c r="M84" s="98">
        <f t="shared" si="25"/>
        <v>0</v>
      </c>
      <c r="N84" s="98">
        <f t="shared" si="25"/>
        <v>0</v>
      </c>
      <c r="O84" s="98">
        <f t="shared" si="25"/>
        <v>24246.06</v>
      </c>
      <c r="P84" s="31"/>
      <c r="Q84" s="31"/>
    </row>
    <row r="85" spans="2:17" s="7" customFormat="1">
      <c r="B85" s="97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31"/>
      <c r="Q85" s="31"/>
    </row>
    <row r="86" spans="2:17" s="7" customFormat="1">
      <c r="B86" s="97" t="s">
        <v>70</v>
      </c>
      <c r="C86" s="98">
        <f>C82+C84</f>
        <v>624923.42999999993</v>
      </c>
      <c r="D86" s="98">
        <f t="shared" ref="D86:O86" si="26">D82+D84</f>
        <v>624981.96999999986</v>
      </c>
      <c r="E86" s="98">
        <f t="shared" si="26"/>
        <v>600096.5</v>
      </c>
      <c r="F86" s="98">
        <f t="shared" si="26"/>
        <v>622248.10000000009</v>
      </c>
      <c r="G86" s="98">
        <f t="shared" si="26"/>
        <v>612000</v>
      </c>
      <c r="H86" s="98">
        <f t="shared" si="26"/>
        <v>612000</v>
      </c>
      <c r="I86" s="98">
        <f t="shared" si="26"/>
        <v>612000</v>
      </c>
      <c r="J86" s="98">
        <f t="shared" si="26"/>
        <v>612000</v>
      </c>
      <c r="K86" s="98">
        <f t="shared" si="26"/>
        <v>612000</v>
      </c>
      <c r="L86" s="98">
        <f t="shared" si="26"/>
        <v>550000</v>
      </c>
      <c r="M86" s="98">
        <f t="shared" si="26"/>
        <v>300000</v>
      </c>
      <c r="N86" s="98">
        <f t="shared" si="26"/>
        <v>59000</v>
      </c>
      <c r="O86" s="98">
        <f t="shared" si="26"/>
        <v>6441250</v>
      </c>
      <c r="P86" s="31"/>
      <c r="Q86" s="31"/>
    </row>
    <row r="87" spans="2:17" s="7" customFormat="1" ht="17.25" thickBot="1">
      <c r="B87" s="22"/>
      <c r="C87" s="24"/>
      <c r="O87" s="36"/>
      <c r="P87" s="64"/>
      <c r="Q87" s="31"/>
    </row>
    <row r="88" spans="2:17" s="7" customFormat="1" ht="17.25" thickBot="1">
      <c r="B88" s="53"/>
      <c r="C88" s="25" t="s">
        <v>51</v>
      </c>
      <c r="D88" s="39" t="s">
        <v>52</v>
      </c>
      <c r="E88" s="39" t="s">
        <v>53</v>
      </c>
      <c r="F88" s="68" t="s">
        <v>54</v>
      </c>
      <c r="G88" s="64"/>
      <c r="H88" s="64"/>
      <c r="I88" s="64"/>
      <c r="J88" s="64"/>
      <c r="K88" s="64"/>
      <c r="L88" s="64"/>
      <c r="M88" s="64"/>
      <c r="N88" s="64"/>
      <c r="P88" s="30"/>
      <c r="Q88" s="31"/>
    </row>
    <row r="89" spans="2:17" s="7" customFormat="1" ht="15.75" customHeight="1">
      <c r="B89" s="65" t="s">
        <v>33</v>
      </c>
      <c r="C89" s="51">
        <f>O18</f>
        <v>553480.63</v>
      </c>
      <c r="D89" s="27"/>
      <c r="E89" s="51">
        <f>O19</f>
        <v>231667.94</v>
      </c>
      <c r="F89" s="51">
        <f>O20</f>
        <v>301171.09999999998</v>
      </c>
      <c r="G89" s="30"/>
      <c r="H89" s="30"/>
      <c r="I89" s="30"/>
      <c r="J89" s="30"/>
      <c r="K89" s="30"/>
      <c r="L89" s="30"/>
      <c r="M89" s="30"/>
      <c r="N89" s="30"/>
      <c r="P89" s="30"/>
      <c r="Q89" s="31"/>
    </row>
    <row r="90" spans="2:17" s="7" customFormat="1" ht="15.75" customHeight="1">
      <c r="B90" s="66" t="s">
        <v>34</v>
      </c>
      <c r="C90" s="49">
        <f>O33</f>
        <v>19285</v>
      </c>
      <c r="D90" s="49">
        <f>O34</f>
        <v>5995</v>
      </c>
      <c r="E90" s="55"/>
      <c r="F90" s="55"/>
      <c r="G90" s="31"/>
      <c r="H90" s="31"/>
      <c r="I90" s="31"/>
      <c r="J90" s="31"/>
      <c r="K90" s="31"/>
      <c r="L90" s="31"/>
      <c r="M90" s="31"/>
      <c r="N90" s="31"/>
      <c r="P90" s="24"/>
      <c r="Q90" s="31"/>
    </row>
    <row r="91" spans="2:17" s="7" customFormat="1" ht="15.75" customHeight="1">
      <c r="B91" s="66" t="s">
        <v>36</v>
      </c>
      <c r="C91" s="49"/>
      <c r="D91" s="49">
        <f>O43</f>
        <v>36375</v>
      </c>
      <c r="E91" s="55"/>
      <c r="F91" s="49">
        <f>O44</f>
        <v>25608</v>
      </c>
      <c r="G91" s="30"/>
      <c r="H91" s="30"/>
      <c r="I91" s="30"/>
      <c r="J91" s="30"/>
      <c r="K91" s="30"/>
      <c r="L91" s="30"/>
      <c r="M91" s="30"/>
      <c r="N91" s="30"/>
      <c r="P91" s="30"/>
      <c r="Q91" s="31"/>
    </row>
    <row r="92" spans="2:17" s="7" customFormat="1" ht="15.75" customHeight="1">
      <c r="B92" s="66" t="s">
        <v>43</v>
      </c>
      <c r="C92" s="49">
        <f>O50</f>
        <v>788870</v>
      </c>
      <c r="D92" s="55"/>
      <c r="E92" s="55"/>
      <c r="F92" s="55"/>
      <c r="G92" s="31"/>
      <c r="H92" s="31"/>
      <c r="I92" s="31"/>
      <c r="J92" s="31"/>
      <c r="K92" s="31"/>
      <c r="L92" s="31"/>
      <c r="M92" s="31"/>
      <c r="N92" s="31"/>
    </row>
    <row r="93" spans="2:17" s="7" customFormat="1" ht="15.75" customHeight="1" thickBot="1">
      <c r="B93" s="67" t="s">
        <v>35</v>
      </c>
      <c r="C93" s="50">
        <f>O55</f>
        <v>97115</v>
      </c>
      <c r="D93" s="50">
        <f>O56</f>
        <v>47543</v>
      </c>
      <c r="E93" s="50">
        <f>O57</f>
        <v>76875</v>
      </c>
      <c r="F93" s="29"/>
      <c r="G93" s="31"/>
      <c r="H93" s="31"/>
      <c r="I93" s="31"/>
      <c r="J93" s="31"/>
      <c r="K93" s="31"/>
      <c r="L93" s="31"/>
      <c r="M93" s="31"/>
      <c r="N93" s="31"/>
    </row>
    <row r="94" spans="2:17" s="7" customFormat="1" ht="15.75" customHeight="1" thickBot="1">
      <c r="B94" s="53" t="s">
        <v>204</v>
      </c>
      <c r="C94" s="52">
        <f>SUM(C89:C93)</f>
        <v>1458750.63</v>
      </c>
      <c r="D94" s="69">
        <f t="shared" ref="D94" si="27">SUM(D89:D93)</f>
        <v>89913</v>
      </c>
      <c r="E94" s="69">
        <f>SUM(E89:E93)</f>
        <v>308542.94</v>
      </c>
      <c r="F94" s="70">
        <f>SUM(F89:F93)</f>
        <v>326779.09999999998</v>
      </c>
      <c r="G94" s="24">
        <f>SUM(C94:F94)</f>
        <v>2183985.67</v>
      </c>
      <c r="H94" s="24"/>
      <c r="I94" s="24"/>
      <c r="J94" s="24"/>
      <c r="K94" s="24"/>
      <c r="L94" s="24"/>
      <c r="M94" s="24"/>
      <c r="N94" s="24"/>
    </row>
    <row r="95" spans="2:17" s="7" customFormat="1">
      <c r="B95" s="36"/>
      <c r="C95" s="6">
        <f>C94-O76</f>
        <v>0</v>
      </c>
      <c r="D95" s="6">
        <f>D94-O77</f>
        <v>0</v>
      </c>
      <c r="E95" s="6">
        <f>E94-O78</f>
        <v>0</v>
      </c>
      <c r="F95" s="48">
        <f>F94-O79</f>
        <v>0</v>
      </c>
      <c r="G95" s="48"/>
      <c r="H95" s="48"/>
      <c r="I95" s="48"/>
      <c r="J95" s="48"/>
      <c r="K95" s="48"/>
      <c r="L95" s="48"/>
      <c r="M95" s="48"/>
      <c r="N95" s="48"/>
    </row>
    <row r="96" spans="2:17" s="7" customFormat="1">
      <c r="B96" s="36"/>
      <c r="C96" s="6"/>
      <c r="D96" s="6"/>
      <c r="E96" s="6"/>
      <c r="F96" s="48"/>
      <c r="G96" s="48"/>
      <c r="H96" s="48"/>
      <c r="I96" s="48"/>
      <c r="J96" s="48"/>
      <c r="K96" s="48"/>
      <c r="L96" s="48"/>
      <c r="M96" s="48"/>
      <c r="N96" s="48"/>
    </row>
    <row r="97" spans="1:15" s="7" customFormat="1">
      <c r="B97" s="41"/>
      <c r="C97" s="6"/>
      <c r="D97" s="6"/>
      <c r="E97" s="6"/>
      <c r="F97" s="48"/>
      <c r="G97" s="48"/>
      <c r="H97" s="48"/>
      <c r="I97" s="48"/>
      <c r="J97" s="48"/>
      <c r="K97" s="48"/>
      <c r="L97" s="48"/>
      <c r="M97" s="48"/>
      <c r="N97" s="48"/>
    </row>
    <row r="98" spans="1:15" s="7" customFormat="1">
      <c r="B98" s="41"/>
      <c r="C98" s="6"/>
      <c r="D98" s="6"/>
      <c r="E98" s="6"/>
      <c r="F98" s="48"/>
      <c r="G98" s="48"/>
      <c r="H98" s="48"/>
      <c r="I98" s="48"/>
      <c r="J98" s="48"/>
      <c r="K98" s="48"/>
      <c r="L98" s="48"/>
      <c r="M98" s="48"/>
      <c r="N98" s="48"/>
    </row>
    <row r="99" spans="1:15" s="7" customFormat="1">
      <c r="B99" s="36"/>
      <c r="C99" s="6"/>
      <c r="D99" s="6"/>
      <c r="E99" s="6"/>
      <c r="F99" s="48"/>
      <c r="G99" s="48"/>
      <c r="H99" s="48"/>
      <c r="I99" s="48"/>
      <c r="J99" s="48"/>
      <c r="K99" s="48"/>
      <c r="L99" s="48"/>
      <c r="M99" s="48"/>
      <c r="N99" s="48"/>
    </row>
    <row r="100" spans="1:15" s="7" customFormat="1">
      <c r="B100" s="36"/>
      <c r="C100" s="6"/>
      <c r="D100" s="6"/>
      <c r="E100" s="6"/>
      <c r="F100" s="48"/>
      <c r="G100" s="48"/>
      <c r="H100" s="48"/>
      <c r="I100" s="48"/>
      <c r="J100" s="48"/>
      <c r="K100" s="48"/>
      <c r="L100" s="48"/>
      <c r="M100" s="48"/>
      <c r="N100" s="48"/>
    </row>
    <row r="101" spans="1:15" s="7" customFormat="1">
      <c r="B101" s="36"/>
      <c r="C101" s="6"/>
      <c r="D101" s="6"/>
      <c r="E101" s="6"/>
      <c r="F101" s="48"/>
      <c r="G101" s="48"/>
      <c r="H101" s="48"/>
      <c r="I101" s="48"/>
      <c r="J101" s="48"/>
      <c r="K101" s="48"/>
      <c r="L101" s="48"/>
      <c r="M101" s="48"/>
      <c r="N101" s="48"/>
    </row>
    <row r="102" spans="1:15" s="7" customFormat="1">
      <c r="B102" s="3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s="7" customFormat="1" ht="17.25" thickBot="1">
      <c r="B103" s="36" t="s">
        <v>64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s="7" customFormat="1" ht="17.25" thickBot="1">
      <c r="A104" s="64"/>
      <c r="B104" s="121" t="s">
        <v>8</v>
      </c>
      <c r="C104" s="39" t="s">
        <v>56</v>
      </c>
      <c r="D104" s="39" t="s">
        <v>57</v>
      </c>
      <c r="E104" s="26" t="s">
        <v>68</v>
      </c>
      <c r="F104" s="26" t="s">
        <v>89</v>
      </c>
      <c r="G104" s="26" t="s">
        <v>92</v>
      </c>
      <c r="H104" s="26" t="s">
        <v>93</v>
      </c>
      <c r="I104" s="26" t="s">
        <v>94</v>
      </c>
      <c r="J104" s="26" t="s">
        <v>99</v>
      </c>
      <c r="K104" s="26" t="s">
        <v>98</v>
      </c>
      <c r="L104" s="26" t="s">
        <v>95</v>
      </c>
      <c r="M104" s="26" t="s">
        <v>96</v>
      </c>
      <c r="N104" s="26" t="s">
        <v>97</v>
      </c>
      <c r="O104" s="68" t="s">
        <v>55</v>
      </c>
    </row>
    <row r="105" spans="1:15" s="7" customFormat="1">
      <c r="A105" s="31"/>
      <c r="B105" s="27" t="s">
        <v>65</v>
      </c>
      <c r="C105" s="51">
        <f t="shared" ref="C105:N105" si="28">C13</f>
        <v>59504.2</v>
      </c>
      <c r="D105" s="51">
        <f t="shared" si="28"/>
        <v>50798.07</v>
      </c>
      <c r="E105" s="51">
        <f t="shared" si="28"/>
        <v>54515.69</v>
      </c>
      <c r="F105" s="51">
        <f t="shared" si="28"/>
        <v>51139.040000000001</v>
      </c>
      <c r="G105" s="51">
        <f t="shared" si="28"/>
        <v>50782</v>
      </c>
      <c r="H105" s="51">
        <f t="shared" si="28"/>
        <v>50782</v>
      </c>
      <c r="I105" s="51">
        <f t="shared" si="28"/>
        <v>50782</v>
      </c>
      <c r="J105" s="51">
        <f t="shared" si="28"/>
        <v>50782</v>
      </c>
      <c r="K105" s="51">
        <f t="shared" si="28"/>
        <v>50782</v>
      </c>
      <c r="L105" s="51">
        <f t="shared" si="28"/>
        <v>44344</v>
      </c>
      <c r="M105" s="51">
        <f t="shared" si="28"/>
        <v>25259</v>
      </c>
      <c r="N105" s="51">
        <f t="shared" si="28"/>
        <v>4815</v>
      </c>
      <c r="O105" s="51">
        <f>SUM(C105:N105)</f>
        <v>544285</v>
      </c>
    </row>
    <row r="106" spans="1:15" s="7" customFormat="1" ht="17.25" thickBot="1">
      <c r="A106" s="31"/>
      <c r="B106" s="29" t="s">
        <v>66</v>
      </c>
      <c r="C106" s="50">
        <f t="shared" ref="C106:N106" si="29">C25</f>
        <v>957.94</v>
      </c>
      <c r="D106" s="50">
        <f t="shared" si="29"/>
        <v>3351.51</v>
      </c>
      <c r="E106" s="50">
        <f t="shared" si="29"/>
        <v>0</v>
      </c>
      <c r="F106" s="50">
        <f t="shared" si="29"/>
        <v>0</v>
      </c>
      <c r="G106" s="50">
        <f t="shared" si="29"/>
        <v>0</v>
      </c>
      <c r="H106" s="50">
        <f t="shared" si="29"/>
        <v>0</v>
      </c>
      <c r="I106" s="50">
        <f t="shared" si="29"/>
        <v>0</v>
      </c>
      <c r="J106" s="50">
        <f t="shared" si="29"/>
        <v>0</v>
      </c>
      <c r="K106" s="50">
        <f t="shared" si="29"/>
        <v>0</v>
      </c>
      <c r="L106" s="50">
        <f t="shared" si="29"/>
        <v>0</v>
      </c>
      <c r="M106" s="50">
        <f t="shared" si="29"/>
        <v>0</v>
      </c>
      <c r="N106" s="50">
        <f t="shared" si="29"/>
        <v>0</v>
      </c>
      <c r="O106" s="51">
        <f>SUM(C106:N106)</f>
        <v>4309.4500000000007</v>
      </c>
    </row>
    <row r="107" spans="1:15" s="7" customFormat="1" ht="17.25" thickBot="1">
      <c r="A107" s="21"/>
      <c r="B107" s="121" t="s">
        <v>12</v>
      </c>
      <c r="C107" s="69">
        <f>SUM(C105:C106)</f>
        <v>60462.14</v>
      </c>
      <c r="D107" s="69">
        <f t="shared" ref="D107:O107" si="30">SUM(D105:D106)</f>
        <v>54149.58</v>
      </c>
      <c r="E107" s="69">
        <f t="shared" si="30"/>
        <v>54515.69</v>
      </c>
      <c r="F107" s="69">
        <f t="shared" si="30"/>
        <v>51139.040000000001</v>
      </c>
      <c r="G107" s="69">
        <f t="shared" ref="G107:N107" si="31">SUM(G105:G106)</f>
        <v>50782</v>
      </c>
      <c r="H107" s="69">
        <f t="shared" si="31"/>
        <v>50782</v>
      </c>
      <c r="I107" s="69">
        <f t="shared" si="31"/>
        <v>50782</v>
      </c>
      <c r="J107" s="69">
        <f t="shared" si="31"/>
        <v>50782</v>
      </c>
      <c r="K107" s="69">
        <f t="shared" si="31"/>
        <v>50782</v>
      </c>
      <c r="L107" s="69">
        <f t="shared" si="31"/>
        <v>44344</v>
      </c>
      <c r="M107" s="69">
        <f t="shared" si="31"/>
        <v>25259</v>
      </c>
      <c r="N107" s="69">
        <f t="shared" si="31"/>
        <v>4815</v>
      </c>
      <c r="O107" s="70">
        <f t="shared" si="30"/>
        <v>548594.44999999995</v>
      </c>
    </row>
    <row r="108" spans="1:15" s="7" customFormat="1" ht="17.25" thickBot="1">
      <c r="B108" s="3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s="7" customFormat="1" ht="17.25" thickBot="1">
      <c r="B109" s="121" t="s">
        <v>60</v>
      </c>
      <c r="C109" s="39" t="s">
        <v>56</v>
      </c>
      <c r="D109" s="39" t="s">
        <v>57</v>
      </c>
      <c r="E109" s="26" t="s">
        <v>68</v>
      </c>
      <c r="F109" s="26" t="s">
        <v>89</v>
      </c>
      <c r="G109" s="26" t="s">
        <v>92</v>
      </c>
      <c r="H109" s="26" t="s">
        <v>93</v>
      </c>
      <c r="I109" s="26" t="s">
        <v>94</v>
      </c>
      <c r="J109" s="26" t="s">
        <v>99</v>
      </c>
      <c r="K109" s="26" t="s">
        <v>98</v>
      </c>
      <c r="L109" s="26" t="s">
        <v>95</v>
      </c>
      <c r="M109" s="26" t="s">
        <v>96</v>
      </c>
      <c r="N109" s="26" t="s">
        <v>97</v>
      </c>
      <c r="O109" s="68" t="s">
        <v>55</v>
      </c>
    </row>
    <row r="110" spans="1:15" s="7" customFormat="1">
      <c r="B110" s="27" t="s">
        <v>65</v>
      </c>
      <c r="C110" s="51">
        <f t="shared" ref="C110:N110" si="32">C14</f>
        <v>64420.76</v>
      </c>
      <c r="D110" s="51">
        <f t="shared" si="32"/>
        <v>66679.759999999995</v>
      </c>
      <c r="E110" s="51">
        <f t="shared" si="32"/>
        <v>64928.73</v>
      </c>
      <c r="F110" s="51">
        <f t="shared" si="32"/>
        <v>67605.75</v>
      </c>
      <c r="G110" s="51">
        <f t="shared" si="32"/>
        <v>67196</v>
      </c>
      <c r="H110" s="51">
        <f t="shared" si="32"/>
        <v>67196</v>
      </c>
      <c r="I110" s="51">
        <f t="shared" si="32"/>
        <v>67196</v>
      </c>
      <c r="J110" s="51">
        <f t="shared" si="32"/>
        <v>67196</v>
      </c>
      <c r="K110" s="51">
        <f t="shared" si="32"/>
        <v>67196</v>
      </c>
      <c r="L110" s="51">
        <f t="shared" si="32"/>
        <v>58676</v>
      </c>
      <c r="M110" s="51">
        <f t="shared" si="32"/>
        <v>33424</v>
      </c>
      <c r="N110" s="51">
        <f t="shared" si="32"/>
        <v>6369</v>
      </c>
      <c r="O110" s="51">
        <f>SUM(C110:N110)</f>
        <v>698084</v>
      </c>
    </row>
    <row r="111" spans="1:15" s="7" customFormat="1">
      <c r="B111" s="55" t="s">
        <v>66</v>
      </c>
      <c r="C111" s="49">
        <f t="shared" ref="C111:N111" si="33">C26</f>
        <v>164.06</v>
      </c>
      <c r="D111" s="49">
        <f t="shared" si="33"/>
        <v>763.62</v>
      </c>
      <c r="E111" s="49">
        <f t="shared" si="33"/>
        <v>0</v>
      </c>
      <c r="F111" s="49">
        <f t="shared" si="33"/>
        <v>0</v>
      </c>
      <c r="G111" s="49">
        <f t="shared" si="33"/>
        <v>0</v>
      </c>
      <c r="H111" s="49">
        <f t="shared" si="33"/>
        <v>0</v>
      </c>
      <c r="I111" s="49">
        <f t="shared" si="33"/>
        <v>0</v>
      </c>
      <c r="J111" s="49">
        <f t="shared" si="33"/>
        <v>0</v>
      </c>
      <c r="K111" s="49">
        <f t="shared" si="33"/>
        <v>0</v>
      </c>
      <c r="L111" s="49">
        <f t="shared" si="33"/>
        <v>0</v>
      </c>
      <c r="M111" s="49">
        <f t="shared" si="33"/>
        <v>0</v>
      </c>
      <c r="N111" s="49">
        <f t="shared" si="33"/>
        <v>0</v>
      </c>
      <c r="O111" s="51">
        <f>SUM(C111:N111)</f>
        <v>927.68000000000006</v>
      </c>
    </row>
    <row r="112" spans="1:15" s="7" customFormat="1">
      <c r="B112" s="90" t="s">
        <v>12</v>
      </c>
      <c r="C112" s="91">
        <f>SUM(C110:C111)</f>
        <v>64584.82</v>
      </c>
      <c r="D112" s="91">
        <f t="shared" ref="D112:O112" si="34">SUM(D110:D111)</f>
        <v>67443.37999999999</v>
      </c>
      <c r="E112" s="91">
        <f t="shared" si="34"/>
        <v>64928.73</v>
      </c>
      <c r="F112" s="91">
        <f t="shared" ref="F112:N112" si="35">SUM(F110:F111)</f>
        <v>67605.75</v>
      </c>
      <c r="G112" s="91">
        <f t="shared" si="35"/>
        <v>67196</v>
      </c>
      <c r="H112" s="91">
        <f t="shared" si="35"/>
        <v>67196</v>
      </c>
      <c r="I112" s="91">
        <f t="shared" si="35"/>
        <v>67196</v>
      </c>
      <c r="J112" s="91">
        <f t="shared" si="35"/>
        <v>67196</v>
      </c>
      <c r="K112" s="91">
        <f t="shared" si="35"/>
        <v>67196</v>
      </c>
      <c r="L112" s="91">
        <f t="shared" si="35"/>
        <v>58676</v>
      </c>
      <c r="M112" s="91">
        <f t="shared" si="35"/>
        <v>33424</v>
      </c>
      <c r="N112" s="91">
        <f t="shared" si="35"/>
        <v>6369</v>
      </c>
      <c r="O112" s="91">
        <f t="shared" si="34"/>
        <v>699011.68</v>
      </c>
    </row>
    <row r="113" spans="2:15" s="7" customFormat="1" ht="17.25" thickBot="1">
      <c r="B113" s="3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2:15" s="7" customFormat="1" ht="17.25" thickBot="1">
      <c r="B114" s="121" t="s">
        <v>59</v>
      </c>
      <c r="C114" s="39" t="s">
        <v>56</v>
      </c>
      <c r="D114" s="39" t="s">
        <v>57</v>
      </c>
      <c r="E114" s="26" t="s">
        <v>68</v>
      </c>
      <c r="F114" s="26" t="s">
        <v>89</v>
      </c>
      <c r="G114" s="26" t="s">
        <v>92</v>
      </c>
      <c r="H114" s="26" t="s">
        <v>93</v>
      </c>
      <c r="I114" s="26" t="s">
        <v>94</v>
      </c>
      <c r="J114" s="26" t="s">
        <v>99</v>
      </c>
      <c r="K114" s="26" t="s">
        <v>98</v>
      </c>
      <c r="L114" s="26" t="s">
        <v>95</v>
      </c>
      <c r="M114" s="26" t="s">
        <v>96</v>
      </c>
      <c r="N114" s="26" t="s">
        <v>97</v>
      </c>
      <c r="O114" s="68" t="s">
        <v>55</v>
      </c>
    </row>
    <row r="115" spans="2:15" s="7" customFormat="1">
      <c r="B115" s="27" t="s">
        <v>65</v>
      </c>
      <c r="C115" s="51">
        <f t="shared" ref="C115:N115" si="36">C16</f>
        <v>52920.33</v>
      </c>
      <c r="D115" s="51">
        <f t="shared" si="36"/>
        <v>54612.98</v>
      </c>
      <c r="E115" s="51">
        <f t="shared" si="36"/>
        <v>53342.17</v>
      </c>
      <c r="F115" s="51">
        <f t="shared" si="36"/>
        <v>51929.52</v>
      </c>
      <c r="G115" s="51">
        <f t="shared" si="36"/>
        <v>51573</v>
      </c>
      <c r="H115" s="51">
        <f t="shared" si="36"/>
        <v>51573</v>
      </c>
      <c r="I115" s="51">
        <f t="shared" si="36"/>
        <v>51573</v>
      </c>
      <c r="J115" s="51">
        <f t="shared" si="36"/>
        <v>51573</v>
      </c>
      <c r="K115" s="51">
        <f t="shared" si="36"/>
        <v>51573</v>
      </c>
      <c r="L115" s="51">
        <f t="shared" si="36"/>
        <v>45034</v>
      </c>
      <c r="M115" s="51">
        <f t="shared" si="36"/>
        <v>25653</v>
      </c>
      <c r="N115" s="51">
        <f t="shared" si="36"/>
        <v>4892</v>
      </c>
      <c r="O115" s="51">
        <f>SUM(C115:N115)</f>
        <v>546249</v>
      </c>
    </row>
    <row r="116" spans="2:15" s="7" customFormat="1">
      <c r="B116" s="55" t="s">
        <v>66</v>
      </c>
      <c r="C116" s="49">
        <f t="shared" ref="C116:N116" si="37">C27</f>
        <v>8866.74</v>
      </c>
      <c r="D116" s="49">
        <f t="shared" si="37"/>
        <v>9481.02</v>
      </c>
      <c r="E116" s="49">
        <f t="shared" si="37"/>
        <v>0</v>
      </c>
      <c r="F116" s="49">
        <f t="shared" si="37"/>
        <v>0</v>
      </c>
      <c r="G116" s="49">
        <f t="shared" si="37"/>
        <v>0</v>
      </c>
      <c r="H116" s="49">
        <f t="shared" si="37"/>
        <v>0</v>
      </c>
      <c r="I116" s="49">
        <f t="shared" si="37"/>
        <v>0</v>
      </c>
      <c r="J116" s="49">
        <f t="shared" si="37"/>
        <v>0</v>
      </c>
      <c r="K116" s="49">
        <f t="shared" si="37"/>
        <v>0</v>
      </c>
      <c r="L116" s="49">
        <f t="shared" si="37"/>
        <v>0</v>
      </c>
      <c r="M116" s="49">
        <f t="shared" si="37"/>
        <v>0</v>
      </c>
      <c r="N116" s="49">
        <f t="shared" si="37"/>
        <v>0</v>
      </c>
      <c r="O116" s="51">
        <f>SUM(C116:N116)</f>
        <v>18347.760000000002</v>
      </c>
    </row>
    <row r="117" spans="2:15" s="7" customFormat="1">
      <c r="B117" s="90" t="s">
        <v>12</v>
      </c>
      <c r="C117" s="91">
        <f>SUM(C115:C116)</f>
        <v>61787.07</v>
      </c>
      <c r="D117" s="91">
        <f t="shared" ref="D117:E117" si="38">SUM(D115:D116)</f>
        <v>64094</v>
      </c>
      <c r="E117" s="91">
        <f t="shared" si="38"/>
        <v>53342.17</v>
      </c>
      <c r="F117" s="91">
        <f t="shared" ref="F117:N117" si="39">SUM(F115:F116)</f>
        <v>51929.52</v>
      </c>
      <c r="G117" s="91">
        <f t="shared" si="39"/>
        <v>51573</v>
      </c>
      <c r="H117" s="91">
        <f t="shared" si="39"/>
        <v>51573</v>
      </c>
      <c r="I117" s="91">
        <f t="shared" si="39"/>
        <v>51573</v>
      </c>
      <c r="J117" s="91">
        <f t="shared" si="39"/>
        <v>51573</v>
      </c>
      <c r="K117" s="91">
        <f t="shared" si="39"/>
        <v>51573</v>
      </c>
      <c r="L117" s="91">
        <f t="shared" si="39"/>
        <v>45034</v>
      </c>
      <c r="M117" s="91">
        <f t="shared" si="39"/>
        <v>25653</v>
      </c>
      <c r="N117" s="91">
        <f t="shared" si="39"/>
        <v>4892</v>
      </c>
      <c r="O117" s="91">
        <f t="shared" ref="O117" si="40">SUM(O115:O116)</f>
        <v>564596.76</v>
      </c>
    </row>
    <row r="118" spans="2:15" s="7" customFormat="1" ht="17.25" thickBot="1">
      <c r="B118" s="3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2:15" s="7" customFormat="1" ht="17.25" thickBot="1">
      <c r="B119" s="121" t="s">
        <v>42</v>
      </c>
      <c r="C119" s="39" t="s">
        <v>56</v>
      </c>
      <c r="D119" s="39" t="s">
        <v>57</v>
      </c>
      <c r="E119" s="26" t="s">
        <v>68</v>
      </c>
      <c r="F119" s="26" t="s">
        <v>89</v>
      </c>
      <c r="G119" s="26" t="s">
        <v>92</v>
      </c>
      <c r="H119" s="26" t="s">
        <v>93</v>
      </c>
      <c r="I119" s="26" t="s">
        <v>94</v>
      </c>
      <c r="J119" s="26" t="s">
        <v>99</v>
      </c>
      <c r="K119" s="26" t="s">
        <v>98</v>
      </c>
      <c r="L119" s="26" t="s">
        <v>95</v>
      </c>
      <c r="M119" s="26" t="s">
        <v>96</v>
      </c>
      <c r="N119" s="26" t="s">
        <v>97</v>
      </c>
      <c r="O119" s="68" t="s">
        <v>55</v>
      </c>
    </row>
    <row r="120" spans="2:15" s="7" customFormat="1">
      <c r="B120" s="27" t="s">
        <v>65</v>
      </c>
      <c r="C120" s="51">
        <f t="shared" ref="C120:N120" si="41">C17</f>
        <v>50702.38</v>
      </c>
      <c r="D120" s="51">
        <f t="shared" si="41"/>
        <v>47502.84</v>
      </c>
      <c r="E120" s="51">
        <f t="shared" si="41"/>
        <v>42166.98</v>
      </c>
      <c r="F120" s="51">
        <f t="shared" si="41"/>
        <v>51318.33</v>
      </c>
      <c r="G120" s="51">
        <f t="shared" si="41"/>
        <v>48999</v>
      </c>
      <c r="H120" s="51">
        <f t="shared" si="41"/>
        <v>48999</v>
      </c>
      <c r="I120" s="51">
        <f t="shared" si="41"/>
        <v>48999</v>
      </c>
      <c r="J120" s="51">
        <f t="shared" si="41"/>
        <v>48999</v>
      </c>
      <c r="K120" s="51">
        <f t="shared" si="41"/>
        <v>48999</v>
      </c>
      <c r="L120" s="51">
        <f t="shared" si="41"/>
        <v>42787</v>
      </c>
      <c r="M120" s="51">
        <f t="shared" si="41"/>
        <v>24373</v>
      </c>
      <c r="N120" s="51">
        <f t="shared" si="41"/>
        <v>4645</v>
      </c>
      <c r="O120" s="51">
        <f>SUM(C120:N120)</f>
        <v>508490.53</v>
      </c>
    </row>
    <row r="121" spans="2:15" s="7" customFormat="1">
      <c r="B121" s="55" t="s">
        <v>66</v>
      </c>
      <c r="C121" s="49">
        <f t="shared" ref="C121:N121" si="42">C28</f>
        <v>0</v>
      </c>
      <c r="D121" s="49">
        <f t="shared" si="42"/>
        <v>661.17</v>
      </c>
      <c r="E121" s="49">
        <f t="shared" si="42"/>
        <v>0</v>
      </c>
      <c r="F121" s="49">
        <f t="shared" si="42"/>
        <v>0</v>
      </c>
      <c r="G121" s="49">
        <f t="shared" si="42"/>
        <v>0</v>
      </c>
      <c r="H121" s="49">
        <f t="shared" si="42"/>
        <v>0</v>
      </c>
      <c r="I121" s="49">
        <f t="shared" si="42"/>
        <v>0</v>
      </c>
      <c r="J121" s="49">
        <f t="shared" si="42"/>
        <v>0</v>
      </c>
      <c r="K121" s="49">
        <f t="shared" si="42"/>
        <v>0</v>
      </c>
      <c r="L121" s="49">
        <f t="shared" si="42"/>
        <v>0</v>
      </c>
      <c r="M121" s="49">
        <f t="shared" si="42"/>
        <v>0</v>
      </c>
      <c r="N121" s="49">
        <f t="shared" si="42"/>
        <v>0</v>
      </c>
      <c r="O121" s="51">
        <f>SUM(C121:N121)</f>
        <v>661.17</v>
      </c>
    </row>
    <row r="122" spans="2:15" s="7" customFormat="1">
      <c r="B122" s="90" t="s">
        <v>12</v>
      </c>
      <c r="C122" s="91">
        <f>SUM(C120:C121)</f>
        <v>50702.38</v>
      </c>
      <c r="D122" s="91">
        <f t="shared" ref="D122:O122" si="43">SUM(D120:D121)</f>
        <v>48164.009999999995</v>
      </c>
      <c r="E122" s="91">
        <f t="shared" si="43"/>
        <v>42166.98</v>
      </c>
      <c r="F122" s="91">
        <f t="shared" ref="F122:N122" si="44">SUM(F120:F121)</f>
        <v>51318.33</v>
      </c>
      <c r="G122" s="91">
        <f t="shared" si="44"/>
        <v>48999</v>
      </c>
      <c r="H122" s="91">
        <f t="shared" si="44"/>
        <v>48999</v>
      </c>
      <c r="I122" s="91">
        <f t="shared" si="44"/>
        <v>48999</v>
      </c>
      <c r="J122" s="91">
        <f t="shared" si="44"/>
        <v>48999</v>
      </c>
      <c r="K122" s="91">
        <f t="shared" si="44"/>
        <v>48999</v>
      </c>
      <c r="L122" s="91">
        <f t="shared" si="44"/>
        <v>42787</v>
      </c>
      <c r="M122" s="91">
        <f t="shared" si="44"/>
        <v>24373</v>
      </c>
      <c r="N122" s="91">
        <f t="shared" si="44"/>
        <v>4645</v>
      </c>
      <c r="O122" s="91">
        <f t="shared" si="43"/>
        <v>509151.7</v>
      </c>
    </row>
    <row r="123" spans="2:15" s="7" customFormat="1">
      <c r="B123" s="3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2:15" s="7" customFormat="1">
      <c r="B124" s="41"/>
    </row>
    <row r="125" spans="2:15" s="7" customFormat="1">
      <c r="B125" s="41"/>
    </row>
    <row r="126" spans="2:15" s="7" customFormat="1"/>
    <row r="127" spans="2:15" s="7" customFormat="1"/>
    <row r="128" spans="2:15" s="7" customFormat="1"/>
    <row r="129" spans="2:3" s="7" customFormat="1"/>
    <row r="130" spans="2:3" s="7" customFormat="1"/>
    <row r="131" spans="2:3" s="7" customFormat="1"/>
    <row r="132" spans="2:3" s="7" customFormat="1"/>
    <row r="133" spans="2:3" s="7" customFormat="1"/>
    <row r="134" spans="2:3" s="7" customFormat="1"/>
    <row r="135" spans="2:3" s="7" customFormat="1"/>
    <row r="136" spans="2:3" s="7" customFormat="1">
      <c r="C136" s="40"/>
    </row>
    <row r="137" spans="2:3" s="7" customFormat="1">
      <c r="C137" s="41"/>
    </row>
    <row r="138" spans="2:3" s="7" customFormat="1"/>
    <row r="139" spans="2:3" s="7" customFormat="1"/>
    <row r="140" spans="2:3" s="7" customFormat="1">
      <c r="C140" s="48"/>
    </row>
    <row r="141" spans="2:3" s="7" customFormat="1"/>
    <row r="142" spans="2:3" s="7" customFormat="1"/>
    <row r="143" spans="2:3" s="7" customFormat="1">
      <c r="B143"/>
      <c r="C143"/>
    </row>
    <row r="144" spans="2:3" s="7" customFormat="1"/>
  </sheetData>
  <pageMargins left="0.78740157480314965" right="0" top="0.19685039370078741" bottom="0.51181102362204722" header="0.31496062992125984" footer="0.31496062992125984"/>
  <pageSetup paperSize="9" scale="65" orientation="landscape" r:id="rId1"/>
  <headerFooter>
    <oddFooter>&amp;L&amp;"times,Regular"Intocmit
Monica MATEI&amp;CPage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I9" sqref="I9"/>
    </sheetView>
  </sheetViews>
  <sheetFormatPr defaultRowHeight="15"/>
  <cols>
    <col min="1" max="1" width="34.140625" customWidth="1"/>
    <col min="2" max="2" width="16" style="99" customWidth="1"/>
    <col min="3" max="3" width="14.5703125" style="99" customWidth="1"/>
    <col min="4" max="4" width="13.85546875" style="99" customWidth="1"/>
    <col min="5" max="5" width="14" style="99" customWidth="1"/>
    <col min="6" max="6" width="13.140625" style="99" bestFit="1" customWidth="1"/>
    <col min="7" max="7" width="15" style="99" customWidth="1"/>
    <col min="8" max="9" width="15" customWidth="1"/>
    <col min="10" max="10" width="13.140625" bestFit="1" customWidth="1"/>
    <col min="11" max="11" width="14.28515625" bestFit="1" customWidth="1"/>
    <col min="12" max="13" width="13.140625" bestFit="1" customWidth="1"/>
    <col min="14" max="14" width="17.85546875" bestFit="1" customWidth="1"/>
    <col min="15" max="16" width="11.28515625" bestFit="1" customWidth="1"/>
    <col min="17" max="17" width="13.140625" bestFit="1" customWidth="1"/>
    <col min="18" max="18" width="11.7109375" bestFit="1" customWidth="1"/>
    <col min="19" max="19" width="12.42578125" bestFit="1" customWidth="1"/>
  </cols>
  <sheetData>
    <row r="1" spans="1:20" ht="16.5">
      <c r="A1" s="132" t="s">
        <v>0</v>
      </c>
      <c r="B1" s="443"/>
      <c r="C1" s="443"/>
      <c r="D1" s="443"/>
      <c r="E1" s="443"/>
      <c r="F1" s="443"/>
      <c r="G1" s="443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3"/>
      <c r="S1" s="3"/>
      <c r="T1" s="3"/>
    </row>
    <row r="2" spans="1:20" ht="16.5">
      <c r="A2" s="539" t="s">
        <v>210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35"/>
      <c r="N2" s="135"/>
      <c r="O2" s="135"/>
      <c r="P2" s="135"/>
      <c r="Q2" s="135"/>
      <c r="R2" s="1"/>
      <c r="S2" s="3"/>
      <c r="T2" s="3"/>
    </row>
    <row r="3" spans="1:20" s="99" customFormat="1" ht="16.5">
      <c r="A3" s="111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189"/>
      <c r="S3" s="7"/>
      <c r="T3" s="7"/>
    </row>
    <row r="4" spans="1:20" s="99" customFormat="1" ht="16.5">
      <c r="A4" s="4" t="s">
        <v>38</v>
      </c>
      <c r="C4" s="122" t="s">
        <v>170</v>
      </c>
      <c r="H4" s="4" t="s">
        <v>39</v>
      </c>
      <c r="I4" s="4"/>
      <c r="J4" s="4"/>
      <c r="K4" s="4"/>
      <c r="P4" s="62"/>
      <c r="R4" s="189"/>
      <c r="S4" s="7"/>
      <c r="T4" s="7"/>
    </row>
    <row r="5" spans="1:20" s="99" customFormat="1" ht="16.5">
      <c r="A5" s="4" t="s">
        <v>1</v>
      </c>
      <c r="C5" s="122" t="s">
        <v>171</v>
      </c>
      <c r="H5" s="4" t="s">
        <v>2</v>
      </c>
      <c r="I5" s="4"/>
      <c r="J5" s="4"/>
      <c r="K5" s="4"/>
      <c r="P5" s="62"/>
      <c r="R5" s="189"/>
      <c r="S5" s="7"/>
      <c r="T5" s="7"/>
    </row>
    <row r="6" spans="1:20" s="99" customFormat="1" ht="16.5">
      <c r="A6" s="111"/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189"/>
      <c r="S6" s="7"/>
      <c r="T6" s="7"/>
    </row>
    <row r="7" spans="1:20" s="99" customFormat="1" ht="16.5">
      <c r="A7" s="111"/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189"/>
      <c r="S7" s="7"/>
      <c r="T7" s="7"/>
    </row>
    <row r="8" spans="1:20">
      <c r="A8" s="444"/>
      <c r="B8" s="445"/>
      <c r="C8" s="445"/>
      <c r="D8" s="445"/>
      <c r="E8" s="445"/>
      <c r="F8" s="445"/>
      <c r="G8" s="445"/>
      <c r="H8" s="444"/>
      <c r="I8" s="444"/>
      <c r="J8" s="444"/>
      <c r="K8" s="444"/>
      <c r="L8" s="444"/>
      <c r="M8" s="444"/>
      <c r="N8" s="444"/>
      <c r="O8" s="444"/>
      <c r="P8" s="444"/>
      <c r="Q8" s="444"/>
    </row>
    <row r="9" spans="1:20" s="448" customFormat="1" ht="18.75">
      <c r="A9" s="446" t="s">
        <v>207</v>
      </c>
      <c r="B9" s="447"/>
      <c r="C9" s="447"/>
      <c r="D9" s="447"/>
      <c r="E9" s="447"/>
      <c r="F9" s="447"/>
      <c r="G9" s="447"/>
    </row>
    <row r="10" spans="1:20" s="448" customFormat="1" ht="18.75">
      <c r="A10" s="446"/>
      <c r="B10" s="447"/>
      <c r="C10" s="447"/>
      <c r="D10" s="447"/>
      <c r="E10" s="447"/>
      <c r="F10" s="447"/>
      <c r="G10" s="447"/>
      <c r="H10" s="340"/>
      <c r="I10" s="340"/>
    </row>
    <row r="11" spans="1:20" s="448" customFormat="1" ht="18.75">
      <c r="A11" s="140" t="s">
        <v>172</v>
      </c>
      <c r="B11" s="447"/>
      <c r="C11" s="340">
        <f>C14+C15+C16</f>
        <v>6441250</v>
      </c>
      <c r="D11" s="447"/>
      <c r="E11" s="447"/>
      <c r="F11" s="447"/>
      <c r="G11" s="447"/>
      <c r="J11" s="340"/>
      <c r="K11" s="340"/>
      <c r="O11" s="449"/>
    </row>
    <row r="12" spans="1:20" ht="15.75">
      <c r="A12" s="103" t="s">
        <v>181</v>
      </c>
      <c r="B12" s="487"/>
      <c r="C12" s="339">
        <v>1860250</v>
      </c>
      <c r="F12" s="484" t="s">
        <v>198</v>
      </c>
      <c r="G12" s="488">
        <f>SUM(B32:D32)</f>
        <v>1850001.9</v>
      </c>
      <c r="H12" s="101"/>
      <c r="J12" s="340"/>
      <c r="K12" s="340"/>
      <c r="L12" s="450"/>
      <c r="O12" s="451"/>
      <c r="P12" s="451"/>
    </row>
    <row r="13" spans="1:20" ht="15.75">
      <c r="A13" s="103" t="s">
        <v>182</v>
      </c>
      <c r="B13" s="487"/>
      <c r="C13" s="478">
        <v>1836000</v>
      </c>
      <c r="D13" s="242"/>
      <c r="F13" s="99" t="s">
        <v>89</v>
      </c>
      <c r="G13" s="242">
        <f>F32</f>
        <v>622248.10000000009</v>
      </c>
      <c r="H13" s="101"/>
      <c r="J13" s="452"/>
      <c r="K13" s="452"/>
      <c r="L13" s="420"/>
      <c r="M13" s="340"/>
      <c r="N13" s="453"/>
      <c r="O13" s="454"/>
      <c r="P13" s="453"/>
      <c r="Q13" s="453"/>
    </row>
    <row r="14" spans="1:20" ht="15.75">
      <c r="A14" s="140" t="s">
        <v>199</v>
      </c>
      <c r="C14" s="452">
        <f>SUM(C12:C13)</f>
        <v>3696250</v>
      </c>
      <c r="D14" s="242"/>
      <c r="F14" s="484" t="s">
        <v>193</v>
      </c>
      <c r="G14" s="488">
        <v>1224000</v>
      </c>
      <c r="H14" s="101"/>
      <c r="J14" s="452"/>
      <c r="K14" s="452"/>
      <c r="L14" s="420"/>
      <c r="M14" s="340"/>
      <c r="N14" s="453"/>
      <c r="O14" s="454"/>
      <c r="P14" s="453"/>
      <c r="Q14" s="453"/>
    </row>
    <row r="15" spans="1:20">
      <c r="A15" s="140" t="s">
        <v>183</v>
      </c>
      <c r="B15" s="455"/>
      <c r="C15" s="456">
        <v>1836000</v>
      </c>
      <c r="F15" s="489" t="s">
        <v>200</v>
      </c>
      <c r="G15" s="456">
        <f>SUM(G12:G14)</f>
        <v>3696250</v>
      </c>
      <c r="I15" s="101"/>
      <c r="J15" s="456"/>
      <c r="K15" s="456"/>
      <c r="L15" s="298"/>
      <c r="N15" s="154"/>
      <c r="O15" s="154"/>
      <c r="P15" s="101"/>
    </row>
    <row r="16" spans="1:20">
      <c r="A16" s="140" t="s">
        <v>184</v>
      </c>
      <c r="B16" s="455"/>
      <c r="C16" s="456">
        <v>909000</v>
      </c>
      <c r="D16" s="242"/>
      <c r="F16" s="489" t="s">
        <v>194</v>
      </c>
      <c r="G16" s="490">
        <f>K32</f>
        <v>1836000</v>
      </c>
      <c r="H16" s="101"/>
      <c r="J16" s="456"/>
      <c r="K16" s="456"/>
      <c r="L16" s="298"/>
      <c r="N16" s="154"/>
      <c r="O16" s="154"/>
      <c r="P16" s="101"/>
    </row>
    <row r="17" spans="1:19">
      <c r="A17" s="140"/>
      <c r="B17" s="455"/>
      <c r="C17" s="456"/>
      <c r="F17" s="489" t="s">
        <v>190</v>
      </c>
      <c r="G17" s="490">
        <f>L32</f>
        <v>909000</v>
      </c>
      <c r="H17" s="101"/>
      <c r="J17" s="456"/>
      <c r="K17" s="456"/>
      <c r="L17" s="298"/>
      <c r="N17" s="154"/>
      <c r="O17" s="154"/>
      <c r="P17" s="101"/>
    </row>
    <row r="18" spans="1:19">
      <c r="A18" s="140" t="s">
        <v>192</v>
      </c>
      <c r="B18" s="455"/>
      <c r="C18" s="456">
        <f>SUM(C19:C20)</f>
        <v>6441250</v>
      </c>
      <c r="G18" s="242">
        <f>G15+G16+G17</f>
        <v>6441250</v>
      </c>
      <c r="H18" s="456"/>
      <c r="I18" s="456"/>
      <c r="J18" s="456"/>
      <c r="K18" s="456"/>
      <c r="L18" s="298"/>
      <c r="N18" s="154"/>
      <c r="O18" s="154"/>
      <c r="P18" s="101"/>
    </row>
    <row r="19" spans="1:19">
      <c r="A19" s="140" t="s">
        <v>201</v>
      </c>
      <c r="B19" s="455"/>
      <c r="C19" s="456">
        <f>C12+C13</f>
        <v>3696250</v>
      </c>
      <c r="D19" s="242"/>
      <c r="H19" s="456"/>
      <c r="I19" s="456"/>
      <c r="J19" s="456"/>
      <c r="K19" s="456"/>
      <c r="L19" s="298"/>
      <c r="N19" s="154"/>
      <c r="O19" s="154"/>
      <c r="P19" s="101"/>
    </row>
    <row r="20" spans="1:19">
      <c r="A20" s="140" t="s">
        <v>202</v>
      </c>
      <c r="B20" s="455"/>
      <c r="C20" s="456">
        <f>C15+C16</f>
        <v>2745000</v>
      </c>
      <c r="D20" s="242"/>
      <c r="H20" s="456"/>
      <c r="I20" s="456"/>
      <c r="J20" s="456"/>
      <c r="K20" s="456"/>
      <c r="L20" s="298"/>
      <c r="N20" s="154"/>
      <c r="O20" s="154"/>
      <c r="P20" s="101"/>
    </row>
    <row r="21" spans="1:19">
      <c r="A21" s="140"/>
      <c r="B21" s="455"/>
      <c r="C21" s="455"/>
      <c r="H21" s="456"/>
      <c r="I21" s="456"/>
      <c r="J21" s="456"/>
      <c r="K21" s="456"/>
      <c r="L21" s="298"/>
      <c r="N21" s="154"/>
      <c r="O21" s="154"/>
      <c r="P21" s="101"/>
    </row>
    <row r="22" spans="1:19" ht="15.75" thickBot="1">
      <c r="A22" s="140"/>
      <c r="B22" s="455"/>
      <c r="C22" s="455"/>
      <c r="D22" s="457"/>
      <c r="E22" s="457"/>
      <c r="F22" s="457"/>
      <c r="G22" s="457"/>
      <c r="H22" s="298"/>
      <c r="I22" s="298"/>
      <c r="J22" s="298"/>
      <c r="K22" s="298"/>
      <c r="N22" s="154"/>
      <c r="O22" s="154"/>
      <c r="P22" s="101"/>
    </row>
    <row r="23" spans="1:19" ht="21.75" customHeight="1" thickBot="1">
      <c r="A23" s="458" t="s">
        <v>173</v>
      </c>
      <c r="B23" s="479" t="s">
        <v>195</v>
      </c>
      <c r="C23" s="479" t="s">
        <v>196</v>
      </c>
      <c r="D23" s="485" t="s">
        <v>197</v>
      </c>
      <c r="E23" s="486" t="s">
        <v>198</v>
      </c>
      <c r="F23" s="459" t="s">
        <v>89</v>
      </c>
      <c r="G23" s="459" t="s">
        <v>191</v>
      </c>
      <c r="H23" s="459" t="s">
        <v>186</v>
      </c>
      <c r="I23" s="459" t="s">
        <v>193</v>
      </c>
      <c r="J23" s="479" t="s">
        <v>188</v>
      </c>
      <c r="K23" s="479" t="s">
        <v>189</v>
      </c>
      <c r="L23" s="479" t="s">
        <v>190</v>
      </c>
      <c r="M23" s="459" t="s">
        <v>174</v>
      </c>
      <c r="O23" s="460"/>
      <c r="P23" s="460"/>
      <c r="Q23" s="460"/>
    </row>
    <row r="24" spans="1:19" ht="15.75">
      <c r="A24" s="461" t="s">
        <v>175</v>
      </c>
      <c r="B24" s="400">
        <f>'contract =  mai-dec 2022'!C21</f>
        <v>493072.68999999994</v>
      </c>
      <c r="C24" s="400">
        <f>'contract =  mai-dec 2022'!D21</f>
        <v>490806.64999999997</v>
      </c>
      <c r="D24" s="400">
        <f>'contract =  mai-dec 2022'!E21</f>
        <v>480215.49999999994</v>
      </c>
      <c r="E24" s="164">
        <f>SUM(B24:D24)</f>
        <v>1464094.8399999999</v>
      </c>
      <c r="F24" s="400">
        <f>'contract =  mai-dec 2022'!F21</f>
        <v>493114.10000000003</v>
      </c>
      <c r="G24" s="400">
        <f>E24+F24</f>
        <v>1957208.94</v>
      </c>
      <c r="H24" s="400">
        <f>ROUND(G24/G$32*100,0)</f>
        <v>79</v>
      </c>
      <c r="I24" s="400">
        <v>966960</v>
      </c>
      <c r="J24" s="483">
        <f>F24+I24</f>
        <v>1460074.1</v>
      </c>
      <c r="K24" s="483">
        <f t="shared" ref="K24:K29" si="0">ROUND(H24*C$15/100,0)</f>
        <v>1450440</v>
      </c>
      <c r="L24" s="483">
        <f t="shared" ref="L24:L29" si="1">ROUND(H24*C$16/100,0)</f>
        <v>718110</v>
      </c>
      <c r="M24" s="462">
        <f t="shared" ref="M24:M29" si="2">SUM(B24:D24)+SUM(J24:L24)</f>
        <v>5092718.9399999995</v>
      </c>
      <c r="O24" s="463"/>
      <c r="P24" s="463"/>
      <c r="Q24" s="463"/>
      <c r="R24" s="101"/>
      <c r="S24" s="101"/>
    </row>
    <row r="25" spans="1:19" ht="15.75">
      <c r="A25" s="464" t="s">
        <v>34</v>
      </c>
      <c r="B25" s="400">
        <f>'contract =  mai-dec 2022'!C35</f>
        <v>1840</v>
      </c>
      <c r="C25" s="400">
        <f>'contract =  mai-dec 2022'!D35</f>
        <v>1640</v>
      </c>
      <c r="D25" s="400">
        <f>'contract =  mai-dec 2022'!E35</f>
        <v>2280</v>
      </c>
      <c r="E25" s="164">
        <f t="shared" ref="E25:E31" si="3">SUM(B25:D25)</f>
        <v>5760</v>
      </c>
      <c r="F25" s="400">
        <f>'contract =  mai-dec 2022'!F35</f>
        <v>2240</v>
      </c>
      <c r="G25" s="400">
        <f t="shared" ref="G25:G31" si="4">E25+F25</f>
        <v>8000</v>
      </c>
      <c r="H25" s="400">
        <v>2</v>
      </c>
      <c r="I25" s="400">
        <v>24480</v>
      </c>
      <c r="J25" s="483">
        <f t="shared" ref="J25:J29" si="5">F25+I25</f>
        <v>26720</v>
      </c>
      <c r="K25" s="483">
        <f t="shared" si="0"/>
        <v>36720</v>
      </c>
      <c r="L25" s="483">
        <f t="shared" si="1"/>
        <v>18180</v>
      </c>
      <c r="M25" s="462">
        <f t="shared" si="2"/>
        <v>87380</v>
      </c>
      <c r="O25" s="463"/>
      <c r="P25" s="463"/>
      <c r="Q25" s="463"/>
      <c r="R25" s="101"/>
      <c r="S25" s="101"/>
    </row>
    <row r="26" spans="1:19" ht="15.75">
      <c r="A26" s="464" t="s">
        <v>36</v>
      </c>
      <c r="B26" s="400">
        <f>'contract =  mai-dec 2022'!C46</f>
        <v>24460</v>
      </c>
      <c r="C26" s="400">
        <f>'contract =  mai-dec 2022'!D46</f>
        <v>24090</v>
      </c>
      <c r="D26" s="400">
        <f>'contract =  mai-dec 2022'!E46</f>
        <v>26070</v>
      </c>
      <c r="E26" s="164">
        <f t="shared" si="3"/>
        <v>74620</v>
      </c>
      <c r="F26" s="400">
        <f>'contract =  mai-dec 2022'!F46</f>
        <v>24892</v>
      </c>
      <c r="G26" s="400">
        <f t="shared" si="4"/>
        <v>99512</v>
      </c>
      <c r="H26" s="400">
        <f>ROUND(G26/G$32*100,0)</f>
        <v>4</v>
      </c>
      <c r="I26" s="400">
        <v>48960</v>
      </c>
      <c r="J26" s="483">
        <f t="shared" si="5"/>
        <v>73852</v>
      </c>
      <c r="K26" s="483">
        <f t="shared" si="0"/>
        <v>73440</v>
      </c>
      <c r="L26" s="483">
        <f t="shared" si="1"/>
        <v>36360</v>
      </c>
      <c r="M26" s="462">
        <f t="shared" si="2"/>
        <v>258272</v>
      </c>
      <c r="O26" s="463"/>
      <c r="P26" s="463"/>
      <c r="Q26" s="463"/>
      <c r="R26" s="101"/>
      <c r="S26" s="101"/>
    </row>
    <row r="27" spans="1:19" ht="15.75">
      <c r="A27" s="464" t="s">
        <v>176</v>
      </c>
      <c r="B27" s="400">
        <f>'contract =  mai-dec 2022'!C50</f>
        <v>71780</v>
      </c>
      <c r="C27" s="400">
        <f>'contract =  mai-dec 2022'!D50</f>
        <v>74550</v>
      </c>
      <c r="D27" s="400">
        <f>'contract =  mai-dec 2022'!E50</f>
        <v>73945</v>
      </c>
      <c r="E27" s="164">
        <f t="shared" si="3"/>
        <v>220275</v>
      </c>
      <c r="F27" s="400">
        <f>'contract =  mai-dec 2022'!F50</f>
        <v>76595</v>
      </c>
      <c r="G27" s="400">
        <f t="shared" si="4"/>
        <v>296870</v>
      </c>
      <c r="H27" s="400">
        <f>ROUND(G27/G$32*100,0)</f>
        <v>12</v>
      </c>
      <c r="I27" s="400">
        <v>146880</v>
      </c>
      <c r="J27" s="483">
        <f t="shared" si="5"/>
        <v>223475</v>
      </c>
      <c r="K27" s="483">
        <f t="shared" si="0"/>
        <v>220320</v>
      </c>
      <c r="L27" s="483">
        <f t="shared" si="1"/>
        <v>109080</v>
      </c>
      <c r="M27" s="462">
        <f t="shared" si="2"/>
        <v>773150</v>
      </c>
      <c r="O27" s="463"/>
      <c r="P27" s="463"/>
      <c r="Q27" s="463"/>
      <c r="R27" s="101"/>
      <c r="S27" s="101"/>
    </row>
    <row r="28" spans="1:19" ht="15.75">
      <c r="A28" s="464" t="s">
        <v>35</v>
      </c>
      <c r="B28" s="400">
        <f>'contract =  mai-dec 2022'!C58</f>
        <v>22927</v>
      </c>
      <c r="C28" s="400">
        <f>'contract =  mai-dec 2022'!D58</f>
        <v>18813</v>
      </c>
      <c r="D28" s="400">
        <f>'contract =  mai-dec 2022'!E58</f>
        <v>17586</v>
      </c>
      <c r="E28" s="164">
        <f t="shared" si="3"/>
        <v>59326</v>
      </c>
      <c r="F28" s="400">
        <f>'contract =  mai-dec 2022'!F58</f>
        <v>25407</v>
      </c>
      <c r="G28" s="400">
        <f t="shared" si="4"/>
        <v>84733</v>
      </c>
      <c r="H28" s="400">
        <f>ROUND(G28/G$32*100,0)</f>
        <v>3</v>
      </c>
      <c r="I28" s="400">
        <v>36720</v>
      </c>
      <c r="J28" s="483">
        <f t="shared" si="5"/>
        <v>62127</v>
      </c>
      <c r="K28" s="483">
        <f t="shared" si="0"/>
        <v>55080</v>
      </c>
      <c r="L28" s="483">
        <f t="shared" si="1"/>
        <v>27270</v>
      </c>
      <c r="M28" s="462">
        <f t="shared" si="2"/>
        <v>203803</v>
      </c>
      <c r="O28" s="463"/>
      <c r="P28" s="463"/>
      <c r="Q28" s="463"/>
      <c r="R28" s="101"/>
      <c r="S28" s="101"/>
    </row>
    <row r="29" spans="1:19" ht="16.5" thickBot="1">
      <c r="A29" s="465" t="s">
        <v>177</v>
      </c>
      <c r="B29" s="400">
        <f>'contract =  mai-dec 2022'!C62</f>
        <v>855</v>
      </c>
      <c r="C29" s="400">
        <f>'contract =  mai-dec 2022'!D62</f>
        <v>825</v>
      </c>
      <c r="D29" s="400"/>
      <c r="E29" s="164">
        <f t="shared" si="3"/>
        <v>1680</v>
      </c>
      <c r="F29" s="400"/>
      <c r="G29" s="400">
        <f t="shared" si="4"/>
        <v>1680</v>
      </c>
      <c r="H29" s="400">
        <f>ROUND(G29/G$32*100,0)</f>
        <v>0</v>
      </c>
      <c r="I29" s="400">
        <v>0</v>
      </c>
      <c r="J29" s="483">
        <f t="shared" si="5"/>
        <v>0</v>
      </c>
      <c r="K29" s="483">
        <f t="shared" si="0"/>
        <v>0</v>
      </c>
      <c r="L29" s="483">
        <f t="shared" si="1"/>
        <v>0</v>
      </c>
      <c r="M29" s="462">
        <f t="shared" si="2"/>
        <v>1680</v>
      </c>
      <c r="O29" s="463"/>
      <c r="P29" s="463"/>
      <c r="Q29" s="463"/>
      <c r="R29" s="101"/>
      <c r="S29" s="101"/>
    </row>
    <row r="30" spans="1:19" ht="16.5" thickBot="1">
      <c r="A30" s="466" t="s">
        <v>178</v>
      </c>
      <c r="B30" s="480">
        <f>SUM(B24:B29)</f>
        <v>614934.68999999994</v>
      </c>
      <c r="C30" s="480">
        <f t="shared" ref="C30:M30" si="6">SUM(C24:C29)</f>
        <v>610724.64999999991</v>
      </c>
      <c r="D30" s="480">
        <f t="shared" si="6"/>
        <v>600096.5</v>
      </c>
      <c r="E30" s="480">
        <f t="shared" si="6"/>
        <v>1825755.8399999999</v>
      </c>
      <c r="F30" s="480">
        <f t="shared" si="6"/>
        <v>622248.10000000009</v>
      </c>
      <c r="G30" s="480">
        <f t="shared" si="6"/>
        <v>2448003.94</v>
      </c>
      <c r="H30" s="480">
        <f t="shared" si="6"/>
        <v>100</v>
      </c>
      <c r="I30" s="480">
        <f t="shared" si="6"/>
        <v>1224000</v>
      </c>
      <c r="J30" s="480">
        <f t="shared" si="6"/>
        <v>1846248.1</v>
      </c>
      <c r="K30" s="480">
        <f t="shared" si="6"/>
        <v>1836000</v>
      </c>
      <c r="L30" s="480">
        <f t="shared" si="6"/>
        <v>909000</v>
      </c>
      <c r="M30" s="480">
        <f t="shared" si="6"/>
        <v>6417003.9399999995</v>
      </c>
      <c r="O30" s="463"/>
      <c r="P30" s="463"/>
      <c r="Q30" s="186"/>
    </row>
    <row r="31" spans="1:19" ht="16.5" thickBot="1">
      <c r="A31" s="467" t="s">
        <v>179</v>
      </c>
      <c r="B31" s="481">
        <f>'contract =  mai-dec 2022'!C29</f>
        <v>9988.74</v>
      </c>
      <c r="C31" s="481">
        <f>'contract =  mai-dec 2022'!D29</f>
        <v>14257.320000000002</v>
      </c>
      <c r="D31" s="481">
        <f>'contract =  mai-dec 2022'!E29</f>
        <v>0</v>
      </c>
      <c r="E31" s="164">
        <f t="shared" si="3"/>
        <v>24246.06</v>
      </c>
      <c r="F31" s="468">
        <f>'contract =  mai-dec 2022'!F29</f>
        <v>0</v>
      </c>
      <c r="G31" s="400">
        <f t="shared" si="4"/>
        <v>24246.06</v>
      </c>
      <c r="H31" s="468"/>
      <c r="I31" s="468">
        <f>'contract =  mai-dec 2022'!F29</f>
        <v>0</v>
      </c>
      <c r="J31" s="481">
        <f>F31+I31</f>
        <v>0</v>
      </c>
      <c r="K31" s="481">
        <f>'contract =  mai-dec 2022'!H29</f>
        <v>0</v>
      </c>
      <c r="L31" s="481">
        <f>'contract =  mai-dec 2022'!I29</f>
        <v>0</v>
      </c>
      <c r="M31" s="462">
        <f>SUM(B31:D31)+SUM(J31:L31)</f>
        <v>24246.06</v>
      </c>
      <c r="O31" s="339"/>
      <c r="P31" s="339"/>
      <c r="Q31" s="340"/>
    </row>
    <row r="32" spans="1:19" ht="16.5" thickBot="1">
      <c r="A32" s="469" t="s">
        <v>180</v>
      </c>
      <c r="B32" s="482">
        <f>B30+B31</f>
        <v>624923.42999999993</v>
      </c>
      <c r="C32" s="482">
        <f t="shared" ref="C32:E32" si="7">C30+C31</f>
        <v>624981.96999999986</v>
      </c>
      <c r="D32" s="482">
        <f t="shared" si="7"/>
        <v>600096.5</v>
      </c>
      <c r="E32" s="482">
        <f t="shared" si="7"/>
        <v>1850001.9</v>
      </c>
      <c r="F32" s="482">
        <f>F30+F31</f>
        <v>622248.10000000009</v>
      </c>
      <c r="G32" s="482">
        <f>G30+G31</f>
        <v>2472250</v>
      </c>
      <c r="H32" s="482">
        <f>H30+H31</f>
        <v>100</v>
      </c>
      <c r="I32" s="470">
        <f>I30+I31</f>
        <v>1224000</v>
      </c>
      <c r="J32" s="482">
        <f t="shared" ref="J32" si="8">J30+J31</f>
        <v>1846248.1</v>
      </c>
      <c r="K32" s="482">
        <f>K30+K31</f>
        <v>1836000</v>
      </c>
      <c r="L32" s="482">
        <f>L30+L31</f>
        <v>909000</v>
      </c>
      <c r="M32" s="482">
        <f>M30+M31</f>
        <v>6441249.9999999991</v>
      </c>
      <c r="O32" s="463"/>
      <c r="P32" s="463"/>
      <c r="Q32" s="41"/>
    </row>
    <row r="33" spans="1:17" ht="15.75">
      <c r="A33" s="210"/>
      <c r="B33" s="471"/>
      <c r="C33" s="471"/>
      <c r="D33" s="460"/>
      <c r="E33" s="460"/>
      <c r="F33" s="460"/>
      <c r="G33" s="460"/>
      <c r="H33" s="472"/>
      <c r="I33" s="472"/>
      <c r="J33" s="472"/>
      <c r="K33" s="472"/>
      <c r="L33" s="472"/>
      <c r="M33" s="472"/>
      <c r="N33" s="472"/>
      <c r="O33" s="472"/>
      <c r="P33" s="472"/>
      <c r="Q33" s="472"/>
    </row>
    <row r="34" spans="1:17" ht="16.5" thickBot="1">
      <c r="A34" s="210"/>
      <c r="B34" s="471"/>
      <c r="C34" s="471"/>
      <c r="D34" s="460"/>
      <c r="E34" s="460"/>
      <c r="F34" s="460"/>
      <c r="G34" s="460"/>
      <c r="H34" s="472"/>
      <c r="I34" s="472"/>
      <c r="J34" s="472"/>
      <c r="K34" s="472"/>
      <c r="L34" s="472"/>
      <c r="M34" s="472"/>
      <c r="N34" s="472"/>
      <c r="O34" s="472"/>
      <c r="P34" s="472"/>
      <c r="Q34" s="472"/>
    </row>
    <row r="35" spans="1:17" ht="17.25" thickBot="1">
      <c r="A35" s="458" t="s">
        <v>127</v>
      </c>
      <c r="B35" s="497" t="s">
        <v>203</v>
      </c>
      <c r="C35" s="25" t="s">
        <v>187</v>
      </c>
      <c r="D35" s="39" t="s">
        <v>93</v>
      </c>
      <c r="E35" s="39" t="s">
        <v>94</v>
      </c>
      <c r="F35" s="39" t="s">
        <v>99</v>
      </c>
      <c r="G35" s="39" t="s">
        <v>98</v>
      </c>
      <c r="H35" s="39" t="s">
        <v>95</v>
      </c>
      <c r="I35" s="39" t="s">
        <v>96</v>
      </c>
      <c r="J35" s="39" t="s">
        <v>97</v>
      </c>
      <c r="K35" s="507" t="s">
        <v>185</v>
      </c>
      <c r="L35" s="472"/>
      <c r="M35" s="472"/>
      <c r="N35" s="472"/>
      <c r="O35" s="472"/>
      <c r="P35" s="472"/>
      <c r="Q35" s="472"/>
    </row>
    <row r="36" spans="1:17" ht="15.75">
      <c r="A36" s="461" t="s">
        <v>175</v>
      </c>
      <c r="B36" s="513">
        <f>ROUND(G24/4,0)</f>
        <v>489302</v>
      </c>
      <c r="C36" s="514">
        <v>489013</v>
      </c>
      <c r="D36" s="512">
        <v>489013</v>
      </c>
      <c r="E36" s="512">
        <v>489013</v>
      </c>
      <c r="F36" s="512">
        <v>489013</v>
      </c>
      <c r="G36" s="512">
        <v>489013</v>
      </c>
      <c r="H36" s="512">
        <v>427013</v>
      </c>
      <c r="I36" s="512">
        <v>243240</v>
      </c>
      <c r="J36" s="512">
        <v>46370</v>
      </c>
      <c r="K36" s="515">
        <f>SUM(C36:J36)</f>
        <v>3161688</v>
      </c>
      <c r="L36" s="472"/>
      <c r="M36" s="472"/>
      <c r="N36" s="472"/>
      <c r="O36" s="472"/>
      <c r="P36" s="472"/>
      <c r="Q36" s="472"/>
    </row>
    <row r="37" spans="1:17" ht="15.75">
      <c r="A37" s="464" t="s">
        <v>34</v>
      </c>
      <c r="B37" s="513">
        <f>ROUND(G25/4,0)</f>
        <v>2000</v>
      </c>
      <c r="C37" s="514">
        <v>2400</v>
      </c>
      <c r="D37" s="512">
        <v>2400</v>
      </c>
      <c r="E37" s="512">
        <v>2400</v>
      </c>
      <c r="F37" s="512">
        <v>2400</v>
      </c>
      <c r="G37" s="512">
        <v>2400</v>
      </c>
      <c r="H37" s="512">
        <v>2400</v>
      </c>
      <c r="I37" s="512">
        <v>2400</v>
      </c>
      <c r="J37" s="512">
        <f t="shared" ref="J37:J40" si="9">I37*20/100</f>
        <v>480</v>
      </c>
      <c r="K37" s="515">
        <f t="shared" ref="K37:K40" si="10">SUM(C37:J37)</f>
        <v>17280</v>
      </c>
      <c r="L37" s="472"/>
      <c r="M37" s="472"/>
      <c r="N37" s="472"/>
      <c r="O37" s="472"/>
      <c r="P37" s="472"/>
      <c r="Q37" s="472"/>
    </row>
    <row r="38" spans="1:17" ht="15.75">
      <c r="A38" s="464" t="s">
        <v>36</v>
      </c>
      <c r="B38" s="513">
        <f>ROUND(G26/4,0)</f>
        <v>24878</v>
      </c>
      <c r="C38" s="514">
        <v>24587</v>
      </c>
      <c r="D38" s="512">
        <v>24587</v>
      </c>
      <c r="E38" s="512">
        <v>24587</v>
      </c>
      <c r="F38" s="512">
        <v>24587</v>
      </c>
      <c r="G38" s="512">
        <v>24587</v>
      </c>
      <c r="H38" s="512">
        <v>24587</v>
      </c>
      <c r="I38" s="512">
        <v>10360</v>
      </c>
      <c r="J38" s="512">
        <v>3350</v>
      </c>
      <c r="K38" s="515">
        <f t="shared" si="10"/>
        <v>161232</v>
      </c>
      <c r="L38" s="472"/>
      <c r="M38" s="472"/>
      <c r="N38" s="472"/>
      <c r="O38" s="472"/>
      <c r="P38" s="472"/>
      <c r="Q38" s="472"/>
    </row>
    <row r="39" spans="1:17" ht="15.75">
      <c r="A39" s="464" t="s">
        <v>176</v>
      </c>
      <c r="B39" s="513">
        <f>ROUND(G27/4,0)</f>
        <v>74218</v>
      </c>
      <c r="C39" s="514">
        <v>75000</v>
      </c>
      <c r="D39" s="512">
        <v>75000</v>
      </c>
      <c r="E39" s="512">
        <v>75000</v>
      </c>
      <c r="F39" s="512">
        <v>75000</v>
      </c>
      <c r="G39" s="512">
        <v>75000</v>
      </c>
      <c r="H39" s="512">
        <v>75000</v>
      </c>
      <c r="I39" s="512">
        <v>35000</v>
      </c>
      <c r="J39" s="512">
        <f t="shared" si="9"/>
        <v>7000</v>
      </c>
      <c r="K39" s="515">
        <f t="shared" si="10"/>
        <v>492000</v>
      </c>
      <c r="L39" s="472"/>
      <c r="M39" s="472"/>
      <c r="N39" s="472"/>
      <c r="O39" s="472"/>
      <c r="P39" s="472"/>
      <c r="Q39" s="472"/>
    </row>
    <row r="40" spans="1:17" ht="16.5" thickBot="1">
      <c r="A40" s="508" t="s">
        <v>35</v>
      </c>
      <c r="B40" s="513">
        <f>ROUND(G28/4,0)</f>
        <v>21183</v>
      </c>
      <c r="C40" s="514">
        <v>21000</v>
      </c>
      <c r="D40" s="512">
        <v>21000</v>
      </c>
      <c r="E40" s="512">
        <v>21000</v>
      </c>
      <c r="F40" s="512">
        <v>21000</v>
      </c>
      <c r="G40" s="512">
        <v>21000</v>
      </c>
      <c r="H40" s="512">
        <v>21000</v>
      </c>
      <c r="I40" s="512">
        <v>9000</v>
      </c>
      <c r="J40" s="512">
        <f t="shared" si="9"/>
        <v>1800</v>
      </c>
      <c r="K40" s="515">
        <f t="shared" si="10"/>
        <v>136800</v>
      </c>
      <c r="L40" s="472"/>
      <c r="M40" s="472"/>
      <c r="N40" s="472"/>
      <c r="O40" s="472"/>
      <c r="P40" s="472"/>
      <c r="Q40" s="472"/>
    </row>
    <row r="41" spans="1:17" ht="16.5" thickBot="1">
      <c r="A41" s="466" t="s">
        <v>178</v>
      </c>
      <c r="B41" s="518">
        <f>SUM(B36:B40)</f>
        <v>611581</v>
      </c>
      <c r="C41" s="516">
        <f>SUM(C36:C40)</f>
        <v>612000</v>
      </c>
      <c r="D41" s="509">
        <f t="shared" ref="D41:J41" si="11">SUM(D36:D40)</f>
        <v>612000</v>
      </c>
      <c r="E41" s="509">
        <f t="shared" si="11"/>
        <v>612000</v>
      </c>
      <c r="F41" s="509">
        <f t="shared" si="11"/>
        <v>612000</v>
      </c>
      <c r="G41" s="509">
        <f t="shared" si="11"/>
        <v>612000</v>
      </c>
      <c r="H41" s="509">
        <f t="shared" si="11"/>
        <v>550000</v>
      </c>
      <c r="I41" s="509">
        <f t="shared" si="11"/>
        <v>300000</v>
      </c>
      <c r="J41" s="509">
        <f t="shared" si="11"/>
        <v>59000</v>
      </c>
      <c r="K41" s="517">
        <f t="shared" ref="K41" si="12">SUM(K36:K40)</f>
        <v>3969000</v>
      </c>
      <c r="L41" s="472"/>
      <c r="M41" s="472"/>
      <c r="N41" s="472"/>
      <c r="O41" s="472"/>
      <c r="P41" s="472"/>
      <c r="Q41" s="472"/>
    </row>
    <row r="42" spans="1:17" ht="15.75">
      <c r="A42" s="491"/>
      <c r="B42" s="471"/>
      <c r="C42" s="471"/>
      <c r="D42" s="460">
        <f>SUM(C41:D41)</f>
        <v>1224000</v>
      </c>
      <c r="F42" s="460" t="s">
        <v>194</v>
      </c>
      <c r="G42" s="460">
        <f>SUM(E41:G41)</f>
        <v>1836000</v>
      </c>
      <c r="H42" s="472"/>
      <c r="I42" s="472" t="s">
        <v>190</v>
      </c>
      <c r="J42" s="472">
        <f>SUM(H41:J41)</f>
        <v>909000</v>
      </c>
      <c r="K42" s="472">
        <f>D42+G42+J42</f>
        <v>3969000</v>
      </c>
      <c r="L42" s="472"/>
      <c r="M42" s="472"/>
      <c r="N42" s="472"/>
      <c r="O42" s="472"/>
      <c r="P42" s="472"/>
      <c r="Q42" s="472"/>
    </row>
    <row r="43" spans="1:17" ht="15.75">
      <c r="A43" s="210"/>
      <c r="B43" s="471"/>
      <c r="C43" s="471"/>
      <c r="D43" s="460"/>
      <c r="E43" s="460"/>
      <c r="F43" s="460"/>
      <c r="G43" s="460"/>
      <c r="H43" s="472"/>
      <c r="I43" s="472"/>
      <c r="J43" s="472"/>
      <c r="K43" s="472"/>
      <c r="L43" s="472"/>
      <c r="M43" s="472"/>
      <c r="N43" s="472"/>
      <c r="O43" s="472"/>
      <c r="P43" s="472"/>
      <c r="Q43" s="472"/>
    </row>
    <row r="44" spans="1:17" ht="15.75">
      <c r="A44" s="210"/>
      <c r="B44" s="471"/>
      <c r="C44" s="471"/>
      <c r="D44" s="460"/>
      <c r="E44" s="460"/>
      <c r="F44" s="460"/>
      <c r="G44" s="460"/>
      <c r="H44" s="472"/>
      <c r="I44" s="472"/>
      <c r="J44" s="472"/>
      <c r="K44" s="472"/>
      <c r="L44" s="472"/>
      <c r="M44" s="472"/>
      <c r="N44" s="472"/>
      <c r="O44" s="472"/>
      <c r="P44" s="472"/>
      <c r="Q44" s="472"/>
    </row>
    <row r="45" spans="1:17" ht="15.75">
      <c r="A45" s="1" t="s">
        <v>77</v>
      </c>
      <c r="B45" s="471"/>
      <c r="C45" s="471"/>
      <c r="D45" s="460"/>
      <c r="E45" s="460"/>
      <c r="F45" s="460"/>
      <c r="G45" s="460"/>
      <c r="H45" s="472"/>
      <c r="I45" s="472"/>
      <c r="J45" s="472"/>
      <c r="K45" s="472"/>
      <c r="L45" s="472"/>
      <c r="M45" s="472"/>
      <c r="N45" s="472"/>
      <c r="O45" s="472"/>
      <c r="P45" s="472"/>
      <c r="Q45" s="472"/>
    </row>
    <row r="46" spans="1:17" ht="15.75">
      <c r="A46" s="1" t="s">
        <v>37</v>
      </c>
      <c r="B46" s="471"/>
      <c r="C46" s="471"/>
      <c r="D46" s="460"/>
      <c r="E46" s="460"/>
      <c r="F46" s="460"/>
      <c r="G46" s="460"/>
      <c r="H46" s="472"/>
      <c r="I46" s="472"/>
      <c r="J46" s="472"/>
      <c r="K46" s="472"/>
      <c r="L46" s="472"/>
      <c r="M46" s="472"/>
      <c r="N46" s="472"/>
      <c r="O46" s="472"/>
      <c r="P46" s="472"/>
      <c r="Q46" s="472"/>
    </row>
    <row r="47" spans="1:17" ht="15.75">
      <c r="A47" s="210"/>
      <c r="B47" s="471"/>
      <c r="C47" s="471"/>
      <c r="D47" s="460"/>
      <c r="E47" s="460"/>
      <c r="F47" s="460"/>
      <c r="G47" s="460"/>
      <c r="H47" s="472"/>
      <c r="I47" s="472"/>
      <c r="J47" s="472"/>
      <c r="K47" s="472"/>
      <c r="L47" s="472"/>
      <c r="M47" s="472"/>
      <c r="N47" s="472"/>
      <c r="O47" s="472"/>
      <c r="P47" s="472"/>
      <c r="Q47" s="472"/>
    </row>
    <row r="48" spans="1:17" ht="15.75">
      <c r="A48" s="210"/>
      <c r="B48" s="471"/>
      <c r="C48" s="471"/>
      <c r="D48" s="460"/>
      <c r="E48" s="460"/>
      <c r="F48" s="460"/>
      <c r="G48" s="460"/>
      <c r="H48" s="472"/>
      <c r="I48" s="472"/>
      <c r="J48" s="472"/>
      <c r="K48" s="472"/>
      <c r="L48" s="472"/>
      <c r="M48" s="472"/>
      <c r="N48" s="472"/>
      <c r="O48" s="472"/>
      <c r="P48" s="472"/>
      <c r="Q48" s="472"/>
    </row>
    <row r="49" spans="1:17" ht="15.75">
      <c r="A49" s="210"/>
      <c r="B49" s="471"/>
      <c r="C49" s="471"/>
      <c r="D49" s="460"/>
      <c r="E49" s="460"/>
      <c r="F49" s="460"/>
      <c r="G49" s="460"/>
      <c r="H49" s="472"/>
      <c r="I49" s="472"/>
      <c r="J49" s="472"/>
      <c r="K49" s="472"/>
      <c r="L49" s="472"/>
      <c r="M49" s="472"/>
      <c r="N49" s="472"/>
      <c r="O49" s="472"/>
      <c r="P49" s="472"/>
      <c r="Q49" s="472"/>
    </row>
    <row r="50" spans="1:17" ht="15.75">
      <c r="A50" s="491"/>
      <c r="B50" s="510"/>
      <c r="C50" s="510"/>
      <c r="D50" s="510"/>
      <c r="E50" s="510"/>
      <c r="F50" s="510"/>
      <c r="G50" s="510"/>
      <c r="H50" s="510"/>
      <c r="I50" s="472"/>
      <c r="J50" s="472"/>
      <c r="K50" s="472"/>
      <c r="L50" s="472"/>
      <c r="M50" s="472"/>
      <c r="N50" s="472"/>
      <c r="O50" s="472"/>
      <c r="P50" s="472"/>
      <c r="Q50" s="472"/>
    </row>
    <row r="51" spans="1:17" ht="15.75">
      <c r="A51" s="491"/>
      <c r="B51" s="510"/>
      <c r="C51" s="510"/>
      <c r="D51" s="510"/>
      <c r="E51" s="510"/>
      <c r="F51" s="510"/>
      <c r="G51" s="510"/>
      <c r="H51" s="510"/>
      <c r="I51" s="472"/>
      <c r="J51" s="472"/>
      <c r="K51" s="472"/>
      <c r="L51" s="472"/>
      <c r="M51" s="472"/>
      <c r="N51" s="472"/>
      <c r="O51" s="472"/>
      <c r="P51" s="472"/>
      <c r="Q51" s="472"/>
    </row>
    <row r="52" spans="1:17" ht="15.75">
      <c r="A52" s="491"/>
      <c r="B52" s="510"/>
      <c r="C52" s="510"/>
      <c r="D52" s="510"/>
      <c r="E52" s="510"/>
      <c r="F52" s="510"/>
      <c r="G52" s="510"/>
      <c r="H52" s="510"/>
      <c r="I52" s="472"/>
      <c r="J52" s="472"/>
      <c r="K52" s="472"/>
      <c r="L52" s="472"/>
      <c r="M52" s="472"/>
      <c r="N52" s="472"/>
      <c r="O52" s="472"/>
      <c r="P52" s="472"/>
      <c r="Q52" s="472"/>
    </row>
    <row r="53" spans="1:17" ht="15.75">
      <c r="A53" s="491"/>
      <c r="B53" s="510"/>
      <c r="C53" s="510"/>
      <c r="D53" s="510"/>
      <c r="E53" s="510"/>
      <c r="F53" s="510"/>
      <c r="G53" s="510"/>
      <c r="H53" s="510"/>
      <c r="I53" s="472"/>
      <c r="J53" s="472"/>
      <c r="K53" s="472"/>
      <c r="L53" s="472"/>
      <c r="M53" s="472"/>
      <c r="N53" s="472"/>
      <c r="O53" s="472"/>
      <c r="P53" s="472"/>
      <c r="Q53" s="472"/>
    </row>
    <row r="54" spans="1:17" ht="15.75">
      <c r="A54" s="491"/>
      <c r="B54" s="510"/>
      <c r="C54" s="510"/>
      <c r="D54" s="510"/>
      <c r="E54" s="510"/>
      <c r="F54" s="510"/>
      <c r="G54" s="510"/>
      <c r="H54" s="510"/>
      <c r="I54" s="472"/>
      <c r="J54" s="472"/>
      <c r="K54" s="472"/>
      <c r="L54" s="472"/>
      <c r="M54" s="472"/>
      <c r="N54" s="472"/>
      <c r="O54" s="472"/>
      <c r="P54" s="472"/>
      <c r="Q54" s="472"/>
    </row>
    <row r="55" spans="1:17" ht="15.75">
      <c r="A55" s="491"/>
      <c r="B55" s="510"/>
      <c r="C55" s="510"/>
      <c r="D55" s="510"/>
      <c r="E55" s="510"/>
      <c r="F55" s="510"/>
      <c r="G55" s="510"/>
      <c r="H55" s="510"/>
      <c r="I55" s="472"/>
      <c r="J55" s="472"/>
      <c r="K55" s="472"/>
      <c r="L55" s="472"/>
      <c r="M55" s="472"/>
      <c r="N55" s="472"/>
      <c r="O55" s="472"/>
      <c r="P55" s="472"/>
      <c r="Q55" s="472"/>
    </row>
    <row r="56" spans="1:17" ht="15.75">
      <c r="A56" s="491"/>
      <c r="B56" s="510"/>
      <c r="C56" s="510"/>
      <c r="D56" s="510"/>
      <c r="E56" s="510"/>
      <c r="F56" s="510"/>
      <c r="G56" s="510"/>
      <c r="H56" s="510"/>
      <c r="I56" s="472"/>
      <c r="J56" s="472"/>
      <c r="K56" s="472"/>
      <c r="L56" s="472"/>
      <c r="M56" s="472"/>
      <c r="N56" s="472"/>
      <c r="O56" s="472"/>
      <c r="P56" s="472"/>
      <c r="Q56" s="472"/>
    </row>
    <row r="57" spans="1:17" ht="15.75">
      <c r="A57" s="491"/>
      <c r="B57" s="510"/>
      <c r="C57" s="510"/>
      <c r="D57" s="510"/>
      <c r="E57" s="510"/>
      <c r="F57" s="510"/>
      <c r="G57" s="510"/>
      <c r="H57" s="510"/>
      <c r="I57" s="472"/>
      <c r="J57" s="472"/>
      <c r="K57" s="472"/>
      <c r="L57" s="472"/>
      <c r="M57" s="472"/>
      <c r="N57" s="472"/>
      <c r="O57" s="472"/>
      <c r="P57" s="472"/>
      <c r="Q57" s="472"/>
    </row>
    <row r="58" spans="1:17" ht="15.75">
      <c r="A58" s="491"/>
      <c r="B58" s="510"/>
      <c r="C58" s="510"/>
      <c r="D58" s="510"/>
      <c r="E58" s="510"/>
      <c r="F58" s="510"/>
      <c r="G58" s="510"/>
      <c r="H58" s="510"/>
      <c r="I58" s="472"/>
      <c r="J58" s="472"/>
      <c r="K58" s="472"/>
      <c r="L58" s="472"/>
      <c r="M58" s="472"/>
      <c r="N58" s="472"/>
      <c r="O58" s="472"/>
      <c r="P58" s="472"/>
      <c r="Q58" s="472"/>
    </row>
    <row r="59" spans="1:17" ht="15.75">
      <c r="A59" s="491"/>
      <c r="B59" s="510"/>
      <c r="C59" s="510"/>
      <c r="D59" s="510"/>
      <c r="E59" s="510"/>
      <c r="F59" s="510"/>
      <c r="G59" s="510"/>
      <c r="H59" s="510"/>
      <c r="I59" s="472"/>
      <c r="J59" s="472"/>
      <c r="K59" s="472"/>
      <c r="L59" s="472"/>
      <c r="M59" s="472"/>
      <c r="N59" s="472"/>
      <c r="O59" s="472"/>
      <c r="P59" s="472"/>
      <c r="Q59" s="472"/>
    </row>
    <row r="60" spans="1:17" ht="15.75">
      <c r="A60" s="491"/>
      <c r="B60" s="471"/>
      <c r="C60" s="471"/>
      <c r="D60" s="460"/>
      <c r="E60" s="460"/>
      <c r="F60" s="460"/>
      <c r="G60" s="460"/>
      <c r="H60" s="472"/>
      <c r="I60" s="472"/>
      <c r="J60" s="472"/>
      <c r="K60" s="472"/>
      <c r="L60" s="472"/>
      <c r="M60" s="472"/>
      <c r="N60" s="472"/>
      <c r="O60" s="472"/>
      <c r="P60" s="472"/>
      <c r="Q60" s="472"/>
    </row>
    <row r="61" spans="1:17" ht="15.75">
      <c r="L61" s="472"/>
      <c r="M61" s="472"/>
      <c r="N61" s="472"/>
      <c r="O61" s="472"/>
      <c r="P61" s="472"/>
      <c r="Q61" s="472"/>
    </row>
    <row r="62" spans="1:17" ht="15.75">
      <c r="L62" s="472"/>
      <c r="M62" s="472"/>
      <c r="N62" s="472"/>
      <c r="O62" s="472"/>
      <c r="P62" s="472"/>
      <c r="Q62" s="472"/>
    </row>
    <row r="63" spans="1:17" ht="15.75">
      <c r="L63" s="472"/>
      <c r="M63" s="472"/>
      <c r="N63" s="472"/>
      <c r="O63" s="472"/>
      <c r="P63" s="472"/>
      <c r="Q63" s="472"/>
    </row>
    <row r="64" spans="1:17" ht="15.75">
      <c r="L64" s="472"/>
      <c r="M64" s="472"/>
      <c r="N64" s="472"/>
      <c r="O64" s="472"/>
      <c r="P64" s="472"/>
      <c r="Q64" s="472"/>
    </row>
    <row r="65" spans="1:17" ht="15.75">
      <c r="L65" s="472"/>
      <c r="M65" s="472"/>
      <c r="N65" s="472"/>
      <c r="O65" s="472"/>
      <c r="P65" s="472"/>
      <c r="Q65" s="472"/>
    </row>
    <row r="66" spans="1:17" ht="15.75">
      <c r="L66" s="472"/>
      <c r="M66" s="472"/>
      <c r="N66" s="472"/>
      <c r="O66" s="472"/>
      <c r="P66" s="472"/>
      <c r="Q66" s="472"/>
    </row>
    <row r="67" spans="1:17" ht="15.75">
      <c r="L67" s="472"/>
      <c r="M67" s="472"/>
      <c r="N67" s="472"/>
      <c r="O67" s="472"/>
      <c r="P67" s="472"/>
      <c r="Q67" s="472"/>
    </row>
    <row r="68" spans="1:17" ht="15.75">
      <c r="L68" s="472"/>
      <c r="M68" s="472"/>
      <c r="N68" s="472"/>
      <c r="O68" s="472"/>
      <c r="P68" s="472"/>
      <c r="Q68" s="472"/>
    </row>
    <row r="69" spans="1:17" ht="15.75">
      <c r="A69" s="491"/>
      <c r="B69" s="471"/>
      <c r="C69" s="471"/>
      <c r="F69" s="460"/>
      <c r="G69" s="460"/>
      <c r="H69" s="472"/>
      <c r="I69" s="472"/>
      <c r="J69" s="472"/>
      <c r="K69" s="472"/>
      <c r="L69" s="472"/>
      <c r="M69" s="472"/>
      <c r="N69" s="472"/>
      <c r="O69" s="472"/>
      <c r="P69" s="472"/>
      <c r="Q69" s="472"/>
    </row>
  </sheetData>
  <pageMargins left="0.39370078740157483" right="0" top="0" bottom="0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A2" sqref="A2"/>
    </sheetView>
  </sheetViews>
  <sheetFormatPr defaultRowHeight="15"/>
  <cols>
    <col min="1" max="1" width="5.5703125" bestFit="1" customWidth="1"/>
    <col min="2" max="2" width="25.42578125" customWidth="1"/>
    <col min="3" max="3" width="18.42578125" bestFit="1" customWidth="1"/>
    <col min="4" max="5" width="17.85546875" customWidth="1"/>
    <col min="6" max="6" width="13.42578125" customWidth="1"/>
    <col min="7" max="7" width="16.42578125" customWidth="1"/>
    <col min="8" max="8" width="17.140625" customWidth="1"/>
    <col min="9" max="9" width="12" bestFit="1" customWidth="1"/>
    <col min="10" max="10" width="12.42578125" customWidth="1"/>
    <col min="11" max="11" width="13.140625" bestFit="1" customWidth="1"/>
  </cols>
  <sheetData>
    <row r="1" spans="1:12">
      <c r="A1" s="132" t="s">
        <v>0</v>
      </c>
      <c r="B1" s="132"/>
      <c r="C1" s="132"/>
      <c r="D1" s="132"/>
      <c r="E1" s="132"/>
      <c r="F1" s="132"/>
      <c r="G1" s="133"/>
      <c r="H1" s="133"/>
      <c r="I1" s="133"/>
    </row>
    <row r="2" spans="1:12" ht="15.75">
      <c r="A2" s="539" t="s">
        <v>210</v>
      </c>
      <c r="B2" s="134"/>
      <c r="C2" s="132"/>
      <c r="D2" s="132"/>
      <c r="E2" s="132"/>
      <c r="F2" s="132"/>
      <c r="G2" s="133"/>
      <c r="H2" s="133"/>
      <c r="I2" s="133"/>
    </row>
    <row r="3" spans="1:12">
      <c r="A3" s="4" t="s">
        <v>38</v>
      </c>
      <c r="B3" s="4"/>
      <c r="C3" s="135"/>
      <c r="D3" s="4" t="s">
        <v>71</v>
      </c>
      <c r="E3" s="135"/>
      <c r="F3" s="136"/>
      <c r="G3" s="4" t="s">
        <v>100</v>
      </c>
      <c r="H3" s="135"/>
      <c r="I3" s="132"/>
    </row>
    <row r="4" spans="1:12">
      <c r="A4" s="4" t="s">
        <v>1</v>
      </c>
      <c r="B4" s="4"/>
      <c r="C4" s="135"/>
      <c r="D4" s="4" t="s">
        <v>72</v>
      </c>
      <c r="E4" s="135"/>
      <c r="F4" s="136"/>
      <c r="G4" s="4" t="s">
        <v>2</v>
      </c>
      <c r="H4" s="135"/>
      <c r="I4" s="132"/>
    </row>
    <row r="5" spans="1:12">
      <c r="A5" s="1"/>
      <c r="B5" s="1"/>
      <c r="C5" s="132"/>
      <c r="D5" s="132"/>
      <c r="E5" s="132"/>
      <c r="F5" s="132"/>
      <c r="G5" s="133"/>
      <c r="H5" s="133"/>
      <c r="I5" s="133"/>
    </row>
    <row r="6" spans="1:12">
      <c r="A6" s="1"/>
      <c r="B6" s="1"/>
      <c r="C6" s="132"/>
      <c r="D6" s="132"/>
      <c r="E6" s="132"/>
      <c r="F6" s="132"/>
      <c r="G6" s="133"/>
      <c r="H6" s="133"/>
      <c r="I6" s="133"/>
    </row>
    <row r="7" spans="1:12">
      <c r="A7" s="133"/>
      <c r="B7" s="133"/>
      <c r="C7" s="8" t="s">
        <v>205</v>
      </c>
      <c r="D7" s="8"/>
      <c r="E7" s="137"/>
      <c r="F7" s="138"/>
      <c r="G7" s="138"/>
      <c r="H7" s="139"/>
      <c r="I7" s="133"/>
    </row>
    <row r="8" spans="1:12">
      <c r="A8" s="8"/>
      <c r="B8" s="133"/>
      <c r="C8" s="140" t="s">
        <v>101</v>
      </c>
      <c r="E8" s="133"/>
      <c r="F8" s="138"/>
      <c r="G8" s="138"/>
      <c r="H8" s="141"/>
      <c r="I8" s="133"/>
    </row>
    <row r="9" spans="1:12">
      <c r="A9" s="8"/>
      <c r="B9" s="133"/>
      <c r="C9" s="140"/>
      <c r="E9" s="133"/>
      <c r="F9" s="138"/>
      <c r="G9" s="138"/>
      <c r="H9" s="139"/>
      <c r="I9" s="133"/>
    </row>
    <row r="10" spans="1:12" ht="18.75">
      <c r="B10" s="8" t="s">
        <v>102</v>
      </c>
      <c r="C10" s="142">
        <v>3161688</v>
      </c>
      <c r="D10" t="s">
        <v>103</v>
      </c>
      <c r="E10" s="143"/>
      <c r="F10" s="144"/>
      <c r="G10" s="145"/>
      <c r="H10" s="145"/>
      <c r="I10" s="145"/>
      <c r="J10" s="99"/>
    </row>
    <row r="11" spans="1:12" ht="16.5" thickBot="1">
      <c r="A11" s="146" t="s">
        <v>104</v>
      </c>
      <c r="B11" s="147"/>
      <c r="C11" s="147"/>
      <c r="D11" s="147"/>
      <c r="E11" s="148"/>
      <c r="F11" s="149"/>
      <c r="G11" s="150"/>
      <c r="H11" s="151"/>
      <c r="I11" s="147"/>
      <c r="J11" s="147"/>
    </row>
    <row r="12" spans="1:12" ht="26.25" customHeight="1" thickBot="1">
      <c r="A12" s="589" t="s">
        <v>4</v>
      </c>
      <c r="B12" s="591" t="s">
        <v>73</v>
      </c>
      <c r="C12" s="593" t="s">
        <v>105</v>
      </c>
      <c r="D12" s="595" t="s">
        <v>106</v>
      </c>
      <c r="E12" s="595"/>
      <c r="F12" s="596"/>
      <c r="G12" s="597" t="s">
        <v>107</v>
      </c>
      <c r="H12" s="598"/>
      <c r="I12" s="152" t="s">
        <v>108</v>
      </c>
      <c r="J12" s="153"/>
      <c r="K12" s="154"/>
      <c r="L12" s="154"/>
    </row>
    <row r="13" spans="1:12" ht="32.25" thickBot="1">
      <c r="A13" s="590"/>
      <c r="B13" s="592"/>
      <c r="C13" s="594"/>
      <c r="D13" s="100" t="s">
        <v>109</v>
      </c>
      <c r="E13" s="100" t="s">
        <v>110</v>
      </c>
      <c r="F13" s="155" t="s">
        <v>111</v>
      </c>
      <c r="G13" s="156" t="s">
        <v>112</v>
      </c>
      <c r="H13" s="157" t="s">
        <v>113</v>
      </c>
      <c r="I13" s="158"/>
      <c r="J13" s="159"/>
      <c r="K13" s="154"/>
      <c r="L13" s="154"/>
    </row>
    <row r="14" spans="1:12" ht="15.75">
      <c r="A14" s="160">
        <v>1</v>
      </c>
      <c r="B14" s="160" t="s">
        <v>114</v>
      </c>
      <c r="C14" s="161">
        <f>SUM(D14:F14)</f>
        <v>1063.5999999999999</v>
      </c>
      <c r="D14" s="162">
        <v>937.6</v>
      </c>
      <c r="E14" s="162">
        <v>24</v>
      </c>
      <c r="F14" s="162">
        <v>102</v>
      </c>
      <c r="G14" s="161">
        <v>138</v>
      </c>
      <c r="H14" s="163">
        <v>719</v>
      </c>
      <c r="I14" s="164">
        <f>C14+G14+H14</f>
        <v>1920.6</v>
      </c>
      <c r="J14" s="159"/>
      <c r="K14" s="154"/>
      <c r="L14" s="154"/>
    </row>
    <row r="15" spans="1:12" ht="15.75">
      <c r="A15" s="165">
        <v>2</v>
      </c>
      <c r="B15" s="165" t="s">
        <v>7</v>
      </c>
      <c r="C15" s="166">
        <f t="shared" ref="C15:C23" si="0">SUM(D15:F15)</f>
        <v>483</v>
      </c>
      <c r="D15" s="167">
        <v>406</v>
      </c>
      <c r="E15" s="162">
        <v>24</v>
      </c>
      <c r="F15" s="167">
        <v>53</v>
      </c>
      <c r="G15" s="166">
        <v>63</v>
      </c>
      <c r="H15" s="168">
        <v>350</v>
      </c>
      <c r="I15" s="169">
        <f t="shared" ref="I15:I23" si="1">C15+G15+H15</f>
        <v>896</v>
      </c>
      <c r="J15" s="159"/>
      <c r="K15" s="154"/>
      <c r="L15" s="154"/>
    </row>
    <row r="16" spans="1:12" ht="15.75">
      <c r="A16" s="165">
        <v>3</v>
      </c>
      <c r="B16" s="165" t="s">
        <v>8</v>
      </c>
      <c r="C16" s="166">
        <f t="shared" si="0"/>
        <v>655.5</v>
      </c>
      <c r="D16" s="167">
        <v>548</v>
      </c>
      <c r="E16" s="167">
        <v>15</v>
      </c>
      <c r="F16" s="167">
        <v>92.5</v>
      </c>
      <c r="G16" s="166">
        <v>116</v>
      </c>
      <c r="H16" s="168">
        <v>843.5</v>
      </c>
      <c r="I16" s="169">
        <f t="shared" si="1"/>
        <v>1615</v>
      </c>
      <c r="J16" s="159"/>
      <c r="K16" s="154"/>
      <c r="L16" s="154"/>
    </row>
    <row r="17" spans="1:12" ht="15.75">
      <c r="A17" s="165">
        <v>4</v>
      </c>
      <c r="B17" s="165" t="s">
        <v>60</v>
      </c>
      <c r="C17" s="166">
        <f t="shared" si="0"/>
        <v>894.35</v>
      </c>
      <c r="D17" s="167">
        <v>769.22</v>
      </c>
      <c r="E17" s="167">
        <v>24</v>
      </c>
      <c r="F17" s="167">
        <v>101.13</v>
      </c>
      <c r="G17" s="166">
        <v>159</v>
      </c>
      <c r="H17" s="168">
        <v>1034.5999999999999</v>
      </c>
      <c r="I17" s="169">
        <f t="shared" si="1"/>
        <v>2087.9499999999998</v>
      </c>
      <c r="J17" s="159"/>
      <c r="K17" s="154"/>
      <c r="L17" s="154"/>
    </row>
    <row r="18" spans="1:12" ht="15.75">
      <c r="A18" s="165">
        <v>5</v>
      </c>
      <c r="B18" s="165" t="s">
        <v>74</v>
      </c>
      <c r="C18" s="166">
        <f t="shared" si="0"/>
        <v>1006.8</v>
      </c>
      <c r="D18" s="167">
        <v>844.8</v>
      </c>
      <c r="E18" s="167">
        <v>24</v>
      </c>
      <c r="F18" s="167">
        <v>138</v>
      </c>
      <c r="G18" s="166">
        <v>123</v>
      </c>
      <c r="H18" s="168">
        <v>1112</v>
      </c>
      <c r="I18" s="169">
        <f t="shared" si="1"/>
        <v>2241.8000000000002</v>
      </c>
      <c r="J18" s="159"/>
      <c r="K18" s="154"/>
      <c r="L18" s="154"/>
    </row>
    <row r="19" spans="1:12" ht="15.75">
      <c r="A19" s="165">
        <v>6</v>
      </c>
      <c r="B19" s="165" t="s">
        <v>59</v>
      </c>
      <c r="C19" s="166">
        <f t="shared" si="0"/>
        <v>634.91</v>
      </c>
      <c r="D19" s="167">
        <v>495.62</v>
      </c>
      <c r="E19" s="167">
        <v>24</v>
      </c>
      <c r="F19" s="167">
        <v>115.29</v>
      </c>
      <c r="G19" s="166">
        <v>141</v>
      </c>
      <c r="H19" s="168">
        <v>777.5</v>
      </c>
      <c r="I19" s="169">
        <f t="shared" si="1"/>
        <v>1553.4099999999999</v>
      </c>
      <c r="J19" s="159"/>
      <c r="K19" s="154"/>
      <c r="L19" s="154"/>
    </row>
    <row r="20" spans="1:12" ht="15.75">
      <c r="A20" s="473">
        <v>7</v>
      </c>
      <c r="B20" s="473" t="s">
        <v>42</v>
      </c>
      <c r="C20" s="474">
        <f t="shared" si="0"/>
        <v>678.56999999999994</v>
      </c>
      <c r="D20" s="475">
        <v>552</v>
      </c>
      <c r="E20" s="475">
        <v>24</v>
      </c>
      <c r="F20" s="475">
        <v>102.57</v>
      </c>
      <c r="G20" s="474">
        <v>130</v>
      </c>
      <c r="H20" s="476">
        <v>624</v>
      </c>
      <c r="I20" s="477">
        <f t="shared" si="1"/>
        <v>1432.57</v>
      </c>
      <c r="J20" s="159"/>
      <c r="K20" s="154"/>
      <c r="L20" s="154"/>
    </row>
    <row r="21" spans="1:12" ht="15.75">
      <c r="A21" s="165">
        <v>8</v>
      </c>
      <c r="B21" s="165" t="s">
        <v>9</v>
      </c>
      <c r="C21" s="166">
        <f t="shared" si="0"/>
        <v>1013.55</v>
      </c>
      <c r="D21" s="167">
        <v>758.4</v>
      </c>
      <c r="E21" s="167">
        <v>20</v>
      </c>
      <c r="F21" s="167">
        <v>235.15</v>
      </c>
      <c r="G21" s="166">
        <v>105</v>
      </c>
      <c r="H21" s="168">
        <v>430.5</v>
      </c>
      <c r="I21" s="169">
        <f t="shared" si="1"/>
        <v>1549.05</v>
      </c>
      <c r="J21" s="170"/>
      <c r="K21" s="154"/>
      <c r="L21" s="154"/>
    </row>
    <row r="22" spans="1:12" ht="15.75">
      <c r="A22" s="165">
        <v>9</v>
      </c>
      <c r="B22" s="165" t="s">
        <v>10</v>
      </c>
      <c r="C22" s="166">
        <f t="shared" si="0"/>
        <v>308</v>
      </c>
      <c r="D22" s="167">
        <v>186</v>
      </c>
      <c r="E22" s="167">
        <v>20</v>
      </c>
      <c r="F22" s="167">
        <v>102</v>
      </c>
      <c r="G22" s="166">
        <v>63</v>
      </c>
      <c r="H22" s="168">
        <v>284</v>
      </c>
      <c r="I22" s="169">
        <f t="shared" si="1"/>
        <v>655</v>
      </c>
      <c r="J22" s="170"/>
      <c r="K22" s="154"/>
      <c r="L22" s="154"/>
    </row>
    <row r="23" spans="1:12" ht="16.5" thickBot="1">
      <c r="A23" s="171">
        <v>10</v>
      </c>
      <c r="B23" s="171" t="s">
        <v>11</v>
      </c>
      <c r="C23" s="172">
        <f t="shared" si="0"/>
        <v>421.8</v>
      </c>
      <c r="D23" s="173">
        <v>264.8</v>
      </c>
      <c r="E23" s="173">
        <v>20</v>
      </c>
      <c r="F23" s="173">
        <v>137</v>
      </c>
      <c r="G23" s="172">
        <v>83</v>
      </c>
      <c r="H23" s="174">
        <v>373.5</v>
      </c>
      <c r="I23" s="175">
        <f t="shared" si="1"/>
        <v>878.3</v>
      </c>
      <c r="J23" s="170"/>
      <c r="K23" s="154"/>
      <c r="L23" s="154"/>
    </row>
    <row r="24" spans="1:12" ht="16.5" thickBot="1">
      <c r="A24" s="176"/>
      <c r="B24" s="177" t="s">
        <v>108</v>
      </c>
      <c r="C24" s="178">
        <f t="shared" ref="C24:I24" si="2">SUM(C14:C23)</f>
        <v>7160.08</v>
      </c>
      <c r="D24" s="179">
        <f t="shared" si="2"/>
        <v>5762.44</v>
      </c>
      <c r="E24" s="179">
        <f t="shared" si="2"/>
        <v>219</v>
      </c>
      <c r="F24" s="179">
        <f t="shared" si="2"/>
        <v>1178.6399999999999</v>
      </c>
      <c r="G24" s="180">
        <f t="shared" si="2"/>
        <v>1121</v>
      </c>
      <c r="H24" s="181">
        <f t="shared" si="2"/>
        <v>6548.6</v>
      </c>
      <c r="I24" s="182">
        <f t="shared" si="2"/>
        <v>14829.679999999998</v>
      </c>
      <c r="J24" s="170"/>
      <c r="K24" s="154"/>
      <c r="L24" s="154"/>
    </row>
    <row r="25" spans="1:12" ht="15.75">
      <c r="A25" s="183"/>
      <c r="B25" s="183"/>
      <c r="C25" s="184"/>
      <c r="D25" s="185"/>
      <c r="E25" s="185"/>
      <c r="F25" s="185"/>
      <c r="G25" s="184"/>
      <c r="H25" s="184"/>
      <c r="I25" s="186"/>
      <c r="J25" s="170"/>
      <c r="K25" s="154"/>
      <c r="L25" s="154"/>
    </row>
    <row r="26" spans="1:12" ht="13.5" customHeight="1">
      <c r="A26" s="187"/>
      <c r="B26" s="187"/>
      <c r="C26" s="188"/>
      <c r="D26" s="188"/>
      <c r="E26" s="188"/>
      <c r="F26" s="188"/>
      <c r="G26" s="188"/>
      <c r="H26" s="188"/>
      <c r="I26" s="188"/>
      <c r="J26" s="188"/>
    </row>
    <row r="27" spans="1:12">
      <c r="A27" s="187"/>
      <c r="B27" s="187" t="s">
        <v>115</v>
      </c>
      <c r="C27" s="188"/>
      <c r="D27" s="188"/>
      <c r="E27" s="188"/>
      <c r="F27" s="188">
        <f>ROUND(C10/2,0)</f>
        <v>1580844</v>
      </c>
      <c r="G27" s="188"/>
      <c r="H27" s="188"/>
      <c r="I27" s="188"/>
      <c r="J27" s="188"/>
    </row>
    <row r="28" spans="1:12">
      <c r="A28" s="187"/>
      <c r="B28" s="189"/>
      <c r="C28" s="190"/>
      <c r="D28" s="190"/>
      <c r="E28" s="190"/>
      <c r="F28" s="60"/>
      <c r="G28" s="188"/>
      <c r="H28" s="188"/>
      <c r="I28" s="188"/>
      <c r="J28" s="188"/>
    </row>
    <row r="29" spans="1:12">
      <c r="A29" s="187"/>
      <c r="B29" s="189" t="s">
        <v>116</v>
      </c>
      <c r="C29" s="191"/>
      <c r="D29" s="191"/>
      <c r="E29" s="192"/>
      <c r="F29" s="193">
        <f>C10-F27</f>
        <v>1580844</v>
      </c>
      <c r="G29" s="188" t="s">
        <v>75</v>
      </c>
      <c r="H29" s="188">
        <f>C10-F27-F29</f>
        <v>0</v>
      </c>
      <c r="I29" s="99"/>
      <c r="J29" s="188"/>
    </row>
    <row r="30" spans="1:12">
      <c r="A30" s="187"/>
      <c r="B30" s="187" t="s">
        <v>117</v>
      </c>
      <c r="C30" s="188"/>
      <c r="D30" s="188"/>
      <c r="E30" s="188"/>
      <c r="F30" s="194">
        <f>ROUND(F29/2,0)</f>
        <v>790422</v>
      </c>
      <c r="G30" s="188"/>
      <c r="H30" s="188"/>
      <c r="I30" s="99"/>
      <c r="J30" s="188"/>
    </row>
    <row r="31" spans="1:12">
      <c r="A31" s="187"/>
      <c r="B31" s="187" t="s">
        <v>118</v>
      </c>
      <c r="C31" s="188"/>
      <c r="D31" s="188"/>
      <c r="E31" s="188"/>
      <c r="F31" s="194">
        <f>F29-F30</f>
        <v>790422</v>
      </c>
      <c r="G31" s="188"/>
      <c r="H31" s="188"/>
      <c r="I31" s="99"/>
      <c r="J31" s="188"/>
    </row>
    <row r="32" spans="1:12">
      <c r="A32" s="187"/>
      <c r="B32" s="187"/>
      <c r="C32" s="188"/>
      <c r="D32" s="188"/>
      <c r="E32" s="188" t="s">
        <v>119</v>
      </c>
      <c r="F32" s="195" t="str">
        <f>IF((F31+F30)&lt;&gt;F29,"eroare","ok")</f>
        <v>ok</v>
      </c>
      <c r="G32" s="188">
        <f>SUM(F30:F31)-F29</f>
        <v>0</v>
      </c>
      <c r="H32" s="188"/>
      <c r="I32" s="188"/>
      <c r="J32" s="188"/>
    </row>
    <row r="33" spans="1:10">
      <c r="A33" s="187"/>
      <c r="B33" s="187"/>
      <c r="C33" s="188"/>
      <c r="D33" s="188"/>
      <c r="E33" s="188"/>
      <c r="F33" s="188"/>
      <c r="G33" s="188"/>
      <c r="H33" s="188"/>
      <c r="I33" s="188"/>
      <c r="J33" s="188"/>
    </row>
    <row r="34" spans="1:10">
      <c r="A34" s="187"/>
      <c r="B34" s="187" t="s">
        <v>120</v>
      </c>
      <c r="C34" s="188"/>
      <c r="D34" s="188"/>
      <c r="E34" s="188"/>
      <c r="F34" s="188"/>
      <c r="G34" s="188"/>
      <c r="H34" s="188"/>
      <c r="I34" s="188"/>
      <c r="J34" s="188"/>
    </row>
    <row r="35" spans="1:10">
      <c r="A35" s="187"/>
      <c r="B35" s="187"/>
      <c r="C35" s="188"/>
      <c r="D35" s="188"/>
      <c r="E35" s="188"/>
      <c r="F35" s="188"/>
      <c r="G35" s="188"/>
      <c r="H35" s="188"/>
      <c r="I35" s="188"/>
      <c r="J35" s="188"/>
    </row>
    <row r="36" spans="1:10" ht="16.5" thickBot="1">
      <c r="C36" s="40" t="s">
        <v>121</v>
      </c>
    </row>
    <row r="37" spans="1:10" s="154" customFormat="1" ht="15.75">
      <c r="B37" s="196" t="s">
        <v>122</v>
      </c>
      <c r="C37" s="197" t="s">
        <v>123</v>
      </c>
      <c r="D37" s="198" t="s">
        <v>124</v>
      </c>
      <c r="E37" s="198" t="s">
        <v>125</v>
      </c>
      <c r="F37" s="199" t="s">
        <v>126</v>
      </c>
      <c r="G37" s="200" t="s">
        <v>119</v>
      </c>
    </row>
    <row r="38" spans="1:10" ht="15.75">
      <c r="B38" s="201" t="s">
        <v>127</v>
      </c>
      <c r="C38" s="202">
        <f>F27</f>
        <v>1580844</v>
      </c>
      <c r="D38" s="202">
        <f>F30</f>
        <v>790422</v>
      </c>
      <c r="E38" s="202">
        <f>F31</f>
        <v>790422</v>
      </c>
      <c r="F38" s="203">
        <f>SUM(C38:E38)</f>
        <v>3161688</v>
      </c>
      <c r="G38" s="204">
        <f>F38-C10</f>
        <v>0</v>
      </c>
      <c r="H38" s="188"/>
      <c r="I38" s="99"/>
    </row>
    <row r="39" spans="1:10" ht="16.5" thickBot="1">
      <c r="B39" s="205" t="s">
        <v>128</v>
      </c>
      <c r="C39" s="206">
        <f>ROUND(C38/C24,4)</f>
        <v>220.78579999999999</v>
      </c>
      <c r="D39" s="206">
        <f>ROUND(D38/G24,4)</f>
        <v>705.10440000000006</v>
      </c>
      <c r="E39" s="206">
        <f>ROUND(E38/H24,4)</f>
        <v>120.7009</v>
      </c>
      <c r="F39" s="207"/>
      <c r="G39" s="154"/>
      <c r="H39" s="101"/>
    </row>
    <row r="40" spans="1:10" ht="15.75">
      <c r="B40" s="208"/>
      <c r="C40" s="209"/>
      <c r="D40" s="209"/>
      <c r="E40" s="209"/>
      <c r="F40" s="210"/>
      <c r="G40" s="154"/>
      <c r="H40" s="101"/>
    </row>
    <row r="41" spans="1:10" ht="15.75">
      <c r="B41" s="208"/>
      <c r="C41" s="209"/>
      <c r="D41" s="209"/>
      <c r="E41" s="209"/>
      <c r="F41" s="210"/>
      <c r="G41" s="154"/>
      <c r="H41" s="101"/>
    </row>
    <row r="42" spans="1:10" ht="14.25" customHeight="1">
      <c r="B42" s="208"/>
      <c r="C42" s="209"/>
      <c r="D42" s="209"/>
      <c r="E42" s="209"/>
      <c r="F42" s="210"/>
      <c r="G42" s="154"/>
      <c r="H42" s="101"/>
    </row>
    <row r="43" spans="1:10" ht="15.75">
      <c r="B43" s="208"/>
      <c r="C43" s="209"/>
      <c r="D43" s="209"/>
      <c r="E43" s="209"/>
      <c r="F43" s="210"/>
      <c r="G43" s="154"/>
      <c r="H43" s="101"/>
    </row>
    <row r="44" spans="1:10" ht="15.75">
      <c r="B44" s="208"/>
      <c r="C44" s="209"/>
      <c r="D44" s="209"/>
      <c r="E44" s="209"/>
      <c r="F44" s="210"/>
      <c r="G44" s="154"/>
    </row>
    <row r="45" spans="1:10" ht="16.5" thickBot="1">
      <c r="B45" s="211"/>
      <c r="C45" s="212"/>
      <c r="D45" s="212"/>
      <c r="E45" s="212"/>
      <c r="F45" s="213"/>
      <c r="G45" s="154"/>
    </row>
    <row r="46" spans="1:10" ht="32.25" thickBot="1">
      <c r="A46" s="214" t="s">
        <v>4</v>
      </c>
      <c r="B46" s="215" t="s">
        <v>73</v>
      </c>
      <c r="C46" s="216" t="s">
        <v>129</v>
      </c>
      <c r="D46" s="217" t="s">
        <v>130</v>
      </c>
      <c r="E46" s="217" t="s">
        <v>131</v>
      </c>
      <c r="F46" s="218" t="s">
        <v>132</v>
      </c>
    </row>
    <row r="47" spans="1:10" ht="15.75" thickBot="1">
      <c r="A47" s="214">
        <v>0</v>
      </c>
      <c r="B47" s="215">
        <v>1</v>
      </c>
      <c r="C47" s="219" t="s">
        <v>133</v>
      </c>
      <c r="D47" s="220" t="s">
        <v>134</v>
      </c>
      <c r="E47" s="221" t="s">
        <v>135</v>
      </c>
      <c r="F47" s="222" t="s">
        <v>136</v>
      </c>
    </row>
    <row r="48" spans="1:10">
      <c r="A48" s="223">
        <v>1</v>
      </c>
      <c r="B48" s="224" t="s">
        <v>6</v>
      </c>
      <c r="C48" s="225">
        <f t="shared" ref="C48:C57" si="3">ROUND(C$39*C14,0)</f>
        <v>234828</v>
      </c>
      <c r="D48" s="225">
        <f t="shared" ref="D48:E48" si="4">ROUND(D$39*G14,0)</f>
        <v>97304</v>
      </c>
      <c r="E48" s="226">
        <f t="shared" si="4"/>
        <v>86784</v>
      </c>
      <c r="F48" s="227">
        <f>SUM(C48:E48)</f>
        <v>418916</v>
      </c>
      <c r="G48" s="101"/>
      <c r="H48" s="188"/>
      <c r="I48" s="99"/>
      <c r="J48" s="99"/>
    </row>
    <row r="49" spans="1:10">
      <c r="A49" s="228">
        <v>2</v>
      </c>
      <c r="B49" s="229" t="s">
        <v>7</v>
      </c>
      <c r="C49" s="225">
        <f t="shared" si="3"/>
        <v>106640</v>
      </c>
      <c r="D49" s="225">
        <f t="shared" ref="D49:E56" si="5">ROUND(D$39*G15,0)</f>
        <v>44422</v>
      </c>
      <c r="E49" s="226">
        <f t="shared" si="5"/>
        <v>42245</v>
      </c>
      <c r="F49" s="227">
        <f t="shared" ref="F49:F57" si="6">SUM(C49:E49)</f>
        <v>193307</v>
      </c>
      <c r="G49" s="101"/>
      <c r="H49" s="188"/>
      <c r="I49" s="99"/>
      <c r="J49" s="99"/>
    </row>
    <row r="50" spans="1:10">
      <c r="A50" s="229">
        <v>3</v>
      </c>
      <c r="B50" s="229" t="s">
        <v>8</v>
      </c>
      <c r="C50" s="225">
        <f t="shared" si="3"/>
        <v>144725</v>
      </c>
      <c r="D50" s="225">
        <f t="shared" si="5"/>
        <v>81792</v>
      </c>
      <c r="E50" s="226">
        <f t="shared" si="5"/>
        <v>101811</v>
      </c>
      <c r="F50" s="227">
        <f t="shared" si="6"/>
        <v>328328</v>
      </c>
      <c r="G50" s="101"/>
      <c r="H50" s="188"/>
      <c r="I50" s="99"/>
      <c r="J50" s="99"/>
    </row>
    <row r="51" spans="1:10">
      <c r="A51" s="229">
        <v>4</v>
      </c>
      <c r="B51" s="229" t="s">
        <v>60</v>
      </c>
      <c r="C51" s="225">
        <f t="shared" si="3"/>
        <v>197460</v>
      </c>
      <c r="D51" s="225">
        <f t="shared" si="5"/>
        <v>112112</v>
      </c>
      <c r="E51" s="226">
        <f t="shared" si="5"/>
        <v>124877</v>
      </c>
      <c r="F51" s="227">
        <f t="shared" si="6"/>
        <v>434449</v>
      </c>
      <c r="G51" s="101"/>
      <c r="H51" s="188"/>
      <c r="I51" s="99"/>
      <c r="J51" s="99"/>
    </row>
    <row r="52" spans="1:10">
      <c r="A52" s="229">
        <v>5</v>
      </c>
      <c r="B52" s="229" t="s">
        <v>74</v>
      </c>
      <c r="C52" s="225">
        <f t="shared" si="3"/>
        <v>222287</v>
      </c>
      <c r="D52" s="225">
        <f t="shared" si="5"/>
        <v>86728</v>
      </c>
      <c r="E52" s="226">
        <f t="shared" si="5"/>
        <v>134219</v>
      </c>
      <c r="F52" s="227">
        <f t="shared" si="6"/>
        <v>443234</v>
      </c>
      <c r="G52" s="101"/>
      <c r="H52" s="188"/>
      <c r="I52" s="99"/>
      <c r="J52" s="99"/>
    </row>
    <row r="53" spans="1:10">
      <c r="A53" s="229">
        <v>6</v>
      </c>
      <c r="B53" s="229" t="s">
        <v>59</v>
      </c>
      <c r="C53" s="225">
        <f t="shared" si="3"/>
        <v>140179</v>
      </c>
      <c r="D53" s="225">
        <f t="shared" si="5"/>
        <v>99420</v>
      </c>
      <c r="E53" s="226">
        <f t="shared" si="5"/>
        <v>93845</v>
      </c>
      <c r="F53" s="227">
        <f t="shared" si="6"/>
        <v>333444</v>
      </c>
      <c r="G53" s="101"/>
      <c r="H53" s="188"/>
      <c r="I53" s="99"/>
      <c r="J53" s="99"/>
    </row>
    <row r="54" spans="1:10">
      <c r="A54" s="229">
        <v>7</v>
      </c>
      <c r="B54" s="229" t="s">
        <v>76</v>
      </c>
      <c r="C54" s="225">
        <f t="shared" si="3"/>
        <v>149819</v>
      </c>
      <c r="D54" s="225">
        <f t="shared" si="5"/>
        <v>91664</v>
      </c>
      <c r="E54" s="226">
        <f t="shared" si="5"/>
        <v>75317</v>
      </c>
      <c r="F54" s="227">
        <f t="shared" si="6"/>
        <v>316800</v>
      </c>
      <c r="G54" s="101"/>
      <c r="H54" s="188"/>
      <c r="I54" s="99"/>
      <c r="J54" s="99"/>
    </row>
    <row r="55" spans="1:10">
      <c r="A55" s="229">
        <v>8</v>
      </c>
      <c r="B55" s="229" t="s">
        <v>9</v>
      </c>
      <c r="C55" s="225">
        <f t="shared" si="3"/>
        <v>223777</v>
      </c>
      <c r="D55" s="225">
        <f t="shared" si="5"/>
        <v>74036</v>
      </c>
      <c r="E55" s="226">
        <f t="shared" si="5"/>
        <v>51962</v>
      </c>
      <c r="F55" s="227">
        <f t="shared" si="6"/>
        <v>349775</v>
      </c>
      <c r="G55" s="101"/>
      <c r="H55" s="188"/>
      <c r="I55" s="99"/>
      <c r="J55" s="99"/>
    </row>
    <row r="56" spans="1:10">
      <c r="A56" s="229">
        <v>9</v>
      </c>
      <c r="B56" s="229" t="s">
        <v>10</v>
      </c>
      <c r="C56" s="225">
        <f t="shared" si="3"/>
        <v>68002</v>
      </c>
      <c r="D56" s="225">
        <f t="shared" si="5"/>
        <v>44422</v>
      </c>
      <c r="E56" s="226">
        <f t="shared" si="5"/>
        <v>34279</v>
      </c>
      <c r="F56" s="227">
        <f t="shared" si="6"/>
        <v>146703</v>
      </c>
      <c r="G56" s="101"/>
      <c r="H56" s="188"/>
      <c r="I56" s="99"/>
      <c r="J56" s="99"/>
    </row>
    <row r="57" spans="1:10" ht="15.75" thickBot="1">
      <c r="A57" s="230">
        <v>10</v>
      </c>
      <c r="B57" s="231" t="s">
        <v>11</v>
      </c>
      <c r="C57" s="225">
        <f t="shared" si="3"/>
        <v>93127</v>
      </c>
      <c r="D57" s="225">
        <v>58522</v>
      </c>
      <c r="E57" s="226">
        <v>45083</v>
      </c>
      <c r="F57" s="227">
        <f t="shared" si="6"/>
        <v>196732</v>
      </c>
      <c r="G57" s="101"/>
      <c r="H57" s="188"/>
      <c r="I57" s="99"/>
      <c r="J57" s="99"/>
    </row>
    <row r="58" spans="1:10" ht="15.75" thickBot="1">
      <c r="A58" s="232"/>
      <c r="B58" s="233" t="s">
        <v>108</v>
      </c>
      <c r="C58" s="234">
        <f>SUM(C48:C57)</f>
        <v>1580844</v>
      </c>
      <c r="D58" s="234">
        <f>SUM(D48:D57)</f>
        <v>790422</v>
      </c>
      <c r="E58" s="234">
        <f>SUM(E48:E57)</f>
        <v>790422</v>
      </c>
      <c r="F58" s="235">
        <f>SUM(F48:F57)</f>
        <v>3161688</v>
      </c>
      <c r="G58" s="101"/>
      <c r="I58" s="101"/>
    </row>
    <row r="60" spans="1:10" ht="15.75">
      <c r="B60" s="236" t="s">
        <v>119</v>
      </c>
      <c r="C60" s="237" t="str">
        <f>IF(C58&lt;&gt;C38,"eroare","ok")</f>
        <v>ok</v>
      </c>
      <c r="D60" s="237" t="str">
        <f>IF(D58&lt;&gt;D38,"eroare","ok")</f>
        <v>ok</v>
      </c>
      <c r="E60" s="237" t="str">
        <f>IF(E58&lt;&gt;E38,"eroare","ok")</f>
        <v>ok</v>
      </c>
      <c r="F60" s="237" t="str">
        <f>IF(F58&lt;&gt;F38,"eroare","ok")</f>
        <v>ok</v>
      </c>
    </row>
    <row r="61" spans="1:10">
      <c r="B61" s="238" t="s">
        <v>137</v>
      </c>
      <c r="C61" s="239">
        <f>C58-C38</f>
        <v>0</v>
      </c>
      <c r="D61" s="239">
        <f>D58-D38</f>
        <v>0</v>
      </c>
      <c r="E61" s="239">
        <f>E58-E38</f>
        <v>0</v>
      </c>
      <c r="F61" s="239">
        <f>F58-F38</f>
        <v>0</v>
      </c>
    </row>
    <row r="62" spans="1:10">
      <c r="B62" s="238"/>
    </row>
    <row r="63" spans="1:10">
      <c r="B63" s="8" t="s">
        <v>205</v>
      </c>
    </row>
    <row r="64" spans="1:10" ht="15.75" thickBot="1">
      <c r="G64" s="154"/>
      <c r="H64" s="154"/>
      <c r="I64" s="154"/>
    </row>
    <row r="65" spans="1:13" ht="17.25" thickBot="1">
      <c r="A65" s="214" t="s">
        <v>4</v>
      </c>
      <c r="B65" s="215" t="s">
        <v>73</v>
      </c>
      <c r="C65" s="494" t="s">
        <v>187</v>
      </c>
      <c r="D65" s="530" t="s">
        <v>93</v>
      </c>
      <c r="E65" s="89" t="s">
        <v>94</v>
      </c>
      <c r="F65" s="89" t="s">
        <v>99</v>
      </c>
      <c r="G65" s="89" t="s">
        <v>98</v>
      </c>
      <c r="H65" s="89" t="s">
        <v>95</v>
      </c>
      <c r="I65" s="89" t="s">
        <v>96</v>
      </c>
      <c r="J65" s="39" t="s">
        <v>97</v>
      </c>
      <c r="K65" s="531" t="s">
        <v>185</v>
      </c>
    </row>
    <row r="66" spans="1:13">
      <c r="A66" s="240">
        <v>1</v>
      </c>
      <c r="B66" s="224" t="s">
        <v>6</v>
      </c>
      <c r="C66" s="225">
        <v>64793</v>
      </c>
      <c r="D66" s="225">
        <v>64793</v>
      </c>
      <c r="E66" s="225">
        <v>64793</v>
      </c>
      <c r="F66" s="225">
        <v>64793</v>
      </c>
      <c r="G66" s="225">
        <v>64793</v>
      </c>
      <c r="H66" s="511">
        <v>56578</v>
      </c>
      <c r="I66" s="511">
        <v>32229</v>
      </c>
      <c r="J66" s="511">
        <v>6144</v>
      </c>
      <c r="K66" s="529">
        <f>SUM(C66:J66)</f>
        <v>418916</v>
      </c>
      <c r="L66" s="101"/>
    </row>
    <row r="67" spans="1:13">
      <c r="A67" s="243">
        <v>2</v>
      </c>
      <c r="B67" s="229" t="s">
        <v>7</v>
      </c>
      <c r="C67" s="225">
        <v>29898</v>
      </c>
      <c r="D67" s="225">
        <v>29898</v>
      </c>
      <c r="E67" s="225">
        <v>29898</v>
      </c>
      <c r="F67" s="225">
        <v>29898</v>
      </c>
      <c r="G67" s="225">
        <v>29898</v>
      </c>
      <c r="H67" s="511">
        <v>26108</v>
      </c>
      <c r="I67" s="511">
        <v>14872</v>
      </c>
      <c r="J67" s="511">
        <v>2837</v>
      </c>
      <c r="K67" s="529">
        <f t="shared" ref="K67:K75" si="7">SUM(C67:J67)</f>
        <v>193307</v>
      </c>
      <c r="L67" s="101"/>
    </row>
    <row r="68" spans="1:13">
      <c r="A68" s="243">
        <v>3</v>
      </c>
      <c r="B68" s="229" t="s">
        <v>8</v>
      </c>
      <c r="C68" s="225">
        <v>50782</v>
      </c>
      <c r="D68" s="225">
        <v>50782</v>
      </c>
      <c r="E68" s="225">
        <v>50782</v>
      </c>
      <c r="F68" s="225">
        <v>50782</v>
      </c>
      <c r="G68" s="225">
        <v>50782</v>
      </c>
      <c r="H68" s="511">
        <v>44344</v>
      </c>
      <c r="I68" s="511">
        <v>25259</v>
      </c>
      <c r="J68" s="511">
        <v>4815</v>
      </c>
      <c r="K68" s="529">
        <f t="shared" si="7"/>
        <v>328328</v>
      </c>
      <c r="L68" s="101"/>
    </row>
    <row r="69" spans="1:13">
      <c r="A69" s="243">
        <v>4</v>
      </c>
      <c r="B69" s="229" t="s">
        <v>60</v>
      </c>
      <c r="C69" s="225">
        <v>67196</v>
      </c>
      <c r="D69" s="225">
        <v>67196</v>
      </c>
      <c r="E69" s="225">
        <v>67196</v>
      </c>
      <c r="F69" s="225">
        <v>67196</v>
      </c>
      <c r="G69" s="225">
        <v>67196</v>
      </c>
      <c r="H69" s="511">
        <v>58676</v>
      </c>
      <c r="I69" s="511">
        <v>33424</v>
      </c>
      <c r="J69" s="511">
        <v>6369</v>
      </c>
      <c r="K69" s="529">
        <f t="shared" si="7"/>
        <v>434449</v>
      </c>
      <c r="L69" s="101"/>
    </row>
    <row r="70" spans="1:13">
      <c r="A70" s="243">
        <v>5</v>
      </c>
      <c r="B70" s="229" t="s">
        <v>74</v>
      </c>
      <c r="C70" s="225">
        <v>68554</v>
      </c>
      <c r="D70" s="225">
        <v>68554</v>
      </c>
      <c r="E70" s="225">
        <v>68554</v>
      </c>
      <c r="F70" s="225">
        <v>68554</v>
      </c>
      <c r="G70" s="225">
        <v>68554</v>
      </c>
      <c r="H70" s="511">
        <v>59863</v>
      </c>
      <c r="I70" s="511">
        <v>34100</v>
      </c>
      <c r="J70" s="511">
        <v>6501</v>
      </c>
      <c r="K70" s="529">
        <f t="shared" si="7"/>
        <v>443234</v>
      </c>
      <c r="L70" s="101"/>
    </row>
    <row r="71" spans="1:13">
      <c r="A71" s="243">
        <v>6</v>
      </c>
      <c r="B71" s="229" t="s">
        <v>59</v>
      </c>
      <c r="C71" s="225">
        <v>51573</v>
      </c>
      <c r="D71" s="225">
        <v>51573</v>
      </c>
      <c r="E71" s="225">
        <v>51573</v>
      </c>
      <c r="F71" s="225">
        <v>51573</v>
      </c>
      <c r="G71" s="225">
        <v>51573</v>
      </c>
      <c r="H71" s="511">
        <v>45034</v>
      </c>
      <c r="I71" s="511">
        <v>25653</v>
      </c>
      <c r="J71" s="511">
        <v>4892</v>
      </c>
      <c r="K71" s="529">
        <f t="shared" si="7"/>
        <v>333444</v>
      </c>
      <c r="L71" s="101"/>
    </row>
    <row r="72" spans="1:13">
      <c r="A72" s="243">
        <v>7</v>
      </c>
      <c r="B72" s="229" t="s">
        <v>42</v>
      </c>
      <c r="C72" s="225">
        <v>48999</v>
      </c>
      <c r="D72" s="225">
        <v>48999</v>
      </c>
      <c r="E72" s="225">
        <v>48999</v>
      </c>
      <c r="F72" s="225">
        <v>48999</v>
      </c>
      <c r="G72" s="225">
        <v>48999</v>
      </c>
      <c r="H72" s="511">
        <v>42787</v>
      </c>
      <c r="I72" s="511">
        <v>24373</v>
      </c>
      <c r="J72" s="511">
        <v>4645</v>
      </c>
      <c r="K72" s="529">
        <f t="shared" si="7"/>
        <v>316800</v>
      </c>
      <c r="L72" s="101"/>
    </row>
    <row r="73" spans="1:13">
      <c r="A73" s="243">
        <v>8</v>
      </c>
      <c r="B73" s="229" t="s">
        <v>9</v>
      </c>
      <c r="C73" s="225">
        <v>54099</v>
      </c>
      <c r="D73" s="225">
        <v>54099</v>
      </c>
      <c r="E73" s="225">
        <v>54099</v>
      </c>
      <c r="F73" s="225">
        <v>54099</v>
      </c>
      <c r="G73" s="225">
        <v>54099</v>
      </c>
      <c r="H73" s="511">
        <v>47240</v>
      </c>
      <c r="I73" s="511">
        <v>26909</v>
      </c>
      <c r="J73" s="511">
        <v>5131</v>
      </c>
      <c r="K73" s="529">
        <f t="shared" si="7"/>
        <v>349775</v>
      </c>
      <c r="L73" s="101"/>
    </row>
    <row r="74" spans="1:13">
      <c r="A74" s="243">
        <v>9</v>
      </c>
      <c r="B74" s="229" t="s">
        <v>10</v>
      </c>
      <c r="C74" s="225">
        <v>22690</v>
      </c>
      <c r="D74" s="225">
        <v>22690</v>
      </c>
      <c r="E74" s="225">
        <v>22690</v>
      </c>
      <c r="F74" s="225">
        <v>22690</v>
      </c>
      <c r="G74" s="225">
        <v>22690</v>
      </c>
      <c r="H74" s="511">
        <v>19813</v>
      </c>
      <c r="I74" s="511">
        <v>11286</v>
      </c>
      <c r="J74" s="511">
        <v>2154</v>
      </c>
      <c r="K74" s="529">
        <f t="shared" si="7"/>
        <v>146703</v>
      </c>
      <c r="L74" s="101"/>
    </row>
    <row r="75" spans="1:13" ht="15.75" thickBot="1">
      <c r="A75" s="244">
        <v>10</v>
      </c>
      <c r="B75" s="231" t="s">
        <v>11</v>
      </c>
      <c r="C75" s="225">
        <v>30429</v>
      </c>
      <c r="D75" s="225">
        <v>30429</v>
      </c>
      <c r="E75" s="225">
        <v>30429</v>
      </c>
      <c r="F75" s="225">
        <v>30429</v>
      </c>
      <c r="G75" s="225">
        <v>30429</v>
      </c>
      <c r="H75" s="511">
        <v>26570</v>
      </c>
      <c r="I75" s="511">
        <v>15135</v>
      </c>
      <c r="J75" s="511">
        <v>2882</v>
      </c>
      <c r="K75" s="532">
        <f t="shared" si="7"/>
        <v>196732</v>
      </c>
      <c r="L75" s="101"/>
    </row>
    <row r="76" spans="1:13" ht="15.75" thickBot="1">
      <c r="A76" s="245"/>
      <c r="B76" s="233" t="s">
        <v>108</v>
      </c>
      <c r="C76" s="235">
        <f>SUM(C66:C75)</f>
        <v>489013</v>
      </c>
      <c r="D76" s="533">
        <f t="shared" ref="D76:K76" si="8">SUM(D66:D75)</f>
        <v>489013</v>
      </c>
      <c r="E76" s="533">
        <f t="shared" si="8"/>
        <v>489013</v>
      </c>
      <c r="F76" s="533">
        <f t="shared" si="8"/>
        <v>489013</v>
      </c>
      <c r="G76" s="533">
        <f t="shared" si="8"/>
        <v>489013</v>
      </c>
      <c r="H76" s="533">
        <f t="shared" si="8"/>
        <v>427013</v>
      </c>
      <c r="I76" s="533">
        <f t="shared" si="8"/>
        <v>243240</v>
      </c>
      <c r="J76" s="533">
        <f t="shared" si="8"/>
        <v>46370</v>
      </c>
      <c r="K76" s="534">
        <f t="shared" si="8"/>
        <v>3161688</v>
      </c>
      <c r="L76" s="101"/>
    </row>
    <row r="77" spans="1:13">
      <c r="A77" s="187"/>
      <c r="B77" s="187"/>
      <c r="C77" s="1"/>
      <c r="D77" s="212"/>
      <c r="E77" s="209"/>
      <c r="F77" s="209"/>
      <c r="G77" s="102"/>
      <c r="H77" s="102"/>
      <c r="I77" s="102"/>
      <c r="J77" s="99"/>
    </row>
    <row r="78" spans="1:13">
      <c r="B78" s="1" t="s">
        <v>77</v>
      </c>
      <c r="C78" s="209"/>
      <c r="D78" s="209"/>
      <c r="E78" s="209"/>
      <c r="F78" s="209"/>
      <c r="G78" s="209"/>
      <c r="H78" s="209"/>
      <c r="I78" s="209"/>
      <c r="J78" s="209"/>
      <c r="K78" s="347"/>
      <c r="L78" s="154"/>
      <c r="M78" s="154"/>
    </row>
    <row r="79" spans="1:13" ht="16.5">
      <c r="B79" s="1" t="s">
        <v>37</v>
      </c>
      <c r="C79" s="63"/>
      <c r="D79" s="63"/>
      <c r="E79" s="63"/>
      <c r="F79" s="63"/>
      <c r="G79" s="63"/>
      <c r="H79" s="63"/>
      <c r="I79" s="63"/>
      <c r="J79" s="63"/>
      <c r="K79" s="63"/>
      <c r="L79" s="154"/>
      <c r="M79" s="154"/>
    </row>
    <row r="80" spans="1:13">
      <c r="C80" s="101"/>
      <c r="D80" s="101"/>
      <c r="E80" s="101"/>
      <c r="F80" s="101"/>
      <c r="G80" s="101"/>
      <c r="H80" s="101"/>
      <c r="I80" s="101"/>
      <c r="J80" s="101"/>
      <c r="K80" s="101"/>
    </row>
    <row r="81" spans="3:10">
      <c r="C81" s="101"/>
      <c r="D81" s="101"/>
      <c r="E81" s="101"/>
      <c r="F81" s="101"/>
      <c r="G81" s="101"/>
      <c r="H81" s="101"/>
      <c r="I81" s="101"/>
      <c r="J81" s="101"/>
    </row>
  </sheetData>
  <mergeCells count="5">
    <mergeCell ref="A12:A13"/>
    <mergeCell ref="B12:B13"/>
    <mergeCell ref="C12:C13"/>
    <mergeCell ref="D12:F12"/>
    <mergeCell ref="G12:H12"/>
  </mergeCells>
  <pageMargins left="0.59055118110236227" right="0" top="0.19685039370078741" bottom="0.19685039370078741" header="0.31496062992125984" footer="0.31496062992125984"/>
  <pageSetup paperSize="9" scale="80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25" workbookViewId="0">
      <selection activeCell="H27" sqref="H27:I28"/>
    </sheetView>
  </sheetViews>
  <sheetFormatPr defaultRowHeight="15"/>
  <cols>
    <col min="1" max="1" width="5.28515625" style="103" customWidth="1"/>
    <col min="2" max="2" width="23.5703125" style="103" customWidth="1"/>
    <col min="3" max="3" width="17" style="103" customWidth="1"/>
    <col min="4" max="4" width="15.28515625" style="103" customWidth="1"/>
    <col min="5" max="5" width="15.5703125" style="103" customWidth="1"/>
    <col min="6" max="6" width="12.28515625" style="103" bestFit="1" customWidth="1"/>
    <col min="7" max="7" width="9.5703125" style="103" customWidth="1"/>
    <col min="8" max="8" width="9" style="103" bestFit="1" customWidth="1"/>
    <col min="9" max="10" width="9.140625" style="103"/>
    <col min="11" max="11" width="12.140625" style="103" customWidth="1"/>
    <col min="12" max="16384" width="9.140625" style="103"/>
  </cols>
  <sheetData>
    <row r="1" spans="1:9">
      <c r="A1" s="1" t="s">
        <v>0</v>
      </c>
      <c r="B1" s="132"/>
      <c r="C1" s="132"/>
      <c r="D1" s="132"/>
      <c r="E1" s="132"/>
      <c r="F1" s="132"/>
      <c r="G1" s="132"/>
      <c r="H1" s="132"/>
    </row>
    <row r="2" spans="1:9" customFormat="1" ht="15.75">
      <c r="A2" s="539" t="s">
        <v>210</v>
      </c>
      <c r="B2" s="134"/>
      <c r="C2" s="132"/>
      <c r="D2" s="132"/>
      <c r="E2" s="132"/>
      <c r="F2" s="132"/>
      <c r="G2" s="133"/>
      <c r="H2" s="133"/>
      <c r="I2" s="133"/>
    </row>
    <row r="3" spans="1:9" customFormat="1">
      <c r="A3" s="4" t="s">
        <v>38</v>
      </c>
      <c r="B3" s="4"/>
      <c r="C3" s="135"/>
      <c r="D3" s="4" t="s">
        <v>71</v>
      </c>
      <c r="E3" s="135"/>
      <c r="F3" s="136"/>
      <c r="G3" s="4" t="s">
        <v>100</v>
      </c>
      <c r="H3" s="135"/>
      <c r="I3" s="132"/>
    </row>
    <row r="4" spans="1:9" customFormat="1">
      <c r="A4" s="4" t="s">
        <v>1</v>
      </c>
      <c r="B4" s="4"/>
      <c r="C4" s="135"/>
      <c r="D4" s="4" t="s">
        <v>72</v>
      </c>
      <c r="E4" s="135"/>
      <c r="F4" s="136"/>
      <c r="G4" s="4" t="s">
        <v>2</v>
      </c>
      <c r="H4" s="135"/>
      <c r="I4" s="132"/>
    </row>
    <row r="5" spans="1:9">
      <c r="A5" s="1"/>
      <c r="B5" s="1"/>
      <c r="C5" s="132"/>
      <c r="D5" s="132"/>
      <c r="E5" s="1"/>
      <c r="F5" s="132"/>
      <c r="G5" s="132"/>
    </row>
    <row r="6" spans="1:9">
      <c r="A6" s="1"/>
      <c r="B6" s="1"/>
      <c r="C6" s="132"/>
      <c r="D6" s="132"/>
      <c r="E6" s="1"/>
      <c r="F6" s="132"/>
      <c r="H6" s="132"/>
    </row>
    <row r="7" spans="1:9">
      <c r="A7" s="8"/>
      <c r="B7" s="8" t="s">
        <v>205</v>
      </c>
      <c r="C7" s="8"/>
      <c r="D7" s="137"/>
      <c r="E7" s="138"/>
      <c r="F7" s="138"/>
      <c r="G7" s="246"/>
      <c r="H7" s="132"/>
    </row>
    <row r="8" spans="1:9">
      <c r="A8" s="8"/>
      <c r="B8" s="140" t="s">
        <v>138</v>
      </c>
      <c r="C8" s="8"/>
      <c r="D8" s="8"/>
      <c r="E8" s="8"/>
      <c r="H8" s="132"/>
    </row>
    <row r="9" spans="1:9">
      <c r="A9" s="247"/>
      <c r="B9" s="247"/>
      <c r="C9" s="8"/>
      <c r="D9" s="8"/>
      <c r="E9" s="8"/>
      <c r="F9" s="8"/>
    </row>
    <row r="10" spans="1:9" ht="15.75">
      <c r="A10" s="40" t="s">
        <v>139</v>
      </c>
      <c r="B10" s="41"/>
      <c r="C10" s="248">
        <v>17280</v>
      </c>
      <c r="D10" s="248" t="s">
        <v>140</v>
      </c>
      <c r="E10" s="249"/>
      <c r="F10" s="250"/>
      <c r="G10" s="250"/>
      <c r="H10" s="250"/>
    </row>
    <row r="11" spans="1:9" ht="15.75" thickBot="1">
      <c r="A11" s="251"/>
      <c r="B11" s="8" t="s">
        <v>141</v>
      </c>
      <c r="F11" s="252"/>
      <c r="G11" s="252"/>
      <c r="H11" s="252"/>
    </row>
    <row r="12" spans="1:9" ht="30.75" thickBot="1">
      <c r="A12" s="253" t="s">
        <v>4</v>
      </c>
      <c r="B12" s="254" t="s">
        <v>73</v>
      </c>
      <c r="C12" s="255" t="s">
        <v>142</v>
      </c>
      <c r="D12" s="256" t="s">
        <v>143</v>
      </c>
      <c r="E12" s="257" t="s">
        <v>144</v>
      </c>
      <c r="F12" s="258" t="s">
        <v>145</v>
      </c>
      <c r="G12" s="259"/>
      <c r="H12" s="260"/>
    </row>
    <row r="13" spans="1:9">
      <c r="A13" s="253">
        <v>0</v>
      </c>
      <c r="B13" s="261">
        <v>1</v>
      </c>
      <c r="C13" s="262">
        <v>2</v>
      </c>
      <c r="D13" s="262">
        <v>3</v>
      </c>
      <c r="E13" s="262">
        <v>4</v>
      </c>
      <c r="F13" s="263" t="s">
        <v>136</v>
      </c>
      <c r="G13" s="213"/>
      <c r="H13" s="264"/>
    </row>
    <row r="14" spans="1:9" ht="15.75">
      <c r="A14" s="265">
        <v>1</v>
      </c>
      <c r="B14" s="265" t="s">
        <v>9</v>
      </c>
      <c r="C14" s="266">
        <v>9</v>
      </c>
      <c r="D14" s="266">
        <v>148</v>
      </c>
      <c r="E14" s="266">
        <v>12</v>
      </c>
      <c r="F14" s="267">
        <f>SUM(C14:E14)</f>
        <v>169</v>
      </c>
      <c r="G14" s="268"/>
      <c r="H14" s="131"/>
    </row>
    <row r="15" spans="1:9" ht="15.75">
      <c r="A15" s="265">
        <v>2</v>
      </c>
      <c r="B15" s="265" t="s">
        <v>78</v>
      </c>
      <c r="C15" s="266">
        <v>4</v>
      </c>
      <c r="D15" s="266">
        <v>30</v>
      </c>
      <c r="E15" s="266">
        <v>17</v>
      </c>
      <c r="F15" s="267">
        <f>SUM(C15:E15)</f>
        <v>51</v>
      </c>
      <c r="G15" s="268"/>
      <c r="H15" s="131"/>
    </row>
    <row r="16" spans="1:9" ht="15.75" thickBot="1">
      <c r="A16" s="269"/>
      <c r="B16" s="270" t="s">
        <v>108</v>
      </c>
      <c r="C16" s="271">
        <f>SUM(C14:C15)</f>
        <v>13</v>
      </c>
      <c r="D16" s="271">
        <f>SUM(D14:D15)</f>
        <v>178</v>
      </c>
      <c r="E16" s="271">
        <f>SUM(E14:E15)</f>
        <v>29</v>
      </c>
      <c r="F16" s="271">
        <f>SUM(F14:F15)</f>
        <v>220</v>
      </c>
      <c r="G16" s="249"/>
      <c r="H16" s="249"/>
    </row>
    <row r="17" spans="1:11">
      <c r="A17" s="272"/>
      <c r="B17" s="272"/>
      <c r="C17" s="249"/>
      <c r="D17" s="249"/>
      <c r="E17" s="249"/>
      <c r="F17" s="249"/>
      <c r="G17" s="249"/>
      <c r="H17" s="249"/>
    </row>
    <row r="18" spans="1:11">
      <c r="A18" s="251" t="s">
        <v>146</v>
      </c>
      <c r="C18" s="273"/>
      <c r="D18" s="273"/>
      <c r="E18" s="274">
        <f>C10</f>
        <v>17280</v>
      </c>
      <c r="F18" s="251" t="s">
        <v>103</v>
      </c>
      <c r="G18" s="249"/>
    </row>
    <row r="19" spans="1:11" ht="15.75" thickBot="1">
      <c r="A19" s="251"/>
      <c r="C19" s="275"/>
      <c r="D19" s="273"/>
      <c r="E19" s="276"/>
      <c r="G19" s="249"/>
    </row>
    <row r="20" spans="1:11" ht="15.75">
      <c r="A20" s="251"/>
      <c r="B20" s="196" t="s">
        <v>122</v>
      </c>
      <c r="C20" s="197" t="s">
        <v>147</v>
      </c>
      <c r="D20" s="273"/>
      <c r="E20" s="276"/>
      <c r="G20" s="249"/>
    </row>
    <row r="21" spans="1:11" ht="15.75">
      <c r="A21" s="251"/>
      <c r="B21" s="201" t="s">
        <v>127</v>
      </c>
      <c r="C21" s="277">
        <f>E18</f>
        <v>17280</v>
      </c>
      <c r="D21" s="273"/>
      <c r="E21" s="276"/>
      <c r="G21" s="249"/>
    </row>
    <row r="22" spans="1:11" ht="16.5" thickBot="1">
      <c r="A22" s="251"/>
      <c r="B22" s="205" t="s">
        <v>128</v>
      </c>
      <c r="C22" s="206">
        <f>ROUND(C21/F16,4)</f>
        <v>78.545500000000004</v>
      </c>
      <c r="D22" s="273"/>
      <c r="E22" s="276"/>
      <c r="G22" s="249"/>
    </row>
    <row r="23" spans="1:11" ht="16.5" thickBot="1">
      <c r="A23" s="251"/>
      <c r="B23" s="208"/>
      <c r="C23" s="209"/>
      <c r="D23" s="273"/>
      <c r="E23" s="276"/>
      <c r="G23" s="249"/>
    </row>
    <row r="24" spans="1:11" ht="15.75" thickBot="1">
      <c r="A24" s="278" t="s">
        <v>4</v>
      </c>
      <c r="B24" s="279" t="s">
        <v>73</v>
      </c>
      <c r="C24" s="280" t="s">
        <v>129</v>
      </c>
      <c r="E24" s="132"/>
      <c r="F24" s="132"/>
      <c r="G24" s="249"/>
    </row>
    <row r="25" spans="1:11" ht="15.75" thickBot="1">
      <c r="A25" s="281">
        <v>0</v>
      </c>
      <c r="B25" s="282">
        <v>1</v>
      </c>
      <c r="C25" s="283">
        <v>2</v>
      </c>
      <c r="G25" s="249"/>
    </row>
    <row r="26" spans="1:11">
      <c r="A26" s="284">
        <v>1</v>
      </c>
      <c r="B26" s="284" t="s">
        <v>9</v>
      </c>
      <c r="C26" s="285">
        <f>ROUND(F14*C$22,0)</f>
        <v>13274</v>
      </c>
      <c r="G26" s="249"/>
    </row>
    <row r="27" spans="1:11" ht="15.75" thickBot="1">
      <c r="A27" s="286">
        <v>2</v>
      </c>
      <c r="B27" s="287" t="s">
        <v>78</v>
      </c>
      <c r="C27" s="285">
        <f>ROUND(F15*C$22,0)</f>
        <v>4006</v>
      </c>
      <c r="G27" s="249"/>
      <c r="H27" s="1"/>
    </row>
    <row r="28" spans="1:11" ht="15.75" thickBot="1">
      <c r="A28" s="288"/>
      <c r="B28" s="289" t="s">
        <v>108</v>
      </c>
      <c r="C28" s="290">
        <f>SUM(C26:C27)</f>
        <v>17280</v>
      </c>
      <c r="E28" s="291" t="s">
        <v>148</v>
      </c>
      <c r="F28" s="291" t="str">
        <f>IF(C28=C10,"OK","EROARE")</f>
        <v>OK</v>
      </c>
      <c r="G28" s="154"/>
      <c r="H28" s="1"/>
    </row>
    <row r="29" spans="1:11">
      <c r="A29" s="272"/>
      <c r="B29" s="272"/>
      <c r="C29" s="131"/>
      <c r="D29" s="170"/>
      <c r="G29" s="249"/>
    </row>
    <row r="30" spans="1:11">
      <c r="A30" s="8" t="s">
        <v>205</v>
      </c>
      <c r="B30"/>
      <c r="C30"/>
      <c r="F30" s="6"/>
      <c r="G30" s="249"/>
    </row>
    <row r="31" spans="1:11" ht="15.75" thickBot="1">
      <c r="A31" s="272"/>
      <c r="B31" s="8"/>
      <c r="C31" s="249"/>
      <c r="D31" s="249"/>
      <c r="E31" s="213"/>
      <c r="G31" s="249"/>
    </row>
    <row r="32" spans="1:11" ht="17.25" thickBot="1">
      <c r="A32" s="253" t="s">
        <v>4</v>
      </c>
      <c r="B32" s="254" t="s">
        <v>73</v>
      </c>
      <c r="C32" s="519" t="s">
        <v>187</v>
      </c>
      <c r="D32" s="535" t="s">
        <v>93</v>
      </c>
      <c r="E32" s="520" t="s">
        <v>94</v>
      </c>
      <c r="F32" s="520" t="s">
        <v>99</v>
      </c>
      <c r="G32" s="520" t="s">
        <v>98</v>
      </c>
      <c r="H32" s="520" t="s">
        <v>95</v>
      </c>
      <c r="I32" s="520" t="s">
        <v>96</v>
      </c>
      <c r="J32" s="126" t="s">
        <v>97</v>
      </c>
      <c r="K32" s="536" t="s">
        <v>185</v>
      </c>
    </row>
    <row r="33" spans="1:11">
      <c r="A33" s="292">
        <v>1</v>
      </c>
      <c r="B33" s="293" t="s">
        <v>9</v>
      </c>
      <c r="C33" s="537">
        <v>1844</v>
      </c>
      <c r="D33" s="537">
        <v>1844</v>
      </c>
      <c r="E33" s="537">
        <v>1844</v>
      </c>
      <c r="F33" s="537">
        <v>1844</v>
      </c>
      <c r="G33" s="537">
        <v>1844</v>
      </c>
      <c r="H33" s="537">
        <v>1844</v>
      </c>
      <c r="I33" s="537">
        <v>1844</v>
      </c>
      <c r="J33" s="277">
        <v>369</v>
      </c>
      <c r="K33" s="277">
        <f>SUM(C33:J33)</f>
        <v>13277</v>
      </c>
    </row>
    <row r="34" spans="1:11" ht="15.75" thickBot="1">
      <c r="A34" s="294">
        <v>2</v>
      </c>
      <c r="B34" s="295" t="s">
        <v>78</v>
      </c>
      <c r="C34" s="537">
        <v>556</v>
      </c>
      <c r="D34" s="537">
        <v>556</v>
      </c>
      <c r="E34" s="537">
        <v>556</v>
      </c>
      <c r="F34" s="537">
        <v>556</v>
      </c>
      <c r="G34" s="537">
        <v>556</v>
      </c>
      <c r="H34" s="537">
        <v>556</v>
      </c>
      <c r="I34" s="537">
        <v>556</v>
      </c>
      <c r="J34" s="277">
        <v>111</v>
      </c>
      <c r="K34" s="277">
        <f>SUM(C34:J34)</f>
        <v>4003</v>
      </c>
    </row>
    <row r="35" spans="1:11" ht="15.75" thickBot="1">
      <c r="A35" s="296"/>
      <c r="B35" s="296" t="s">
        <v>108</v>
      </c>
      <c r="C35" s="538">
        <f>SUM(C33:C34)</f>
        <v>2400</v>
      </c>
      <c r="D35" s="538">
        <f t="shared" ref="D35:K35" si="0">SUM(D33:D34)</f>
        <v>2400</v>
      </c>
      <c r="E35" s="538">
        <f t="shared" si="0"/>
        <v>2400</v>
      </c>
      <c r="F35" s="538">
        <f t="shared" si="0"/>
        <v>2400</v>
      </c>
      <c r="G35" s="538">
        <f t="shared" si="0"/>
        <v>2400</v>
      </c>
      <c r="H35" s="538">
        <f t="shared" si="0"/>
        <v>2400</v>
      </c>
      <c r="I35" s="538">
        <f t="shared" si="0"/>
        <v>2400</v>
      </c>
      <c r="J35" s="538">
        <f t="shared" si="0"/>
        <v>480</v>
      </c>
      <c r="K35" s="538">
        <f t="shared" si="0"/>
        <v>17280</v>
      </c>
    </row>
    <row r="36" spans="1:11">
      <c r="A36" s="272"/>
      <c r="B36" s="272"/>
      <c r="C36" s="249"/>
      <c r="D36" s="170"/>
      <c r="E36" s="170"/>
      <c r="F36" s="170"/>
      <c r="G36" s="297"/>
      <c r="H36" s="212"/>
      <c r="I36" s="213"/>
      <c r="J36" s="213"/>
    </row>
    <row r="37" spans="1:11">
      <c r="C37" s="1"/>
    </row>
    <row r="38" spans="1:11">
      <c r="D38" s="298"/>
      <c r="E38" s="298"/>
      <c r="F38" s="298"/>
      <c r="G38" s="298"/>
      <c r="H38" s="298"/>
    </row>
    <row r="39" spans="1:11">
      <c r="D39" s="298"/>
      <c r="E39" s="298"/>
    </row>
    <row r="40" spans="1:11">
      <c r="C40" s="298"/>
      <c r="D40" s="298"/>
      <c r="E40" s="298"/>
      <c r="F40" s="298"/>
      <c r="G40" s="298"/>
      <c r="H40" s="298"/>
      <c r="I40" s="298"/>
      <c r="J40" s="298"/>
    </row>
  </sheetData>
  <pageMargins left="0.39370078740157483" right="0" top="0.19685039370078741" bottom="0.19685039370078741" header="0.31496062992125984" footer="0.31496062992125984"/>
  <pageSetup paperSize="9" scale="90" orientation="landscape" r:id="rId1"/>
  <headerFooter>
    <oddFooter>&amp;L&amp;"times,Regular"Intocmit
MONICA MATEI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opLeftCell="A46" workbookViewId="0">
      <selection activeCell="H28" sqref="H28"/>
    </sheetView>
  </sheetViews>
  <sheetFormatPr defaultRowHeight="15"/>
  <cols>
    <col min="1" max="1" width="5.28515625" customWidth="1"/>
    <col min="2" max="2" width="25" customWidth="1"/>
    <col min="3" max="3" width="21.5703125" bestFit="1" customWidth="1"/>
    <col min="4" max="4" width="11.5703125" customWidth="1"/>
    <col min="5" max="5" width="10.5703125" bestFit="1" customWidth="1"/>
    <col min="6" max="6" width="12.28515625" bestFit="1" customWidth="1"/>
    <col min="7" max="7" width="12.7109375" bestFit="1" customWidth="1"/>
    <col min="8" max="8" width="13.85546875" customWidth="1"/>
    <col min="9" max="9" width="13.140625" customWidth="1"/>
    <col min="10" max="10" width="10.7109375" customWidth="1"/>
    <col min="11" max="11" width="14" customWidth="1"/>
    <col min="12" max="12" width="7.5703125" bestFit="1" customWidth="1"/>
    <col min="13" max="13" width="9.85546875" bestFit="1" customWidth="1"/>
  </cols>
  <sheetData>
    <row r="1" spans="1:14" ht="15.75">
      <c r="A1" s="132" t="s">
        <v>0</v>
      </c>
      <c r="B1" s="132"/>
      <c r="C1" s="132"/>
      <c r="D1" s="132"/>
      <c r="E1" s="132"/>
      <c r="F1" s="132"/>
      <c r="J1" s="246"/>
      <c r="K1" s="246"/>
      <c r="L1" s="299"/>
      <c r="M1" s="299"/>
      <c r="N1" s="299"/>
    </row>
    <row r="2" spans="1:14" ht="15.75">
      <c r="A2" s="539" t="s">
        <v>210</v>
      </c>
      <c r="B2" s="134"/>
      <c r="C2" s="132"/>
      <c r="D2" s="132"/>
      <c r="E2" s="132"/>
      <c r="F2" s="132"/>
      <c r="G2" s="133"/>
      <c r="H2" s="133"/>
      <c r="I2" s="133"/>
    </row>
    <row r="3" spans="1:14">
      <c r="A3" s="4" t="s">
        <v>38</v>
      </c>
      <c r="B3" s="4"/>
      <c r="C3" s="135"/>
      <c r="D3" s="4" t="s">
        <v>71</v>
      </c>
      <c r="E3" s="135"/>
      <c r="F3" s="136"/>
      <c r="H3" s="4" t="s">
        <v>100</v>
      </c>
      <c r="I3" s="132"/>
    </row>
    <row r="4" spans="1:14">
      <c r="A4" s="4" t="s">
        <v>1</v>
      </c>
      <c r="B4" s="4"/>
      <c r="C4" s="135"/>
      <c r="D4" s="4" t="s">
        <v>72</v>
      </c>
      <c r="E4" s="135"/>
      <c r="F4" s="136"/>
      <c r="H4" s="4" t="s">
        <v>2</v>
      </c>
      <c r="I4" s="132"/>
    </row>
    <row r="5" spans="1:14">
      <c r="A5" s="1"/>
      <c r="B5" s="1"/>
      <c r="D5" s="1"/>
      <c r="E5" s="132"/>
      <c r="G5" s="1"/>
      <c r="I5" s="132"/>
      <c r="K5" s="300"/>
    </row>
    <row r="6" spans="1:14">
      <c r="A6" s="1"/>
      <c r="B6" s="1"/>
      <c r="C6" s="132"/>
      <c r="D6" s="132"/>
      <c r="E6" s="132"/>
      <c r="F6" s="132"/>
      <c r="J6" s="246"/>
      <c r="K6" s="300"/>
    </row>
    <row r="7" spans="1:14">
      <c r="B7" s="8" t="s">
        <v>205</v>
      </c>
      <c r="C7" s="301"/>
      <c r="D7" s="301"/>
      <c r="E7" s="301"/>
      <c r="F7" s="300"/>
      <c r="G7" s="300"/>
      <c r="H7" s="246"/>
      <c r="J7" s="246"/>
      <c r="K7" s="246"/>
    </row>
    <row r="8" spans="1:14" ht="12.75" customHeight="1">
      <c r="A8" s="8"/>
      <c r="B8" s="8" t="s">
        <v>149</v>
      </c>
      <c r="D8" s="301"/>
      <c r="E8" s="301"/>
      <c r="F8" s="300"/>
      <c r="G8" s="300"/>
      <c r="H8" s="246"/>
      <c r="J8" s="246"/>
      <c r="K8" s="246"/>
    </row>
    <row r="9" spans="1:14">
      <c r="A9" s="8"/>
      <c r="B9" s="103"/>
      <c r="C9" s="8"/>
      <c r="D9" s="301"/>
      <c r="E9" s="301"/>
      <c r="F9" s="300"/>
      <c r="G9" s="300"/>
      <c r="H9" s="246"/>
      <c r="J9" s="300"/>
      <c r="K9" s="300"/>
    </row>
    <row r="10" spans="1:14" ht="16.5" thickBot="1">
      <c r="A10" s="40" t="s">
        <v>139</v>
      </c>
      <c r="B10" s="41"/>
      <c r="C10" s="302">
        <v>161232</v>
      </c>
      <c r="D10" s="151" t="s">
        <v>140</v>
      </c>
      <c r="E10" s="250"/>
      <c r="F10" s="303"/>
      <c r="G10" s="303"/>
      <c r="H10" s="304"/>
      <c r="I10" s="99"/>
      <c r="J10" s="102"/>
      <c r="K10" s="99"/>
    </row>
    <row r="11" spans="1:14" ht="26.25" thickBot="1">
      <c r="A11" s="553" t="s">
        <v>4</v>
      </c>
      <c r="B11" s="554" t="s">
        <v>73</v>
      </c>
      <c r="C11" s="555" t="s">
        <v>142</v>
      </c>
      <c r="D11" s="555" t="s">
        <v>143</v>
      </c>
      <c r="E11" s="555" t="s">
        <v>144</v>
      </c>
      <c r="F11" s="305" t="s">
        <v>150</v>
      </c>
      <c r="G11" s="556" t="s">
        <v>151</v>
      </c>
      <c r="H11" s="557" t="s">
        <v>152</v>
      </c>
      <c r="I11" s="306"/>
      <c r="J11" s="154"/>
    </row>
    <row r="12" spans="1:14" ht="16.5" thickBot="1">
      <c r="A12" s="307">
        <v>0</v>
      </c>
      <c r="B12" s="308">
        <v>1</v>
      </c>
      <c r="C12" s="309">
        <v>2</v>
      </c>
      <c r="D12" s="309">
        <v>3</v>
      </c>
      <c r="E12" s="310">
        <v>4</v>
      </c>
      <c r="F12" s="311" t="s">
        <v>136</v>
      </c>
      <c r="G12" s="312">
        <v>6</v>
      </c>
      <c r="H12" s="313">
        <v>7</v>
      </c>
      <c r="I12" s="154"/>
      <c r="J12" s="154"/>
    </row>
    <row r="13" spans="1:14" ht="15.75">
      <c r="A13" s="104">
        <v>1</v>
      </c>
      <c r="B13" s="105" t="s">
        <v>19</v>
      </c>
      <c r="C13" s="541">
        <v>14.87</v>
      </c>
      <c r="D13" s="541">
        <v>12.83</v>
      </c>
      <c r="E13" s="541">
        <v>28</v>
      </c>
      <c r="F13" s="542">
        <f>SUM(C13:E13)</f>
        <v>55.7</v>
      </c>
      <c r="G13" s="543">
        <v>0</v>
      </c>
      <c r="H13" s="544">
        <f>F13+G13</f>
        <v>55.7</v>
      </c>
      <c r="I13" s="314"/>
      <c r="J13" s="154"/>
    </row>
    <row r="14" spans="1:14" ht="15.75">
      <c r="A14" s="106">
        <v>2</v>
      </c>
      <c r="B14" s="107" t="s">
        <v>7</v>
      </c>
      <c r="C14" s="545">
        <v>10.63</v>
      </c>
      <c r="D14" s="545">
        <v>9.17</v>
      </c>
      <c r="E14" s="545">
        <v>28</v>
      </c>
      <c r="F14" s="546">
        <f t="shared" ref="F14:F18" si="0">SUM(C14:E14)</f>
        <v>47.8</v>
      </c>
      <c r="G14" s="547">
        <v>0</v>
      </c>
      <c r="H14" s="548">
        <f t="shared" ref="H14:H18" si="1">F14+G14</f>
        <v>47.8</v>
      </c>
      <c r="I14" s="314"/>
      <c r="J14" s="154"/>
    </row>
    <row r="15" spans="1:14" ht="15.75">
      <c r="A15" s="104">
        <v>3</v>
      </c>
      <c r="B15" s="107" t="s">
        <v>20</v>
      </c>
      <c r="C15" s="545">
        <v>12.83</v>
      </c>
      <c r="D15" s="545">
        <v>23.3</v>
      </c>
      <c r="E15" s="545">
        <v>12</v>
      </c>
      <c r="F15" s="546">
        <f t="shared" si="0"/>
        <v>48.13</v>
      </c>
      <c r="G15" s="547">
        <v>0</v>
      </c>
      <c r="H15" s="548">
        <f t="shared" si="1"/>
        <v>48.13</v>
      </c>
      <c r="I15" s="314"/>
      <c r="J15" s="154"/>
    </row>
    <row r="16" spans="1:14" ht="15.75">
      <c r="A16" s="106">
        <v>4</v>
      </c>
      <c r="B16" s="107" t="s">
        <v>21</v>
      </c>
      <c r="C16" s="545">
        <v>7</v>
      </c>
      <c r="D16" s="545">
        <v>5</v>
      </c>
      <c r="E16" s="545">
        <v>20</v>
      </c>
      <c r="F16" s="546">
        <f t="shared" si="0"/>
        <v>32</v>
      </c>
      <c r="G16" s="547">
        <v>0</v>
      </c>
      <c r="H16" s="548">
        <f t="shared" si="1"/>
        <v>32</v>
      </c>
      <c r="I16" s="314"/>
      <c r="J16" s="154"/>
    </row>
    <row r="17" spans="1:10" ht="15.75">
      <c r="A17" s="104">
        <v>5</v>
      </c>
      <c r="B17" s="107" t="s">
        <v>78</v>
      </c>
      <c r="C17" s="545">
        <v>15</v>
      </c>
      <c r="D17" s="545">
        <v>6</v>
      </c>
      <c r="E17" s="545">
        <v>17</v>
      </c>
      <c r="F17" s="546">
        <f t="shared" si="0"/>
        <v>38</v>
      </c>
      <c r="G17" s="547">
        <v>0</v>
      </c>
      <c r="H17" s="548">
        <f t="shared" si="1"/>
        <v>38</v>
      </c>
      <c r="I17" s="314"/>
      <c r="J17" s="154"/>
    </row>
    <row r="18" spans="1:10" ht="16.5" thickBot="1">
      <c r="A18" s="106">
        <v>6</v>
      </c>
      <c r="B18" s="171" t="s">
        <v>11</v>
      </c>
      <c r="C18" s="549">
        <v>6.13</v>
      </c>
      <c r="D18" s="549">
        <v>3.75</v>
      </c>
      <c r="E18" s="549">
        <v>20</v>
      </c>
      <c r="F18" s="550">
        <f t="shared" si="0"/>
        <v>29.88</v>
      </c>
      <c r="G18" s="551">
        <v>0</v>
      </c>
      <c r="H18" s="552">
        <f t="shared" si="1"/>
        <v>29.88</v>
      </c>
      <c r="I18" s="314"/>
      <c r="J18" s="154"/>
    </row>
    <row r="19" spans="1:10" ht="16.5" thickBot="1">
      <c r="A19" s="315"/>
      <c r="B19" s="316" t="s">
        <v>108</v>
      </c>
      <c r="C19" s="317">
        <f t="shared" ref="C19:H19" si="2">SUM(C13:C18)</f>
        <v>66.459999999999994</v>
      </c>
      <c r="D19" s="317">
        <f t="shared" si="2"/>
        <v>60.05</v>
      </c>
      <c r="E19" s="317">
        <f t="shared" si="2"/>
        <v>125</v>
      </c>
      <c r="F19" s="317">
        <f t="shared" si="2"/>
        <v>251.51</v>
      </c>
      <c r="G19" s="318">
        <f t="shared" si="2"/>
        <v>0</v>
      </c>
      <c r="H19" s="319">
        <f t="shared" si="2"/>
        <v>251.51</v>
      </c>
      <c r="I19" s="154"/>
      <c r="J19" s="154"/>
    </row>
    <row r="20" spans="1:10">
      <c r="I20" s="154"/>
      <c r="J20" s="154"/>
    </row>
    <row r="21" spans="1:10" ht="15.75">
      <c r="A21" s="320" t="s">
        <v>153</v>
      </c>
      <c r="B21" s="321"/>
      <c r="C21" s="321"/>
      <c r="D21" s="321"/>
      <c r="E21" s="321"/>
      <c r="F21" s="321"/>
      <c r="G21" s="322">
        <f>C10</f>
        <v>161232</v>
      </c>
      <c r="H21" s="323" t="s">
        <v>75</v>
      </c>
    </row>
    <row r="22" spans="1:10" ht="15.75">
      <c r="B22" s="321"/>
      <c r="C22" s="321"/>
      <c r="D22" s="321"/>
      <c r="E22" s="321"/>
      <c r="F22" s="321"/>
      <c r="G22" s="321"/>
      <c r="H22" s="324"/>
    </row>
    <row r="23" spans="1:10" ht="16.5" thickBot="1">
      <c r="B23" s="325" t="s">
        <v>120</v>
      </c>
      <c r="C23" s="326"/>
      <c r="D23" s="326"/>
      <c r="E23" s="326"/>
      <c r="F23" s="326"/>
      <c r="G23" s="321"/>
      <c r="H23" s="324"/>
    </row>
    <row r="24" spans="1:10" ht="15.75">
      <c r="B24" s="196" t="s">
        <v>122</v>
      </c>
      <c r="C24" s="197" t="s">
        <v>154</v>
      </c>
      <c r="D24" s="321"/>
      <c r="E24" s="321"/>
      <c r="F24" s="321"/>
    </row>
    <row r="25" spans="1:10" ht="15.75">
      <c r="A25" s="320"/>
      <c r="B25" s="201" t="s">
        <v>79</v>
      </c>
      <c r="C25" s="277">
        <f>G21</f>
        <v>161232</v>
      </c>
      <c r="D25" s="327"/>
      <c r="E25" s="328"/>
      <c r="F25" s="321"/>
    </row>
    <row r="26" spans="1:10" ht="16.5" thickBot="1">
      <c r="A26" s="320"/>
      <c r="B26" s="205" t="s">
        <v>128</v>
      </c>
      <c r="C26" s="206">
        <f>ROUND(C25/H19,6)</f>
        <v>641.05602199999998</v>
      </c>
      <c r="D26" s="321"/>
      <c r="E26" s="321"/>
      <c r="F26" s="321"/>
    </row>
    <row r="27" spans="1:10" ht="15.75">
      <c r="A27" s="320"/>
      <c r="B27" s="208"/>
      <c r="C27" s="209"/>
      <c r="D27" s="321"/>
      <c r="E27" s="321"/>
      <c r="F27" s="321"/>
    </row>
    <row r="28" spans="1:10" ht="16.5" thickBot="1">
      <c r="A28" s="320"/>
      <c r="B28" s="208"/>
      <c r="C28" s="209"/>
      <c r="D28" s="321"/>
      <c r="E28" s="321"/>
      <c r="F28" s="321"/>
    </row>
    <row r="29" spans="1:10" ht="19.5" customHeight="1" thickBot="1">
      <c r="A29" s="329" t="s">
        <v>4</v>
      </c>
      <c r="B29" s="329" t="s">
        <v>73</v>
      </c>
      <c r="C29" s="330" t="s">
        <v>155</v>
      </c>
      <c r="E29" s="321"/>
      <c r="F29" s="321"/>
      <c r="G29" s="321"/>
      <c r="H29" s="324"/>
    </row>
    <row r="30" spans="1:10" ht="15.75">
      <c r="A30" s="104">
        <v>1</v>
      </c>
      <c r="B30" s="105" t="s">
        <v>19</v>
      </c>
      <c r="C30" s="331">
        <f>ROUND(C$26*F13,0)</f>
        <v>35707</v>
      </c>
      <c r="E30" s="321"/>
      <c r="F30" s="321"/>
      <c r="G30" s="321"/>
      <c r="H30" s="324"/>
    </row>
    <row r="31" spans="1:10" ht="15.75">
      <c r="A31" s="106">
        <v>2</v>
      </c>
      <c r="B31" s="107" t="s">
        <v>7</v>
      </c>
      <c r="C31" s="331">
        <f t="shared" ref="C31:C35" si="3">ROUND(C$26*F14,0)</f>
        <v>30642</v>
      </c>
      <c r="E31" s="321"/>
      <c r="F31" s="321"/>
      <c r="G31" s="321"/>
      <c r="H31" s="324"/>
    </row>
    <row r="32" spans="1:10" ht="15.75">
      <c r="A32" s="106">
        <v>3</v>
      </c>
      <c r="B32" s="107" t="s">
        <v>20</v>
      </c>
      <c r="C32" s="331">
        <f t="shared" si="3"/>
        <v>30854</v>
      </c>
      <c r="E32" s="332"/>
      <c r="F32" s="332"/>
      <c r="G32" s="332"/>
      <c r="H32" s="324"/>
      <c r="I32" s="154"/>
    </row>
    <row r="33" spans="1:13" ht="15.75">
      <c r="A33" s="106">
        <v>4</v>
      </c>
      <c r="B33" s="107" t="s">
        <v>21</v>
      </c>
      <c r="C33" s="331">
        <f t="shared" si="3"/>
        <v>20514</v>
      </c>
      <c r="E33" s="332"/>
      <c r="F33" s="332"/>
      <c r="G33" s="332"/>
      <c r="H33" s="324"/>
      <c r="I33" s="154"/>
    </row>
    <row r="34" spans="1:13" ht="15.75">
      <c r="A34" s="106">
        <v>5</v>
      </c>
      <c r="B34" s="107" t="s">
        <v>78</v>
      </c>
      <c r="C34" s="331">
        <f t="shared" si="3"/>
        <v>24360</v>
      </c>
      <c r="E34" s="332"/>
      <c r="F34" s="332"/>
      <c r="G34" s="332"/>
      <c r="H34" s="324"/>
      <c r="I34" s="154"/>
    </row>
    <row r="35" spans="1:13" ht="16.5" thickBot="1">
      <c r="A35" s="333">
        <v>6</v>
      </c>
      <c r="B35" s="171" t="s">
        <v>11</v>
      </c>
      <c r="C35" s="331">
        <f t="shared" si="3"/>
        <v>19155</v>
      </c>
      <c r="E35" s="332"/>
      <c r="F35" s="332"/>
      <c r="G35" s="332"/>
      <c r="H35" s="324"/>
      <c r="I35" s="154"/>
    </row>
    <row r="36" spans="1:13" ht="16.5" thickBot="1">
      <c r="A36" s="334"/>
      <c r="B36" s="335" t="s">
        <v>108</v>
      </c>
      <c r="C36" s="182">
        <f>SUM(C30:C35)</f>
        <v>161232</v>
      </c>
      <c r="G36" s="336">
        <f>SUM(G30:G35)</f>
        <v>0</v>
      </c>
      <c r="H36" s="337" t="s">
        <v>156</v>
      </c>
      <c r="I36" s="337" t="str">
        <f>IF(C36=C10,"ok", "eroare")</f>
        <v>ok</v>
      </c>
    </row>
    <row r="37" spans="1:13" ht="15.75">
      <c r="A37" s="338"/>
      <c r="B37" s="338"/>
      <c r="C37" s="340"/>
      <c r="G37" s="336"/>
      <c r="H37" s="337"/>
      <c r="I37" s="337"/>
    </row>
    <row r="38" spans="1:13" ht="15.75">
      <c r="A38" s="338"/>
      <c r="B38" s="338"/>
      <c r="C38" s="340"/>
      <c r="G38" s="336"/>
      <c r="H38" s="337"/>
      <c r="I38" s="337"/>
    </row>
    <row r="39" spans="1:13" ht="15.75">
      <c r="A39" s="338"/>
      <c r="B39" s="338"/>
      <c r="C39" s="339"/>
      <c r="D39" s="340"/>
      <c r="E39" s="332"/>
      <c r="F39" s="332"/>
      <c r="G39" s="332"/>
      <c r="H39" s="324"/>
      <c r="I39" s="154"/>
    </row>
    <row r="40" spans="1:13" ht="15.75">
      <c r="A40" s="43" t="s">
        <v>157</v>
      </c>
      <c r="B40" s="341"/>
      <c r="C40" s="341"/>
      <c r="D40" s="341"/>
      <c r="E40" s="341"/>
      <c r="F40" s="341"/>
      <c r="G40" s="341"/>
      <c r="H40" s="324"/>
    </row>
    <row r="41" spans="1:13" ht="15.75">
      <c r="A41" s="43" t="s">
        <v>158</v>
      </c>
      <c r="B41" s="341"/>
      <c r="C41" s="341"/>
      <c r="D41" s="341"/>
      <c r="E41" s="341"/>
      <c r="F41" s="341"/>
      <c r="G41" s="341"/>
      <c r="H41" s="324"/>
    </row>
    <row r="42" spans="1:13" ht="15.75">
      <c r="A42" s="43" t="s">
        <v>159</v>
      </c>
      <c r="B42" s="341"/>
      <c r="C42" s="341"/>
      <c r="D42" s="341"/>
      <c r="E42" s="341"/>
      <c r="F42" s="341"/>
      <c r="G42" s="341"/>
      <c r="H42" s="324"/>
    </row>
    <row r="43" spans="1:13" ht="15.75">
      <c r="A43" s="43"/>
      <c r="B43" s="341"/>
      <c r="C43" s="341"/>
      <c r="D43" s="341"/>
      <c r="E43" s="341"/>
      <c r="F43" s="341"/>
      <c r="G43" s="341"/>
      <c r="H43" s="324"/>
    </row>
    <row r="44" spans="1:13" ht="15.75">
      <c r="A44" s="43"/>
      <c r="B44" s="341"/>
      <c r="C44" s="341"/>
      <c r="D44" s="341"/>
      <c r="E44" s="341"/>
      <c r="F44" s="341"/>
      <c r="G44" s="341"/>
      <c r="H44" s="324"/>
    </row>
    <row r="45" spans="1:13" ht="15.75">
      <c r="A45" s="43"/>
      <c r="B45" s="8" t="s">
        <v>205</v>
      </c>
      <c r="C45" s="341"/>
      <c r="D45" s="341"/>
      <c r="E45" s="341"/>
      <c r="F45" s="341"/>
      <c r="G45" s="341"/>
      <c r="H45" s="324"/>
    </row>
    <row r="46" spans="1:13" ht="16.5" thickBot="1">
      <c r="A46" s="43"/>
      <c r="B46" s="341"/>
      <c r="C46" s="341"/>
      <c r="D46" s="341"/>
      <c r="E46" s="342"/>
      <c r="F46" s="342"/>
      <c r="G46" s="342"/>
      <c r="H46" s="324"/>
    </row>
    <row r="47" spans="1:13" ht="17.25" thickBot="1">
      <c r="A47" s="343" t="s">
        <v>4</v>
      </c>
      <c r="B47" s="344" t="s">
        <v>73</v>
      </c>
      <c r="C47" s="494" t="s">
        <v>187</v>
      </c>
      <c r="D47" s="530" t="s">
        <v>93</v>
      </c>
      <c r="E47" s="89" t="s">
        <v>94</v>
      </c>
      <c r="F47" s="89" t="s">
        <v>99</v>
      </c>
      <c r="G47" s="89" t="s">
        <v>98</v>
      </c>
      <c r="H47" s="89" t="s">
        <v>95</v>
      </c>
      <c r="I47" s="89" t="s">
        <v>96</v>
      </c>
      <c r="J47" s="39" t="s">
        <v>97</v>
      </c>
      <c r="K47" s="531" t="s">
        <v>185</v>
      </c>
    </row>
    <row r="48" spans="1:13" ht="15.75">
      <c r="A48" s="345">
        <v>1</v>
      </c>
      <c r="B48" s="521" t="s">
        <v>19</v>
      </c>
      <c r="C48" s="528">
        <v>5492</v>
      </c>
      <c r="D48" s="528">
        <v>5492</v>
      </c>
      <c r="E48" s="528">
        <v>5492</v>
      </c>
      <c r="F48" s="528">
        <v>5492</v>
      </c>
      <c r="G48" s="528">
        <v>5492</v>
      </c>
      <c r="H48" s="528">
        <v>5492</v>
      </c>
      <c r="I48" s="524">
        <v>2294</v>
      </c>
      <c r="J48" s="524">
        <v>461</v>
      </c>
      <c r="K48" s="524">
        <f>SUM(C48:J48)</f>
        <v>35707</v>
      </c>
      <c r="M48" s="101"/>
    </row>
    <row r="49" spans="1:13" ht="15.75">
      <c r="A49" s="348">
        <v>2</v>
      </c>
      <c r="B49" s="522" t="s">
        <v>7</v>
      </c>
      <c r="C49" s="524">
        <v>4500</v>
      </c>
      <c r="D49" s="524">
        <v>4500</v>
      </c>
      <c r="E49" s="524">
        <v>4500</v>
      </c>
      <c r="F49" s="524">
        <v>4500</v>
      </c>
      <c r="G49" s="524">
        <v>4500</v>
      </c>
      <c r="H49" s="524">
        <v>4500</v>
      </c>
      <c r="I49" s="524">
        <v>1969</v>
      </c>
      <c r="J49" s="524">
        <v>1673</v>
      </c>
      <c r="K49" s="524">
        <f t="shared" ref="K49:K53" si="4">SUM(C49:J49)</f>
        <v>30642</v>
      </c>
      <c r="M49" s="101"/>
    </row>
    <row r="50" spans="1:13" ht="15.75">
      <c r="A50" s="348">
        <v>3</v>
      </c>
      <c r="B50" s="522" t="s">
        <v>20</v>
      </c>
      <c r="C50" s="524">
        <v>4746</v>
      </c>
      <c r="D50" s="524">
        <v>4746</v>
      </c>
      <c r="E50" s="524">
        <v>4746</v>
      </c>
      <c r="F50" s="524">
        <v>4746</v>
      </c>
      <c r="G50" s="524">
        <v>4746</v>
      </c>
      <c r="H50" s="524">
        <v>4746</v>
      </c>
      <c r="I50" s="524">
        <v>1983</v>
      </c>
      <c r="J50" s="524">
        <v>395</v>
      </c>
      <c r="K50" s="524">
        <f t="shared" si="4"/>
        <v>30854</v>
      </c>
      <c r="M50" s="101"/>
    </row>
    <row r="51" spans="1:13" ht="15.75">
      <c r="A51" s="348">
        <v>4</v>
      </c>
      <c r="B51" s="522" t="s">
        <v>21</v>
      </c>
      <c r="C51" s="524">
        <v>3155</v>
      </c>
      <c r="D51" s="524">
        <v>3155</v>
      </c>
      <c r="E51" s="524">
        <v>3155</v>
      </c>
      <c r="F51" s="524">
        <v>3155</v>
      </c>
      <c r="G51" s="524">
        <v>3155</v>
      </c>
      <c r="H51" s="524">
        <v>3155</v>
      </c>
      <c r="I51" s="524">
        <v>1318</v>
      </c>
      <c r="J51" s="524">
        <v>266</v>
      </c>
      <c r="K51" s="524">
        <f t="shared" si="4"/>
        <v>20514</v>
      </c>
      <c r="M51" s="101"/>
    </row>
    <row r="52" spans="1:13" ht="15.75">
      <c r="A52" s="348">
        <v>5</v>
      </c>
      <c r="B52" s="522" t="s">
        <v>78</v>
      </c>
      <c r="C52" s="524">
        <v>3747</v>
      </c>
      <c r="D52" s="524">
        <v>3747</v>
      </c>
      <c r="E52" s="524">
        <v>3747</v>
      </c>
      <c r="F52" s="524">
        <v>3747</v>
      </c>
      <c r="G52" s="524">
        <v>3747</v>
      </c>
      <c r="H52" s="524">
        <v>3747</v>
      </c>
      <c r="I52" s="524">
        <v>1565</v>
      </c>
      <c r="J52" s="524">
        <v>313</v>
      </c>
      <c r="K52" s="524">
        <f t="shared" si="4"/>
        <v>24360</v>
      </c>
      <c r="M52" s="101"/>
    </row>
    <row r="53" spans="1:13" ht="16.5" thickBot="1">
      <c r="A53" s="349">
        <v>6</v>
      </c>
      <c r="B53" s="523" t="s">
        <v>11</v>
      </c>
      <c r="C53" s="525">
        <v>2947</v>
      </c>
      <c r="D53" s="525">
        <v>2947</v>
      </c>
      <c r="E53" s="525">
        <v>2947</v>
      </c>
      <c r="F53" s="525">
        <v>2947</v>
      </c>
      <c r="G53" s="525">
        <v>2947</v>
      </c>
      <c r="H53" s="525">
        <v>2947</v>
      </c>
      <c r="I53" s="524">
        <v>1231</v>
      </c>
      <c r="J53" s="524">
        <v>242</v>
      </c>
      <c r="K53" s="524">
        <f t="shared" si="4"/>
        <v>19155</v>
      </c>
      <c r="M53" s="101"/>
    </row>
    <row r="54" spans="1:13" ht="16.5" thickBot="1">
      <c r="A54" s="334"/>
      <c r="B54" s="334" t="s">
        <v>108</v>
      </c>
      <c r="C54" s="526">
        <f>SUM(C48:C53)</f>
        <v>24587</v>
      </c>
      <c r="D54" s="180">
        <f t="shared" ref="D54:K54" si="5">SUM(D48:D53)</f>
        <v>24587</v>
      </c>
      <c r="E54" s="180">
        <f t="shared" si="5"/>
        <v>24587</v>
      </c>
      <c r="F54" s="180">
        <f t="shared" si="5"/>
        <v>24587</v>
      </c>
      <c r="G54" s="180">
        <f t="shared" si="5"/>
        <v>24587</v>
      </c>
      <c r="H54" s="180">
        <f t="shared" si="5"/>
        <v>24587</v>
      </c>
      <c r="I54" s="180">
        <f t="shared" si="5"/>
        <v>10360</v>
      </c>
      <c r="J54" s="180">
        <f>SUM(J48:J53)</f>
        <v>3350</v>
      </c>
      <c r="K54" s="527">
        <f t="shared" si="5"/>
        <v>161232</v>
      </c>
      <c r="M54" s="101"/>
    </row>
    <row r="55" spans="1:13">
      <c r="D55" s="154"/>
      <c r="E55" s="154"/>
    </row>
    <row r="56" spans="1:13" ht="15.75">
      <c r="A56" s="338"/>
      <c r="B56" s="1" t="s">
        <v>77</v>
      </c>
      <c r="C56" s="350"/>
      <c r="D56" s="350"/>
      <c r="E56" s="350"/>
      <c r="F56" s="350"/>
      <c r="G56" s="350"/>
      <c r="H56" s="350"/>
      <c r="I56" s="347"/>
      <c r="J56" s="101"/>
      <c r="K56" s="101"/>
    </row>
    <row r="57" spans="1:13" ht="15.75">
      <c r="A57" s="338"/>
      <c r="B57" s="1" t="s">
        <v>37</v>
      </c>
      <c r="C57" s="350"/>
      <c r="D57" s="350"/>
      <c r="E57" s="350"/>
      <c r="F57" s="350"/>
      <c r="G57" s="350"/>
      <c r="H57" s="350"/>
      <c r="I57" s="350"/>
      <c r="J57" s="350"/>
      <c r="K57" s="184"/>
    </row>
    <row r="58" spans="1:13" ht="15.75">
      <c r="A58" s="338"/>
      <c r="B58" s="338"/>
      <c r="C58" s="350"/>
      <c r="D58" s="350"/>
      <c r="E58" s="350"/>
      <c r="F58" s="350"/>
      <c r="G58" s="346"/>
      <c r="H58" s="350"/>
      <c r="I58" s="347"/>
      <c r="J58" s="101"/>
    </row>
    <row r="59" spans="1:13" ht="16.5" thickBot="1">
      <c r="A59" s="41"/>
      <c r="B59" s="41"/>
      <c r="C59" s="41"/>
      <c r="D59" s="211"/>
      <c r="E59" s="211"/>
      <c r="F59" s="211"/>
      <c r="G59" s="211"/>
      <c r="H59" s="154"/>
    </row>
    <row r="60" spans="1:13">
      <c r="A60" s="599" t="s">
        <v>4</v>
      </c>
      <c r="B60" s="601" t="s">
        <v>73</v>
      </c>
      <c r="C60" s="351" t="s">
        <v>80</v>
      </c>
      <c r="D60" s="351" t="s">
        <v>81</v>
      </c>
      <c r="E60" s="351" t="s">
        <v>82</v>
      </c>
      <c r="F60" s="351" t="s">
        <v>83</v>
      </c>
      <c r="G60" s="351" t="s">
        <v>84</v>
      </c>
      <c r="H60" s="603" t="s">
        <v>85</v>
      </c>
      <c r="I60" s="605" t="s">
        <v>208</v>
      </c>
      <c r="J60" s="607" t="s">
        <v>86</v>
      </c>
      <c r="K60" s="352"/>
      <c r="L60" s="353"/>
    </row>
    <row r="61" spans="1:13" ht="15.75" thickBot="1">
      <c r="A61" s="600"/>
      <c r="B61" s="602"/>
      <c r="C61" s="354">
        <v>60</v>
      </c>
      <c r="D61" s="354">
        <v>40</v>
      </c>
      <c r="E61" s="354">
        <v>30</v>
      </c>
      <c r="F61" s="354">
        <v>30</v>
      </c>
      <c r="G61" s="354">
        <v>50</v>
      </c>
      <c r="H61" s="604"/>
      <c r="I61" s="606"/>
      <c r="J61" s="608"/>
      <c r="K61" s="355"/>
      <c r="L61" s="356" t="s">
        <v>87</v>
      </c>
    </row>
    <row r="62" spans="1:13">
      <c r="A62" s="357">
        <v>1</v>
      </c>
      <c r="B62" s="358" t="s">
        <v>19</v>
      </c>
      <c r="C62" s="359">
        <v>60</v>
      </c>
      <c r="D62" s="359">
        <v>40</v>
      </c>
      <c r="E62" s="359">
        <v>30</v>
      </c>
      <c r="F62" s="359">
        <v>30</v>
      </c>
      <c r="G62" s="360" t="s">
        <v>88</v>
      </c>
      <c r="H62" s="361">
        <v>210</v>
      </c>
      <c r="I62" s="362">
        <f t="shared" ref="I62:I67" si="6">C48</f>
        <v>5492</v>
      </c>
      <c r="J62" s="363">
        <f>I62/F62</f>
        <v>183.06666666666666</v>
      </c>
      <c r="K62" s="364" t="str">
        <f>IF(J62&gt;H62,"gresit","corect")</f>
        <v>corect</v>
      </c>
      <c r="L62" s="365">
        <f>H62*F62</f>
        <v>6300</v>
      </c>
    </row>
    <row r="63" spans="1:13">
      <c r="A63" s="366">
        <v>2</v>
      </c>
      <c r="B63" s="367" t="s">
        <v>7</v>
      </c>
      <c r="C63" s="359">
        <v>60</v>
      </c>
      <c r="D63" s="368">
        <v>40</v>
      </c>
      <c r="E63" s="368">
        <v>30</v>
      </c>
      <c r="F63" s="364" t="s">
        <v>88</v>
      </c>
      <c r="G63" s="364" t="s">
        <v>88</v>
      </c>
      <c r="H63" s="369">
        <v>150</v>
      </c>
      <c r="I63" s="362">
        <f t="shared" si="6"/>
        <v>4500</v>
      </c>
      <c r="J63" s="363">
        <f>I63/E63</f>
        <v>150</v>
      </c>
      <c r="K63" s="370" t="str">
        <f>IF(J63&gt;H63,"depaseste","corect")</f>
        <v>corect</v>
      </c>
      <c r="L63" s="365">
        <f>H63*E63</f>
        <v>4500</v>
      </c>
      <c r="M63" s="101"/>
    </row>
    <row r="64" spans="1:13">
      <c r="A64" s="366">
        <v>3</v>
      </c>
      <c r="B64" s="367" t="s">
        <v>20</v>
      </c>
      <c r="C64" s="359">
        <v>60</v>
      </c>
      <c r="D64" s="368">
        <v>40</v>
      </c>
      <c r="E64" s="368">
        <v>30</v>
      </c>
      <c r="F64" s="364" t="s">
        <v>88</v>
      </c>
      <c r="G64" s="364" t="s">
        <v>88</v>
      </c>
      <c r="H64" s="369">
        <v>210</v>
      </c>
      <c r="I64" s="362">
        <f t="shared" si="6"/>
        <v>4746</v>
      </c>
      <c r="J64" s="363">
        <f>I64/E64</f>
        <v>158.19999999999999</v>
      </c>
      <c r="K64" s="364" t="str">
        <f t="shared" ref="K64:K67" si="7">IF(J64&gt;H64,"gresit","corect")</f>
        <v>corect</v>
      </c>
      <c r="L64" s="365">
        <f>H64*E64</f>
        <v>6300</v>
      </c>
    </row>
    <row r="65" spans="1:12">
      <c r="A65" s="366">
        <v>4</v>
      </c>
      <c r="B65" s="367" t="s">
        <v>21</v>
      </c>
      <c r="C65" s="359">
        <v>60</v>
      </c>
      <c r="D65" s="364" t="s">
        <v>88</v>
      </c>
      <c r="E65" s="364" t="s">
        <v>88</v>
      </c>
      <c r="F65" s="364" t="s">
        <v>88</v>
      </c>
      <c r="G65" s="364" t="s">
        <v>88</v>
      </c>
      <c r="H65" s="369">
        <v>120</v>
      </c>
      <c r="I65" s="362">
        <f t="shared" si="6"/>
        <v>3155</v>
      </c>
      <c r="J65" s="363">
        <f>I65/C65</f>
        <v>52.583333333333336</v>
      </c>
      <c r="K65" s="364" t="str">
        <f t="shared" si="7"/>
        <v>corect</v>
      </c>
      <c r="L65" s="365">
        <f>H65*C65</f>
        <v>7200</v>
      </c>
    </row>
    <row r="66" spans="1:12">
      <c r="A66" s="366">
        <v>5</v>
      </c>
      <c r="B66" s="367" t="s">
        <v>78</v>
      </c>
      <c r="C66" s="359">
        <v>60</v>
      </c>
      <c r="D66" s="368">
        <v>40</v>
      </c>
      <c r="E66" s="368">
        <v>30</v>
      </c>
      <c r="F66" s="364" t="s">
        <v>88</v>
      </c>
      <c r="G66" s="368">
        <v>50</v>
      </c>
      <c r="H66" s="369">
        <v>160</v>
      </c>
      <c r="I66" s="362">
        <f t="shared" si="6"/>
        <v>3747</v>
      </c>
      <c r="J66" s="363">
        <f>I66/E66</f>
        <v>124.9</v>
      </c>
      <c r="K66" s="364" t="str">
        <f t="shared" si="7"/>
        <v>corect</v>
      </c>
      <c r="L66" s="365">
        <f>H66*E66</f>
        <v>4800</v>
      </c>
    </row>
    <row r="67" spans="1:12">
      <c r="A67" s="366">
        <v>6</v>
      </c>
      <c r="B67" s="371" t="s">
        <v>46</v>
      </c>
      <c r="C67" s="359">
        <v>60</v>
      </c>
      <c r="D67" s="364" t="s">
        <v>88</v>
      </c>
      <c r="E67" s="364" t="s">
        <v>88</v>
      </c>
      <c r="F67" s="364" t="s">
        <v>88</v>
      </c>
      <c r="G67" s="364" t="s">
        <v>88</v>
      </c>
      <c r="H67" s="369">
        <v>60</v>
      </c>
      <c r="I67" s="362">
        <f t="shared" si="6"/>
        <v>2947</v>
      </c>
      <c r="J67" s="363">
        <f>I67/C67</f>
        <v>49.116666666666667</v>
      </c>
      <c r="K67" s="364" t="str">
        <f t="shared" si="7"/>
        <v>corect</v>
      </c>
      <c r="L67" s="365">
        <f t="shared" ref="L67" si="8">H67*C67</f>
        <v>3600</v>
      </c>
    </row>
    <row r="68" spans="1:12">
      <c r="A68" s="372"/>
      <c r="B68" s="372"/>
      <c r="C68" s="372"/>
      <c r="D68" s="373"/>
      <c r="E68" s="372"/>
      <c r="F68" s="372"/>
      <c r="G68" s="372"/>
      <c r="H68" s="374"/>
      <c r="I68" s="375">
        <f>SUM(I62:I67)</f>
        <v>24587</v>
      </c>
      <c r="J68" s="374"/>
      <c r="K68" s="374"/>
      <c r="L68" s="374"/>
    </row>
    <row r="69" spans="1:12">
      <c r="A69" s="1" t="s">
        <v>77</v>
      </c>
    </row>
    <row r="70" spans="1:12">
      <c r="A70" s="1" t="s">
        <v>37</v>
      </c>
    </row>
  </sheetData>
  <mergeCells count="5">
    <mergeCell ref="A60:A61"/>
    <mergeCell ref="B60:B61"/>
    <mergeCell ref="H60:H61"/>
    <mergeCell ref="I60:I61"/>
    <mergeCell ref="J60:J61"/>
  </mergeCells>
  <pageMargins left="0.19685039370078741" right="0" top="0.19685039370078741" bottom="0.19685039370078741" header="0.31496062992125984" footer="0.31496062992125984"/>
  <pageSetup paperSize="9" scale="90" orientation="landscape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H12" sqref="H12"/>
    </sheetView>
  </sheetViews>
  <sheetFormatPr defaultRowHeight="15.75"/>
  <cols>
    <col min="1" max="1" width="5.85546875" style="376" customWidth="1"/>
    <col min="2" max="2" width="21.7109375" style="376" customWidth="1"/>
    <col min="3" max="3" width="17.7109375" style="376" customWidth="1"/>
    <col min="4" max="4" width="17.140625" style="376" customWidth="1"/>
    <col min="5" max="5" width="13" style="376" customWidth="1"/>
    <col min="6" max="6" width="15.7109375" style="376" customWidth="1"/>
    <col min="7" max="7" width="16.7109375" style="376" customWidth="1"/>
    <col min="8" max="8" width="14.28515625" style="376" customWidth="1"/>
    <col min="9" max="9" width="11.28515625" style="376" bestFit="1" customWidth="1"/>
    <col min="10" max="10" width="9.140625" style="376"/>
    <col min="11" max="11" width="11.28515625" style="376" bestFit="1" customWidth="1"/>
    <col min="12" max="16384" width="9.140625" style="376"/>
  </cols>
  <sheetData>
    <row r="1" spans="1:12">
      <c r="A1" s="341" t="s">
        <v>0</v>
      </c>
      <c r="B1" s="341"/>
      <c r="C1" s="341"/>
      <c r="D1" s="341"/>
      <c r="E1" s="341"/>
      <c r="F1" s="341"/>
      <c r="G1" s="41"/>
      <c r="H1" s="41"/>
      <c r="I1" s="41"/>
    </row>
    <row r="2" spans="1:12">
      <c r="A2" s="539" t="s">
        <v>210</v>
      </c>
      <c r="B2" s="134"/>
      <c r="C2" s="341"/>
      <c r="D2" s="341"/>
      <c r="E2" s="341"/>
      <c r="F2" s="341"/>
      <c r="G2" s="41"/>
      <c r="H2" s="41"/>
      <c r="I2" s="41"/>
    </row>
    <row r="3" spans="1:12">
      <c r="A3" s="4" t="s">
        <v>38</v>
      </c>
      <c r="B3" s="4"/>
      <c r="C3" s="135"/>
      <c r="D3" s="4" t="s">
        <v>71</v>
      </c>
      <c r="E3" s="135"/>
      <c r="F3" s="136"/>
      <c r="G3" s="4" t="s">
        <v>100</v>
      </c>
      <c r="H3" s="135"/>
      <c r="I3" s="103"/>
    </row>
    <row r="4" spans="1:12">
      <c r="A4" s="1" t="s">
        <v>160</v>
      </c>
      <c r="B4" s="1"/>
      <c r="C4" s="103"/>
      <c r="D4" s="1" t="s">
        <v>161</v>
      </c>
      <c r="E4" s="132"/>
      <c r="G4" s="1" t="s">
        <v>162</v>
      </c>
      <c r="I4" s="103"/>
    </row>
    <row r="5" spans="1:12">
      <c r="A5" s="1"/>
      <c r="B5" s="1"/>
      <c r="C5" s="132"/>
      <c r="D5" s="132"/>
      <c r="E5" s="132"/>
      <c r="F5" s="132"/>
      <c r="G5" s="103"/>
      <c r="I5" s="103"/>
    </row>
    <row r="6" spans="1:12">
      <c r="A6" s="43"/>
      <c r="B6" s="43"/>
      <c r="C6" s="341"/>
      <c r="D6" s="341"/>
      <c r="E6" s="341"/>
      <c r="F6" s="341"/>
      <c r="G6" s="41"/>
      <c r="H6" s="41"/>
      <c r="I6" s="41"/>
    </row>
    <row r="7" spans="1:12">
      <c r="A7" s="41"/>
      <c r="B7" s="41"/>
      <c r="C7" s="41"/>
      <c r="D7" s="41"/>
      <c r="E7" s="41"/>
      <c r="F7" s="41"/>
      <c r="G7" s="41"/>
      <c r="H7" s="41"/>
      <c r="I7" s="41"/>
    </row>
    <row r="8" spans="1:12">
      <c r="A8" s="41"/>
      <c r="B8" s="41"/>
      <c r="C8" s="8" t="s">
        <v>205</v>
      </c>
      <c r="D8" s="340"/>
      <c r="E8" s="340"/>
      <c r="F8" s="41"/>
      <c r="G8" s="41"/>
      <c r="H8" s="341"/>
      <c r="I8" s="41"/>
    </row>
    <row r="9" spans="1:12">
      <c r="A9" s="340"/>
      <c r="B9" s="41"/>
      <c r="C9" s="340" t="s">
        <v>163</v>
      </c>
      <c r="D9" s="41"/>
      <c r="E9" s="340"/>
      <c r="F9" s="41"/>
      <c r="G9" s="41"/>
      <c r="H9" s="341"/>
      <c r="I9" s="41"/>
    </row>
    <row r="10" spans="1:12">
      <c r="A10" s="340"/>
      <c r="B10" s="41"/>
      <c r="C10" s="340"/>
      <c r="D10" s="41"/>
      <c r="E10" s="340"/>
      <c r="F10" s="41"/>
      <c r="G10" s="41"/>
      <c r="H10" s="341"/>
      <c r="I10" s="41"/>
    </row>
    <row r="11" spans="1:12">
      <c r="A11" s="340"/>
      <c r="B11" s="41"/>
      <c r="C11" s="340"/>
      <c r="D11" s="41"/>
      <c r="E11" s="340"/>
      <c r="F11" s="41"/>
      <c r="G11" s="41"/>
      <c r="H11" s="341"/>
      <c r="I11" s="41"/>
    </row>
    <row r="12" spans="1:12" ht="20.25">
      <c r="A12" s="40" t="s">
        <v>164</v>
      </c>
      <c r="B12" s="41"/>
      <c r="C12" s="340"/>
      <c r="D12" s="377">
        <v>492000</v>
      </c>
      <c r="E12" s="340" t="s">
        <v>103</v>
      </c>
      <c r="F12" s="250"/>
      <c r="G12" s="149"/>
      <c r="H12" s="378"/>
      <c r="I12" s="149"/>
      <c r="J12" s="379"/>
      <c r="K12" s="379"/>
      <c r="L12" s="379"/>
    </row>
    <row r="13" spans="1:12">
      <c r="A13" s="340"/>
      <c r="C13" s="340"/>
      <c r="E13" s="380"/>
      <c r="F13" s="381"/>
      <c r="G13" s="381"/>
      <c r="H13" s="382"/>
      <c r="I13" s="379"/>
      <c r="J13" s="379"/>
      <c r="K13" s="379"/>
      <c r="L13" s="379"/>
    </row>
    <row r="14" spans="1:12" ht="16.5" thickBot="1"/>
    <row r="15" spans="1:12" ht="26.25" thickBot="1">
      <c r="A15" s="383" t="s">
        <v>4</v>
      </c>
      <c r="B15" s="384" t="s">
        <v>73</v>
      </c>
      <c r="C15" s="385" t="s">
        <v>142</v>
      </c>
      <c r="D15" s="385" t="s">
        <v>143</v>
      </c>
      <c r="E15" s="385" t="s">
        <v>144</v>
      </c>
      <c r="F15" s="386" t="s">
        <v>150</v>
      </c>
      <c r="G15" s="386" t="s">
        <v>151</v>
      </c>
      <c r="H15" s="387" t="s">
        <v>152</v>
      </c>
    </row>
    <row r="16" spans="1:12" ht="16.5" thickBot="1">
      <c r="A16" s="388">
        <v>1</v>
      </c>
      <c r="B16" s="389" t="s">
        <v>9</v>
      </c>
      <c r="C16" s="390">
        <v>958</v>
      </c>
      <c r="D16" s="391">
        <v>183.5</v>
      </c>
      <c r="E16" s="391">
        <v>35</v>
      </c>
      <c r="F16" s="392">
        <f>SUM(C16:E16)</f>
        <v>1176.5</v>
      </c>
      <c r="G16" s="392">
        <v>0</v>
      </c>
      <c r="H16" s="393">
        <f>F16+G16</f>
        <v>1176.5</v>
      </c>
    </row>
    <row r="17" spans="1:11">
      <c r="A17" s="394"/>
      <c r="B17" s="60"/>
      <c r="C17" s="395"/>
      <c r="D17" s="395"/>
      <c r="E17" s="395"/>
      <c r="F17" s="396"/>
      <c r="G17" s="396"/>
      <c r="H17" s="395"/>
    </row>
    <row r="18" spans="1:11">
      <c r="A18" s="394"/>
      <c r="B18" s="8" t="s">
        <v>205</v>
      </c>
      <c r="C18" s="395"/>
      <c r="D18" s="395"/>
      <c r="E18" s="395"/>
      <c r="F18" s="396"/>
      <c r="G18" s="396"/>
      <c r="H18" s="395"/>
      <c r="I18" s="397"/>
    </row>
    <row r="19" spans="1:11" ht="16.5" thickBot="1">
      <c r="A19" s="394"/>
      <c r="B19" s="8"/>
      <c r="C19" s="395"/>
      <c r="F19" s="396"/>
      <c r="G19" s="396"/>
      <c r="H19" s="395"/>
      <c r="I19" s="397"/>
    </row>
    <row r="20" spans="1:11" ht="17.25" thickBot="1">
      <c r="A20" s="398" t="s">
        <v>4</v>
      </c>
      <c r="B20" s="398" t="s">
        <v>73</v>
      </c>
      <c r="C20" s="494" t="s">
        <v>187</v>
      </c>
      <c r="D20" s="495" t="s">
        <v>93</v>
      </c>
      <c r="E20" s="496" t="s">
        <v>94</v>
      </c>
      <c r="F20" s="89" t="s">
        <v>99</v>
      </c>
      <c r="G20" s="89" t="s">
        <v>98</v>
      </c>
      <c r="H20" s="89" t="s">
        <v>95</v>
      </c>
      <c r="I20" s="89" t="s">
        <v>96</v>
      </c>
      <c r="J20" s="26" t="s">
        <v>97</v>
      </c>
      <c r="K20" s="531" t="s">
        <v>185</v>
      </c>
    </row>
    <row r="21" spans="1:11" ht="16.5" thickBot="1">
      <c r="A21" s="428">
        <v>1</v>
      </c>
      <c r="B21" s="558" t="s">
        <v>9</v>
      </c>
      <c r="C21" s="559">
        <v>75000</v>
      </c>
      <c r="D21" s="559">
        <v>75000</v>
      </c>
      <c r="E21" s="559">
        <v>75000</v>
      </c>
      <c r="F21" s="559">
        <v>75000</v>
      </c>
      <c r="G21" s="559">
        <v>75000</v>
      </c>
      <c r="H21" s="559">
        <v>75000</v>
      </c>
      <c r="I21" s="560">
        <v>35000</v>
      </c>
      <c r="J21" s="561">
        <v>7000</v>
      </c>
      <c r="K21" s="562">
        <f>SUM(C21:J21)</f>
        <v>492000</v>
      </c>
    </row>
    <row r="22" spans="1:11" ht="16.5" thickBot="1">
      <c r="A22" s="399"/>
      <c r="B22" s="399" t="s">
        <v>108</v>
      </c>
      <c r="C22" s="563">
        <f t="shared" ref="C22:K22" si="0">SUM(C21)</f>
        <v>75000</v>
      </c>
      <c r="D22" s="563">
        <f t="shared" si="0"/>
        <v>75000</v>
      </c>
      <c r="E22" s="563">
        <f t="shared" si="0"/>
        <v>75000</v>
      </c>
      <c r="F22" s="563">
        <f t="shared" si="0"/>
        <v>75000</v>
      </c>
      <c r="G22" s="563">
        <f t="shared" si="0"/>
        <v>75000</v>
      </c>
      <c r="H22" s="563">
        <f t="shared" si="0"/>
        <v>75000</v>
      </c>
      <c r="I22" s="563">
        <f t="shared" si="0"/>
        <v>35000</v>
      </c>
      <c r="J22" s="564">
        <f t="shared" si="0"/>
        <v>7000</v>
      </c>
      <c r="K22" s="565">
        <f t="shared" si="0"/>
        <v>492000</v>
      </c>
    </row>
    <row r="23" spans="1:11">
      <c r="A23" s="272"/>
      <c r="B23" s="272"/>
      <c r="C23" s="249"/>
      <c r="D23" s="249"/>
      <c r="E23" s="249"/>
      <c r="F23" s="397"/>
      <c r="G23" s="397"/>
      <c r="H23" s="397"/>
      <c r="I23" s="397"/>
    </row>
    <row r="24" spans="1:11">
      <c r="D24" s="397"/>
      <c r="E24" s="397"/>
      <c r="F24" s="397"/>
    </row>
    <row r="25" spans="1:11">
      <c r="A25" s="1" t="s">
        <v>77</v>
      </c>
      <c r="C25" s="1"/>
    </row>
    <row r="26" spans="1:11">
      <c r="A26" s="1" t="s">
        <v>37</v>
      </c>
      <c r="B26" s="103"/>
    </row>
  </sheetData>
  <pageMargins left="0.39370078740157483" right="0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28" workbookViewId="0">
      <selection activeCell="F49" sqref="F49"/>
    </sheetView>
  </sheetViews>
  <sheetFormatPr defaultRowHeight="15"/>
  <cols>
    <col min="1" max="1" width="5.28515625" style="103" customWidth="1"/>
    <col min="2" max="2" width="22" style="103" customWidth="1"/>
    <col min="3" max="3" width="18.28515625" style="103" customWidth="1"/>
    <col min="4" max="4" width="14.140625" style="103" customWidth="1"/>
    <col min="5" max="5" width="11.85546875" style="103" customWidth="1"/>
    <col min="6" max="6" width="12.28515625" style="103" bestFit="1" customWidth="1"/>
    <col min="7" max="7" width="13.7109375" style="103" customWidth="1"/>
    <col min="8" max="8" width="14.140625" style="103" customWidth="1"/>
    <col min="9" max="9" width="12.42578125" style="103" customWidth="1"/>
    <col min="10" max="10" width="11" style="103" customWidth="1"/>
    <col min="11" max="11" width="12.85546875" style="103" customWidth="1"/>
    <col min="12" max="12" width="10.140625" style="103" bestFit="1" customWidth="1"/>
    <col min="13" max="13" width="9.85546875" style="103" bestFit="1" customWidth="1"/>
    <col min="14" max="16384" width="9.140625" style="103"/>
  </cols>
  <sheetData>
    <row r="1" spans="1:14">
      <c r="A1" s="132" t="s">
        <v>0</v>
      </c>
      <c r="B1" s="132"/>
      <c r="C1" s="132"/>
      <c r="D1" s="132"/>
      <c r="E1" s="132"/>
      <c r="F1" s="132"/>
      <c r="I1" s="132"/>
      <c r="J1" s="132"/>
      <c r="K1" s="132"/>
      <c r="L1" s="132"/>
      <c r="M1" s="132"/>
      <c r="N1" s="132"/>
    </row>
    <row r="2" spans="1:14" ht="15.75">
      <c r="A2" s="587" t="s">
        <v>210</v>
      </c>
      <c r="B2" s="37"/>
      <c r="C2" s="132"/>
      <c r="D2" s="132"/>
      <c r="E2" s="132"/>
      <c r="F2" s="132"/>
      <c r="I2" s="132"/>
      <c r="J2" s="132"/>
      <c r="K2" s="132"/>
      <c r="L2" s="132"/>
      <c r="M2" s="132"/>
      <c r="N2" s="132"/>
    </row>
    <row r="3" spans="1:14">
      <c r="A3" s="4" t="s">
        <v>38</v>
      </c>
      <c r="B3" s="4"/>
      <c r="C3" s="135"/>
      <c r="D3" s="4" t="s">
        <v>71</v>
      </c>
      <c r="E3" s="135"/>
      <c r="F3" s="136"/>
      <c r="H3" s="4" t="s">
        <v>100</v>
      </c>
      <c r="J3" s="132"/>
      <c r="K3" s="132"/>
      <c r="L3" s="132"/>
      <c r="M3" s="132"/>
      <c r="N3" s="132"/>
    </row>
    <row r="4" spans="1:14">
      <c r="A4" s="4" t="s">
        <v>1</v>
      </c>
      <c r="B4" s="4"/>
      <c r="C4" s="135"/>
      <c r="D4" s="4" t="s">
        <v>72</v>
      </c>
      <c r="E4" s="135"/>
      <c r="F4" s="136"/>
      <c r="H4" s="4" t="s">
        <v>2</v>
      </c>
      <c r="J4" s="132"/>
      <c r="K4" s="132"/>
      <c r="L4" s="132"/>
      <c r="M4" s="132"/>
      <c r="N4" s="132"/>
    </row>
    <row r="5" spans="1:14">
      <c r="A5" s="1"/>
      <c r="B5" s="1"/>
      <c r="C5" s="132"/>
      <c r="D5" s="132"/>
      <c r="E5" s="1"/>
      <c r="F5" s="132"/>
      <c r="G5" s="132"/>
      <c r="I5" s="1"/>
      <c r="J5" s="132"/>
      <c r="K5" s="132"/>
      <c r="L5" s="132"/>
      <c r="M5" s="132"/>
      <c r="N5" s="132"/>
    </row>
    <row r="6" spans="1:14">
      <c r="I6" s="132"/>
      <c r="J6" s="132"/>
      <c r="K6" s="132"/>
      <c r="L6" s="132"/>
      <c r="M6" s="132"/>
      <c r="N6" s="132"/>
    </row>
    <row r="7" spans="1:14">
      <c r="C7" s="8" t="s">
        <v>205</v>
      </c>
      <c r="D7" s="8"/>
      <c r="E7" s="8"/>
      <c r="H7" s="132"/>
      <c r="I7" s="132"/>
      <c r="J7" s="132"/>
      <c r="K7" s="132"/>
      <c r="L7" s="132"/>
      <c r="M7" s="132"/>
      <c r="N7" s="132"/>
    </row>
    <row r="8" spans="1:14">
      <c r="A8" s="6"/>
      <c r="B8" s="491"/>
      <c r="C8" s="6" t="s">
        <v>165</v>
      </c>
      <c r="D8" s="491"/>
      <c r="E8" s="6"/>
      <c r="H8" s="132"/>
      <c r="I8" s="132"/>
      <c r="J8" s="132"/>
      <c r="K8" s="132"/>
      <c r="L8" s="132"/>
      <c r="M8" s="132"/>
      <c r="N8" s="132"/>
    </row>
    <row r="9" spans="1:14">
      <c r="A9" s="6"/>
      <c r="B9" s="491"/>
      <c r="C9" s="6"/>
      <c r="D9" s="6"/>
      <c r="E9" s="6"/>
      <c r="H9" s="132"/>
      <c r="K9" s="132"/>
      <c r="L9" s="132"/>
      <c r="M9" s="132"/>
      <c r="N9" s="132"/>
    </row>
    <row r="10" spans="1:14" ht="15.75">
      <c r="A10" s="566" t="s">
        <v>139</v>
      </c>
      <c r="B10" s="566"/>
      <c r="C10" s="463">
        <v>136800</v>
      </c>
      <c r="D10" s="6" t="s">
        <v>140</v>
      </c>
      <c r="E10" s="491"/>
      <c r="F10" s="250"/>
      <c r="G10" s="191"/>
      <c r="H10" s="190"/>
      <c r="I10" s="190"/>
      <c r="J10" s="190"/>
      <c r="K10" s="190"/>
      <c r="L10" s="132"/>
      <c r="M10" s="132"/>
      <c r="N10" s="132"/>
    </row>
    <row r="11" spans="1:14" ht="15.75" thickBot="1">
      <c r="A11" s="140"/>
      <c r="B11" s="140"/>
      <c r="C11" s="6"/>
      <c r="D11" s="6"/>
      <c r="H11" s="132"/>
      <c r="I11" s="132"/>
      <c r="J11" s="132"/>
      <c r="K11" s="132"/>
      <c r="L11" s="132"/>
      <c r="M11" s="132"/>
      <c r="N11" s="132"/>
    </row>
    <row r="12" spans="1:14" ht="26.25" thickBot="1">
      <c r="A12" s="401" t="s">
        <v>4</v>
      </c>
      <c r="B12" s="402" t="s">
        <v>73</v>
      </c>
      <c r="C12" s="403" t="s">
        <v>142</v>
      </c>
      <c r="D12" s="403" t="s">
        <v>143</v>
      </c>
      <c r="E12" s="403" t="s">
        <v>144</v>
      </c>
      <c r="F12" s="404" t="s">
        <v>150</v>
      </c>
      <c r="G12" s="404" t="s">
        <v>151</v>
      </c>
      <c r="H12" s="405" t="s">
        <v>152</v>
      </c>
      <c r="I12" s="259"/>
      <c r="J12" s="213"/>
    </row>
    <row r="13" spans="1:14" ht="18" customHeight="1">
      <c r="A13" s="406">
        <v>1</v>
      </c>
      <c r="B13" s="407" t="s">
        <v>14</v>
      </c>
      <c r="C13" s="408">
        <v>146</v>
      </c>
      <c r="D13" s="408">
        <v>77.5</v>
      </c>
      <c r="E13" s="408">
        <v>35</v>
      </c>
      <c r="F13" s="409">
        <f>SUM(C13:E13)</f>
        <v>258.5</v>
      </c>
      <c r="G13" s="410">
        <v>0</v>
      </c>
      <c r="H13" s="409">
        <f>F13+G13</f>
        <v>258.5</v>
      </c>
      <c r="I13" s="213"/>
      <c r="J13" s="213"/>
    </row>
    <row r="14" spans="1:14" ht="18" customHeight="1">
      <c r="A14" s="411">
        <v>2</v>
      </c>
      <c r="B14" s="412" t="s">
        <v>15</v>
      </c>
      <c r="C14" s="413">
        <v>40</v>
      </c>
      <c r="D14" s="413">
        <v>72</v>
      </c>
      <c r="E14" s="413">
        <v>17</v>
      </c>
      <c r="F14" s="409">
        <f t="shared" ref="F14:F15" si="0">SUM(C14:E14)</f>
        <v>129</v>
      </c>
      <c r="G14" s="414">
        <v>0</v>
      </c>
      <c r="H14" s="409">
        <f t="shared" ref="H14:H15" si="1">F14+G14</f>
        <v>129</v>
      </c>
      <c r="I14" s="213"/>
      <c r="J14" s="213"/>
    </row>
    <row r="15" spans="1:14" ht="18" customHeight="1" thickBot="1">
      <c r="A15" s="415">
        <v>3</v>
      </c>
      <c r="B15" s="416" t="s">
        <v>45</v>
      </c>
      <c r="C15" s="417">
        <v>174</v>
      </c>
      <c r="D15" s="417">
        <v>46</v>
      </c>
      <c r="E15" s="417">
        <v>17</v>
      </c>
      <c r="F15" s="409">
        <f t="shared" si="0"/>
        <v>237</v>
      </c>
      <c r="G15" s="414">
        <v>0</v>
      </c>
      <c r="H15" s="409">
        <f t="shared" si="1"/>
        <v>237</v>
      </c>
      <c r="I15" s="213"/>
      <c r="J15" s="213"/>
    </row>
    <row r="16" spans="1:14" ht="18" customHeight="1" thickBot="1">
      <c r="A16" s="418"/>
      <c r="B16" s="177" t="s">
        <v>166</v>
      </c>
      <c r="C16" s="178">
        <f t="shared" ref="C16:G16" si="2">SUM(C11:C14)</f>
        <v>186</v>
      </c>
      <c r="D16" s="178">
        <f>SUM(D13:D15)</f>
        <v>195.5</v>
      </c>
      <c r="E16" s="178">
        <f>SUM(E13:E15)</f>
        <v>69</v>
      </c>
      <c r="F16" s="178">
        <f>SUM(F13:F15)</f>
        <v>624.5</v>
      </c>
      <c r="G16" s="178">
        <f t="shared" si="2"/>
        <v>0</v>
      </c>
      <c r="H16" s="178">
        <f>SUM(H13:H15)</f>
        <v>624.5</v>
      </c>
      <c r="I16" s="268"/>
      <c r="J16" s="213"/>
    </row>
    <row r="17" spans="1:10">
      <c r="I17" s="213"/>
      <c r="J17" s="213"/>
    </row>
    <row r="18" spans="1:10">
      <c r="I18" s="213"/>
      <c r="J18" s="213"/>
    </row>
    <row r="19" spans="1:10">
      <c r="A19" s="1" t="s">
        <v>167</v>
      </c>
      <c r="B19" s="132"/>
      <c r="C19" s="132"/>
      <c r="D19" s="132"/>
      <c r="E19" s="132"/>
      <c r="F19" s="132"/>
      <c r="G19" s="274">
        <f>C10</f>
        <v>136800</v>
      </c>
      <c r="H19" s="249" t="s">
        <v>75</v>
      </c>
    </row>
    <row r="20" spans="1:10">
      <c r="A20" s="1"/>
      <c r="B20" s="132"/>
      <c r="C20" s="132"/>
      <c r="D20" s="132"/>
      <c r="E20" s="132"/>
      <c r="F20" s="132"/>
      <c r="G20" s="274"/>
      <c r="H20" s="249"/>
    </row>
    <row r="21" spans="1:10" ht="15.75">
      <c r="A21" s="43" t="s">
        <v>168</v>
      </c>
      <c r="B21" s="341"/>
      <c r="C21" s="341"/>
      <c r="D21" s="341"/>
      <c r="E21" s="341"/>
      <c r="F21" s="341"/>
      <c r="G21" s="341"/>
      <c r="H21" s="249"/>
    </row>
    <row r="22" spans="1:10" ht="15.75">
      <c r="A22" s="43" t="s">
        <v>158</v>
      </c>
      <c r="B22" s="341"/>
      <c r="C22" s="341"/>
      <c r="D22" s="341"/>
      <c r="E22" s="341"/>
      <c r="F22" s="341"/>
      <c r="G22" s="341"/>
      <c r="H22" s="249"/>
    </row>
    <row r="23" spans="1:10" ht="15.75">
      <c r="A23" s="43" t="s">
        <v>159</v>
      </c>
      <c r="B23" s="341"/>
      <c r="C23" s="341"/>
      <c r="D23" s="341"/>
      <c r="E23" s="341"/>
      <c r="F23" s="341"/>
      <c r="G23" s="341"/>
      <c r="H23" s="249"/>
    </row>
    <row r="24" spans="1:10">
      <c r="A24" s="1"/>
      <c r="B24" s="132"/>
      <c r="C24" s="419"/>
      <c r="D24" s="8"/>
      <c r="E24" s="8"/>
      <c r="F24" s="8"/>
      <c r="G24" s="8"/>
      <c r="H24" s="249"/>
    </row>
    <row r="25" spans="1:10" ht="15.75">
      <c r="A25" s="325" t="s">
        <v>120</v>
      </c>
      <c r="B25" s="132"/>
      <c r="C25" s="132"/>
      <c r="D25" s="132"/>
      <c r="E25" s="420"/>
      <c r="F25" s="8"/>
      <c r="G25" s="8"/>
      <c r="H25" s="249"/>
    </row>
    <row r="26" spans="1:10" ht="16.5" thickBot="1">
      <c r="A26" s="325"/>
      <c r="B26" s="132"/>
      <c r="C26" s="132"/>
      <c r="D26" s="421"/>
      <c r="E26" s="422"/>
      <c r="F26" s="8"/>
      <c r="G26" s="8"/>
      <c r="H26" s="249"/>
    </row>
    <row r="27" spans="1:10" ht="32.25" thickBot="1">
      <c r="A27" s="325"/>
      <c r="B27" s="423" t="s">
        <v>122</v>
      </c>
      <c r="C27" s="424" t="s">
        <v>154</v>
      </c>
      <c r="D27" s="425"/>
      <c r="E27" s="426"/>
      <c r="F27" s="427"/>
      <c r="G27" s="8"/>
      <c r="H27" s="249"/>
    </row>
    <row r="28" spans="1:10" ht="15.75">
      <c r="A28" s="325"/>
      <c r="B28" s="428" t="s">
        <v>79</v>
      </c>
      <c r="C28" s="241">
        <f>G19</f>
        <v>136800</v>
      </c>
      <c r="D28" s="419"/>
      <c r="E28" s="340"/>
      <c r="F28" s="427"/>
      <c r="G28" s="8"/>
      <c r="H28" s="249"/>
    </row>
    <row r="29" spans="1:10" ht="16.5" thickBot="1">
      <c r="A29" s="325"/>
      <c r="B29" s="429" t="s">
        <v>128</v>
      </c>
      <c r="C29" s="430">
        <f>ROUND(C28/F16,4)</f>
        <v>219.05520000000001</v>
      </c>
      <c r="D29" s="350"/>
      <c r="E29" s="340"/>
      <c r="F29" s="8"/>
      <c r="G29" s="8"/>
      <c r="H29" s="249"/>
    </row>
    <row r="30" spans="1:10">
      <c r="A30" s="272"/>
      <c r="B30" s="272"/>
      <c r="C30" s="419"/>
      <c r="D30" s="8"/>
      <c r="E30" s="8"/>
      <c r="F30" s="8"/>
      <c r="G30" s="8"/>
      <c r="H30" s="249"/>
    </row>
    <row r="31" spans="1:10" ht="15.75" thickBot="1">
      <c r="A31" s="272"/>
      <c r="B31" s="272"/>
      <c r="C31" s="419"/>
      <c r="D31" s="8"/>
      <c r="E31" s="8"/>
      <c r="F31" s="8"/>
      <c r="G31" s="8"/>
      <c r="H31" s="249"/>
    </row>
    <row r="32" spans="1:10" ht="16.5" thickBot="1">
      <c r="A32" s="431" t="s">
        <v>4</v>
      </c>
      <c r="B32" s="432" t="s">
        <v>73</v>
      </c>
      <c r="C32" s="330" t="s">
        <v>155</v>
      </c>
      <c r="E32" s="8"/>
      <c r="F32" s="8"/>
      <c r="G32" s="8"/>
      <c r="H32" s="249"/>
    </row>
    <row r="33" spans="1:13" ht="16.5">
      <c r="A33" s="108">
        <v>1</v>
      </c>
      <c r="B33" s="109" t="s">
        <v>14</v>
      </c>
      <c r="C33" s="433">
        <f>ROUND(C$29*H13,0)</f>
        <v>56626</v>
      </c>
      <c r="D33" s="8"/>
      <c r="E33" s="8"/>
      <c r="F33" s="8"/>
      <c r="G33" s="8"/>
      <c r="H33" s="249"/>
    </row>
    <row r="34" spans="1:13" ht="16.5">
      <c r="A34" s="56">
        <v>2</v>
      </c>
      <c r="B34" s="55" t="s">
        <v>15</v>
      </c>
      <c r="C34" s="433">
        <f t="shared" ref="C34:C35" si="3">ROUND(C$29*H14,0)</f>
        <v>28258</v>
      </c>
      <c r="D34" s="8"/>
      <c r="E34" s="8"/>
      <c r="F34" s="8"/>
      <c r="G34" s="8"/>
      <c r="H34" s="249"/>
    </row>
    <row r="35" spans="1:13" ht="17.25" thickBot="1">
      <c r="A35" s="57">
        <v>3</v>
      </c>
      <c r="B35" s="110" t="s">
        <v>45</v>
      </c>
      <c r="C35" s="433">
        <f t="shared" si="3"/>
        <v>51916</v>
      </c>
      <c r="D35" s="8"/>
      <c r="E35" s="8"/>
      <c r="F35" s="8"/>
      <c r="G35" s="8"/>
      <c r="H35" s="249"/>
    </row>
    <row r="36" spans="1:13" ht="16.5" thickBot="1">
      <c r="A36" s="418"/>
      <c r="B36" s="434" t="s">
        <v>166</v>
      </c>
      <c r="C36" s="435">
        <f>SUM(C33:C35)</f>
        <v>136800</v>
      </c>
      <c r="D36" s="436" t="s">
        <v>119</v>
      </c>
      <c r="E36" s="437" t="str">
        <f>IF(C36&lt;&gt;C10,"eroare","ok")</f>
        <v>ok</v>
      </c>
      <c r="F36" s="8"/>
      <c r="G36" s="8"/>
      <c r="H36" s="249"/>
    </row>
    <row r="37" spans="1:13">
      <c r="A37" s="272"/>
      <c r="B37" s="272"/>
      <c r="C37" s="419"/>
      <c r="D37" s="8"/>
      <c r="E37" s="8"/>
      <c r="F37" s="8"/>
      <c r="G37" s="8"/>
      <c r="H37" s="249"/>
    </row>
    <row r="38" spans="1:13">
      <c r="A38" s="8" t="s">
        <v>205</v>
      </c>
      <c r="B38" s="438"/>
      <c r="C38" s="132"/>
      <c r="D38" s="132"/>
      <c r="E38" s="132"/>
      <c r="F38" s="132"/>
      <c r="G38" s="132"/>
      <c r="H38" s="249"/>
    </row>
    <row r="39" spans="1:13" ht="15.75" thickBot="1">
      <c r="A39" s="132"/>
      <c r="B39" s="132"/>
      <c r="C39" s="132"/>
      <c r="D39" s="421"/>
      <c r="E39" s="421"/>
      <c r="F39" s="421"/>
      <c r="G39" s="421"/>
      <c r="H39" s="249"/>
      <c r="I39" s="213"/>
    </row>
    <row r="40" spans="1:13" ht="17.25" thickBot="1">
      <c r="A40" s="493" t="s">
        <v>4</v>
      </c>
      <c r="B40" s="493" t="s">
        <v>73</v>
      </c>
      <c r="C40" s="494" t="s">
        <v>187</v>
      </c>
      <c r="D40" s="495" t="s">
        <v>93</v>
      </c>
      <c r="E40" s="496" t="s">
        <v>94</v>
      </c>
      <c r="F40" s="89" t="s">
        <v>99</v>
      </c>
      <c r="G40" s="89" t="s">
        <v>98</v>
      </c>
      <c r="H40" s="89" t="s">
        <v>95</v>
      </c>
      <c r="I40" s="89" t="s">
        <v>96</v>
      </c>
      <c r="J40" s="26" t="s">
        <v>97</v>
      </c>
      <c r="K40" s="569" t="s">
        <v>185</v>
      </c>
    </row>
    <row r="41" spans="1:13" ht="16.5">
      <c r="A41" s="108">
        <v>1</v>
      </c>
      <c r="B41" s="14" t="s">
        <v>14</v>
      </c>
      <c r="C41" s="433">
        <v>8692</v>
      </c>
      <c r="D41" s="433">
        <v>8692</v>
      </c>
      <c r="E41" s="433">
        <v>8692</v>
      </c>
      <c r="F41" s="433">
        <v>8692</v>
      </c>
      <c r="G41" s="433">
        <v>8692</v>
      </c>
      <c r="H41" s="433">
        <v>8692</v>
      </c>
      <c r="I41" s="433">
        <v>3725</v>
      </c>
      <c r="J41" s="567">
        <v>749</v>
      </c>
      <c r="K41" s="570">
        <f>SUM(C41:J41)</f>
        <v>56626</v>
      </c>
      <c r="L41" s="298"/>
      <c r="M41" s="298"/>
    </row>
    <row r="42" spans="1:13" ht="16.5">
      <c r="A42" s="56">
        <v>2</v>
      </c>
      <c r="B42" s="16" t="s">
        <v>15</v>
      </c>
      <c r="C42" s="433">
        <v>4338</v>
      </c>
      <c r="D42" s="433">
        <v>4338</v>
      </c>
      <c r="E42" s="433">
        <v>4338</v>
      </c>
      <c r="F42" s="433">
        <v>4338</v>
      </c>
      <c r="G42" s="433">
        <v>4338</v>
      </c>
      <c r="H42" s="433">
        <v>4338</v>
      </c>
      <c r="I42" s="433">
        <v>1859</v>
      </c>
      <c r="J42" s="567">
        <v>371</v>
      </c>
      <c r="K42" s="570">
        <f t="shared" ref="K42:K43" si="4">SUM(C42:J42)</f>
        <v>28258</v>
      </c>
      <c r="L42" s="298"/>
      <c r="M42" s="298"/>
    </row>
    <row r="43" spans="1:13" ht="17.25" thickBot="1">
      <c r="A43" s="57">
        <v>3</v>
      </c>
      <c r="B43" s="439" t="s">
        <v>45</v>
      </c>
      <c r="C43" s="433">
        <v>7970</v>
      </c>
      <c r="D43" s="433">
        <v>7970</v>
      </c>
      <c r="E43" s="433">
        <v>7970</v>
      </c>
      <c r="F43" s="433">
        <v>7970</v>
      </c>
      <c r="G43" s="433">
        <v>7970</v>
      </c>
      <c r="H43" s="433">
        <v>7970</v>
      </c>
      <c r="I43" s="433">
        <v>3416</v>
      </c>
      <c r="J43" s="567">
        <v>680</v>
      </c>
      <c r="K43" s="570">
        <f t="shared" si="4"/>
        <v>51916</v>
      </c>
      <c r="L43" s="298"/>
      <c r="M43" s="298"/>
    </row>
    <row r="44" spans="1:13" ht="15.75" thickBot="1">
      <c r="A44" s="288"/>
      <c r="B44" s="289" t="s">
        <v>108</v>
      </c>
      <c r="C44" s="492">
        <f t="shared" ref="C44:D44" si="5">SUM(C41:C43)</f>
        <v>21000</v>
      </c>
      <c r="D44" s="492">
        <f t="shared" si="5"/>
        <v>21000</v>
      </c>
      <c r="E44" s="492">
        <f t="shared" ref="E44:K44" si="6">SUM(E41:E43)</f>
        <v>21000</v>
      </c>
      <c r="F44" s="492">
        <f t="shared" si="6"/>
        <v>21000</v>
      </c>
      <c r="G44" s="492">
        <f t="shared" si="6"/>
        <v>21000</v>
      </c>
      <c r="H44" s="492">
        <f t="shared" si="6"/>
        <v>21000</v>
      </c>
      <c r="I44" s="492">
        <f t="shared" si="6"/>
        <v>9000</v>
      </c>
      <c r="J44" s="568">
        <f t="shared" si="6"/>
        <v>1800</v>
      </c>
      <c r="K44" s="440">
        <f t="shared" si="6"/>
        <v>136800</v>
      </c>
      <c r="L44" s="298"/>
      <c r="M44" s="298"/>
    </row>
    <row r="45" spans="1:13">
      <c r="A45" s="272"/>
      <c r="B45" s="272"/>
      <c r="C45" s="8"/>
      <c r="D45" s="8"/>
      <c r="E45" s="8"/>
      <c r="F45" s="8"/>
      <c r="G45" s="8"/>
      <c r="H45" s="8"/>
      <c r="I45" s="8"/>
      <c r="J45" s="8"/>
      <c r="K45" s="8"/>
      <c r="L45" s="298"/>
      <c r="M45" s="298"/>
    </row>
    <row r="46" spans="1:13">
      <c r="B46" s="441" t="s">
        <v>77</v>
      </c>
      <c r="C46" s="298"/>
      <c r="D46" s="298"/>
      <c r="E46" s="298"/>
      <c r="F46" s="298"/>
      <c r="G46" s="298"/>
      <c r="H46" s="298"/>
      <c r="I46" s="298"/>
      <c r="J46" s="298"/>
      <c r="K46" s="298"/>
    </row>
    <row r="47" spans="1:13">
      <c r="B47" s="441" t="s">
        <v>169</v>
      </c>
      <c r="C47" s="488"/>
      <c r="D47" s="298"/>
      <c r="H47" s="298"/>
      <c r="K47" s="298"/>
    </row>
    <row r="48" spans="1:13">
      <c r="C48" s="298"/>
      <c r="D48" s="298"/>
      <c r="E48" s="298"/>
      <c r="F48" s="298"/>
      <c r="G48" s="298"/>
      <c r="H48" s="298"/>
      <c r="I48" s="298"/>
      <c r="J48" s="298"/>
    </row>
    <row r="49" spans="1:4">
      <c r="A49" s="442"/>
      <c r="B49" s="438"/>
      <c r="D49" s="298"/>
    </row>
  </sheetData>
  <pageMargins left="0.70866141732283472" right="0" top="0.74803149606299213" bottom="0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9" sqref="I1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contract =  mai-dec 2022</vt:lpstr>
      <vt:lpstr>CA 2022</vt:lpstr>
      <vt:lpstr>laborator</vt:lpstr>
      <vt:lpstr>citologie</vt:lpstr>
      <vt:lpstr>eco</vt:lpstr>
      <vt:lpstr>ct rmn</vt:lpstr>
      <vt:lpstr>radiologie</vt:lpstr>
      <vt:lpstr>Sheet3</vt:lpstr>
      <vt:lpstr>'contract =  mai-dec 2022'!Print_Titles</vt:lpstr>
      <vt:lpstr>laborator!Print_Titles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intel</cp:lastModifiedBy>
  <cp:lastPrinted>2022-04-28T10:03:07Z</cp:lastPrinted>
  <dcterms:created xsi:type="dcterms:W3CDTF">2020-02-13T06:39:04Z</dcterms:created>
  <dcterms:modified xsi:type="dcterms:W3CDTF">2022-05-04T09:19:45Z</dcterms:modified>
</cp:coreProperties>
</file>