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AfisareSITE\PARA\"/>
    </mc:Choice>
  </mc:AlternateContent>
  <bookViews>
    <workbookView xWindow="0" yWindow="0" windowWidth="20490" windowHeight="7905" tabRatio="624" firstSheet="1" activeTab="2"/>
  </bookViews>
  <sheets>
    <sheet name="contract ian-febr  2022" sheetId="41" r:id="rId1"/>
    <sheet name="CA aprobat" sheetId="30" r:id="rId2"/>
    <sheet name="laboratoare" sheetId="31" r:id="rId3"/>
    <sheet name="citologie" sheetId="40" r:id="rId4"/>
    <sheet name="ecografii" sheetId="39" r:id="rId5"/>
    <sheet name="CT  si RMN" sheetId="34" r:id="rId6"/>
    <sheet name="radiologie" sheetId="35" r:id="rId7"/>
    <sheet name="radiologie dentara" sheetId="36" r:id="rId8"/>
  </sheets>
  <definedNames>
    <definedName name="_xlnm.Print_Titles" localSheetId="0">'contract ian-febr  2022'!$7:$8</definedName>
    <definedName name="_xlnm.Print_Titles" localSheetId="4">ecografii!$7:$8</definedName>
    <definedName name="_xlnm.Print_Titles" localSheetId="2">laboratoare!$7:$8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0" l="1"/>
  <c r="D17" i="30"/>
  <c r="D21" i="30" s="1"/>
  <c r="D18" i="30"/>
  <c r="D19" i="30"/>
  <c r="D20" i="30"/>
  <c r="D15" i="30"/>
  <c r="C21" i="30"/>
  <c r="B21" i="30"/>
  <c r="E55" i="41"/>
  <c r="E50" i="41"/>
  <c r="E75" i="41" s="1"/>
  <c r="E49" i="41"/>
  <c r="D75" i="41" s="1"/>
  <c r="E48" i="41"/>
  <c r="C75" i="41" s="1"/>
  <c r="E44" i="41"/>
  <c r="C74" i="41" s="1"/>
  <c r="E38" i="41"/>
  <c r="E37" i="41"/>
  <c r="F73" i="41" s="1"/>
  <c r="E36" i="41"/>
  <c r="D73" i="41" s="1"/>
  <c r="E35" i="41"/>
  <c r="E34" i="41"/>
  <c r="E33" i="41"/>
  <c r="E32" i="41"/>
  <c r="D28" i="41"/>
  <c r="E27" i="41"/>
  <c r="D72" i="41" s="1"/>
  <c r="E26" i="41"/>
  <c r="C72" i="41" s="1"/>
  <c r="D67" i="41"/>
  <c r="D63" i="41"/>
  <c r="D64" i="41"/>
  <c r="D65" i="41"/>
  <c r="D62" i="41"/>
  <c r="D39" i="41"/>
  <c r="D51" i="41"/>
  <c r="E12" i="41"/>
  <c r="E13" i="41"/>
  <c r="E14" i="41"/>
  <c r="E15" i="41"/>
  <c r="E16" i="41"/>
  <c r="E17" i="41"/>
  <c r="E18" i="41"/>
  <c r="C71" i="41" s="1"/>
  <c r="E19" i="41"/>
  <c r="E71" i="41" s="1"/>
  <c r="E20" i="41"/>
  <c r="F71" i="41" s="1"/>
  <c r="E11" i="41"/>
  <c r="D21" i="41"/>
  <c r="D58" i="41" l="1"/>
  <c r="E21" i="41"/>
  <c r="E63" i="41"/>
  <c r="E51" i="41"/>
  <c r="D66" i="41"/>
  <c r="D68" i="41" s="1"/>
  <c r="E28" i="41"/>
  <c r="E62" i="41"/>
  <c r="E64" i="41"/>
  <c r="E67" i="41"/>
  <c r="E65" i="41"/>
  <c r="E39" i="41"/>
  <c r="F76" i="41"/>
  <c r="E76" i="41"/>
  <c r="C76" i="41"/>
  <c r="D76" i="41"/>
  <c r="E66" i="41" l="1"/>
  <c r="E68" i="41" s="1"/>
  <c r="E58" i="41"/>
  <c r="H55" i="41" s="1"/>
  <c r="C65" i="41"/>
  <c r="C64" i="41"/>
  <c r="C63" i="41"/>
  <c r="C62" i="41"/>
  <c r="C67" i="41" l="1"/>
  <c r="C66" i="41"/>
  <c r="C51" i="41"/>
  <c r="C39" i="41"/>
  <c r="C28" i="41"/>
  <c r="C21" i="41"/>
  <c r="C47" i="31"/>
  <c r="D47" i="31"/>
  <c r="E47" i="31"/>
  <c r="C48" i="31"/>
  <c r="D48" i="31"/>
  <c r="E48" i="31"/>
  <c r="C49" i="31"/>
  <c r="D49" i="31"/>
  <c r="E49" i="31"/>
  <c r="C50" i="31"/>
  <c r="D50" i="31"/>
  <c r="E50" i="31"/>
  <c r="C51" i="31"/>
  <c r="D51" i="31"/>
  <c r="E51" i="31"/>
  <c r="C52" i="31"/>
  <c r="D52" i="31"/>
  <c r="E52" i="31"/>
  <c r="C53" i="31"/>
  <c r="D53" i="31"/>
  <c r="E53" i="31"/>
  <c r="C54" i="31"/>
  <c r="D54" i="31"/>
  <c r="E54" i="31"/>
  <c r="C55" i="31"/>
  <c r="D55" i="31"/>
  <c r="E19" i="40"/>
  <c r="C22" i="40" s="1"/>
  <c r="E16" i="40"/>
  <c r="D16" i="40"/>
  <c r="C16" i="40"/>
  <c r="F15" i="40"/>
  <c r="F14" i="40"/>
  <c r="C58" i="41" l="1"/>
  <c r="H56" i="41" s="1"/>
  <c r="C68" i="41"/>
  <c r="C23" i="40"/>
  <c r="F16" i="40"/>
  <c r="C35" i="40" l="1"/>
  <c r="C28" i="40"/>
  <c r="C27" i="40"/>
  <c r="C34" i="40" l="1"/>
  <c r="C36" i="40" s="1"/>
  <c r="C29" i="40"/>
  <c r="F29" i="40" s="1"/>
  <c r="C33" i="35" l="1"/>
  <c r="I70" i="39"/>
  <c r="J70" i="39" s="1"/>
  <c r="K70" i="39" s="1"/>
  <c r="L70" i="39"/>
  <c r="L69" i="39"/>
  <c r="L68" i="39"/>
  <c r="L67" i="39"/>
  <c r="L66" i="39"/>
  <c r="L65" i="39"/>
  <c r="L64" i="39"/>
  <c r="G40" i="39"/>
  <c r="G23" i="39"/>
  <c r="C27" i="39" s="1"/>
  <c r="G21" i="39"/>
  <c r="E21" i="39"/>
  <c r="D21" i="39"/>
  <c r="C21" i="39"/>
  <c r="F20" i="39"/>
  <c r="H20" i="39" s="1"/>
  <c r="F19" i="39"/>
  <c r="H19" i="39" s="1"/>
  <c r="F18" i="39"/>
  <c r="H18" i="39" s="1"/>
  <c r="F17" i="39"/>
  <c r="H17" i="39" s="1"/>
  <c r="F16" i="39"/>
  <c r="H16" i="39" s="1"/>
  <c r="F15" i="39"/>
  <c r="H15" i="39" s="1"/>
  <c r="F14" i="39"/>
  <c r="F21" i="39" l="1"/>
  <c r="H14" i="39"/>
  <c r="H21" i="39" s="1"/>
  <c r="C28" i="39" s="1"/>
  <c r="C38" i="39" l="1"/>
  <c r="C54" i="39" s="1"/>
  <c r="I69" i="39" s="1"/>
  <c r="J69" i="39" s="1"/>
  <c r="K69" i="39" s="1"/>
  <c r="C37" i="39"/>
  <c r="C53" i="39" s="1"/>
  <c r="I68" i="39" s="1"/>
  <c r="J68" i="39" s="1"/>
  <c r="K68" i="39" s="1"/>
  <c r="C35" i="39"/>
  <c r="C51" i="39" s="1"/>
  <c r="I66" i="39" s="1"/>
  <c r="J66" i="39" s="1"/>
  <c r="K66" i="39" s="1"/>
  <c r="C33" i="39"/>
  <c r="C36" i="39"/>
  <c r="C52" i="39" s="1"/>
  <c r="I67" i="39" s="1"/>
  <c r="J67" i="39" s="1"/>
  <c r="K67" i="39" s="1"/>
  <c r="C34" i="39"/>
  <c r="C50" i="39" s="1"/>
  <c r="I65" i="39" s="1"/>
  <c r="J65" i="39" s="1"/>
  <c r="K65" i="39" s="1"/>
  <c r="C40" i="39" l="1"/>
  <c r="I40" i="39" s="1"/>
  <c r="C49" i="39"/>
  <c r="C56" i="39" l="1"/>
  <c r="I64" i="39"/>
  <c r="H29" i="31"/>
  <c r="I71" i="39" l="1"/>
  <c r="J64" i="39"/>
  <c r="K64" i="39" s="1"/>
  <c r="C22" i="36"/>
  <c r="C23" i="36" s="1"/>
  <c r="F15" i="36"/>
  <c r="H15" i="36" s="1"/>
  <c r="G19" i="35"/>
  <c r="C28" i="35" s="1"/>
  <c r="G16" i="35"/>
  <c r="F16" i="35"/>
  <c r="E16" i="35"/>
  <c r="D16" i="35"/>
  <c r="C16" i="35"/>
  <c r="H15" i="35"/>
  <c r="F15" i="35"/>
  <c r="H14" i="35"/>
  <c r="F14" i="35"/>
  <c r="H13" i="35"/>
  <c r="H16" i="35" s="1"/>
  <c r="F13" i="35"/>
  <c r="C21" i="34"/>
  <c r="C22" i="34" s="1"/>
  <c r="F16" i="34"/>
  <c r="H16" i="34" s="1"/>
  <c r="F30" i="31"/>
  <c r="D38" i="31" s="1"/>
  <c r="H24" i="31"/>
  <c r="G24" i="31"/>
  <c r="F24" i="31"/>
  <c r="E24" i="31"/>
  <c r="D24" i="31"/>
  <c r="C23" i="31"/>
  <c r="I23" i="31" s="1"/>
  <c r="C22" i="31"/>
  <c r="I22" i="31" s="1"/>
  <c r="C21" i="31"/>
  <c r="I21" i="31" s="1"/>
  <c r="C20" i="31"/>
  <c r="I20" i="31" s="1"/>
  <c r="I19" i="31"/>
  <c r="C18" i="31"/>
  <c r="I18" i="31" s="1"/>
  <c r="C17" i="31"/>
  <c r="I17" i="31" s="1"/>
  <c r="C16" i="31"/>
  <c r="I16" i="31" s="1"/>
  <c r="C15" i="31"/>
  <c r="I15" i="31" s="1"/>
  <c r="C14" i="31"/>
  <c r="I14" i="31" s="1"/>
  <c r="I24" i="31" s="1"/>
  <c r="C29" i="35" l="1"/>
  <c r="D39" i="31"/>
  <c r="C38" i="31"/>
  <c r="C32" i="35"/>
  <c r="C24" i="31"/>
  <c r="F31" i="31"/>
  <c r="G32" i="31" s="1"/>
  <c r="D46" i="31" l="1"/>
  <c r="D56" i="31"/>
  <c r="D59" i="31" s="1"/>
  <c r="C42" i="35"/>
  <c r="C41" i="35"/>
  <c r="C39" i="31"/>
  <c r="C40" i="35"/>
  <c r="E38" i="31"/>
  <c r="F32" i="31"/>
  <c r="C46" i="31" l="1"/>
  <c r="C35" i="35"/>
  <c r="E35" i="35" s="1"/>
  <c r="D58" i="31"/>
  <c r="C43" i="35"/>
  <c r="E39" i="31"/>
  <c r="F38" i="31"/>
  <c r="G38" i="31" s="1"/>
  <c r="F52" i="31" l="1"/>
  <c r="C70" i="31" s="1"/>
  <c r="F51" i="31"/>
  <c r="C69" i="31" s="1"/>
  <c r="F49" i="31"/>
  <c r="C67" i="31" s="1"/>
  <c r="F53" i="31"/>
  <c r="C71" i="31" s="1"/>
  <c r="F50" i="31"/>
  <c r="C68" i="31" s="1"/>
  <c r="F54" i="31"/>
  <c r="C72" i="31" s="1"/>
  <c r="F48" i="31"/>
  <c r="C66" i="31" s="1"/>
  <c r="F47" i="31"/>
  <c r="C65" i="31" s="1"/>
  <c r="C56" i="31"/>
  <c r="C58" i="31" s="1"/>
  <c r="C59" i="31"/>
  <c r="F55" i="31"/>
  <c r="C73" i="31" s="1"/>
  <c r="E46" i="31"/>
  <c r="E56" i="31" l="1"/>
  <c r="F46" i="31"/>
  <c r="F56" i="31" l="1"/>
  <c r="C64" i="31"/>
  <c r="E59" i="31"/>
  <c r="E58" i="31"/>
  <c r="C74" i="31" l="1"/>
  <c r="F59" i="31"/>
  <c r="F58" i="31"/>
</calcChain>
</file>

<file path=xl/sharedStrings.xml><?xml version="1.0" encoding="utf-8"?>
<sst xmlns="http://schemas.openxmlformats.org/spreadsheetml/2006/main" count="479" uniqueCount="176">
  <si>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</si>
  <si>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</si>
  <si>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</si>
  <si>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</si>
  <si>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</si>
  <si>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</si>
  <si>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</si>
  <si>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</si>
  <si>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</si>
  <si>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BIOMED</t>
  </si>
  <si>
    <t>PLUSS</t>
  </si>
  <si>
    <t>PROFDIAGNOSIS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</si>
  <si>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</si>
  <si>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</si>
  <si>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</si>
  <si>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</si>
  <si>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</si>
  <si>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</si>
  <si>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</si>
  <si>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</si>
  <si>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</si>
  <si>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</si>
  <si>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</si>
  <si>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</si>
  <si>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</si>
  <si>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</si>
  <si>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</si>
  <si>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</si>
  <si>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</si>
  <si>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TOTAL PARACLINIC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</si>
  <si>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</si>
  <si>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</si>
  <si>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</si>
  <si>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</si>
  <si>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</si>
  <si>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</si>
  <si>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</si>
  <si>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total</t>
  </si>
  <si>
    <t>laborator</t>
  </si>
  <si>
    <t>citologie</t>
  </si>
  <si>
    <t>radiologie</t>
  </si>
  <si>
    <t>SPITAL URZICENI</t>
  </si>
  <si>
    <t>ecografii</t>
  </si>
  <si>
    <t>total IL01</t>
  </si>
  <si>
    <t>MONICA MATEI</t>
  </si>
  <si>
    <t>DIRECTOR GENERAL,</t>
  </si>
  <si>
    <t xml:space="preserve">  DIRECTOR  EXECUTIV R.C</t>
  </si>
  <si>
    <t xml:space="preserve">5.  RADIOLOGIE </t>
  </si>
  <si>
    <t>6. RADIOLOGIE  DENTARA</t>
  </si>
  <si>
    <t>INTOCMIT</t>
  </si>
  <si>
    <t>IMEX CELIA</t>
  </si>
  <si>
    <t>CA aprobat</t>
  </si>
  <si>
    <t>CT+RMN</t>
  </si>
  <si>
    <t>total activitate curenta</t>
  </si>
  <si>
    <t>LEI</t>
  </si>
  <si>
    <t>spital FETESTI</t>
  </si>
  <si>
    <t>spital TANDAREI</t>
  </si>
  <si>
    <t>OLTEANU LAVINIA</t>
  </si>
  <si>
    <t xml:space="preserve">   DIRECTOR EX DIR ECONOMICA</t>
  </si>
  <si>
    <t xml:space="preserve">          EC DOINA STAN</t>
  </si>
  <si>
    <t xml:space="preserve">INTOCMIT, </t>
  </si>
  <si>
    <t xml:space="preserve">        EC MIHAI GEANTA</t>
  </si>
  <si>
    <t>PHILOS</t>
  </si>
  <si>
    <t>IMEX CELIA-MEDLINE</t>
  </si>
  <si>
    <t>lei</t>
  </si>
  <si>
    <t>suplimentare</t>
  </si>
  <si>
    <t>furnizor</t>
  </si>
  <si>
    <t>generala</t>
  </si>
  <si>
    <t>abdomen</t>
  </si>
  <si>
    <t>pelvis</t>
  </si>
  <si>
    <t>ganglionara</t>
  </si>
  <si>
    <t>transvaginala</t>
  </si>
  <si>
    <t>nr max eco/luna</t>
  </si>
  <si>
    <t>X</t>
  </si>
  <si>
    <t xml:space="preserve">nr eco </t>
  </si>
  <si>
    <t>CA contractat pe tip de investigatii</t>
  </si>
  <si>
    <t>laboratoare</t>
  </si>
  <si>
    <t xml:space="preserve">CT si RMN </t>
  </si>
  <si>
    <t>radiologie dentara</t>
  </si>
  <si>
    <t xml:space="preserve">  DIRECTOR EXECUTIV R.C</t>
  </si>
  <si>
    <t>CREDIT ANGAJAMENT</t>
  </si>
  <si>
    <t>1. LABORATOARE ANALIZE MEDICALE</t>
  </si>
  <si>
    <t>50%  criteriul resurse din care:</t>
  </si>
  <si>
    <t>evaluare resurse</t>
  </si>
  <si>
    <t>50% criteriul calitate, din care:</t>
  </si>
  <si>
    <t>TOTAL</t>
  </si>
  <si>
    <t>resurse tehnice</t>
  </si>
  <si>
    <t>logistica</t>
  </si>
  <si>
    <t>resurse umane</t>
  </si>
  <si>
    <t>50% -ISO</t>
  </si>
  <si>
    <t>50% -intercomparare</t>
  </si>
  <si>
    <t>1.CRITERIUL  DE  EVALUARE  A  RESURSELOR  50%  DIN SUMA :</t>
  </si>
  <si>
    <t>2. CRITERIUL DE CALITATE  50% DIN SUMA , DIN CARE :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</si>
  <si>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</si>
  <si>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</si>
  <si>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</si>
  <si>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</si>
  <si>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</si>
  <si>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</si>
  <si>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</si>
  <si>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</si>
  <si>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</si>
  <si>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</si>
  <si>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</si>
  <si>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</si>
  <si>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</si>
  <si>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</si>
  <si>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</si>
  <si>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>2=val pct*nr pct  fz</t>
  </si>
  <si>
    <t>3 = val pct*nr pct  fz</t>
  </si>
  <si>
    <t>4=val pct*nr pct  fz</t>
  </si>
  <si>
    <t>5=2+3+4</t>
  </si>
  <si>
    <t>diferenta</t>
  </si>
  <si>
    <t xml:space="preserve">CREDIT ANAGAJAMENT </t>
  </si>
  <si>
    <t xml:space="preserve">LEI </t>
  </si>
  <si>
    <t>A.Capacit Resurse Tehnice</t>
  </si>
  <si>
    <t>B.Resurse umane</t>
  </si>
  <si>
    <t>C.Logistica</t>
  </si>
  <si>
    <t>TOTAL EVAL RESURSE</t>
  </si>
  <si>
    <t xml:space="preserve">                 EC DOINA STAN</t>
  </si>
  <si>
    <t xml:space="preserve">      EC ANDA BUSUIOC</t>
  </si>
  <si>
    <t xml:space="preserve">                 ECOGRAFII </t>
  </si>
  <si>
    <t>1. CRIT EVAL RESURSE</t>
  </si>
  <si>
    <t>2. Criteriul de disponibilitate</t>
  </si>
  <si>
    <t>TOTAL PUNCTAJ</t>
  </si>
  <si>
    <r>
      <t>1. CRITERIUL DE EVALUARE A RESURSELOR  90% +10% ( de la disponibilitate)</t>
    </r>
    <r>
      <rPr>
        <b/>
        <sz val="12"/>
        <rFont val="Batang"/>
      </rPr>
      <t xml:space="preserve"> </t>
    </r>
  </si>
  <si>
    <t>ev resurse+dispon</t>
  </si>
  <si>
    <t>suma resurse+dispon</t>
  </si>
  <si>
    <t>verificare:</t>
  </si>
  <si>
    <t xml:space="preserve">2. CRITERIUL DE DISPONIBILITATE </t>
  </si>
  <si>
    <t xml:space="preserve">NICI UN FURNIZOR NU INDEPLINESTE CRITERIUL DE DISPONIBILITATE, PRIN URMARE </t>
  </si>
  <si>
    <t>SUMA SE VA REPARTIZA LA CRITERIUL DE EVALUARE A RESURSELOR</t>
  </si>
  <si>
    <t>ec  MONICA MATEI</t>
  </si>
  <si>
    <t xml:space="preserve">       SPITAL   SLOBOZIA - CT  si  RMN </t>
  </si>
  <si>
    <t xml:space="preserve">CREDIT  ANGAJAMENT </t>
  </si>
  <si>
    <t xml:space="preserve">           RADIOLOGIE CONVENTIONALA</t>
  </si>
  <si>
    <t xml:space="preserve">TOTAL </t>
  </si>
  <si>
    <t>1. CRITERIUL DE EVALUARE A RESURSELOR  90%  DIN SUMA</t>
  </si>
  <si>
    <t xml:space="preserve">2. CRITERIUL DE DISPONIBILITATE   10 % DIN SUMA </t>
  </si>
  <si>
    <t xml:space="preserve">RADIOLOGIE DENTARA </t>
  </si>
  <si>
    <t>7. RADIOLOGIE DENTARA</t>
  </si>
  <si>
    <t xml:space="preserve">DAISY CLINIC </t>
  </si>
  <si>
    <t>suma max</t>
  </si>
  <si>
    <t>Contractat</t>
  </si>
  <si>
    <t>Necontractat</t>
  </si>
  <si>
    <t>valoare contract</t>
  </si>
  <si>
    <t xml:space="preserve">  LABORATOARE DE ANALIZE MEDICALE</t>
  </si>
  <si>
    <t xml:space="preserve">            CITOLOGIE  SI  HISTOPATOLOGIE</t>
  </si>
  <si>
    <t xml:space="preserve">PUNCTAJ  CITOLOGIE </t>
  </si>
  <si>
    <t xml:space="preserve">1. CRITERIUL DE EVALUARE A RESURSELOR  </t>
  </si>
  <si>
    <t>ev resurse</t>
  </si>
  <si>
    <t>verificare :</t>
  </si>
  <si>
    <t>ianuarie   2022</t>
  </si>
  <si>
    <t xml:space="preserve">BIOMED </t>
  </si>
  <si>
    <t xml:space="preserve">PLUSS </t>
  </si>
  <si>
    <t xml:space="preserve">PROFDIAGNOSIS </t>
  </si>
  <si>
    <t>DIRECTOR EX DIR ECONOMICA</t>
  </si>
  <si>
    <t xml:space="preserve">      EC DOINA STAN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</si>
  <si>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</si>
  <si>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</si>
  <si>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</si>
  <si>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</si>
  <si>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</si>
  <si>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</si>
  <si>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</si>
  <si>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</si>
  <si>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>atribuire februarie 2022</t>
  </si>
  <si>
    <t>CREDIT ANGAJAMENT APROBAT  an   2022 :</t>
  </si>
  <si>
    <t xml:space="preserve">ianuarie </t>
  </si>
  <si>
    <t>februarie</t>
  </si>
  <si>
    <t>total an 2022</t>
  </si>
  <si>
    <t>REPARTIZARE  CREDIT ANGAJAMENT FEBRUARIE  2022</t>
  </si>
  <si>
    <t>februarie  2022</t>
  </si>
  <si>
    <t>Nr  398  din 14.01.2022</t>
  </si>
  <si>
    <t xml:space="preserve">            CREDIT  ANGAJAMENT PARACLINIC  AN   2022</t>
  </si>
  <si>
    <t>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</si>
</sst>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rgb="FFFF0000"/>
      <name val="Times New Roman"/>
      <family val="1"/>
    </font>
    <font>
      <b/>
      <sz val="12"/>
      <name val="Arial"/>
      <family val="2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Batang"/>
      <family val="1"/>
    </font>
    <font>
      <b/>
      <sz val="12"/>
      <name val="Batang"/>
    </font>
    <font>
      <sz val="12"/>
      <name val="Batang"/>
      <family val="1"/>
    </font>
    <font>
      <b/>
      <sz val="10"/>
      <color theme="1"/>
      <name val="Times New Roman"/>
      <family val="1"/>
    </font>
    <font>
      <b/>
      <sz val="12"/>
      <color rgb="FFFF0000"/>
      <name val="Batang"/>
    </font>
    <font>
      <sz val="12"/>
      <color rgb="FFFF0000"/>
      <name val="Batang"/>
      <family val="1"/>
    </font>
    <font>
      <b/>
      <sz val="16"/>
      <color rgb="FFFF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Fill="1" applyBorder="1"/>
    <xf numFmtId="0" fontId="3" fillId="0" borderId="0" xfId="0" applyFont="1" applyFill="1"/>
    <xf numFmtId="4" fontId="1" fillId="0" borderId="0" xfId="0" applyNumberFormat="1" applyFont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0" borderId="1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6" fillId="0" borderId="2" xfId="0" applyFont="1" applyBorder="1"/>
    <xf numFmtId="0" fontId="6" fillId="0" borderId="11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4" fontId="6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6" xfId="0" applyFont="1" applyFill="1" applyBorder="1"/>
    <xf numFmtId="4" fontId="3" fillId="0" borderId="0" xfId="0" applyNumberFormat="1" applyFont="1"/>
    <xf numFmtId="0" fontId="3" fillId="0" borderId="14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Border="1"/>
    <xf numFmtId="0" fontId="10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9" fillId="0" borderId="13" xfId="0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6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23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6" fillId="0" borderId="21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0" fontId="10" fillId="0" borderId="24" xfId="0" applyFont="1" applyBorder="1"/>
    <xf numFmtId="0" fontId="10" fillId="0" borderId="25" xfId="0" applyFont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1" fillId="0" borderId="1" xfId="0" applyFont="1" applyFill="1" applyBorder="1"/>
    <xf numFmtId="0" fontId="6" fillId="0" borderId="1" xfId="0" applyFont="1" applyBorder="1"/>
    <xf numFmtId="0" fontId="3" fillId="0" borderId="13" xfId="0" applyFont="1" applyFill="1" applyBorder="1"/>
    <xf numFmtId="0" fontId="3" fillId="0" borderId="30" xfId="0" applyFont="1" applyFill="1" applyBorder="1" applyAlignment="1">
      <alignment horizontal="right"/>
    </xf>
    <xf numFmtId="0" fontId="3" fillId="0" borderId="27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0" borderId="26" xfId="0" applyFont="1" applyFill="1" applyBorder="1"/>
    <xf numFmtId="0" fontId="3" fillId="0" borderId="31" xfId="0" applyFont="1" applyFill="1" applyBorder="1"/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/>
    <xf numFmtId="0" fontId="9" fillId="0" borderId="0" xfId="0" applyFont="1" applyFill="1"/>
    <xf numFmtId="0" fontId="12" fillId="0" borderId="0" xfId="0" applyFont="1" applyFill="1"/>
    <xf numFmtId="0" fontId="17" fillId="0" borderId="0" xfId="0" applyFont="1"/>
    <xf numFmtId="0" fontId="1" fillId="0" borderId="0" xfId="0" applyFont="1" applyFill="1"/>
    <xf numFmtId="0" fontId="11" fillId="0" borderId="12" xfId="0" applyFont="1" applyBorder="1" applyAlignment="1">
      <alignment horizontal="center"/>
    </xf>
    <xf numFmtId="4" fontId="11" fillId="0" borderId="0" xfId="0" applyNumberFormat="1" applyFont="1" applyFill="1" applyBorder="1"/>
    <xf numFmtId="4" fontId="16" fillId="0" borderId="0" xfId="0" applyNumberFormat="1" applyFont="1" applyFill="1" applyBorder="1"/>
    <xf numFmtId="4" fontId="1" fillId="0" borderId="0" xfId="1" applyNumberFormat="1" applyFont="1" applyBorder="1"/>
    <xf numFmtId="4" fontId="20" fillId="0" borderId="6" xfId="0" applyNumberFormat="1" applyFont="1" applyBorder="1"/>
    <xf numFmtId="4" fontId="20" fillId="0" borderId="13" xfId="0" applyNumberFormat="1" applyFont="1" applyBorder="1"/>
    <xf numFmtId="0" fontId="2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3" fillId="0" borderId="26" xfId="0" applyFont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left"/>
    </xf>
    <xf numFmtId="0" fontId="16" fillId="0" borderId="13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left"/>
    </xf>
    <xf numFmtId="0" fontId="20" fillId="0" borderId="0" xfId="0" applyFont="1"/>
    <xf numFmtId="4" fontId="0" fillId="0" borderId="0" xfId="0" applyNumberFormat="1"/>
    <xf numFmtId="0" fontId="17" fillId="0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Border="1"/>
    <xf numFmtId="0" fontId="26" fillId="0" borderId="0" xfId="0" applyFont="1"/>
    <xf numFmtId="4" fontId="11" fillId="0" borderId="0" xfId="0" applyNumberFormat="1" applyFont="1" applyBorder="1"/>
    <xf numFmtId="0" fontId="26" fillId="0" borderId="0" xfId="0" applyFont="1" applyBorder="1" applyAlignment="1">
      <alignment horizontal="center"/>
    </xf>
    <xf numFmtId="4" fontId="27" fillId="0" borderId="0" xfId="0" applyNumberFormat="1" applyFont="1"/>
    <xf numFmtId="0" fontId="19" fillId="0" borderId="0" xfId="0" applyFont="1"/>
    <xf numFmtId="0" fontId="19" fillId="0" borderId="0" xfId="0" applyFont="1" applyBorder="1"/>
    <xf numFmtId="4" fontId="20" fillId="0" borderId="0" xfId="0" applyNumberFormat="1" applyFont="1"/>
    <xf numFmtId="0" fontId="26" fillId="0" borderId="1" xfId="0" applyFont="1" applyBorder="1" applyAlignment="1">
      <alignment vertical="justify"/>
    </xf>
    <xf numFmtId="4" fontId="13" fillId="0" borderId="2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20" fillId="0" borderId="1" xfId="0" applyFont="1" applyFill="1" applyBorder="1"/>
    <xf numFmtId="4" fontId="16" fillId="0" borderId="2" xfId="0" applyNumberFormat="1" applyFont="1" applyBorder="1"/>
    <xf numFmtId="4" fontId="11" fillId="0" borderId="12" xfId="0" applyNumberFormat="1" applyFont="1" applyBorder="1"/>
    <xf numFmtId="4" fontId="16" fillId="0" borderId="0" xfId="0" applyNumberFormat="1" applyFont="1" applyBorder="1"/>
    <xf numFmtId="4" fontId="28" fillId="0" borderId="0" xfId="0" applyNumberFormat="1" applyFont="1"/>
    <xf numFmtId="4" fontId="12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20" fillId="0" borderId="21" xfId="0" applyFont="1" applyBorder="1"/>
    <xf numFmtId="0" fontId="20" fillId="0" borderId="18" xfId="0" applyFont="1" applyBorder="1"/>
    <xf numFmtId="0" fontId="20" fillId="0" borderId="19" xfId="0" applyFont="1" applyBorder="1"/>
    <xf numFmtId="4" fontId="16" fillId="0" borderId="4" xfId="0" applyNumberFormat="1" applyFont="1" applyBorder="1"/>
    <xf numFmtId="4" fontId="16" fillId="0" borderId="7" xfId="0" applyNumberFormat="1" applyFont="1" applyBorder="1"/>
    <xf numFmtId="4" fontId="16" fillId="0" borderId="9" xfId="0" applyNumberFormat="1" applyFont="1" applyBorder="1"/>
    <xf numFmtId="0" fontId="0" fillId="0" borderId="0" xfId="0" applyFont="1"/>
    <xf numFmtId="0" fontId="29" fillId="0" borderId="0" xfId="0" applyFont="1"/>
    <xf numFmtId="4" fontId="30" fillId="0" borderId="0" xfId="0" applyNumberFormat="1" applyFont="1" applyBorder="1"/>
    <xf numFmtId="0" fontId="31" fillId="0" borderId="0" xfId="0" applyFont="1"/>
    <xf numFmtId="0" fontId="32" fillId="0" borderId="0" xfId="0" applyFont="1"/>
    <xf numFmtId="4" fontId="33" fillId="0" borderId="0" xfId="1" applyNumberFormat="1" applyFont="1" applyFill="1" applyBorder="1"/>
    <xf numFmtId="0" fontId="19" fillId="0" borderId="0" xfId="0" applyFont="1" applyFill="1"/>
    <xf numFmtId="0" fontId="1" fillId="0" borderId="0" xfId="1" applyFont="1" applyFill="1"/>
    <xf numFmtId="0" fontId="9" fillId="0" borderId="0" xfId="1" applyFont="1" applyFill="1"/>
    <xf numFmtId="0" fontId="13" fillId="0" borderId="0" xfId="0" applyFont="1" applyFill="1"/>
    <xf numFmtId="4" fontId="30" fillId="0" borderId="0" xfId="0" applyNumberFormat="1" applyFont="1" applyFill="1" applyBorder="1"/>
    <xf numFmtId="4" fontId="34" fillId="0" borderId="0" xfId="0" applyNumberFormat="1" applyFont="1" applyFill="1" applyBorder="1"/>
    <xf numFmtId="0" fontId="4" fillId="0" borderId="0" xfId="1" applyFont="1" applyFill="1" applyBorder="1" applyAlignment="1">
      <alignment horizontal="center" vertical="justify"/>
    </xf>
    <xf numFmtId="0" fontId="13" fillId="0" borderId="3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justify"/>
    </xf>
    <xf numFmtId="0" fontId="1" fillId="0" borderId="0" xfId="1" applyFont="1" applyFill="1" applyBorder="1" applyAlignment="1">
      <alignment horizontal="center"/>
    </xf>
    <xf numFmtId="0" fontId="13" fillId="0" borderId="6" xfId="0" applyFont="1" applyFill="1" applyBorder="1"/>
    <xf numFmtId="4" fontId="12" fillId="0" borderId="6" xfId="0" applyNumberFormat="1" applyFont="1" applyFill="1" applyBorder="1"/>
    <xf numFmtId="4" fontId="13" fillId="0" borderId="6" xfId="0" applyNumberFormat="1" applyFont="1" applyFill="1" applyBorder="1"/>
    <xf numFmtId="4" fontId="12" fillId="0" borderId="5" xfId="0" applyNumberFormat="1" applyFont="1" applyFill="1" applyBorder="1"/>
    <xf numFmtId="4" fontId="11" fillId="0" borderId="6" xfId="0" applyNumberFormat="1" applyFont="1" applyFill="1" applyBorder="1"/>
    <xf numFmtId="0" fontId="13" fillId="0" borderId="13" xfId="0" applyFont="1" applyFill="1" applyBorder="1"/>
    <xf numFmtId="4" fontId="12" fillId="0" borderId="13" xfId="0" applyNumberFormat="1" applyFont="1" applyFill="1" applyBorder="1"/>
    <xf numFmtId="4" fontId="13" fillId="0" borderId="13" xfId="0" applyNumberFormat="1" applyFont="1" applyFill="1" applyBorder="1"/>
    <xf numFmtId="4" fontId="12" fillId="0" borderId="8" xfId="0" applyNumberFormat="1" applyFont="1" applyFill="1" applyBorder="1"/>
    <xf numFmtId="4" fontId="11" fillId="0" borderId="13" xfId="0" applyNumberFormat="1" applyFont="1" applyFill="1" applyBorder="1"/>
    <xf numFmtId="4" fontId="11" fillId="0" borderId="13" xfId="0" applyNumberFormat="1" applyFont="1" applyBorder="1"/>
    <xf numFmtId="4" fontId="1" fillId="0" borderId="0" xfId="1" applyNumberFormat="1" applyFont="1" applyFill="1" applyBorder="1"/>
    <xf numFmtId="0" fontId="13" fillId="0" borderId="13" xfId="0" applyFont="1" applyBorder="1"/>
    <xf numFmtId="4" fontId="12" fillId="0" borderId="13" xfId="0" applyNumberFormat="1" applyFont="1" applyBorder="1"/>
    <xf numFmtId="4" fontId="13" fillId="0" borderId="13" xfId="0" applyNumberFormat="1" applyFont="1" applyBorder="1"/>
    <xf numFmtId="4" fontId="12" fillId="0" borderId="8" xfId="0" applyNumberFormat="1" applyFont="1" applyBorder="1"/>
    <xf numFmtId="0" fontId="13" fillId="0" borderId="14" xfId="0" applyFont="1" applyBorder="1"/>
    <xf numFmtId="0" fontId="13" fillId="0" borderId="14" xfId="0" applyFont="1" applyFill="1" applyBorder="1"/>
    <xf numFmtId="4" fontId="12" fillId="0" borderId="14" xfId="0" applyNumberFormat="1" applyFont="1" applyBorder="1"/>
    <xf numFmtId="4" fontId="13" fillId="0" borderId="14" xfId="0" applyNumberFormat="1" applyFont="1" applyBorder="1"/>
    <xf numFmtId="4" fontId="13" fillId="0" borderId="14" xfId="0" applyNumberFormat="1" applyFont="1" applyFill="1" applyBorder="1"/>
    <xf numFmtId="4" fontId="12" fillId="0" borderId="10" xfId="0" applyNumberFormat="1" applyFont="1" applyBorder="1"/>
    <xf numFmtId="4" fontId="11" fillId="0" borderId="14" xfId="0" applyNumberFormat="1" applyFont="1" applyBorder="1"/>
    <xf numFmtId="0" fontId="12" fillId="0" borderId="2" xfId="0" applyFont="1" applyBorder="1"/>
    <xf numFmtId="0" fontId="12" fillId="0" borderId="3" xfId="0" applyFont="1" applyFill="1" applyBorder="1"/>
    <xf numFmtId="4" fontId="12" fillId="0" borderId="3" xfId="0" applyNumberFormat="1" applyFont="1" applyFill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2" fillId="0" borderId="11" xfId="0" applyNumberFormat="1" applyFont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0" fontId="1" fillId="0" borderId="0" xfId="1" applyFont="1" applyFill="1" applyBorder="1"/>
    <xf numFmtId="4" fontId="26" fillId="0" borderId="0" xfId="0" applyNumberFormat="1" applyFont="1" applyFill="1" applyBorder="1"/>
    <xf numFmtId="0" fontId="9" fillId="0" borderId="0" xfId="0" applyFont="1" applyFill="1" applyBorder="1"/>
    <xf numFmtId="0" fontId="20" fillId="0" borderId="0" xfId="0" applyFont="1" applyFill="1"/>
    <xf numFmtId="4" fontId="20" fillId="0" borderId="0" xfId="0" applyNumberFormat="1" applyFont="1" applyFill="1" applyBorder="1"/>
    <xf numFmtId="4" fontId="35" fillId="0" borderId="0" xfId="0" applyNumberFormat="1" applyFont="1" applyFill="1"/>
    <xf numFmtId="4" fontId="35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center"/>
    </xf>
    <xf numFmtId="0" fontId="26" fillId="0" borderId="30" xfId="0" applyFont="1" applyBorder="1" applyAlignment="1">
      <alignment wrapText="1"/>
    </xf>
    <xf numFmtId="0" fontId="12" fillId="0" borderId="27" xfId="0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6" fillId="0" borderId="7" xfId="1" applyFont="1" applyFill="1" applyBorder="1"/>
    <xf numFmtId="4" fontId="35" fillId="0" borderId="13" xfId="0" applyNumberFormat="1" applyFont="1" applyBorder="1"/>
    <xf numFmtId="4" fontId="35" fillId="0" borderId="32" xfId="0" applyNumberFormat="1" applyFont="1" applyBorder="1"/>
    <xf numFmtId="4" fontId="36" fillId="0" borderId="0" xfId="0" applyNumberFormat="1" applyFont="1" applyBorder="1"/>
    <xf numFmtId="0" fontId="12" fillId="0" borderId="28" xfId="0" applyFont="1" applyBorder="1"/>
    <xf numFmtId="4" fontId="26" fillId="0" borderId="26" xfId="0" applyNumberFormat="1" applyFont="1" applyBorder="1"/>
    <xf numFmtId="0" fontId="26" fillId="0" borderId="33" xfId="0" applyFont="1" applyBorder="1"/>
    <xf numFmtId="0" fontId="12" fillId="0" borderId="0" xfId="0" applyFont="1" applyBorder="1"/>
    <xf numFmtId="4" fontId="26" fillId="0" borderId="0" xfId="0" applyNumberFormat="1" applyFont="1" applyBorder="1"/>
    <xf numFmtId="0" fontId="13" fillId="0" borderId="0" xfId="0" applyFont="1" applyBorder="1"/>
    <xf numFmtId="4" fontId="20" fillId="0" borderId="0" xfId="0" applyNumberFormat="1" applyFont="1" applyBorder="1"/>
    <xf numFmtId="0" fontId="20" fillId="0" borderId="0" xfId="0" applyFont="1" applyBorder="1"/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1" xfId="1" applyFont="1" applyFill="1" applyBorder="1"/>
    <xf numFmtId="0" fontId="9" fillId="0" borderId="5" xfId="1" applyFont="1" applyFill="1" applyBorder="1"/>
    <xf numFmtId="4" fontId="20" fillId="0" borderId="5" xfId="0" applyNumberFormat="1" applyFont="1" applyBorder="1"/>
    <xf numFmtId="4" fontId="26" fillId="0" borderId="6" xfId="0" applyNumberFormat="1" applyFont="1" applyBorder="1"/>
    <xf numFmtId="0" fontId="9" fillId="0" borderId="43" xfId="1" applyFont="1" applyFill="1" applyBorder="1"/>
    <xf numFmtId="0" fontId="9" fillId="0" borderId="8" xfId="1" applyFont="1" applyFill="1" applyBorder="1"/>
    <xf numFmtId="0" fontId="9" fillId="0" borderId="44" xfId="1" applyFont="1" applyFill="1" applyBorder="1"/>
    <xf numFmtId="0" fontId="9" fillId="0" borderId="10" xfId="1" applyFont="1" applyFill="1" applyBorder="1"/>
    <xf numFmtId="0" fontId="1" fillId="0" borderId="1" xfId="1" applyFont="1" applyFill="1" applyBorder="1"/>
    <xf numFmtId="0" fontId="1" fillId="0" borderId="11" xfId="1" applyFont="1" applyFill="1" applyBorder="1"/>
    <xf numFmtId="4" fontId="20" fillId="0" borderId="2" xfId="0" applyNumberFormat="1" applyFont="1" applyBorder="1"/>
    <xf numFmtId="4" fontId="26" fillId="0" borderId="2" xfId="0" applyNumberFormat="1" applyFont="1" applyBorder="1"/>
    <xf numFmtId="0" fontId="27" fillId="0" borderId="0" xfId="1" applyFont="1" applyFill="1" applyBorder="1"/>
    <xf numFmtId="0" fontId="37" fillId="0" borderId="0" xfId="0" applyFont="1" applyAlignment="1">
      <alignment horizontal="center"/>
    </xf>
    <xf numFmtId="0" fontId="9" fillId="0" borderId="0" xfId="1" applyFont="1" applyFill="1" applyBorder="1"/>
    <xf numFmtId="4" fontId="0" fillId="0" borderId="0" xfId="0" applyNumberFormat="1" applyAlignment="1">
      <alignment horizontal="center"/>
    </xf>
    <xf numFmtId="0" fontId="12" fillId="0" borderId="12" xfId="0" applyFont="1" applyBorder="1" applyAlignment="1">
      <alignment horizontal="center" vertical="justify"/>
    </xf>
    <xf numFmtId="0" fontId="9" fillId="0" borderId="4" xfId="1" applyFont="1" applyFill="1" applyBorder="1"/>
    <xf numFmtId="4" fontId="0" fillId="0" borderId="0" xfId="0" applyNumberFormat="1" applyFill="1" applyBorder="1"/>
    <xf numFmtId="4" fontId="0" fillId="0" borderId="0" xfId="0" applyNumberFormat="1" applyFill="1"/>
    <xf numFmtId="0" fontId="9" fillId="0" borderId="7" xfId="1" applyFont="1" applyFill="1" applyBorder="1"/>
    <xf numFmtId="0" fontId="9" fillId="0" borderId="9" xfId="1" applyFont="1" applyFill="1" applyBorder="1"/>
    <xf numFmtId="0" fontId="1" fillId="0" borderId="2" xfId="1" applyFont="1" applyFill="1" applyBorder="1"/>
    <xf numFmtId="4" fontId="26" fillId="0" borderId="12" xfId="0" applyNumberFormat="1" applyFont="1" applyBorder="1"/>
    <xf numFmtId="0" fontId="8" fillId="0" borderId="0" xfId="0" applyFont="1"/>
    <xf numFmtId="0" fontId="26" fillId="0" borderId="0" xfId="0" applyFont="1" applyFill="1"/>
    <xf numFmtId="0" fontId="1" fillId="0" borderId="15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 vertical="justify"/>
    </xf>
    <xf numFmtId="0" fontId="4" fillId="0" borderId="22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 vertical="justify"/>
    </xf>
    <xf numFmtId="0" fontId="1" fillId="0" borderId="40" xfId="1" applyFont="1" applyFill="1" applyBorder="1" applyAlignment="1">
      <alignment horizontal="center"/>
    </xf>
    <xf numFmtId="4" fontId="9" fillId="0" borderId="13" xfId="1" applyNumberFormat="1" applyFont="1" applyFill="1" applyBorder="1"/>
    <xf numFmtId="4" fontId="1" fillId="0" borderId="13" xfId="1" applyNumberFormat="1" applyFont="1" applyFill="1" applyBorder="1"/>
    <xf numFmtId="49" fontId="9" fillId="0" borderId="0" xfId="0" applyNumberFormat="1" applyFont="1" applyBorder="1" applyAlignment="1">
      <alignment vertical="justify"/>
    </xf>
    <xf numFmtId="0" fontId="1" fillId="0" borderId="0" xfId="1" applyFont="1" applyBorder="1"/>
    <xf numFmtId="4" fontId="35" fillId="0" borderId="0" xfId="0" applyNumberFormat="1" applyFont="1"/>
    <xf numFmtId="0" fontId="1" fillId="0" borderId="2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" xfId="1" applyFont="1" applyBorder="1"/>
    <xf numFmtId="0" fontId="1" fillId="0" borderId="38" xfId="1" applyFont="1" applyBorder="1"/>
    <xf numFmtId="4" fontId="1" fillId="0" borderId="12" xfId="1" applyNumberFormat="1" applyFont="1" applyBorder="1"/>
    <xf numFmtId="0" fontId="22" fillId="0" borderId="0" xfId="0" applyFont="1"/>
    <xf numFmtId="0" fontId="39" fillId="0" borderId="0" xfId="0" applyFont="1"/>
    <xf numFmtId="4" fontId="40" fillId="0" borderId="0" xfId="0" applyNumberFormat="1" applyFont="1" applyBorder="1"/>
    <xf numFmtId="4" fontId="41" fillId="3" borderId="0" xfId="0" applyNumberFormat="1" applyFont="1" applyFill="1" applyBorder="1"/>
    <xf numFmtId="0" fontId="39" fillId="0" borderId="0" xfId="0" applyFont="1" applyFill="1"/>
    <xf numFmtId="0" fontId="8" fillId="0" borderId="0" xfId="0" applyFont="1" applyFill="1"/>
    <xf numFmtId="0" fontId="4" fillId="0" borderId="16" xfId="1" applyFont="1" applyFill="1" applyBorder="1" applyAlignment="1">
      <alignment horizontal="center" vertical="justify"/>
    </xf>
    <xf numFmtId="0" fontId="4" fillId="0" borderId="36" xfId="1" applyFont="1" applyFill="1" applyBorder="1" applyAlignment="1">
      <alignment horizontal="center" vertical="justify"/>
    </xf>
    <xf numFmtId="0" fontId="40" fillId="0" borderId="0" xfId="1" applyFont="1" applyFill="1" applyBorder="1" applyAlignment="1">
      <alignment horizontal="center" vertical="justify"/>
    </xf>
    <xf numFmtId="0" fontId="1" fillId="0" borderId="3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4" fontId="16" fillId="0" borderId="6" xfId="1" applyNumberFormat="1" applyFont="1" applyFill="1" applyBorder="1"/>
    <xf numFmtId="4" fontId="11" fillId="0" borderId="6" xfId="1" applyNumberFormat="1" applyFont="1" applyFill="1" applyBorder="1" applyAlignment="1">
      <alignment horizontal="right"/>
    </xf>
    <xf numFmtId="4" fontId="11" fillId="0" borderId="5" xfId="1" applyNumberFormat="1" applyFont="1" applyFill="1" applyBorder="1"/>
    <xf numFmtId="4" fontId="11" fillId="0" borderId="6" xfId="1" applyNumberFormat="1" applyFont="1" applyFill="1" applyBorder="1"/>
    <xf numFmtId="49" fontId="8" fillId="0" borderId="0" xfId="0" applyNumberFormat="1" applyFont="1" applyBorder="1" applyAlignment="1">
      <alignment vertical="justify"/>
    </xf>
    <xf numFmtId="4" fontId="16" fillId="0" borderId="13" xfId="1" applyNumberFormat="1" applyFont="1" applyFill="1" applyBorder="1"/>
    <xf numFmtId="4" fontId="11" fillId="0" borderId="13" xfId="1" applyNumberFormat="1" applyFont="1" applyFill="1" applyBorder="1" applyAlignment="1">
      <alignment horizontal="right"/>
    </xf>
    <xf numFmtId="4" fontId="11" fillId="0" borderId="8" xfId="1" applyNumberFormat="1" applyFont="1" applyFill="1" applyBorder="1"/>
    <xf numFmtId="4" fontId="11" fillId="0" borderId="13" xfId="1" applyNumberFormat="1" applyFont="1" applyFill="1" applyBorder="1"/>
    <xf numFmtId="4" fontId="16" fillId="0" borderId="14" xfId="1" applyNumberFormat="1" applyFont="1" applyFill="1" applyBorder="1"/>
    <xf numFmtId="4" fontId="11" fillId="0" borderId="14" xfId="1" applyNumberFormat="1" applyFont="1" applyFill="1" applyBorder="1" applyAlignment="1">
      <alignment horizontal="right"/>
    </xf>
    <xf numFmtId="4" fontId="11" fillId="0" borderId="10" xfId="1" applyNumberFormat="1" applyFont="1" applyFill="1" applyBorder="1"/>
    <xf numFmtId="4" fontId="11" fillId="0" borderId="14" xfId="1" applyNumberFormat="1" applyFont="1" applyFill="1" applyBorder="1"/>
    <xf numFmtId="0" fontId="1" fillId="0" borderId="38" xfId="1" applyFont="1" applyFill="1" applyBorder="1"/>
    <xf numFmtId="4" fontId="1" fillId="0" borderId="12" xfId="1" applyNumberFormat="1" applyFont="1" applyFill="1" applyBorder="1"/>
    <xf numFmtId="0" fontId="42" fillId="0" borderId="0" xfId="0" applyFont="1"/>
    <xf numFmtId="0" fontId="44" fillId="0" borderId="0" xfId="0" applyFont="1"/>
    <xf numFmtId="4" fontId="43" fillId="0" borderId="0" xfId="0" applyNumberFormat="1" applyFont="1"/>
    <xf numFmtId="4" fontId="40" fillId="0" borderId="0" xfId="1" applyNumberFormat="1" applyFont="1" applyBorder="1"/>
    <xf numFmtId="0" fontId="4" fillId="0" borderId="0" xfId="1" applyFont="1" applyFill="1" applyBorder="1"/>
    <xf numFmtId="4" fontId="45" fillId="0" borderId="0" xfId="0" applyNumberFormat="1" applyFont="1" applyFill="1" applyBorder="1"/>
    <xf numFmtId="0" fontId="46" fillId="0" borderId="0" xfId="0" applyFont="1"/>
    <xf numFmtId="0" fontId="43" fillId="0" borderId="0" xfId="0" applyFont="1"/>
    <xf numFmtId="0" fontId="30" fillId="0" borderId="1" xfId="0" applyFont="1" applyBorder="1" applyAlignment="1">
      <alignment horizontal="center"/>
    </xf>
    <xf numFmtId="4" fontId="11" fillId="0" borderId="17" xfId="0" applyNumberFormat="1" applyFont="1" applyBorder="1"/>
    <xf numFmtId="0" fontId="44" fillId="0" borderId="0" xfId="0" applyFont="1" applyBorder="1"/>
    <xf numFmtId="0" fontId="30" fillId="0" borderId="34" xfId="1" applyFont="1" applyBorder="1"/>
    <xf numFmtId="0" fontId="30" fillId="0" borderId="45" xfId="1" applyFont="1" applyBorder="1"/>
    <xf numFmtId="0" fontId="18" fillId="0" borderId="0" xfId="0" applyFont="1" applyBorder="1"/>
    <xf numFmtId="0" fontId="47" fillId="0" borderId="0" xfId="0" applyFont="1" applyBorder="1"/>
    <xf numFmtId="0" fontId="30" fillId="0" borderId="0" xfId="1" applyFont="1" applyBorder="1"/>
    <xf numFmtId="0" fontId="16" fillId="0" borderId="0" xfId="0" applyFont="1"/>
    <xf numFmtId="0" fontId="16" fillId="0" borderId="0" xfId="0" applyFont="1" applyBorder="1"/>
    <xf numFmtId="0" fontId="9" fillId="0" borderId="2" xfId="1" applyFont="1" applyFill="1" applyBorder="1" applyAlignment="1">
      <alignment horizontal="center"/>
    </xf>
    <xf numFmtId="4" fontId="16" fillId="0" borderId="0" xfId="0" applyNumberFormat="1" applyFont="1" applyBorder="1" applyAlignment="1">
      <alignment horizontal="right" vertical="justify"/>
    </xf>
    <xf numFmtId="0" fontId="30" fillId="0" borderId="1" xfId="1" applyFont="1" applyBorder="1"/>
    <xf numFmtId="4" fontId="12" fillId="0" borderId="0" xfId="0" applyNumberFormat="1" applyFont="1" applyBorder="1"/>
    <xf numFmtId="4" fontId="48" fillId="0" borderId="0" xfId="0" applyNumberFormat="1" applyFont="1"/>
    <xf numFmtId="0" fontId="16" fillId="0" borderId="0" xfId="0" applyFont="1" applyFill="1"/>
    <xf numFmtId="0" fontId="15" fillId="0" borderId="0" xfId="0" applyFont="1" applyFill="1"/>
    <xf numFmtId="4" fontId="34" fillId="0" borderId="0" xfId="0" applyNumberFormat="1" applyFont="1" applyBorder="1"/>
    <xf numFmtId="0" fontId="49" fillId="0" borderId="0" xfId="0" applyFont="1" applyFill="1"/>
    <xf numFmtId="0" fontId="50" fillId="0" borderId="0" xfId="0" applyFont="1" applyFill="1"/>
    <xf numFmtId="0" fontId="9" fillId="0" borderId="15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17" fillId="0" borderId="40" xfId="1" applyFont="1" applyBorder="1" applyAlignment="1">
      <alignment horizontal="center" vertical="justify"/>
    </xf>
    <xf numFmtId="0" fontId="4" fillId="0" borderId="40" xfId="1" applyFont="1" applyBorder="1" applyAlignment="1">
      <alignment horizontal="center" vertical="justify"/>
    </xf>
    <xf numFmtId="0" fontId="17" fillId="0" borderId="39" xfId="1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right"/>
    </xf>
    <xf numFmtId="0" fontId="9" fillId="0" borderId="11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5" fillId="0" borderId="0" xfId="0" applyFont="1" applyBorder="1"/>
    <xf numFmtId="0" fontId="11" fillId="0" borderId="1" xfId="1" applyFont="1" applyBorder="1" applyAlignment="1">
      <alignment horizontal="center"/>
    </xf>
    <xf numFmtId="0" fontId="16" fillId="0" borderId="4" xfId="1" applyFont="1" applyFill="1" applyBorder="1"/>
    <xf numFmtId="0" fontId="16" fillId="0" borderId="5" xfId="1" applyFont="1" applyFill="1" applyBorder="1"/>
    <xf numFmtId="4" fontId="15" fillId="0" borderId="0" xfId="0" applyNumberFormat="1" applyFont="1" applyBorder="1"/>
    <xf numFmtId="4" fontId="15" fillId="0" borderId="0" xfId="0" applyNumberFormat="1" applyFont="1"/>
    <xf numFmtId="0" fontId="11" fillId="0" borderId="1" xfId="1" applyFont="1" applyBorder="1"/>
    <xf numFmtId="0" fontId="11" fillId="0" borderId="38" xfId="1" applyFont="1" applyBorder="1"/>
    <xf numFmtId="4" fontId="11" fillId="0" borderId="35" xfId="1" applyNumberFormat="1" applyFont="1" applyBorder="1"/>
    <xf numFmtId="4" fontId="11" fillId="0" borderId="0" xfId="1" applyNumberFormat="1" applyFont="1" applyBorder="1"/>
    <xf numFmtId="0" fontId="26" fillId="3" borderId="0" xfId="0" applyFont="1" applyFill="1"/>
    <xf numFmtId="4" fontId="27" fillId="3" borderId="0" xfId="0" applyNumberFormat="1" applyFont="1" applyFill="1" applyBorder="1"/>
    <xf numFmtId="4" fontId="1" fillId="3" borderId="0" xfId="0" applyNumberFormat="1" applyFont="1" applyFill="1" applyBorder="1"/>
    <xf numFmtId="0" fontId="4" fillId="0" borderId="12" xfId="1" applyFont="1" applyFill="1" applyBorder="1"/>
    <xf numFmtId="0" fontId="4" fillId="0" borderId="37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 vertical="justify"/>
    </xf>
    <xf numFmtId="0" fontId="4" fillId="0" borderId="3" xfId="1" applyFont="1" applyFill="1" applyBorder="1" applyAlignment="1">
      <alignment horizontal="center" vertical="justify"/>
    </xf>
    <xf numFmtId="0" fontId="4" fillId="0" borderId="20" xfId="1" applyFont="1" applyFill="1" applyBorder="1" applyAlignment="1">
      <alignment horizontal="center" vertical="justify"/>
    </xf>
    <xf numFmtId="4" fontId="16" fillId="0" borderId="6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4" fontId="16" fillId="0" borderId="13" xfId="0" applyNumberFormat="1" applyFont="1" applyFill="1" applyBorder="1" applyAlignment="1">
      <alignment horizontal="right"/>
    </xf>
    <xf numFmtId="4" fontId="9" fillId="0" borderId="13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0" fontId="12" fillId="0" borderId="2" xfId="0" applyFont="1" applyFill="1" applyBorder="1"/>
    <xf numFmtId="4" fontId="9" fillId="0" borderId="0" xfId="0" applyNumberFormat="1" applyFont="1" applyBorder="1"/>
    <xf numFmtId="0" fontId="9" fillId="0" borderId="0" xfId="0" applyFont="1" applyBorder="1"/>
    <xf numFmtId="4" fontId="27" fillId="0" borderId="0" xfId="0" applyNumberFormat="1" applyFont="1" applyBorder="1"/>
    <xf numFmtId="0" fontId="26" fillId="0" borderId="1" xfId="0" applyFont="1" applyBorder="1" applyAlignment="1">
      <alignment wrapText="1"/>
    </xf>
    <xf numFmtId="0" fontId="12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6" fillId="0" borderId="21" xfId="1" applyFont="1" applyFill="1" applyBorder="1"/>
    <xf numFmtId="4" fontId="20" fillId="0" borderId="17" xfId="0" applyNumberFormat="1" applyFont="1" applyBorder="1"/>
    <xf numFmtId="0" fontId="12" fillId="0" borderId="48" xfId="0" applyFont="1" applyBorder="1"/>
    <xf numFmtId="4" fontId="12" fillId="0" borderId="41" xfId="0" applyNumberFormat="1" applyFont="1" applyBorder="1"/>
    <xf numFmtId="0" fontId="9" fillId="0" borderId="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4" fontId="9" fillId="0" borderId="6" xfId="0" applyNumberFormat="1" applyFont="1" applyBorder="1"/>
    <xf numFmtId="0" fontId="12" fillId="0" borderId="11" xfId="0" applyFont="1" applyFill="1" applyBorder="1"/>
    <xf numFmtId="4" fontId="9" fillId="0" borderId="12" xfId="0" applyNumberFormat="1" applyFont="1" applyBorder="1"/>
    <xf numFmtId="4" fontId="35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9" fillId="0" borderId="0" xfId="1" applyFont="1"/>
    <xf numFmtId="0" fontId="3" fillId="0" borderId="46" xfId="0" applyFont="1" applyFill="1" applyBorder="1"/>
    <xf numFmtId="0" fontId="51" fillId="0" borderId="0" xfId="0" applyFont="1"/>
    <xf numFmtId="0" fontId="3" fillId="0" borderId="47" xfId="0" applyFont="1" applyFill="1" applyBorder="1"/>
    <xf numFmtId="4" fontId="1" fillId="0" borderId="12" xfId="0" applyNumberFormat="1" applyFont="1" applyBorder="1"/>
    <xf numFmtId="0" fontId="51" fillId="0" borderId="0" xfId="1" applyFont="1"/>
    <xf numFmtId="4" fontId="27" fillId="2" borderId="0" xfId="0" applyNumberFormat="1" applyFont="1" applyFill="1"/>
    <xf numFmtId="0" fontId="35" fillId="2" borderId="0" xfId="0" applyFont="1" applyFill="1"/>
    <xf numFmtId="0" fontId="9" fillId="0" borderId="15" xfId="1" applyFont="1" applyFill="1" applyBorder="1" applyAlignment="1">
      <alignment horizontal="center"/>
    </xf>
    <xf numFmtId="0" fontId="1" fillId="0" borderId="49" xfId="1" applyFont="1" applyFill="1" applyBorder="1" applyAlignment="1">
      <alignment horizontal="center"/>
    </xf>
    <xf numFmtId="0" fontId="4" fillId="0" borderId="40" xfId="1" applyFont="1" applyFill="1" applyBorder="1" applyAlignment="1">
      <alignment horizontal="center" vertical="justify"/>
    </xf>
    <xf numFmtId="0" fontId="9" fillId="0" borderId="13" xfId="0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0" fontId="1" fillId="0" borderId="11" xfId="1" applyFont="1" applyBorder="1" applyAlignment="1">
      <alignment horizontal="center"/>
    </xf>
    <xf numFmtId="0" fontId="9" fillId="0" borderId="8" xfId="0" applyFont="1" applyFill="1" applyBorder="1"/>
    <xf numFmtId="0" fontId="16" fillId="0" borderId="13" xfId="1" applyFont="1" applyFill="1" applyBorder="1"/>
    <xf numFmtId="0" fontId="16" fillId="0" borderId="14" xfId="1" applyFont="1" applyFill="1" applyBorder="1" applyAlignment="1">
      <alignment horizontal="center"/>
    </xf>
    <xf numFmtId="4" fontId="1" fillId="0" borderId="35" xfId="0" applyNumberFormat="1" applyFont="1" applyBorder="1" applyAlignment="1">
      <alignment horizontal="right" vertical="justify"/>
    </xf>
    <xf numFmtId="4" fontId="9" fillId="0" borderId="17" xfId="0" applyNumberFormat="1" applyFont="1" applyBorder="1"/>
    <xf numFmtId="4" fontId="16" fillId="0" borderId="17" xfId="0" applyNumberFormat="1" applyFont="1" applyBorder="1" applyAlignment="1">
      <alignment horizontal="right" vertical="justify"/>
    </xf>
    <xf numFmtId="3" fontId="12" fillId="0" borderId="0" xfId="0" applyNumberFormat="1" applyFont="1" applyBorder="1"/>
    <xf numFmtId="0" fontId="13" fillId="0" borderId="0" xfId="0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0" fontId="33" fillId="0" borderId="0" xfId="1" applyNumberFormat="1" applyFont="1" applyFill="1" applyBorder="1"/>
    <xf numFmtId="4" fontId="32" fillId="0" borderId="0" xfId="0" applyNumberFormat="1" applyFont="1"/>
    <xf numFmtId="4" fontId="30" fillId="0" borderId="0" xfId="1" applyNumberFormat="1" applyFont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2" fillId="2" borderId="0" xfId="0" applyFont="1" applyFill="1"/>
    <xf numFmtId="4" fontId="14" fillId="0" borderId="13" xfId="0" applyNumberFormat="1" applyFont="1" applyFill="1" applyBorder="1"/>
    <xf numFmtId="0" fontId="12" fillId="0" borderId="20" xfId="0" applyFont="1" applyBorder="1" applyAlignment="1">
      <alignment horizontal="center" vertical="justify"/>
    </xf>
    <xf numFmtId="4" fontId="12" fillId="0" borderId="12" xfId="0" applyNumberFormat="1" applyFont="1" applyBorder="1"/>
    <xf numFmtId="0" fontId="1" fillId="0" borderId="0" xfId="0" applyFont="1" applyBorder="1"/>
    <xf numFmtId="4" fontId="27" fillId="4" borderId="0" xfId="0" applyNumberFormat="1" applyFont="1" applyFill="1" applyBorder="1"/>
    <xf numFmtId="0" fontId="1" fillId="0" borderId="0" xfId="1" applyFont="1"/>
    <xf numFmtId="0" fontId="9" fillId="0" borderId="0" xfId="1" applyFont="1" applyBorder="1"/>
    <xf numFmtId="0" fontId="1" fillId="0" borderId="16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 vertical="justify"/>
    </xf>
    <xf numFmtId="0" fontId="9" fillId="0" borderId="16" xfId="1" applyFont="1" applyFill="1" applyBorder="1" applyAlignment="1">
      <alignment horizontal="center" vertical="justify"/>
    </xf>
    <xf numFmtId="0" fontId="9" fillId="0" borderId="0" xfId="1" applyFont="1" applyBorder="1" applyAlignment="1">
      <alignment horizontal="center" vertical="justify"/>
    </xf>
    <xf numFmtId="0" fontId="9" fillId="0" borderId="40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4" fontId="9" fillId="0" borderId="0" xfId="1" applyNumberFormat="1" applyFont="1" applyFill="1" applyBorder="1"/>
    <xf numFmtId="0" fontId="1" fillId="0" borderId="34" xfId="1" applyFont="1" applyFill="1" applyBorder="1"/>
    <xf numFmtId="0" fontId="1" fillId="0" borderId="45" xfId="1" applyFont="1" applyFill="1" applyBorder="1"/>
    <xf numFmtId="4" fontId="1" fillId="0" borderId="35" xfId="1" applyNumberFormat="1" applyFont="1" applyFill="1" applyBorder="1"/>
    <xf numFmtId="0" fontId="38" fillId="0" borderId="0" xfId="0" applyFont="1"/>
    <xf numFmtId="0" fontId="35" fillId="0" borderId="0" xfId="0" applyFont="1"/>
    <xf numFmtId="164" fontId="35" fillId="0" borderId="0" xfId="0" applyNumberFormat="1" applyFont="1"/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9" fillId="0" borderId="6" xfId="1" applyFont="1" applyFill="1" applyBorder="1"/>
    <xf numFmtId="4" fontId="1" fillId="0" borderId="17" xfId="1" applyNumberFormat="1" applyFont="1" applyFill="1" applyBorder="1" applyAlignment="1">
      <alignment horizontal="right"/>
    </xf>
    <xf numFmtId="0" fontId="9" fillId="0" borderId="13" xfId="1" applyFont="1" applyFill="1" applyBorder="1"/>
    <xf numFmtId="0" fontId="9" fillId="0" borderId="14" xfId="1" applyFont="1" applyFill="1" applyBorder="1"/>
    <xf numFmtId="4" fontId="1" fillId="0" borderId="12" xfId="1" applyNumberFormat="1" applyFont="1" applyFill="1" applyBorder="1" applyAlignment="1">
      <alignment horizontal="right"/>
    </xf>
    <xf numFmtId="0" fontId="38" fillId="0" borderId="0" xfId="0" applyFont="1" applyBorder="1"/>
    <xf numFmtId="0" fontId="9" fillId="0" borderId="30" xfId="1" applyFont="1" applyFill="1" applyBorder="1"/>
    <xf numFmtId="0" fontId="9" fillId="0" borderId="46" xfId="1" applyFont="1" applyFill="1" applyBorder="1"/>
    <xf numFmtId="4" fontId="9" fillId="0" borderId="17" xfId="0" applyNumberFormat="1" applyFont="1" applyFill="1" applyBorder="1" applyAlignment="1">
      <alignment horizontal="right" vertical="justify"/>
    </xf>
    <xf numFmtId="4" fontId="1" fillId="0" borderId="0" xfId="0" applyNumberFormat="1" applyFont="1" applyFill="1" applyBorder="1" applyAlignment="1">
      <alignment horizontal="right" vertical="justify"/>
    </xf>
    <xf numFmtId="0" fontId="9" fillId="0" borderId="28" xfId="1" applyFont="1" applyFill="1" applyBorder="1"/>
    <xf numFmtId="0" fontId="9" fillId="0" borderId="47" xfId="1" applyFont="1" applyFill="1" applyBorder="1"/>
    <xf numFmtId="4" fontId="9" fillId="0" borderId="41" xfId="0" applyNumberFormat="1" applyFont="1" applyFill="1" applyBorder="1" applyAlignment="1">
      <alignment horizontal="right" vertical="justify"/>
    </xf>
    <xf numFmtId="0" fontId="1" fillId="0" borderId="34" xfId="1" applyFont="1" applyBorder="1"/>
    <xf numFmtId="4" fontId="1" fillId="0" borderId="35" xfId="1" applyNumberFormat="1" applyFont="1" applyBorder="1"/>
    <xf numFmtId="4" fontId="1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9" fillId="0" borderId="21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0" fontId="6" fillId="0" borderId="20" xfId="0" applyFont="1" applyBorder="1" applyAlignment="1">
      <alignment horizontal="center"/>
    </xf>
    <xf numFmtId="4" fontId="6" fillId="0" borderId="3" xfId="0" applyNumberFormat="1" applyFont="1" applyFill="1" applyBorder="1"/>
    <xf numFmtId="4" fontId="6" fillId="0" borderId="20" xfId="0" applyNumberFormat="1" applyFont="1" applyFill="1" applyBorder="1"/>
    <xf numFmtId="0" fontId="6" fillId="0" borderId="0" xfId="0" applyFont="1" applyAlignment="1">
      <alignment horizontal="center"/>
    </xf>
    <xf numFmtId="0" fontId="53" fillId="0" borderId="27" xfId="0" applyFont="1" applyBorder="1" applyAlignment="1">
      <alignment horizontal="center"/>
    </xf>
    <xf numFmtId="0" fontId="53" fillId="0" borderId="13" xfId="0" applyFont="1" applyBorder="1"/>
    <xf numFmtId="0" fontId="53" fillId="0" borderId="26" xfId="0" applyFont="1" applyBorder="1" applyAlignment="1">
      <alignment horizontal="center"/>
    </xf>
    <xf numFmtId="0" fontId="54" fillId="0" borderId="6" xfId="1" applyFont="1" applyFill="1" applyBorder="1" applyAlignment="1">
      <alignment horizontal="center"/>
    </xf>
    <xf numFmtId="0" fontId="54" fillId="0" borderId="6" xfId="1" applyFont="1" applyFill="1" applyBorder="1" applyAlignment="1">
      <alignment horizontal="left"/>
    </xf>
    <xf numFmtId="0" fontId="55" fillId="0" borderId="6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3" fontId="55" fillId="0" borderId="6" xfId="0" applyNumberFormat="1" applyFont="1" applyBorder="1"/>
    <xf numFmtId="4" fontId="54" fillId="0" borderId="6" xfId="0" applyNumberFormat="1" applyFont="1" applyBorder="1" applyAlignment="1">
      <alignment horizontal="right" vertical="justify"/>
    </xf>
    <xf numFmtId="3" fontId="53" fillId="0" borderId="5" xfId="0" applyNumberFormat="1" applyFont="1" applyBorder="1"/>
    <xf numFmtId="0" fontId="53" fillId="0" borderId="13" xfId="0" applyFont="1" applyBorder="1" applyAlignment="1">
      <alignment horizontal="center"/>
    </xf>
    <xf numFmtId="4" fontId="53" fillId="0" borderId="13" xfId="0" applyNumberFormat="1" applyFont="1" applyBorder="1"/>
    <xf numFmtId="0" fontId="54" fillId="0" borderId="13" xfId="1" applyFont="1" applyFill="1" applyBorder="1" applyAlignment="1">
      <alignment horizontal="center"/>
    </xf>
    <xf numFmtId="0" fontId="54" fillId="0" borderId="13" xfId="1" applyFont="1" applyFill="1" applyBorder="1" applyAlignment="1">
      <alignment horizontal="left"/>
    </xf>
    <xf numFmtId="0" fontId="55" fillId="0" borderId="13" xfId="0" applyFont="1" applyBorder="1" applyAlignment="1">
      <alignment horizontal="center"/>
    </xf>
    <xf numFmtId="3" fontId="55" fillId="0" borderId="13" xfId="0" applyNumberFormat="1" applyFont="1" applyBorder="1"/>
    <xf numFmtId="0" fontId="53" fillId="0" borderId="13" xfId="0" applyFont="1" applyFill="1" applyBorder="1" applyAlignment="1">
      <alignment horizontal="center"/>
    </xf>
    <xf numFmtId="0" fontId="54" fillId="0" borderId="13" xfId="0" applyFont="1" applyFill="1" applyBorder="1"/>
    <xf numFmtId="0" fontId="53" fillId="0" borderId="0" xfId="0" applyFont="1"/>
    <xf numFmtId="4" fontId="53" fillId="0" borderId="0" xfId="0" applyNumberFormat="1" applyFont="1"/>
    <xf numFmtId="0" fontId="56" fillId="0" borderId="0" xfId="0" applyFont="1"/>
    <xf numFmtId="4" fontId="56" fillId="0" borderId="0" xfId="0" applyNumberFormat="1" applyFont="1"/>
    <xf numFmtId="0" fontId="6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3" fillId="0" borderId="13" xfId="0" applyNumberFormat="1" applyFont="1" applyBorder="1"/>
    <xf numFmtId="4" fontId="6" fillId="0" borderId="13" xfId="0" applyNumberFormat="1" applyFont="1" applyFill="1" applyBorder="1"/>
    <xf numFmtId="0" fontId="3" fillId="0" borderId="13" xfId="0" applyFont="1" applyBorder="1"/>
    <xf numFmtId="0" fontId="6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6" fillId="0" borderId="13" xfId="0" applyNumberFormat="1" applyFont="1" applyFill="1" applyBorder="1" applyAlignment="1">
      <alignment horizontal="right"/>
    </xf>
    <xf numFmtId="0" fontId="6" fillId="3" borderId="1" xfId="0" applyFont="1" applyFill="1" applyBorder="1"/>
    <xf numFmtId="4" fontId="6" fillId="3" borderId="13" xfId="0" applyNumberFormat="1" applyFont="1" applyFill="1" applyBorder="1"/>
    <xf numFmtId="4" fontId="3" fillId="0" borderId="1" xfId="0" applyNumberFormat="1" applyFont="1" applyFill="1" applyBorder="1"/>
    <xf numFmtId="4" fontId="13" fillId="0" borderId="11" xfId="0" applyNumberFormat="1" applyFont="1" applyBorder="1" applyAlignment="1">
      <alignment horizontal="center"/>
    </xf>
    <xf numFmtId="4" fontId="16" fillId="0" borderId="21" xfId="0" applyNumberFormat="1" applyFont="1" applyBorder="1"/>
    <xf numFmtId="4" fontId="16" fillId="0" borderId="18" xfId="0" applyNumberFormat="1" applyFont="1" applyBorder="1"/>
    <xf numFmtId="4" fontId="16" fillId="0" borderId="19" xfId="0" applyNumberFormat="1" applyFont="1" applyBorder="1"/>
    <xf numFmtId="4" fontId="16" fillId="0" borderId="1" xfId="0" applyNumberFormat="1" applyFont="1" applyBorder="1"/>
    <xf numFmtId="4" fontId="13" fillId="0" borderId="12" xfId="0" applyNumberFormat="1" applyFont="1" applyBorder="1" applyAlignment="1">
      <alignment horizontal="center"/>
    </xf>
    <xf numFmtId="4" fontId="16" fillId="0" borderId="17" xfId="0" applyNumberFormat="1" applyFont="1" applyBorder="1"/>
    <xf numFmtId="4" fontId="16" fillId="0" borderId="12" xfId="0" applyNumberFormat="1" applyFont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4" fontId="3" fillId="0" borderId="6" xfId="0" applyNumberFormat="1" applyFont="1" applyBorder="1"/>
    <xf numFmtId="0" fontId="3" fillId="0" borderId="20" xfId="0" applyFont="1" applyBorder="1" applyAlignment="1">
      <alignment horizontal="center"/>
    </xf>
    <xf numFmtId="0" fontId="10" fillId="0" borderId="34" xfId="0" applyFont="1" applyBorder="1"/>
    <xf numFmtId="4" fontId="14" fillId="0" borderId="14" xfId="0" applyNumberFormat="1" applyFont="1" applyFill="1" applyBorder="1"/>
    <xf numFmtId="4" fontId="3" fillId="0" borderId="14" xfId="0" applyNumberFormat="1" applyFont="1" applyBorder="1"/>
    <xf numFmtId="0" fontId="10" fillId="0" borderId="1" xfId="0" applyFont="1" applyBorder="1"/>
    <xf numFmtId="4" fontId="10" fillId="0" borderId="3" xfId="0" applyNumberFormat="1" applyFont="1" applyBorder="1"/>
    <xf numFmtId="4" fontId="10" fillId="0" borderId="20" xfId="0" applyNumberFormat="1" applyFont="1" applyBorder="1"/>
    <xf numFmtId="4" fontId="3" fillId="0" borderId="20" xfId="0" applyNumberFormat="1" applyFont="1" applyBorder="1"/>
    <xf numFmtId="0" fontId="3" fillId="0" borderId="14" xfId="0" applyFont="1" applyBorder="1"/>
    <xf numFmtId="0" fontId="11" fillId="0" borderId="2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2" fillId="0" borderId="40" xfId="0" applyFont="1" applyBorder="1" applyAlignment="1">
      <alignment horizontal="center" vertical="justify"/>
    </xf>
    <xf numFmtId="0" fontId="12" fillId="0" borderId="25" xfId="0" applyFont="1" applyBorder="1" applyAlignment="1">
      <alignment horizontal="center" vertical="justify"/>
    </xf>
    <xf numFmtId="0" fontId="13" fillId="0" borderId="27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2" fillId="0" borderId="15" xfId="1" applyFont="1" applyFill="1" applyBorder="1" applyAlignment="1">
      <alignment horizontal="center" vertical="center"/>
    </xf>
    <xf numFmtId="0" fontId="52" fillId="0" borderId="24" xfId="1" applyFont="1" applyFill="1" applyBorder="1" applyAlignment="1">
      <alignment horizontal="center" vertical="center"/>
    </xf>
    <xf numFmtId="0" fontId="52" fillId="0" borderId="40" xfId="1" applyFont="1" applyFill="1" applyBorder="1" applyAlignment="1">
      <alignment horizontal="center" vertical="center"/>
    </xf>
    <xf numFmtId="0" fontId="52" fillId="0" borderId="25" xfId="1" applyFont="1" applyFill="1" applyBorder="1" applyAlignment="1">
      <alignment horizontal="center" vertical="center"/>
    </xf>
    <xf numFmtId="0" fontId="53" fillId="0" borderId="40" xfId="0" applyFont="1" applyFill="1" applyBorder="1" applyAlignment="1">
      <alignment horizontal="center" vertical="justify"/>
    </xf>
    <xf numFmtId="0" fontId="53" fillId="0" borderId="25" xfId="0" applyFont="1" applyFill="1" applyBorder="1" applyAlignment="1">
      <alignment horizontal="center" vertical="justify"/>
    </xf>
    <xf numFmtId="0" fontId="53" fillId="0" borderId="40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A2" sqref="A2:B2"/>
    </sheetView>
  </sheetViews>
  <sheetFormatPr defaultRowHeight="16.5"/>
  <cols>
    <col min="1" max="1" width="7" style="3" customWidth="1"/>
    <col min="2" max="2" width="24.42578125" style="3" customWidth="1"/>
    <col min="3" max="3" width="15.28515625" style="3" customWidth="1"/>
    <col min="4" max="4" width="9.85546875" style="3" bestFit="1" customWidth="1"/>
    <col min="5" max="5" width="11.28515625" style="3" bestFit="1" customWidth="1"/>
    <col min="6" max="6" width="12" style="3" customWidth="1"/>
    <col min="7" max="7" width="13.140625" style="32" customWidth="1"/>
    <col min="8" max="8" width="11.140625" style="3" bestFit="1" customWidth="1"/>
    <col min="9" max="9" width="9.85546875" style="3" bestFit="1" customWidth="1"/>
    <col min="10" max="16384" width="9.140625" style="3"/>
  </cols>
  <sheetData>
    <row r="1" spans="1:7">
      <c r="A1" s="1" t="s">
        <v>0</v>
      </c>
      <c r="B1" s="2"/>
      <c r="C1" s="2"/>
    </row>
    <row r="2" spans="1:7" s="7" customFormat="1">
      <c r="A2" s="389" t="s">
        <v>173</v>
      </c>
      <c r="B2" s="390"/>
      <c r="C2" s="40"/>
      <c r="G2" s="31"/>
    </row>
    <row r="3" spans="1:7">
      <c r="A3" s="4" t="s">
        <v>45</v>
      </c>
      <c r="B3" s="4"/>
      <c r="C3" s="4" t="s">
        <v>156</v>
      </c>
      <c r="F3" s="4" t="s">
        <v>46</v>
      </c>
      <c r="G3" s="433"/>
    </row>
    <row r="4" spans="1:7">
      <c r="A4" s="4" t="s">
        <v>1</v>
      </c>
      <c r="B4" s="4"/>
      <c r="C4" s="4" t="s">
        <v>157</v>
      </c>
      <c r="F4" s="4" t="s">
        <v>2</v>
      </c>
      <c r="G4" s="433"/>
    </row>
    <row r="5" spans="1:7">
      <c r="A5" s="5"/>
      <c r="B5" s="5"/>
      <c r="C5" s="5"/>
    </row>
    <row r="6" spans="1:7">
      <c r="A6" s="5"/>
      <c r="B6" s="5"/>
      <c r="C6" s="5"/>
    </row>
    <row r="7" spans="1:7">
      <c r="A7" s="5"/>
      <c r="B7" s="47" t="s">
        <v>165</v>
      </c>
      <c r="C7" s="6"/>
    </row>
    <row r="8" spans="1:7">
      <c r="A8" s="8"/>
      <c r="B8" s="8" t="s">
        <v>166</v>
      </c>
      <c r="C8" s="8"/>
    </row>
    <row r="9" spans="1:7" ht="17.25" thickBot="1">
      <c r="A9" s="9" t="s">
        <v>3</v>
      </c>
      <c r="B9" s="10"/>
      <c r="C9" s="10"/>
    </row>
    <row r="10" spans="1:7" ht="17.25" thickBot="1">
      <c r="A10" s="12" t="s">
        <v>4</v>
      </c>
      <c r="B10" s="12" t="s">
        <v>5</v>
      </c>
      <c r="C10" s="466" t="s">
        <v>163</v>
      </c>
      <c r="D10" s="466" t="s">
        <v>164</v>
      </c>
      <c r="E10" s="467" t="s">
        <v>162</v>
      </c>
      <c r="F10" s="432"/>
      <c r="G10" s="434"/>
    </row>
    <row r="11" spans="1:7">
      <c r="A11" s="13">
        <v>1</v>
      </c>
      <c r="B11" s="14" t="s">
        <v>6</v>
      </c>
      <c r="C11" s="56">
        <v>65905</v>
      </c>
      <c r="D11" s="468">
        <v>65905</v>
      </c>
      <c r="E11" s="468">
        <f>SUM(C11:D11)</f>
        <v>131810</v>
      </c>
      <c r="F11" s="28"/>
      <c r="G11" s="435"/>
    </row>
    <row r="12" spans="1:7">
      <c r="A12" s="15">
        <v>2</v>
      </c>
      <c r="B12" s="16" t="s">
        <v>7</v>
      </c>
      <c r="C12" s="56">
        <v>36233</v>
      </c>
      <c r="D12" s="468">
        <v>36233</v>
      </c>
      <c r="E12" s="468">
        <f t="shared" ref="E12:E20" si="0">SUM(C12:D12)</f>
        <v>72466</v>
      </c>
      <c r="F12" s="28"/>
      <c r="G12" s="435"/>
    </row>
    <row r="13" spans="1:7">
      <c r="A13" s="15">
        <v>3</v>
      </c>
      <c r="B13" s="16" t="s">
        <v>8</v>
      </c>
      <c r="C13" s="56">
        <v>54096</v>
      </c>
      <c r="D13" s="468">
        <v>54096</v>
      </c>
      <c r="E13" s="468">
        <f t="shared" si="0"/>
        <v>108192</v>
      </c>
      <c r="F13" s="28"/>
      <c r="G13" s="435"/>
    </row>
    <row r="14" spans="1:7">
      <c r="A14" s="15">
        <v>4</v>
      </c>
      <c r="B14" s="16" t="s">
        <v>153</v>
      </c>
      <c r="C14" s="56">
        <v>64424</v>
      </c>
      <c r="D14" s="468">
        <v>64424</v>
      </c>
      <c r="E14" s="468">
        <f t="shared" si="0"/>
        <v>128848</v>
      </c>
      <c r="F14" s="28"/>
      <c r="G14" s="435"/>
    </row>
    <row r="15" spans="1:7">
      <c r="A15" s="15">
        <v>5</v>
      </c>
      <c r="B15" s="16" t="s">
        <v>154</v>
      </c>
      <c r="C15" s="56">
        <v>67871</v>
      </c>
      <c r="D15" s="468">
        <v>67871</v>
      </c>
      <c r="E15" s="468">
        <f t="shared" si="0"/>
        <v>135742</v>
      </c>
      <c r="F15" s="28"/>
      <c r="G15" s="435"/>
    </row>
    <row r="16" spans="1:7" s="7" customFormat="1">
      <c r="A16" s="15">
        <v>6</v>
      </c>
      <c r="B16" s="16" t="s">
        <v>155</v>
      </c>
      <c r="C16" s="56">
        <v>52922</v>
      </c>
      <c r="D16" s="468">
        <v>52922</v>
      </c>
      <c r="E16" s="468">
        <f t="shared" si="0"/>
        <v>105844</v>
      </c>
      <c r="F16" s="28"/>
      <c r="G16" s="435"/>
    </row>
    <row r="17" spans="1:7">
      <c r="A17" s="15">
        <v>7</v>
      </c>
      <c r="B17" s="16" t="s">
        <v>50</v>
      </c>
      <c r="C17" s="56">
        <v>46099</v>
      </c>
      <c r="D17" s="468">
        <v>46099</v>
      </c>
      <c r="E17" s="468">
        <f t="shared" si="0"/>
        <v>92198</v>
      </c>
      <c r="F17" s="28"/>
      <c r="G17" s="435"/>
    </row>
    <row r="18" spans="1:7">
      <c r="A18" s="15">
        <v>8</v>
      </c>
      <c r="B18" s="16" t="s">
        <v>12</v>
      </c>
      <c r="C18" s="56">
        <v>50593</v>
      </c>
      <c r="D18" s="468">
        <v>50593</v>
      </c>
      <c r="E18" s="468">
        <f t="shared" si="0"/>
        <v>101186</v>
      </c>
      <c r="F18" s="28"/>
      <c r="G18" s="435"/>
    </row>
    <row r="19" spans="1:7">
      <c r="A19" s="15">
        <v>9</v>
      </c>
      <c r="B19" s="16" t="s">
        <v>13</v>
      </c>
      <c r="C19" s="56">
        <v>21317</v>
      </c>
      <c r="D19" s="468">
        <v>21317</v>
      </c>
      <c r="E19" s="468">
        <f t="shared" si="0"/>
        <v>42634</v>
      </c>
      <c r="F19" s="28"/>
      <c r="G19" s="435"/>
    </row>
    <row r="20" spans="1:7" ht="17.25" thickBot="1">
      <c r="A20" s="17">
        <v>10</v>
      </c>
      <c r="B20" s="18" t="s">
        <v>14</v>
      </c>
      <c r="C20" s="56">
        <v>28795</v>
      </c>
      <c r="D20" s="468">
        <v>28795</v>
      </c>
      <c r="E20" s="468">
        <f t="shared" si="0"/>
        <v>57590</v>
      </c>
      <c r="F20" s="28"/>
      <c r="G20" s="435"/>
    </row>
    <row r="21" spans="1:7" ht="17.25" thickBot="1">
      <c r="A21" s="63"/>
      <c r="B21" s="52" t="s">
        <v>15</v>
      </c>
      <c r="C21" s="469">
        <f>SUM(C11:C20)</f>
        <v>488255</v>
      </c>
      <c r="D21" s="469">
        <f t="shared" ref="D21:E21" si="1">SUM(D11:D20)</f>
        <v>488255</v>
      </c>
      <c r="E21" s="469">
        <f t="shared" si="1"/>
        <v>976510</v>
      </c>
      <c r="F21" s="28"/>
      <c r="G21" s="435"/>
    </row>
    <row r="22" spans="1:7">
      <c r="A22" s="21"/>
      <c r="B22" s="22"/>
      <c r="C22" s="24"/>
    </row>
    <row r="23" spans="1:7">
      <c r="A23" s="21"/>
      <c r="B23" s="22"/>
      <c r="C23" s="22"/>
    </row>
    <row r="24" spans="1:7" ht="17.25" thickBot="1">
      <c r="A24" s="23" t="s">
        <v>16</v>
      </c>
      <c r="B24" s="23"/>
      <c r="C24" s="23"/>
    </row>
    <row r="25" spans="1:7" ht="17.25" thickBot="1">
      <c r="A25" s="25" t="s">
        <v>4</v>
      </c>
      <c r="B25" s="26" t="s">
        <v>5</v>
      </c>
      <c r="C25" s="466" t="s">
        <v>163</v>
      </c>
      <c r="D25" s="466" t="s">
        <v>164</v>
      </c>
      <c r="E25" s="467" t="s">
        <v>162</v>
      </c>
    </row>
    <row r="26" spans="1:7">
      <c r="A26" s="27">
        <v>1</v>
      </c>
      <c r="B26" s="16" t="s">
        <v>17</v>
      </c>
      <c r="C26" s="56">
        <v>1536</v>
      </c>
      <c r="D26" s="470">
        <v>1536</v>
      </c>
      <c r="E26" s="468">
        <f t="shared" ref="E26:E27" si="2">SUM(C26:D26)</f>
        <v>3072</v>
      </c>
      <c r="F26" s="28"/>
      <c r="G26" s="435"/>
    </row>
    <row r="27" spans="1:7" ht="17.25" thickBot="1">
      <c r="A27" s="29">
        <v>2</v>
      </c>
      <c r="B27" s="16" t="s">
        <v>18</v>
      </c>
      <c r="C27" s="56">
        <v>464</v>
      </c>
      <c r="D27" s="470">
        <v>464</v>
      </c>
      <c r="E27" s="468">
        <f t="shared" si="2"/>
        <v>928</v>
      </c>
      <c r="F27" s="28"/>
      <c r="G27" s="435"/>
    </row>
    <row r="28" spans="1:7" ht="17.25" thickBot="1">
      <c r="A28" s="19"/>
      <c r="B28" s="20" t="s">
        <v>19</v>
      </c>
      <c r="C28" s="469">
        <f>SUM(C26:C27)</f>
        <v>2000</v>
      </c>
      <c r="D28" s="469">
        <f t="shared" ref="D28:E28" si="3">SUM(D26:D27)</f>
        <v>2000</v>
      </c>
      <c r="E28" s="469">
        <f t="shared" si="3"/>
        <v>4000</v>
      </c>
      <c r="F28" s="28"/>
      <c r="G28" s="435"/>
    </row>
    <row r="29" spans="1:7">
      <c r="A29" s="21"/>
      <c r="B29" s="22"/>
      <c r="C29" s="22"/>
    </row>
    <row r="30" spans="1:7" ht="17.25" thickBot="1">
      <c r="A30" s="23" t="s">
        <v>20</v>
      </c>
      <c r="B30" s="23"/>
      <c r="C30" s="23"/>
    </row>
    <row r="31" spans="1:7" ht="17.25" thickBot="1">
      <c r="A31" s="25" t="s">
        <v>4</v>
      </c>
      <c r="B31" s="26" t="s">
        <v>21</v>
      </c>
      <c r="C31" s="466" t="s">
        <v>163</v>
      </c>
      <c r="D31" s="466" t="s">
        <v>164</v>
      </c>
      <c r="E31" s="467" t="s">
        <v>162</v>
      </c>
    </row>
    <row r="32" spans="1:7">
      <c r="A32" s="13">
        <v>1</v>
      </c>
      <c r="B32" s="16" t="s">
        <v>22</v>
      </c>
      <c r="C32" s="56">
        <v>5275</v>
      </c>
      <c r="D32" s="470">
        <v>5275</v>
      </c>
      <c r="E32" s="468">
        <f t="shared" ref="E32:E38" si="4">SUM(C32:D32)</f>
        <v>10550</v>
      </c>
      <c r="F32" s="28"/>
      <c r="G32" s="435"/>
    </row>
    <row r="33" spans="1:7">
      <c r="A33" s="64">
        <v>2</v>
      </c>
      <c r="B33" s="16" t="s">
        <v>7</v>
      </c>
      <c r="C33" s="56">
        <v>4434</v>
      </c>
      <c r="D33" s="470">
        <v>4434</v>
      </c>
      <c r="E33" s="468">
        <f t="shared" si="4"/>
        <v>8868</v>
      </c>
      <c r="F33" s="28"/>
      <c r="G33" s="435"/>
    </row>
    <row r="34" spans="1:7">
      <c r="A34" s="64">
        <v>3</v>
      </c>
      <c r="B34" s="16" t="s">
        <v>23</v>
      </c>
      <c r="C34" s="56">
        <v>4295</v>
      </c>
      <c r="D34" s="470">
        <v>4295</v>
      </c>
      <c r="E34" s="468">
        <f t="shared" si="4"/>
        <v>8590</v>
      </c>
      <c r="F34" s="28"/>
      <c r="G34" s="435"/>
    </row>
    <row r="35" spans="1:7">
      <c r="A35" s="64">
        <v>4</v>
      </c>
      <c r="B35" s="16" t="s">
        <v>24</v>
      </c>
      <c r="C35" s="56">
        <v>2968</v>
      </c>
      <c r="D35" s="470">
        <v>2968</v>
      </c>
      <c r="E35" s="468">
        <f t="shared" si="4"/>
        <v>5936</v>
      </c>
      <c r="F35" s="28"/>
      <c r="G35" s="435"/>
    </row>
    <row r="36" spans="1:7">
      <c r="A36" s="64">
        <v>5</v>
      </c>
      <c r="B36" s="16" t="s">
        <v>18</v>
      </c>
      <c r="C36" s="56">
        <v>3247</v>
      </c>
      <c r="D36" s="470">
        <v>3247</v>
      </c>
      <c r="E36" s="468">
        <f t="shared" si="4"/>
        <v>6494</v>
      </c>
      <c r="F36" s="28"/>
      <c r="G36" s="435"/>
    </row>
    <row r="37" spans="1:7">
      <c r="A37" s="64">
        <v>6</v>
      </c>
      <c r="B37" s="16" t="s">
        <v>56</v>
      </c>
      <c r="C37" s="56">
        <v>2466</v>
      </c>
      <c r="D37" s="470">
        <v>2466</v>
      </c>
      <c r="E37" s="468">
        <f t="shared" si="4"/>
        <v>4932</v>
      </c>
      <c r="F37" s="28"/>
      <c r="G37" s="435"/>
    </row>
    <row r="38" spans="1:7" ht="17.25" thickBot="1">
      <c r="A38" s="70">
        <v>7</v>
      </c>
      <c r="B38" s="18" t="s">
        <v>57</v>
      </c>
      <c r="C38" s="57">
        <v>3315</v>
      </c>
      <c r="D38" s="496">
        <v>3315</v>
      </c>
      <c r="E38" s="491">
        <f t="shared" si="4"/>
        <v>6630</v>
      </c>
      <c r="F38" s="28"/>
      <c r="G38" s="435"/>
    </row>
    <row r="39" spans="1:7" ht="17.25" thickBot="1">
      <c r="A39" s="19"/>
      <c r="B39" s="20" t="s">
        <v>25</v>
      </c>
      <c r="C39" s="59">
        <f>SUM(C32:C38)</f>
        <v>26000</v>
      </c>
      <c r="D39" s="441">
        <f t="shared" ref="D39:E39" si="5">SUM(D32:D38)</f>
        <v>26000</v>
      </c>
      <c r="E39" s="442">
        <f t="shared" si="5"/>
        <v>52000</v>
      </c>
      <c r="F39" s="28"/>
      <c r="G39" s="435"/>
    </row>
    <row r="40" spans="1:7">
      <c r="A40" s="32"/>
      <c r="B40" s="21"/>
      <c r="C40" s="21"/>
    </row>
    <row r="41" spans="1:7">
      <c r="A41" s="32"/>
      <c r="B41" s="21"/>
      <c r="C41" s="21"/>
    </row>
    <row r="42" spans="1:7" ht="17.25" thickBot="1">
      <c r="A42" s="23" t="s">
        <v>26</v>
      </c>
      <c r="B42" s="23"/>
      <c r="C42" s="23"/>
    </row>
    <row r="43" spans="1:7" ht="17.25" thickBot="1">
      <c r="A43" s="25" t="s">
        <v>4</v>
      </c>
      <c r="B43" s="26" t="s">
        <v>21</v>
      </c>
      <c r="C43" s="471" t="s">
        <v>163</v>
      </c>
      <c r="D43" s="471" t="s">
        <v>164</v>
      </c>
      <c r="E43" s="472" t="s">
        <v>162</v>
      </c>
    </row>
    <row r="44" spans="1:7" ht="17.25" thickBot="1">
      <c r="A44" s="33">
        <v>1</v>
      </c>
      <c r="B44" s="41" t="s">
        <v>17</v>
      </c>
      <c r="C44" s="56">
        <v>75000</v>
      </c>
      <c r="D44" s="470">
        <v>75000</v>
      </c>
      <c r="E44" s="468">
        <f t="shared" ref="E44" si="6">SUM(C44:D44)</f>
        <v>150000</v>
      </c>
      <c r="F44" s="28"/>
      <c r="G44" s="435"/>
    </row>
    <row r="45" spans="1:7" s="7" customFormat="1">
      <c r="A45" s="34"/>
      <c r="B45" s="34"/>
      <c r="C45" s="34"/>
      <c r="G45" s="31"/>
    </row>
    <row r="46" spans="1:7" ht="17.25" thickBot="1">
      <c r="A46" s="9" t="s">
        <v>47</v>
      </c>
      <c r="B46" s="11"/>
      <c r="C46" s="11"/>
    </row>
    <row r="47" spans="1:7" ht="17.25" thickBot="1">
      <c r="A47" s="25" t="s">
        <v>4</v>
      </c>
      <c r="B47" s="26" t="s">
        <v>21</v>
      </c>
      <c r="C47" s="42" t="s">
        <v>163</v>
      </c>
      <c r="D47" s="42" t="s">
        <v>164</v>
      </c>
      <c r="E47" s="488" t="s">
        <v>162</v>
      </c>
    </row>
    <row r="48" spans="1:7">
      <c r="A48" s="485">
        <v>1</v>
      </c>
      <c r="B48" s="14" t="s">
        <v>17</v>
      </c>
      <c r="C48" s="486">
        <v>9407</v>
      </c>
      <c r="D48" s="486">
        <v>9407</v>
      </c>
      <c r="E48" s="487">
        <f t="shared" ref="E48:E50" si="7">SUM(C48:D48)</f>
        <v>18814</v>
      </c>
      <c r="F48" s="28"/>
      <c r="G48" s="435"/>
    </row>
    <row r="49" spans="1:10">
      <c r="A49" s="67">
        <v>2</v>
      </c>
      <c r="B49" s="16" t="s">
        <v>18</v>
      </c>
      <c r="C49" s="391">
        <v>4953</v>
      </c>
      <c r="D49" s="391">
        <v>4953</v>
      </c>
      <c r="E49" s="468">
        <f t="shared" si="7"/>
        <v>9906</v>
      </c>
      <c r="F49" s="28"/>
      <c r="G49" s="435"/>
    </row>
    <row r="50" spans="1:10" ht="17.25" thickBot="1">
      <c r="A50" s="68">
        <v>3</v>
      </c>
      <c r="B50" s="18" t="s">
        <v>55</v>
      </c>
      <c r="C50" s="490">
        <v>5530</v>
      </c>
      <c r="D50" s="490">
        <v>5530</v>
      </c>
      <c r="E50" s="491">
        <f t="shared" si="7"/>
        <v>11060</v>
      </c>
      <c r="F50" s="28"/>
      <c r="G50" s="435"/>
    </row>
    <row r="51" spans="1:10" ht="17.25" thickBot="1">
      <c r="A51" s="489"/>
      <c r="B51" s="492" t="s">
        <v>27</v>
      </c>
      <c r="C51" s="493">
        <f>SUM(C48:C50)</f>
        <v>19890</v>
      </c>
      <c r="D51" s="493">
        <f t="shared" ref="D51:E51" si="8">SUM(D48:D50)</f>
        <v>19890</v>
      </c>
      <c r="E51" s="494">
        <f t="shared" si="8"/>
        <v>39780</v>
      </c>
      <c r="F51" s="28"/>
      <c r="G51" s="435"/>
    </row>
    <row r="52" spans="1:10">
      <c r="A52" s="34"/>
      <c r="B52" s="34"/>
      <c r="C52" s="34"/>
    </row>
    <row r="53" spans="1:10" ht="17.25" thickBot="1">
      <c r="A53" s="9" t="s">
        <v>48</v>
      </c>
      <c r="B53" s="11"/>
      <c r="C53" s="11"/>
      <c r="F53" s="443"/>
    </row>
    <row r="54" spans="1:10" ht="17.25" thickBot="1">
      <c r="A54" s="25" t="s">
        <v>4</v>
      </c>
      <c r="B54" s="26" t="s">
        <v>21</v>
      </c>
      <c r="C54" s="42" t="s">
        <v>163</v>
      </c>
      <c r="D54" s="42" t="s">
        <v>164</v>
      </c>
      <c r="E54" s="488" t="s">
        <v>162</v>
      </c>
      <c r="G54" s="60" t="s">
        <v>51</v>
      </c>
      <c r="H54" s="61">
        <v>1224000</v>
      </c>
    </row>
    <row r="55" spans="1:10" ht="17.25" thickBot="1">
      <c r="A55" s="36">
        <v>1</v>
      </c>
      <c r="B55" s="41" t="s">
        <v>28</v>
      </c>
      <c r="C55" s="476">
        <v>855</v>
      </c>
      <c r="D55" s="476">
        <v>855</v>
      </c>
      <c r="E55" s="495">
        <f>SUM(C55:D55)</f>
        <v>1710</v>
      </c>
      <c r="G55" s="3" t="s">
        <v>143</v>
      </c>
      <c r="H55" s="28">
        <f>E58</f>
        <v>1224000</v>
      </c>
    </row>
    <row r="56" spans="1:10" ht="17.25" thickBot="1">
      <c r="A56" s="37"/>
      <c r="B56" s="45"/>
      <c r="C56" s="31"/>
      <c r="G56" s="31" t="s">
        <v>144</v>
      </c>
      <c r="H56" s="30">
        <f>H54-H55</f>
        <v>0</v>
      </c>
    </row>
    <row r="57" spans="1:10" ht="17.25" thickBot="1">
      <c r="A57" s="25" t="s">
        <v>4</v>
      </c>
      <c r="B57" s="42" t="s">
        <v>21</v>
      </c>
      <c r="C57" s="466" t="s">
        <v>163</v>
      </c>
      <c r="D57" s="466" t="s">
        <v>164</v>
      </c>
      <c r="E57" s="467" t="s">
        <v>162</v>
      </c>
    </row>
    <row r="58" spans="1:10" ht="17.25" thickBot="1">
      <c r="A58" s="54"/>
      <c r="B58" s="55" t="s">
        <v>29</v>
      </c>
      <c r="C58" s="473">
        <f>C21+C28+C39+C44+C51+C55</f>
        <v>612000</v>
      </c>
      <c r="D58" s="473">
        <f t="shared" ref="D58:E58" si="9">D21+D28+D39+D44+D51+D55</f>
        <v>612000</v>
      </c>
      <c r="E58" s="473">
        <f t="shared" si="9"/>
        <v>1224000</v>
      </c>
      <c r="F58" s="28"/>
      <c r="G58" s="435"/>
    </row>
    <row r="59" spans="1:10">
      <c r="A59" s="34"/>
      <c r="B59" s="34"/>
      <c r="C59" s="35"/>
      <c r="E59" s="32"/>
    </row>
    <row r="60" spans="1:10" s="7" customFormat="1" ht="17.25" thickBot="1">
      <c r="A60" s="71"/>
      <c r="B60" s="72"/>
      <c r="C60" s="24"/>
      <c r="G60" s="31"/>
    </row>
    <row r="61" spans="1:10" ht="17.25" thickBot="1">
      <c r="B61" s="52" t="s">
        <v>30</v>
      </c>
      <c r="C61" s="466" t="s">
        <v>152</v>
      </c>
      <c r="D61" s="466" t="s">
        <v>164</v>
      </c>
      <c r="E61" s="467" t="s">
        <v>162</v>
      </c>
      <c r="J61" s="32"/>
    </row>
    <row r="62" spans="1:10" s="7" customFormat="1">
      <c r="B62" s="49" t="s">
        <v>31</v>
      </c>
      <c r="C62" s="56">
        <f>C18+C26+C44+C48</f>
        <v>136536</v>
      </c>
      <c r="D62" s="56">
        <f>D18+D26+D44+D48</f>
        <v>136536</v>
      </c>
      <c r="E62" s="56">
        <f>E18+E26+E44+E48</f>
        <v>273072</v>
      </c>
      <c r="J62" s="31"/>
    </row>
    <row r="63" spans="1:10" s="7" customFormat="1">
      <c r="B63" s="50" t="s">
        <v>32</v>
      </c>
      <c r="C63" s="56">
        <f>C27+C36+C49</f>
        <v>8664</v>
      </c>
      <c r="D63" s="56">
        <f>D27+D36+D49</f>
        <v>8664</v>
      </c>
      <c r="E63" s="56">
        <f>E27+E36+E49</f>
        <v>17328</v>
      </c>
      <c r="J63" s="31"/>
    </row>
    <row r="64" spans="1:10" s="7" customFormat="1" ht="20.25" customHeight="1">
      <c r="B64" s="50" t="s">
        <v>33</v>
      </c>
      <c r="C64" s="56">
        <f>C19+C50</f>
        <v>26847</v>
      </c>
      <c r="D64" s="56">
        <f>D19+D50</f>
        <v>26847</v>
      </c>
      <c r="E64" s="56">
        <f>E19+E50</f>
        <v>53694</v>
      </c>
      <c r="F64" s="30"/>
      <c r="G64" s="30"/>
      <c r="H64" s="175"/>
      <c r="I64" s="30"/>
      <c r="J64" s="31"/>
    </row>
    <row r="65" spans="2:10" s="7" customFormat="1" ht="20.25" customHeight="1" thickBot="1">
      <c r="B65" s="51" t="s">
        <v>34</v>
      </c>
      <c r="C65" s="56">
        <f>C20+C37</f>
        <v>31261</v>
      </c>
      <c r="D65" s="56">
        <f>D20+D37</f>
        <v>31261</v>
      </c>
      <c r="E65" s="56">
        <f>E20+E37</f>
        <v>62522</v>
      </c>
      <c r="F65" s="30"/>
      <c r="G65" s="30"/>
      <c r="H65" s="39"/>
      <c r="I65" s="24"/>
      <c r="J65" s="31"/>
    </row>
    <row r="66" spans="2:10" s="7" customFormat="1" ht="17.25" thickBot="1">
      <c r="B66" s="52" t="s">
        <v>35</v>
      </c>
      <c r="C66" s="56">
        <f>SUM(C62:C65)</f>
        <v>203308</v>
      </c>
      <c r="D66" s="56">
        <f t="shared" ref="D66:E66" si="10">SUM(D62:D65)</f>
        <v>203308</v>
      </c>
      <c r="E66" s="56">
        <f t="shared" si="10"/>
        <v>406616</v>
      </c>
      <c r="F66" s="24"/>
      <c r="G66" s="24"/>
      <c r="H66" s="31"/>
      <c r="I66" s="30"/>
      <c r="J66" s="31"/>
    </row>
    <row r="67" spans="2:10" s="7" customFormat="1" ht="17.25" thickBot="1">
      <c r="B67" s="52" t="s">
        <v>36</v>
      </c>
      <c r="C67" s="56">
        <f>SUM(C11:C17)+SUM(C32:C35)+C38+C55</f>
        <v>408692</v>
      </c>
      <c r="D67" s="56">
        <f>SUM(D11:D17)+SUM(D32:D35)+D38+D55</f>
        <v>408692</v>
      </c>
      <c r="E67" s="56">
        <f>SUM(E11:E17)+SUM(E32:E35)+E38+E55</f>
        <v>817384</v>
      </c>
      <c r="F67" s="30"/>
      <c r="G67" s="30"/>
      <c r="H67" s="31"/>
      <c r="I67" s="31"/>
      <c r="J67" s="31"/>
    </row>
    <row r="68" spans="2:10" s="7" customFormat="1" ht="17.25" thickBot="1">
      <c r="B68" s="474" t="s">
        <v>53</v>
      </c>
      <c r="C68" s="475">
        <f t="shared" ref="C68:E68" si="11">C66+C67</f>
        <v>612000</v>
      </c>
      <c r="D68" s="475">
        <f t="shared" si="11"/>
        <v>612000</v>
      </c>
      <c r="E68" s="475">
        <f t="shared" si="11"/>
        <v>1224000</v>
      </c>
      <c r="F68" s="31"/>
      <c r="G68" s="31"/>
      <c r="H68" s="31"/>
      <c r="I68" s="31"/>
      <c r="J68" s="31"/>
    </row>
    <row r="69" spans="2:10" s="7" customFormat="1" ht="17.25" thickBot="1">
      <c r="B69" s="22"/>
      <c r="C69" s="24"/>
      <c r="E69" s="39"/>
      <c r="F69" s="436"/>
      <c r="G69" s="436"/>
      <c r="H69" s="39"/>
      <c r="I69" s="436"/>
      <c r="J69" s="31"/>
    </row>
    <row r="70" spans="2:10" s="7" customFormat="1" ht="17.25" thickBot="1">
      <c r="B70" s="62"/>
      <c r="C70" s="25" t="s">
        <v>158</v>
      </c>
      <c r="D70" s="42" t="s">
        <v>159</v>
      </c>
      <c r="E70" s="42" t="s">
        <v>160</v>
      </c>
      <c r="F70" s="440" t="s">
        <v>161</v>
      </c>
      <c r="G70" s="30"/>
      <c r="H70" s="175"/>
      <c r="I70" s="30"/>
      <c r="J70" s="31"/>
    </row>
    <row r="71" spans="2:10" s="7" customFormat="1" ht="15.75" customHeight="1">
      <c r="B71" s="437" t="s">
        <v>38</v>
      </c>
      <c r="C71" s="58">
        <f>E18</f>
        <v>101186</v>
      </c>
      <c r="D71" s="27"/>
      <c r="E71" s="58">
        <f>E19</f>
        <v>42634</v>
      </c>
      <c r="F71" s="58">
        <f>E20</f>
        <v>57590</v>
      </c>
      <c r="G71" s="30"/>
      <c r="H71" s="175"/>
      <c r="I71" s="30"/>
      <c r="J71" s="31"/>
    </row>
    <row r="72" spans="2:10" s="7" customFormat="1" ht="15.75" customHeight="1">
      <c r="B72" s="438" t="s">
        <v>39</v>
      </c>
      <c r="C72" s="56">
        <f>E26</f>
        <v>3072</v>
      </c>
      <c r="D72" s="56">
        <f>E27</f>
        <v>928</v>
      </c>
      <c r="E72" s="64"/>
      <c r="F72" s="64"/>
      <c r="G72" s="24"/>
      <c r="H72" s="39"/>
      <c r="I72" s="24"/>
      <c r="J72" s="31"/>
    </row>
    <row r="73" spans="2:10" s="7" customFormat="1" ht="15.75" customHeight="1">
      <c r="B73" s="438" t="s">
        <v>42</v>
      </c>
      <c r="C73" s="56"/>
      <c r="D73" s="56">
        <f>E36</f>
        <v>6494</v>
      </c>
      <c r="E73" s="64"/>
      <c r="F73" s="56">
        <f>E37</f>
        <v>4932</v>
      </c>
      <c r="G73" s="30"/>
      <c r="H73" s="31"/>
      <c r="I73" s="30"/>
      <c r="J73" s="31"/>
    </row>
    <row r="74" spans="2:10" s="7" customFormat="1" ht="15.75" customHeight="1">
      <c r="B74" s="438" t="s">
        <v>52</v>
      </c>
      <c r="C74" s="56">
        <f>E44</f>
        <v>150000</v>
      </c>
      <c r="D74" s="64"/>
      <c r="E74" s="64"/>
      <c r="F74" s="64"/>
      <c r="G74" s="31"/>
    </row>
    <row r="75" spans="2:10" s="7" customFormat="1" ht="15.75" customHeight="1" thickBot="1">
      <c r="B75" s="439" t="s">
        <v>40</v>
      </c>
      <c r="C75" s="57">
        <f>E48</f>
        <v>18814</v>
      </c>
      <c r="D75" s="57">
        <f>E49</f>
        <v>9906</v>
      </c>
      <c r="E75" s="57">
        <f>E50</f>
        <v>11060</v>
      </c>
      <c r="F75" s="29"/>
      <c r="G75" s="31"/>
    </row>
    <row r="76" spans="2:10" s="7" customFormat="1" ht="15.75" customHeight="1" thickBot="1">
      <c r="B76" s="62" t="s">
        <v>43</v>
      </c>
      <c r="C76" s="59">
        <f>SUM(C71:C75)</f>
        <v>273072</v>
      </c>
      <c r="D76" s="441">
        <f t="shared" ref="D76:F76" si="12">SUM(D71:D75)</f>
        <v>17328</v>
      </c>
      <c r="E76" s="441">
        <f t="shared" si="12"/>
        <v>53694</v>
      </c>
      <c r="F76" s="442">
        <f t="shared" si="12"/>
        <v>62522</v>
      </c>
      <c r="G76" s="31"/>
    </row>
    <row r="77" spans="2:10" s="7" customFormat="1" ht="15.75" customHeight="1">
      <c r="C77" s="24"/>
      <c r="G77" s="31"/>
    </row>
    <row r="78" spans="2:10" s="7" customFormat="1">
      <c r="B78" s="39"/>
      <c r="C78" s="39"/>
      <c r="G78" s="31"/>
    </row>
    <row r="79" spans="2:10" s="7" customFormat="1">
      <c r="B79" s="44" t="s">
        <v>49</v>
      </c>
      <c r="G79" s="31"/>
    </row>
    <row r="80" spans="2:10" s="7" customFormat="1">
      <c r="B80" s="44" t="s">
        <v>44</v>
      </c>
      <c r="G80" s="31"/>
    </row>
    <row r="81" spans="3:7" s="7" customFormat="1">
      <c r="G81" s="31"/>
    </row>
    <row r="82" spans="3:7" s="7" customFormat="1">
      <c r="G82" s="31"/>
    </row>
    <row r="83" spans="3:7" s="7" customFormat="1">
      <c r="G83" s="31"/>
    </row>
    <row r="84" spans="3:7" s="7" customFormat="1">
      <c r="G84" s="31"/>
    </row>
    <row r="85" spans="3:7" s="7" customFormat="1">
      <c r="G85" s="31"/>
    </row>
    <row r="86" spans="3:7" s="7" customFormat="1">
      <c r="G86" s="31"/>
    </row>
    <row r="87" spans="3:7" s="7" customFormat="1">
      <c r="G87" s="31"/>
    </row>
    <row r="88" spans="3:7" s="7" customFormat="1">
      <c r="G88" s="31"/>
    </row>
    <row r="89" spans="3:7" s="7" customFormat="1">
      <c r="G89" s="31"/>
    </row>
    <row r="90" spans="3:7" s="7" customFormat="1">
      <c r="G90" s="31"/>
    </row>
    <row r="91" spans="3:7" s="7" customFormat="1">
      <c r="C91" s="43"/>
      <c r="G91" s="31"/>
    </row>
    <row r="92" spans="3:7" s="7" customFormat="1">
      <c r="C92" s="44"/>
      <c r="G92" s="31"/>
    </row>
    <row r="93" spans="3:7" s="7" customFormat="1">
      <c r="G93" s="31"/>
    </row>
    <row r="94" spans="3:7" s="7" customFormat="1">
      <c r="G94" s="31"/>
    </row>
    <row r="95" spans="3:7" s="7" customFormat="1">
      <c r="C95" s="53"/>
      <c r="G95" s="31"/>
    </row>
    <row r="96" spans="3:7" s="7" customFormat="1">
      <c r="G96" s="31"/>
    </row>
    <row r="97" spans="2:7" s="7" customFormat="1">
      <c r="G97" s="31"/>
    </row>
    <row r="98" spans="2:7" s="7" customFormat="1">
      <c r="B98"/>
      <c r="C98"/>
      <c r="G98" s="31"/>
    </row>
    <row r="99" spans="2:7" s="7" customFormat="1">
      <c r="G99" s="31"/>
    </row>
  </sheetData>
  <pageMargins left="0.78740157480314965" right="0" top="0.19685039370078741" bottom="0.31496062992125984" header="0.31496062992125984" footer="0.31496062992125984"/>
  <pageSetup paperSize="9"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9" sqref="H9"/>
    </sheetView>
  </sheetViews>
  <sheetFormatPr defaultRowHeight="15"/>
  <cols>
    <col min="1" max="1" width="34.140625" customWidth="1"/>
    <col min="2" max="3" width="15" customWidth="1"/>
    <col min="4" max="4" width="15.85546875" customWidth="1"/>
    <col min="5" max="5" width="17.85546875" bestFit="1" customWidth="1"/>
    <col min="6" max="7" width="11.28515625" bestFit="1" customWidth="1"/>
    <col min="8" max="8" width="13.140625" bestFit="1" customWidth="1"/>
    <col min="9" max="9" width="11.7109375" bestFit="1" customWidth="1"/>
    <col min="10" max="10" width="12.42578125" bestFit="1" customWidth="1"/>
  </cols>
  <sheetData>
    <row r="1" spans="1:11" ht="16.5">
      <c r="A1" s="73" t="s">
        <v>0</v>
      </c>
      <c r="B1" s="76"/>
      <c r="C1" s="76"/>
      <c r="D1" s="76"/>
      <c r="E1" s="76"/>
      <c r="F1" s="76"/>
      <c r="G1" s="76"/>
      <c r="H1" s="76"/>
      <c r="I1" s="3"/>
      <c r="J1" s="3"/>
      <c r="K1" s="3"/>
    </row>
    <row r="2" spans="1:11" ht="16.5">
      <c r="A2" s="389" t="s">
        <v>173</v>
      </c>
      <c r="B2" s="390"/>
      <c r="C2" s="40"/>
      <c r="D2" s="76"/>
      <c r="E2" s="76"/>
      <c r="F2" s="76"/>
      <c r="G2" s="76"/>
      <c r="H2" s="76"/>
      <c r="I2" s="1"/>
      <c r="J2" s="3"/>
      <c r="K2" s="3"/>
    </row>
    <row r="3" spans="1:11" s="85" customFormat="1" ht="16.5">
      <c r="A3" s="84"/>
      <c r="B3" s="94"/>
      <c r="C3" s="94"/>
      <c r="D3" s="94"/>
      <c r="E3" s="94"/>
      <c r="F3" s="94"/>
      <c r="G3" s="94"/>
      <c r="H3" s="94"/>
      <c r="I3" s="77"/>
      <c r="J3" s="7"/>
      <c r="K3" s="7"/>
    </row>
    <row r="4" spans="1:11" s="85" customFormat="1" ht="16.5">
      <c r="A4" s="4" t="s">
        <v>45</v>
      </c>
      <c r="B4" s="4" t="s">
        <v>156</v>
      </c>
      <c r="D4" s="4" t="s">
        <v>46</v>
      </c>
      <c r="G4" s="433"/>
      <c r="I4" s="77"/>
      <c r="J4" s="7"/>
      <c r="K4" s="7"/>
    </row>
    <row r="5" spans="1:11" s="85" customFormat="1" ht="16.5">
      <c r="A5" s="4" t="s">
        <v>1</v>
      </c>
      <c r="B5" s="4" t="s">
        <v>157</v>
      </c>
      <c r="D5" s="4" t="s">
        <v>2</v>
      </c>
      <c r="G5" s="433"/>
      <c r="I5" s="77"/>
      <c r="J5" s="7"/>
      <c r="K5" s="7"/>
    </row>
    <row r="6" spans="1:11" s="85" customFormat="1" ht="16.5">
      <c r="A6" s="84"/>
      <c r="B6" s="94"/>
      <c r="C6" s="94"/>
      <c r="D6" s="94"/>
      <c r="E6" s="94"/>
      <c r="F6" s="94"/>
      <c r="G6" s="94"/>
      <c r="H6" s="94"/>
      <c r="I6" s="77"/>
      <c r="J6" s="7"/>
      <c r="K6" s="7"/>
    </row>
    <row r="7" spans="1:11" s="85" customFormat="1" ht="16.5">
      <c r="A7" s="84"/>
      <c r="B7" s="94"/>
      <c r="C7" s="94"/>
      <c r="D7" s="94"/>
      <c r="E7" s="94"/>
      <c r="F7" s="94"/>
      <c r="G7" s="94"/>
      <c r="H7" s="94"/>
      <c r="I7" s="77"/>
      <c r="J7" s="7"/>
      <c r="K7" s="7"/>
    </row>
    <row r="8" spans="1:11">
      <c r="A8" s="95"/>
      <c r="B8" s="95"/>
      <c r="C8" s="95"/>
      <c r="D8" s="95"/>
      <c r="E8" s="95"/>
      <c r="F8" s="95"/>
      <c r="G8" s="95"/>
      <c r="H8" s="95"/>
    </row>
    <row r="9" spans="1:11" s="97" customFormat="1" ht="18.75">
      <c r="A9" s="96" t="s">
        <v>174</v>
      </c>
    </row>
    <row r="10" spans="1:11" s="97" customFormat="1" ht="18.75">
      <c r="A10" s="96"/>
      <c r="F10" s="98"/>
    </row>
    <row r="11" spans="1:11" ht="15.75">
      <c r="A11" s="99" t="s">
        <v>167</v>
      </c>
      <c r="D11" s="100">
        <v>1224000</v>
      </c>
      <c r="E11" s="99" t="s">
        <v>64</v>
      </c>
      <c r="F11" s="101"/>
      <c r="G11" s="101"/>
    </row>
    <row r="12" spans="1:11" ht="16.5" customHeight="1">
      <c r="A12" s="99"/>
      <c r="B12" s="102"/>
      <c r="C12" s="102"/>
      <c r="D12" s="100"/>
      <c r="E12" s="103"/>
      <c r="F12" s="104"/>
      <c r="G12" s="103"/>
      <c r="H12" s="103"/>
    </row>
    <row r="13" spans="1:11" ht="15.75" thickBot="1">
      <c r="A13" s="92"/>
      <c r="B13" s="105"/>
      <c r="C13" s="105"/>
      <c r="E13" s="116"/>
      <c r="F13" s="116"/>
    </row>
    <row r="14" spans="1:11" ht="29.25" thickBot="1">
      <c r="A14" s="106" t="s">
        <v>75</v>
      </c>
      <c r="B14" s="107" t="s">
        <v>168</v>
      </c>
      <c r="C14" s="477" t="s">
        <v>169</v>
      </c>
      <c r="D14" s="482" t="s">
        <v>170</v>
      </c>
      <c r="E14" s="114"/>
      <c r="F14" s="108"/>
      <c r="G14" s="108"/>
      <c r="H14" s="108"/>
    </row>
    <row r="15" spans="1:11" ht="15.75">
      <c r="A15" s="118" t="s">
        <v>76</v>
      </c>
      <c r="B15" s="121">
        <v>488255</v>
      </c>
      <c r="C15" s="478">
        <v>488255</v>
      </c>
      <c r="D15" s="483">
        <f>SUM(B15:C15)</f>
        <v>976510</v>
      </c>
      <c r="E15" s="100"/>
      <c r="F15" s="80"/>
      <c r="G15" s="80"/>
      <c r="H15" s="80"/>
      <c r="I15" s="93"/>
      <c r="J15" s="93"/>
    </row>
    <row r="16" spans="1:11" ht="15.75">
      <c r="A16" s="119" t="s">
        <v>39</v>
      </c>
      <c r="B16" s="122">
        <v>2000</v>
      </c>
      <c r="C16" s="479">
        <v>2000</v>
      </c>
      <c r="D16" s="483">
        <f t="shared" ref="D16:D20" si="0">SUM(B16:C16)</f>
        <v>4000</v>
      </c>
      <c r="E16" s="100"/>
      <c r="F16" s="80"/>
      <c r="G16" s="80"/>
      <c r="H16" s="80"/>
      <c r="I16" s="93"/>
      <c r="J16" s="93"/>
    </row>
    <row r="17" spans="1:10" ht="15.75">
      <c r="A17" s="119" t="s">
        <v>42</v>
      </c>
      <c r="B17" s="122">
        <v>26000</v>
      </c>
      <c r="C17" s="479">
        <v>26000</v>
      </c>
      <c r="D17" s="483">
        <f t="shared" si="0"/>
        <v>52000</v>
      </c>
      <c r="E17" s="100"/>
      <c r="F17" s="80"/>
      <c r="G17" s="80"/>
      <c r="H17" s="80"/>
      <c r="I17" s="93"/>
      <c r="J17" s="93"/>
    </row>
    <row r="18" spans="1:10" ht="15.75">
      <c r="A18" s="119" t="s">
        <v>77</v>
      </c>
      <c r="B18" s="122">
        <v>75000</v>
      </c>
      <c r="C18" s="479">
        <v>75000</v>
      </c>
      <c r="D18" s="483">
        <f t="shared" si="0"/>
        <v>150000</v>
      </c>
      <c r="E18" s="100"/>
      <c r="F18" s="80"/>
      <c r="G18" s="80"/>
      <c r="H18" s="80"/>
      <c r="I18" s="93"/>
      <c r="J18" s="93"/>
    </row>
    <row r="19" spans="1:10" ht="15.75">
      <c r="A19" s="119" t="s">
        <v>40</v>
      </c>
      <c r="B19" s="122">
        <v>19890</v>
      </c>
      <c r="C19" s="479">
        <v>19890</v>
      </c>
      <c r="D19" s="483">
        <f t="shared" si="0"/>
        <v>39780</v>
      </c>
      <c r="E19" s="100"/>
      <c r="F19" s="80"/>
      <c r="G19" s="80"/>
      <c r="H19" s="80"/>
      <c r="I19" s="93"/>
      <c r="J19" s="93"/>
    </row>
    <row r="20" spans="1:10" ht="16.5" thickBot="1">
      <c r="A20" s="120" t="s">
        <v>78</v>
      </c>
      <c r="B20" s="123">
        <v>855</v>
      </c>
      <c r="C20" s="480">
        <v>855</v>
      </c>
      <c r="D20" s="483">
        <f t="shared" si="0"/>
        <v>1710</v>
      </c>
      <c r="E20" s="100"/>
      <c r="F20" s="80"/>
      <c r="G20" s="80"/>
      <c r="H20" s="80"/>
      <c r="I20" s="93"/>
      <c r="J20" s="93"/>
    </row>
    <row r="21" spans="1:10" ht="16.5" thickBot="1">
      <c r="A21" s="109" t="s">
        <v>37</v>
      </c>
      <c r="B21" s="110">
        <f>SUM(B15:B20)</f>
        <v>612000</v>
      </c>
      <c r="C21" s="481">
        <f>SUM(C15:C20)</f>
        <v>612000</v>
      </c>
      <c r="D21" s="484">
        <f>SUM(D15:D20)</f>
        <v>1224000</v>
      </c>
      <c r="E21" s="100"/>
      <c r="F21" s="80"/>
      <c r="G21" s="80"/>
      <c r="H21" s="79"/>
    </row>
    <row r="22" spans="1:10" ht="15.75">
      <c r="A22" s="99"/>
      <c r="B22" s="112"/>
      <c r="C22" s="112"/>
      <c r="D22" s="112"/>
      <c r="E22" s="112"/>
      <c r="F22" s="112"/>
      <c r="G22" s="112"/>
      <c r="H22" s="100"/>
    </row>
    <row r="23" spans="1:10" ht="15.75">
      <c r="B23" s="113"/>
      <c r="C23" s="113"/>
      <c r="E23" s="93"/>
      <c r="F23" s="80"/>
      <c r="G23" s="80"/>
      <c r="H23" s="44"/>
    </row>
    <row r="24" spans="1:10" ht="15.75">
      <c r="A24" s="115"/>
      <c r="B24" s="321"/>
      <c r="C24" s="114"/>
      <c r="D24" s="114"/>
      <c r="E24" s="114"/>
      <c r="F24" s="114"/>
      <c r="G24" s="114"/>
      <c r="H24" s="114"/>
    </row>
    <row r="25" spans="1:10" ht="15.75">
      <c r="A25" s="44" t="s">
        <v>49</v>
      </c>
      <c r="C25" s="321"/>
      <c r="D25" s="116"/>
      <c r="E25" s="117"/>
    </row>
    <row r="26" spans="1:10" ht="16.5">
      <c r="A26" s="44" t="s">
        <v>44</v>
      </c>
      <c r="B26" s="31"/>
      <c r="C26" s="31"/>
      <c r="D26" s="31"/>
      <c r="E26" s="116"/>
    </row>
    <row r="27" spans="1:10" ht="16.5">
      <c r="B27" s="31"/>
      <c r="C27" s="31"/>
      <c r="D27" s="31"/>
      <c r="E27" s="116"/>
    </row>
  </sheetData>
  <pageMargins left="0.70866141732283472" right="0" top="0.19685039370078741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58" workbookViewId="0">
      <selection activeCell="H8" sqref="H8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0.140625" bestFit="1" customWidth="1"/>
    <col min="10" max="10" width="12.42578125" customWidth="1"/>
  </cols>
  <sheetData>
    <row r="1" spans="1:12">
      <c r="A1" s="73" t="s">
        <v>0</v>
      </c>
      <c r="B1" s="73"/>
      <c r="C1" s="73"/>
      <c r="D1" s="73"/>
      <c r="E1" s="73"/>
      <c r="F1" s="73"/>
      <c r="G1" s="124"/>
      <c r="H1" s="124"/>
      <c r="I1" s="124"/>
    </row>
    <row r="2" spans="1:12" ht="15.75">
      <c r="A2" s="389" t="s">
        <v>173</v>
      </c>
      <c r="B2" s="390"/>
      <c r="C2" s="73"/>
      <c r="D2" s="73"/>
      <c r="E2" s="73"/>
      <c r="F2" s="73"/>
      <c r="G2" s="124"/>
      <c r="H2" s="124"/>
      <c r="I2" s="124"/>
    </row>
    <row r="3" spans="1:12">
      <c r="A3" s="4" t="s">
        <v>45</v>
      </c>
      <c r="B3" s="4"/>
      <c r="C3" s="76"/>
      <c r="D3" s="4" t="s">
        <v>58</v>
      </c>
      <c r="E3" s="76"/>
      <c r="F3" s="125"/>
      <c r="G3" s="4" t="s">
        <v>79</v>
      </c>
      <c r="H3" s="76"/>
      <c r="I3" s="73"/>
    </row>
    <row r="4" spans="1:12">
      <c r="A4" s="4" t="s">
        <v>1</v>
      </c>
      <c r="B4" s="4"/>
      <c r="C4" s="76"/>
      <c r="D4" s="4" t="s">
        <v>59</v>
      </c>
      <c r="E4" s="76"/>
      <c r="F4" s="125"/>
      <c r="G4" s="4" t="s">
        <v>2</v>
      </c>
      <c r="H4" s="76"/>
      <c r="I4" s="73"/>
    </row>
    <row r="5" spans="1:12">
      <c r="A5" s="1"/>
      <c r="B5" s="1"/>
      <c r="C5" s="73"/>
      <c r="D5" s="73"/>
      <c r="E5" s="73"/>
      <c r="F5" s="73"/>
      <c r="G5" s="124"/>
      <c r="H5" s="124"/>
      <c r="I5" s="124"/>
    </row>
    <row r="6" spans="1:12">
      <c r="A6" s="1"/>
      <c r="B6" s="1"/>
      <c r="C6" s="73"/>
      <c r="D6" s="73"/>
      <c r="E6" s="73"/>
      <c r="F6" s="73"/>
      <c r="G6" s="124"/>
      <c r="H6" s="124"/>
      <c r="I6" s="124"/>
    </row>
    <row r="7" spans="1:12">
      <c r="A7" s="124"/>
      <c r="B7" s="124"/>
      <c r="C7" s="8" t="s">
        <v>171</v>
      </c>
      <c r="D7" s="8"/>
      <c r="E7" s="126"/>
      <c r="F7" s="127"/>
      <c r="G7" s="127"/>
      <c r="H7" s="128"/>
      <c r="I7" s="124"/>
    </row>
    <row r="8" spans="1:12">
      <c r="A8" s="8"/>
      <c r="B8" s="124"/>
      <c r="C8" s="99" t="s">
        <v>146</v>
      </c>
      <c r="E8" s="124"/>
      <c r="F8" s="127"/>
      <c r="G8" s="127"/>
      <c r="H8" s="387"/>
      <c r="I8" s="124"/>
    </row>
    <row r="9" spans="1:12">
      <c r="A9" s="8"/>
      <c r="B9" s="124"/>
      <c r="C9" s="99"/>
      <c r="E9" s="124"/>
      <c r="F9" s="127"/>
      <c r="G9" s="127"/>
      <c r="H9" s="128"/>
      <c r="I9" s="124"/>
    </row>
    <row r="10" spans="1:12" ht="18.75">
      <c r="B10" s="8" t="s">
        <v>80</v>
      </c>
      <c r="C10" s="129">
        <v>488255</v>
      </c>
      <c r="D10" t="s">
        <v>54</v>
      </c>
      <c r="E10" s="386"/>
      <c r="F10" s="130"/>
      <c r="G10" s="130"/>
      <c r="H10" s="130"/>
      <c r="I10" s="130"/>
      <c r="J10" s="85"/>
    </row>
    <row r="11" spans="1:12" ht="16.5" thickBot="1">
      <c r="A11" s="131" t="s">
        <v>81</v>
      </c>
      <c r="B11" s="132"/>
      <c r="C11" s="132"/>
      <c r="D11" s="132"/>
      <c r="E11" s="75"/>
      <c r="F11" s="133"/>
      <c r="G11" s="134"/>
      <c r="H11" s="135"/>
      <c r="I11" s="132"/>
      <c r="J11" s="132"/>
    </row>
    <row r="12" spans="1:12" ht="26.25" customHeight="1" thickBot="1">
      <c r="A12" s="499" t="s">
        <v>4</v>
      </c>
      <c r="B12" s="501" t="s">
        <v>66</v>
      </c>
      <c r="C12" s="503" t="s">
        <v>82</v>
      </c>
      <c r="D12" s="505" t="s">
        <v>83</v>
      </c>
      <c r="E12" s="505"/>
      <c r="F12" s="506"/>
      <c r="G12" s="507" t="s">
        <v>84</v>
      </c>
      <c r="H12" s="508"/>
      <c r="I12" s="497" t="s">
        <v>85</v>
      </c>
      <c r="J12" s="136"/>
      <c r="K12" s="116"/>
      <c r="L12" s="116"/>
    </row>
    <row r="13" spans="1:12" ht="32.25" thickBot="1">
      <c r="A13" s="500"/>
      <c r="B13" s="502"/>
      <c r="C13" s="504"/>
      <c r="D13" s="87" t="s">
        <v>86</v>
      </c>
      <c r="E13" s="87" t="s">
        <v>87</v>
      </c>
      <c r="F13" s="137" t="s">
        <v>88</v>
      </c>
      <c r="G13" s="138" t="s">
        <v>89</v>
      </c>
      <c r="H13" s="139" t="s">
        <v>90</v>
      </c>
      <c r="I13" s="498"/>
      <c r="J13" s="140"/>
      <c r="K13" s="116"/>
      <c r="L13" s="116"/>
    </row>
    <row r="14" spans="1:12" ht="15.75">
      <c r="A14" s="141">
        <v>1</v>
      </c>
      <c r="B14" s="141" t="s">
        <v>62</v>
      </c>
      <c r="C14" s="142">
        <f>SUM(D14:F14)</f>
        <v>1173.33</v>
      </c>
      <c r="D14" s="143">
        <v>1036.2</v>
      </c>
      <c r="E14" s="143">
        <v>24</v>
      </c>
      <c r="F14" s="143">
        <v>113.13</v>
      </c>
      <c r="G14" s="142">
        <v>137</v>
      </c>
      <c r="H14" s="144">
        <v>705</v>
      </c>
      <c r="I14" s="145">
        <f>C14+G14+H14</f>
        <v>2015.33</v>
      </c>
      <c r="J14" s="140"/>
      <c r="K14" s="116"/>
      <c r="L14" s="116"/>
    </row>
    <row r="15" spans="1:12" ht="15.75">
      <c r="A15" s="146">
        <v>2</v>
      </c>
      <c r="B15" s="146" t="s">
        <v>7</v>
      </c>
      <c r="C15" s="147">
        <f t="shared" ref="C15:C23" si="0">SUM(D15:F15)</f>
        <v>692.34</v>
      </c>
      <c r="D15" s="148">
        <v>614.20000000000005</v>
      </c>
      <c r="E15" s="143">
        <v>24</v>
      </c>
      <c r="F15" s="148">
        <v>54.14</v>
      </c>
      <c r="G15" s="147">
        <v>68</v>
      </c>
      <c r="H15" s="149">
        <v>346.5</v>
      </c>
      <c r="I15" s="150">
        <f t="shared" ref="I15:I23" si="1">C15+G15+H15</f>
        <v>1106.8400000000001</v>
      </c>
      <c r="J15" s="140"/>
      <c r="K15" s="116"/>
      <c r="L15" s="116"/>
    </row>
    <row r="16" spans="1:12" ht="15.75">
      <c r="A16" s="146">
        <v>3</v>
      </c>
      <c r="B16" s="146" t="s">
        <v>8</v>
      </c>
      <c r="C16" s="147">
        <f t="shared" si="0"/>
        <v>772.6</v>
      </c>
      <c r="D16" s="148">
        <v>637.6</v>
      </c>
      <c r="E16" s="148">
        <v>15</v>
      </c>
      <c r="F16" s="148">
        <v>120</v>
      </c>
      <c r="G16" s="147">
        <v>116</v>
      </c>
      <c r="H16" s="149">
        <v>900</v>
      </c>
      <c r="I16" s="150">
        <f t="shared" si="1"/>
        <v>1788.6</v>
      </c>
      <c r="J16" s="140"/>
      <c r="K16" s="116"/>
      <c r="L16" s="116"/>
    </row>
    <row r="17" spans="1:12" ht="15.75">
      <c r="A17" s="146">
        <v>4</v>
      </c>
      <c r="B17" s="146" t="s">
        <v>9</v>
      </c>
      <c r="C17" s="147">
        <f t="shared" si="0"/>
        <v>756.19</v>
      </c>
      <c r="D17" s="148">
        <v>639.62</v>
      </c>
      <c r="E17" s="148">
        <v>24</v>
      </c>
      <c r="F17" s="148">
        <v>92.57</v>
      </c>
      <c r="G17" s="147">
        <v>157</v>
      </c>
      <c r="H17" s="149">
        <v>1253.5</v>
      </c>
      <c r="I17" s="150">
        <f t="shared" si="1"/>
        <v>2166.69</v>
      </c>
      <c r="J17" s="140"/>
      <c r="K17" s="116"/>
      <c r="L17" s="116"/>
    </row>
    <row r="18" spans="1:12" ht="15.75">
      <c r="A18" s="146">
        <v>5</v>
      </c>
      <c r="B18" s="146" t="s">
        <v>10</v>
      </c>
      <c r="C18" s="147">
        <f t="shared" si="0"/>
        <v>1057.48</v>
      </c>
      <c r="D18" s="148">
        <v>893.98</v>
      </c>
      <c r="E18" s="148">
        <v>24</v>
      </c>
      <c r="F18" s="148">
        <v>139.5</v>
      </c>
      <c r="G18" s="147">
        <v>122</v>
      </c>
      <c r="H18" s="149">
        <v>1112</v>
      </c>
      <c r="I18" s="150">
        <f t="shared" si="1"/>
        <v>2291.48</v>
      </c>
      <c r="J18" s="140"/>
      <c r="K18" s="116"/>
      <c r="L18" s="116"/>
    </row>
    <row r="19" spans="1:12" ht="15.75">
      <c r="A19" s="146">
        <v>6</v>
      </c>
      <c r="B19" s="146" t="s">
        <v>11</v>
      </c>
      <c r="C19" s="147">
        <v>699.24</v>
      </c>
      <c r="D19" s="148">
        <v>559.62</v>
      </c>
      <c r="E19" s="148">
        <v>24</v>
      </c>
      <c r="F19" s="148">
        <v>117</v>
      </c>
      <c r="G19" s="147">
        <v>141</v>
      </c>
      <c r="H19" s="149">
        <v>817</v>
      </c>
      <c r="I19" s="151">
        <f t="shared" si="1"/>
        <v>1657.24</v>
      </c>
      <c r="J19" s="140"/>
      <c r="K19" s="116"/>
      <c r="L19" s="116"/>
    </row>
    <row r="20" spans="1:12" ht="15.75">
      <c r="A20" s="146">
        <v>7</v>
      </c>
      <c r="B20" s="146" t="s">
        <v>50</v>
      </c>
      <c r="C20" s="147">
        <f t="shared" si="0"/>
        <v>654.43000000000006</v>
      </c>
      <c r="D20" s="148">
        <v>537</v>
      </c>
      <c r="E20" s="148">
        <v>24</v>
      </c>
      <c r="F20" s="148">
        <v>93.43</v>
      </c>
      <c r="G20" s="147">
        <v>129</v>
      </c>
      <c r="H20" s="149">
        <v>593</v>
      </c>
      <c r="I20" s="151">
        <f t="shared" si="1"/>
        <v>1376.43</v>
      </c>
      <c r="J20" s="140"/>
      <c r="K20" s="116"/>
      <c r="L20" s="116"/>
    </row>
    <row r="21" spans="1:12" ht="15.75">
      <c r="A21" s="146">
        <v>8</v>
      </c>
      <c r="B21" s="146" t="s">
        <v>12</v>
      </c>
      <c r="C21" s="147">
        <f t="shared" si="0"/>
        <v>969.8</v>
      </c>
      <c r="D21" s="148">
        <v>758.4</v>
      </c>
      <c r="E21" s="148">
        <v>20</v>
      </c>
      <c r="F21" s="148">
        <v>191.4</v>
      </c>
      <c r="G21" s="147">
        <v>104</v>
      </c>
      <c r="H21" s="149">
        <v>424</v>
      </c>
      <c r="I21" s="151">
        <f t="shared" si="1"/>
        <v>1497.8</v>
      </c>
      <c r="J21" s="152"/>
      <c r="K21" s="116"/>
      <c r="L21" s="116"/>
    </row>
    <row r="22" spans="1:12" ht="15.75">
      <c r="A22" s="153">
        <v>9</v>
      </c>
      <c r="B22" s="146" t="s">
        <v>13</v>
      </c>
      <c r="C22" s="154">
        <f t="shared" si="0"/>
        <v>286</v>
      </c>
      <c r="D22" s="155">
        <v>184</v>
      </c>
      <c r="E22" s="148">
        <v>20</v>
      </c>
      <c r="F22" s="155">
        <v>82</v>
      </c>
      <c r="G22" s="154">
        <v>63</v>
      </c>
      <c r="H22" s="156">
        <v>284</v>
      </c>
      <c r="I22" s="151">
        <f t="shared" si="1"/>
        <v>633</v>
      </c>
      <c r="J22" s="152"/>
      <c r="K22" s="116"/>
      <c r="L22" s="116"/>
    </row>
    <row r="23" spans="1:12" ht="16.5" thickBot="1">
      <c r="A23" s="157">
        <v>10</v>
      </c>
      <c r="B23" s="158" t="s">
        <v>14</v>
      </c>
      <c r="C23" s="159">
        <f t="shared" si="0"/>
        <v>431</v>
      </c>
      <c r="D23" s="160">
        <v>279</v>
      </c>
      <c r="E23" s="161">
        <v>20</v>
      </c>
      <c r="F23" s="160">
        <v>132</v>
      </c>
      <c r="G23" s="159">
        <v>85</v>
      </c>
      <c r="H23" s="162">
        <v>304</v>
      </c>
      <c r="I23" s="163">
        <f t="shared" si="1"/>
        <v>820</v>
      </c>
      <c r="J23" s="152"/>
      <c r="K23" s="116"/>
      <c r="L23" s="116"/>
    </row>
    <row r="24" spans="1:12" ht="16.5" thickBot="1">
      <c r="A24" s="164"/>
      <c r="B24" s="165" t="s">
        <v>85</v>
      </c>
      <c r="C24" s="166">
        <f t="shared" ref="C24:I24" si="2">SUM(C14:C23)</f>
        <v>7492.4100000000008</v>
      </c>
      <c r="D24" s="167">
        <f t="shared" si="2"/>
        <v>6139.62</v>
      </c>
      <c r="E24" s="167">
        <f t="shared" si="2"/>
        <v>219</v>
      </c>
      <c r="F24" s="167">
        <f t="shared" si="2"/>
        <v>1135.17</v>
      </c>
      <c r="G24" s="168">
        <f t="shared" si="2"/>
        <v>1122</v>
      </c>
      <c r="H24" s="169">
        <f t="shared" si="2"/>
        <v>6739</v>
      </c>
      <c r="I24" s="111">
        <f t="shared" si="2"/>
        <v>15353.41</v>
      </c>
      <c r="J24" s="152"/>
      <c r="K24" s="116"/>
      <c r="L24" s="116"/>
    </row>
    <row r="25" spans="1:12" ht="15.75">
      <c r="A25" s="170"/>
      <c r="B25" s="170"/>
      <c r="C25" s="171"/>
      <c r="D25" s="172"/>
      <c r="E25" s="172"/>
      <c r="F25" s="172"/>
      <c r="G25" s="171"/>
      <c r="H25" s="171"/>
      <c r="I25" s="79"/>
      <c r="J25" s="152"/>
      <c r="K25" s="116"/>
      <c r="L25" s="116"/>
    </row>
    <row r="26" spans="1:12" ht="13.5" customHeight="1">
      <c r="A26" s="173"/>
      <c r="B26" s="173"/>
      <c r="C26" s="174"/>
      <c r="D26" s="174"/>
      <c r="E26" s="174"/>
      <c r="F26" s="174"/>
      <c r="G26" s="174"/>
      <c r="H26" s="174"/>
      <c r="I26" s="174"/>
      <c r="J26" s="174"/>
    </row>
    <row r="27" spans="1:12">
      <c r="A27" s="173"/>
      <c r="B27" s="173" t="s">
        <v>91</v>
      </c>
      <c r="C27" s="174"/>
      <c r="D27" s="174"/>
      <c r="E27" s="174"/>
      <c r="F27" s="174">
        <v>244128</v>
      </c>
      <c r="G27" s="174"/>
      <c r="H27" s="174"/>
      <c r="I27" s="174"/>
      <c r="J27" s="174"/>
    </row>
    <row r="28" spans="1:12">
      <c r="A28" s="173"/>
      <c r="B28" s="77"/>
      <c r="C28" s="74"/>
      <c r="D28" s="74"/>
      <c r="E28" s="74"/>
      <c r="F28" s="175"/>
      <c r="G28" s="174"/>
      <c r="H28" s="174"/>
      <c r="I28" s="174"/>
      <c r="J28" s="174"/>
    </row>
    <row r="29" spans="1:12">
      <c r="A29" s="173"/>
      <c r="B29" s="77" t="s">
        <v>92</v>
      </c>
      <c r="C29" s="176"/>
      <c r="D29" s="176"/>
      <c r="E29" s="177"/>
      <c r="F29" s="178">
        <v>244127</v>
      </c>
      <c r="G29" s="174" t="s">
        <v>64</v>
      </c>
      <c r="H29" s="174">
        <f>C10-F27-F29</f>
        <v>0</v>
      </c>
      <c r="I29" s="85"/>
      <c r="J29" s="174"/>
    </row>
    <row r="30" spans="1:12">
      <c r="A30" s="173"/>
      <c r="B30" s="173" t="s">
        <v>93</v>
      </c>
      <c r="C30" s="174"/>
      <c r="D30" s="174"/>
      <c r="E30" s="174"/>
      <c r="F30" s="179">
        <f>ROUND(F29/2,0)</f>
        <v>122064</v>
      </c>
      <c r="G30" s="174"/>
      <c r="H30" s="174"/>
      <c r="I30" s="85"/>
      <c r="J30" s="174"/>
    </row>
    <row r="31" spans="1:12">
      <c r="A31" s="173"/>
      <c r="B31" s="173" t="s">
        <v>94</v>
      </c>
      <c r="C31" s="174"/>
      <c r="D31" s="174"/>
      <c r="E31" s="174"/>
      <c r="F31" s="179">
        <f>F29-F30</f>
        <v>122063</v>
      </c>
      <c r="G31" s="174"/>
      <c r="H31" s="174"/>
      <c r="I31" s="85"/>
      <c r="J31" s="174"/>
    </row>
    <row r="32" spans="1:12">
      <c r="A32" s="173"/>
      <c r="B32" s="173"/>
      <c r="C32" s="174"/>
      <c r="D32" s="174"/>
      <c r="E32" s="174" t="s">
        <v>95</v>
      </c>
      <c r="F32" s="180" t="str">
        <f>IF((F31+F30)&lt;&gt;F29,"eroare","ok")</f>
        <v>ok</v>
      </c>
      <c r="G32" s="174">
        <f>SUM(F30:F31)-F29</f>
        <v>0</v>
      </c>
      <c r="H32" s="174"/>
      <c r="I32" s="174"/>
      <c r="J32" s="174"/>
    </row>
    <row r="33" spans="1:10">
      <c r="A33" s="173"/>
      <c r="B33" s="173"/>
      <c r="C33" s="174"/>
      <c r="D33" s="174"/>
      <c r="E33" s="174"/>
      <c r="F33" s="174"/>
      <c r="G33" s="174"/>
      <c r="H33" s="174"/>
      <c r="I33" s="174"/>
      <c r="J33" s="174"/>
    </row>
    <row r="34" spans="1:10">
      <c r="A34" s="173"/>
      <c r="B34" s="173" t="s">
        <v>96</v>
      </c>
      <c r="C34" s="174"/>
      <c r="D34" s="174"/>
      <c r="E34" s="174"/>
      <c r="F34" s="174"/>
      <c r="G34" s="174"/>
      <c r="H34" s="174"/>
      <c r="I34" s="174"/>
      <c r="J34" s="174"/>
    </row>
    <row r="35" spans="1:10">
      <c r="A35" s="173"/>
      <c r="B35" s="173"/>
      <c r="C35" s="174"/>
      <c r="D35" s="174"/>
      <c r="E35" s="174"/>
      <c r="F35" s="174"/>
      <c r="G35" s="174"/>
      <c r="H35" s="174"/>
      <c r="I35" s="174"/>
      <c r="J35" s="174"/>
    </row>
    <row r="36" spans="1:10" ht="16.5" thickBot="1">
      <c r="C36" s="43" t="s">
        <v>97</v>
      </c>
    </row>
    <row r="37" spans="1:10" s="116" customFormat="1" ht="15.75">
      <c r="B37" s="181" t="s">
        <v>98</v>
      </c>
      <c r="C37" s="182" t="s">
        <v>99</v>
      </c>
      <c r="D37" s="183" t="s">
        <v>100</v>
      </c>
      <c r="E37" s="183" t="s">
        <v>101</v>
      </c>
      <c r="F37" s="184" t="s">
        <v>102</v>
      </c>
      <c r="G37" s="185" t="s">
        <v>95</v>
      </c>
    </row>
    <row r="38" spans="1:10" ht="15.75">
      <c r="B38" s="186" t="s">
        <v>103</v>
      </c>
      <c r="C38" s="187">
        <f>F27</f>
        <v>244128</v>
      </c>
      <c r="D38" s="187">
        <f>F30</f>
        <v>122064</v>
      </c>
      <c r="E38" s="187">
        <f>F31</f>
        <v>122063</v>
      </c>
      <c r="F38" s="188">
        <f>SUM(C38:E38)</f>
        <v>488255</v>
      </c>
      <c r="G38" s="189">
        <f>F38-C10</f>
        <v>0</v>
      </c>
      <c r="H38" s="174"/>
      <c r="I38" s="85"/>
    </row>
    <row r="39" spans="1:10" ht="16.5" thickBot="1">
      <c r="B39" s="190" t="s">
        <v>104</v>
      </c>
      <c r="C39" s="191">
        <f>ROUND(C38/C24,4)</f>
        <v>32.583399999999997</v>
      </c>
      <c r="D39" s="191">
        <f>ROUND(D38/G24,4)</f>
        <v>108.7914</v>
      </c>
      <c r="E39" s="191">
        <f>ROUND(E38/H24,4)</f>
        <v>18.1129</v>
      </c>
      <c r="F39" s="192"/>
      <c r="G39" s="116"/>
      <c r="H39" s="93"/>
    </row>
    <row r="40" spans="1:10" ht="15.75">
      <c r="B40" s="193"/>
      <c r="C40" s="194"/>
      <c r="D40" s="194"/>
      <c r="E40" s="194"/>
      <c r="F40" s="115"/>
      <c r="G40" s="116"/>
      <c r="H40" s="93"/>
    </row>
    <row r="41" spans="1:10" ht="15.75">
      <c r="B41" s="193"/>
      <c r="C41" s="194"/>
      <c r="D41" s="194"/>
      <c r="E41" s="194"/>
      <c r="F41" s="115"/>
      <c r="G41" s="116"/>
      <c r="H41" s="93"/>
    </row>
    <row r="42" spans="1:10" ht="15.75">
      <c r="B42" s="193"/>
      <c r="C42" s="194"/>
      <c r="D42" s="194"/>
      <c r="E42" s="194"/>
      <c r="F42" s="115"/>
      <c r="G42" s="116"/>
    </row>
    <row r="43" spans="1:10" ht="16.5" thickBot="1">
      <c r="B43" s="195"/>
      <c r="C43" s="196"/>
      <c r="D43" s="196"/>
      <c r="E43" s="196"/>
      <c r="F43" s="197"/>
      <c r="G43" s="116"/>
    </row>
    <row r="44" spans="1:10" ht="32.25" thickBot="1">
      <c r="A44" s="198" t="s">
        <v>4</v>
      </c>
      <c r="B44" s="199" t="s">
        <v>66</v>
      </c>
      <c r="C44" s="200" t="s">
        <v>105</v>
      </c>
      <c r="D44" s="201" t="s">
        <v>106</v>
      </c>
      <c r="E44" s="201" t="s">
        <v>107</v>
      </c>
      <c r="F44" s="392" t="s">
        <v>145</v>
      </c>
    </row>
    <row r="45" spans="1:10" ht="15.75" thickBot="1">
      <c r="A45" s="198">
        <v>0</v>
      </c>
      <c r="B45" s="199">
        <v>1</v>
      </c>
      <c r="C45" s="202" t="s">
        <v>108</v>
      </c>
      <c r="D45" s="203" t="s">
        <v>109</v>
      </c>
      <c r="E45" s="204" t="s">
        <v>110</v>
      </c>
      <c r="F45" s="205" t="s">
        <v>111</v>
      </c>
    </row>
    <row r="46" spans="1:10">
      <c r="A46" s="206">
        <v>1</v>
      </c>
      <c r="B46" s="207" t="s">
        <v>6</v>
      </c>
      <c r="C46" s="82">
        <f t="shared" ref="C46:C55" si="3">ROUND(C$39*C14,0)</f>
        <v>38231</v>
      </c>
      <c r="D46" s="82">
        <f t="shared" ref="D46" si="4">ROUND(D$39*G14,0)</f>
        <v>14904</v>
      </c>
      <c r="E46" s="208">
        <f t="shared" ref="E46" si="5">ROUND(E$39*H14,0)</f>
        <v>12770</v>
      </c>
      <c r="F46" s="209">
        <f>SUM(C46:E46)</f>
        <v>65905</v>
      </c>
      <c r="G46" s="93"/>
      <c r="H46" s="174"/>
      <c r="I46" s="85"/>
      <c r="J46" s="85"/>
    </row>
    <row r="47" spans="1:10">
      <c r="A47" s="210">
        <v>2</v>
      </c>
      <c r="B47" s="211" t="s">
        <v>7</v>
      </c>
      <c r="C47" s="82">
        <f t="shared" si="3"/>
        <v>22559</v>
      </c>
      <c r="D47" s="82">
        <f t="shared" ref="D47:D55" si="6">ROUND(D$39*G15,0)</f>
        <v>7398</v>
      </c>
      <c r="E47" s="208">
        <f t="shared" ref="E47:E54" si="7">ROUND(E$39*H15,0)</f>
        <v>6276</v>
      </c>
      <c r="F47" s="209">
        <f t="shared" ref="F47:F54" si="8">SUM(C47:E47)</f>
        <v>36233</v>
      </c>
      <c r="G47" s="93"/>
      <c r="H47" s="174"/>
      <c r="I47" s="85"/>
      <c r="J47" s="85"/>
    </row>
    <row r="48" spans="1:10">
      <c r="A48" s="211">
        <v>3</v>
      </c>
      <c r="B48" s="211" t="s">
        <v>8</v>
      </c>
      <c r="C48" s="82">
        <f t="shared" si="3"/>
        <v>25174</v>
      </c>
      <c r="D48" s="82">
        <f t="shared" si="6"/>
        <v>12620</v>
      </c>
      <c r="E48" s="208">
        <f t="shared" si="7"/>
        <v>16302</v>
      </c>
      <c r="F48" s="209">
        <f t="shared" si="8"/>
        <v>54096</v>
      </c>
      <c r="G48" s="93"/>
      <c r="H48" s="174"/>
      <c r="I48" s="85"/>
      <c r="J48" s="85"/>
    </row>
    <row r="49" spans="1:10">
      <c r="A49" s="211">
        <v>4</v>
      </c>
      <c r="B49" s="211" t="s">
        <v>9</v>
      </c>
      <c r="C49" s="82">
        <f t="shared" si="3"/>
        <v>24639</v>
      </c>
      <c r="D49" s="82">
        <f t="shared" si="6"/>
        <v>17080</v>
      </c>
      <c r="E49" s="208">
        <f t="shared" si="7"/>
        <v>22705</v>
      </c>
      <c r="F49" s="209">
        <f t="shared" si="8"/>
        <v>64424</v>
      </c>
      <c r="G49" s="93"/>
      <c r="H49" s="174"/>
      <c r="I49" s="85"/>
      <c r="J49" s="85"/>
    </row>
    <row r="50" spans="1:10">
      <c r="A50" s="211">
        <v>5</v>
      </c>
      <c r="B50" s="211" t="s">
        <v>10</v>
      </c>
      <c r="C50" s="82">
        <f t="shared" si="3"/>
        <v>34456</v>
      </c>
      <c r="D50" s="82">
        <f t="shared" si="6"/>
        <v>13273</v>
      </c>
      <c r="E50" s="208">
        <f t="shared" si="7"/>
        <v>20142</v>
      </c>
      <c r="F50" s="209">
        <f t="shared" si="8"/>
        <v>67871</v>
      </c>
      <c r="G50" s="93"/>
      <c r="H50" s="174"/>
      <c r="I50" s="85"/>
      <c r="J50" s="85"/>
    </row>
    <row r="51" spans="1:10">
      <c r="A51" s="211">
        <v>6</v>
      </c>
      <c r="B51" s="211" t="s">
        <v>11</v>
      </c>
      <c r="C51" s="82">
        <f t="shared" si="3"/>
        <v>22784</v>
      </c>
      <c r="D51" s="82">
        <f t="shared" si="6"/>
        <v>15340</v>
      </c>
      <c r="E51" s="208">
        <f t="shared" si="7"/>
        <v>14798</v>
      </c>
      <c r="F51" s="209">
        <f t="shared" si="8"/>
        <v>52922</v>
      </c>
      <c r="G51" s="93"/>
      <c r="H51" s="174"/>
      <c r="I51" s="85"/>
      <c r="J51" s="85"/>
    </row>
    <row r="52" spans="1:10">
      <c r="A52" s="211">
        <v>7</v>
      </c>
      <c r="B52" s="211" t="s">
        <v>63</v>
      </c>
      <c r="C52" s="82">
        <f t="shared" si="3"/>
        <v>21324</v>
      </c>
      <c r="D52" s="82">
        <f t="shared" si="6"/>
        <v>14034</v>
      </c>
      <c r="E52" s="208">
        <f t="shared" si="7"/>
        <v>10741</v>
      </c>
      <c r="F52" s="209">
        <f t="shared" si="8"/>
        <v>46099</v>
      </c>
      <c r="G52" s="93"/>
      <c r="H52" s="174"/>
      <c r="I52" s="85"/>
      <c r="J52" s="85"/>
    </row>
    <row r="53" spans="1:10">
      <c r="A53" s="211">
        <v>8</v>
      </c>
      <c r="B53" s="211" t="s">
        <v>12</v>
      </c>
      <c r="C53" s="82">
        <f t="shared" si="3"/>
        <v>31599</v>
      </c>
      <c r="D53" s="82">
        <f t="shared" si="6"/>
        <v>11314</v>
      </c>
      <c r="E53" s="208">
        <f t="shared" si="7"/>
        <v>7680</v>
      </c>
      <c r="F53" s="209">
        <f t="shared" si="8"/>
        <v>50593</v>
      </c>
      <c r="G53" s="93"/>
      <c r="H53" s="174"/>
      <c r="I53" s="85"/>
      <c r="J53" s="85"/>
    </row>
    <row r="54" spans="1:10">
      <c r="A54" s="211">
        <v>9</v>
      </c>
      <c r="B54" s="211" t="s">
        <v>13</v>
      </c>
      <c r="C54" s="82">
        <f t="shared" si="3"/>
        <v>9319</v>
      </c>
      <c r="D54" s="82">
        <f t="shared" si="6"/>
        <v>6854</v>
      </c>
      <c r="E54" s="208">
        <f t="shared" si="7"/>
        <v>5144</v>
      </c>
      <c r="F54" s="209">
        <f t="shared" si="8"/>
        <v>21317</v>
      </c>
      <c r="G54" s="93"/>
      <c r="H54" s="174"/>
      <c r="I54" s="85"/>
      <c r="J54" s="85"/>
    </row>
    <row r="55" spans="1:10" ht="15.75" thickBot="1">
      <c r="A55" s="212">
        <v>10</v>
      </c>
      <c r="B55" s="213" t="s">
        <v>14</v>
      </c>
      <c r="C55" s="82">
        <f t="shared" si="3"/>
        <v>14043</v>
      </c>
      <c r="D55" s="82">
        <f t="shared" si="6"/>
        <v>9247</v>
      </c>
      <c r="E55" s="208">
        <v>5505</v>
      </c>
      <c r="F55" s="209">
        <f t="shared" ref="F55" si="9">SUM(C55:E55)</f>
        <v>28795</v>
      </c>
      <c r="G55" s="93"/>
      <c r="H55" s="174"/>
      <c r="I55" s="85"/>
      <c r="J55" s="85"/>
    </row>
    <row r="56" spans="1:10" ht="15.75" thickBot="1">
      <c r="A56" s="214"/>
      <c r="B56" s="215" t="s">
        <v>85</v>
      </c>
      <c r="C56" s="216">
        <f>SUM(C46:C55)</f>
        <v>244128</v>
      </c>
      <c r="D56" s="216">
        <f>SUM(D46:D55)</f>
        <v>122064</v>
      </c>
      <c r="E56" s="216">
        <f>SUM(E46:E55)</f>
        <v>122063</v>
      </c>
      <c r="F56" s="217">
        <f>SUM(F46:F55)</f>
        <v>488255</v>
      </c>
      <c r="G56" s="93"/>
      <c r="I56" s="93"/>
    </row>
    <row r="58" spans="1:10" ht="15.75">
      <c r="B58" s="218" t="s">
        <v>95</v>
      </c>
      <c r="C58" s="219" t="str">
        <f>IF(C56&lt;&gt;C38,"eroare","ok")</f>
        <v>ok</v>
      </c>
      <c r="D58" s="219" t="str">
        <f>IF(D56&lt;&gt;D38,"eroare","ok")</f>
        <v>ok</v>
      </c>
      <c r="E58" s="219" t="str">
        <f>IF(E56&lt;&gt;E38,"eroare","ok")</f>
        <v>ok</v>
      </c>
      <c r="F58" s="219" t="str">
        <f>IF(F56&lt;&gt;F38,"eroare","ok")</f>
        <v>ok</v>
      </c>
    </row>
    <row r="59" spans="1:10">
      <c r="B59" s="220" t="s">
        <v>112</v>
      </c>
      <c r="C59" s="221">
        <f>C56-C38</f>
        <v>0</v>
      </c>
      <c r="D59" s="221">
        <f>D56-D38</f>
        <v>0</v>
      </c>
      <c r="E59" s="221">
        <f>E56-E38</f>
        <v>0</v>
      </c>
      <c r="F59" s="221">
        <f>F56-F38</f>
        <v>0</v>
      </c>
    </row>
    <row r="60" spans="1:10">
      <c r="B60" s="220"/>
    </row>
    <row r="61" spans="1:10">
      <c r="B61" s="8" t="s">
        <v>171</v>
      </c>
    </row>
    <row r="62" spans="1:10" ht="15.75" thickBot="1">
      <c r="G62" s="116"/>
      <c r="H62" s="116"/>
      <c r="I62" s="116"/>
    </row>
    <row r="63" spans="1:10" ht="17.25" thickBot="1">
      <c r="A63" s="198" t="s">
        <v>4</v>
      </c>
      <c r="B63" s="199" t="s">
        <v>66</v>
      </c>
      <c r="C63" s="222" t="s">
        <v>172</v>
      </c>
      <c r="D63" s="46"/>
      <c r="E63" s="46"/>
      <c r="F63" s="46"/>
      <c r="G63" s="46"/>
      <c r="H63" s="46"/>
      <c r="I63" s="86"/>
      <c r="J63" s="85"/>
    </row>
    <row r="64" spans="1:10">
      <c r="A64" s="223">
        <v>1</v>
      </c>
      <c r="B64" s="207" t="s">
        <v>6</v>
      </c>
      <c r="C64" s="351">
        <f t="shared" ref="C64:C73" si="10">F46</f>
        <v>65905</v>
      </c>
      <c r="D64" s="196"/>
      <c r="E64" s="196"/>
      <c r="F64" s="196"/>
      <c r="G64" s="196"/>
      <c r="H64" s="224"/>
      <c r="I64" s="174"/>
      <c r="J64" s="225"/>
    </row>
    <row r="65" spans="1:10">
      <c r="A65" s="226">
        <v>2</v>
      </c>
      <c r="B65" s="211" t="s">
        <v>7</v>
      </c>
      <c r="C65" s="351">
        <f t="shared" si="10"/>
        <v>36233</v>
      </c>
      <c r="D65" s="196"/>
      <c r="E65" s="196"/>
      <c r="F65" s="196"/>
      <c r="G65" s="196"/>
      <c r="H65" s="224"/>
      <c r="I65" s="174"/>
      <c r="J65" s="225"/>
    </row>
    <row r="66" spans="1:10">
      <c r="A66" s="226">
        <v>3</v>
      </c>
      <c r="B66" s="211" t="s">
        <v>8</v>
      </c>
      <c r="C66" s="351">
        <f t="shared" si="10"/>
        <v>54096</v>
      </c>
      <c r="D66" s="196"/>
      <c r="E66" s="196"/>
      <c r="F66" s="196"/>
      <c r="G66" s="196"/>
      <c r="H66" s="224"/>
      <c r="I66" s="174"/>
      <c r="J66" s="225"/>
    </row>
    <row r="67" spans="1:10">
      <c r="A67" s="226">
        <v>4</v>
      </c>
      <c r="B67" s="211" t="s">
        <v>9</v>
      </c>
      <c r="C67" s="351">
        <f t="shared" si="10"/>
        <v>64424</v>
      </c>
      <c r="D67" s="196"/>
      <c r="E67" s="196"/>
      <c r="F67" s="196"/>
      <c r="G67" s="196"/>
      <c r="H67" s="224"/>
      <c r="I67" s="174"/>
      <c r="J67" s="225"/>
    </row>
    <row r="68" spans="1:10">
      <c r="A68" s="226">
        <v>5</v>
      </c>
      <c r="B68" s="211" t="s">
        <v>10</v>
      </c>
      <c r="C68" s="351">
        <f t="shared" si="10"/>
        <v>67871</v>
      </c>
      <c r="D68" s="196"/>
      <c r="E68" s="196"/>
      <c r="F68" s="196"/>
      <c r="G68" s="196"/>
      <c r="H68" s="224"/>
      <c r="I68" s="174"/>
      <c r="J68" s="225"/>
    </row>
    <row r="69" spans="1:10">
      <c r="A69" s="226">
        <v>6</v>
      </c>
      <c r="B69" s="211" t="s">
        <v>11</v>
      </c>
      <c r="C69" s="351">
        <f t="shared" si="10"/>
        <v>52922</v>
      </c>
      <c r="D69" s="196"/>
      <c r="E69" s="196"/>
      <c r="F69" s="196"/>
      <c r="G69" s="196"/>
      <c r="H69" s="224"/>
      <c r="I69" s="174"/>
      <c r="J69" s="225"/>
    </row>
    <row r="70" spans="1:10">
      <c r="A70" s="226">
        <v>7</v>
      </c>
      <c r="B70" s="211" t="s">
        <v>63</v>
      </c>
      <c r="C70" s="351">
        <f t="shared" si="10"/>
        <v>46099</v>
      </c>
      <c r="D70" s="196"/>
      <c r="E70" s="196"/>
      <c r="F70" s="196"/>
      <c r="G70" s="196"/>
      <c r="H70" s="224"/>
      <c r="I70" s="174"/>
      <c r="J70" s="225"/>
    </row>
    <row r="71" spans="1:10">
      <c r="A71" s="226">
        <v>8</v>
      </c>
      <c r="B71" s="211" t="s">
        <v>12</v>
      </c>
      <c r="C71" s="351">
        <f t="shared" si="10"/>
        <v>50593</v>
      </c>
      <c r="D71" s="196"/>
      <c r="E71" s="196"/>
      <c r="F71" s="196"/>
      <c r="G71" s="196"/>
      <c r="H71" s="224"/>
      <c r="I71" s="174"/>
      <c r="J71" s="225"/>
    </row>
    <row r="72" spans="1:10">
      <c r="A72" s="226">
        <v>9</v>
      </c>
      <c r="B72" s="211" t="s">
        <v>13</v>
      </c>
      <c r="C72" s="351">
        <f t="shared" si="10"/>
        <v>21317</v>
      </c>
      <c r="D72" s="196"/>
      <c r="E72" s="196"/>
      <c r="F72" s="196"/>
      <c r="G72" s="196"/>
      <c r="H72" s="224"/>
      <c r="I72" s="174"/>
      <c r="J72" s="225"/>
    </row>
    <row r="73" spans="1:10" ht="15.75" thickBot="1">
      <c r="A73" s="227">
        <v>10</v>
      </c>
      <c r="B73" s="213" t="s">
        <v>14</v>
      </c>
      <c r="C73" s="351">
        <f t="shared" si="10"/>
        <v>28795</v>
      </c>
      <c r="D73" s="196"/>
      <c r="E73" s="196"/>
      <c r="F73" s="196"/>
      <c r="G73" s="196"/>
      <c r="H73" s="224"/>
      <c r="I73" s="174"/>
      <c r="J73" s="225"/>
    </row>
    <row r="74" spans="1:10" ht="15.75" thickBot="1">
      <c r="A74" s="228"/>
      <c r="B74" s="215" t="s">
        <v>85</v>
      </c>
      <c r="C74" s="229">
        <f t="shared" ref="C74" si="11">SUM(C64:C73)</f>
        <v>488255</v>
      </c>
      <c r="D74" s="194"/>
      <c r="E74" s="194"/>
      <c r="F74" s="194"/>
      <c r="G74" s="194"/>
      <c r="H74" s="194"/>
      <c r="I74" s="86"/>
      <c r="J74" s="85"/>
    </row>
    <row r="75" spans="1:10">
      <c r="A75" s="173"/>
      <c r="B75" s="173"/>
      <c r="C75" s="1"/>
      <c r="D75" s="196"/>
      <c r="E75" s="194"/>
      <c r="F75" s="194"/>
      <c r="G75" s="86"/>
      <c r="H75" s="86"/>
      <c r="I75" s="86"/>
      <c r="J75" s="85"/>
    </row>
    <row r="76" spans="1:10">
      <c r="B76" s="1" t="s">
        <v>60</v>
      </c>
      <c r="C76" s="1"/>
      <c r="G76" s="116"/>
      <c r="H76" s="116"/>
      <c r="I76" s="116"/>
    </row>
    <row r="77" spans="1:10" ht="16.5">
      <c r="B77" s="1" t="s">
        <v>44</v>
      </c>
      <c r="C77" s="3"/>
      <c r="D77" s="53"/>
      <c r="E77" s="53"/>
      <c r="F77" s="53"/>
      <c r="G77" s="30"/>
      <c r="H77" s="30"/>
      <c r="I77" s="224"/>
    </row>
    <row r="78" spans="1:10">
      <c r="D78" s="225"/>
      <c r="E78" s="225"/>
      <c r="F78" s="85"/>
      <c r="G78" s="86"/>
      <c r="H78" s="86"/>
      <c r="I78" s="86"/>
    </row>
    <row r="79" spans="1:10">
      <c r="D79" s="93"/>
      <c r="E79" s="93"/>
      <c r="F79" s="93"/>
      <c r="G79" s="93"/>
      <c r="H79" s="93"/>
    </row>
  </sheetData>
  <mergeCells count="6">
    <mergeCell ref="I12:I13"/>
    <mergeCell ref="A12:A13"/>
    <mergeCell ref="B12:B13"/>
    <mergeCell ref="C12:C13"/>
    <mergeCell ref="D12:F12"/>
    <mergeCell ref="G12:H12"/>
  </mergeCells>
  <pageMargins left="0.39370078740157483" right="0" top="0.19685039370078741" bottom="0.19685039370078741" header="0.31496062992125984" footer="0.31496062992125984"/>
  <pageSetup paperSize="9" scale="85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2" sqref="A2:B2"/>
    </sheetView>
  </sheetViews>
  <sheetFormatPr defaultRowHeight="15"/>
  <cols>
    <col min="1" max="1" width="5.28515625" style="92" customWidth="1"/>
    <col min="2" max="2" width="23.5703125" style="92" customWidth="1"/>
    <col min="3" max="3" width="17" style="92" customWidth="1"/>
    <col min="4" max="4" width="15.28515625" style="92" customWidth="1"/>
    <col min="5" max="6" width="15.5703125" style="92" customWidth="1"/>
    <col min="7" max="7" width="18.7109375" style="92" customWidth="1"/>
    <col min="8" max="8" width="12.7109375" style="92" customWidth="1"/>
    <col min="9" max="16384" width="9.140625" style="92"/>
  </cols>
  <sheetData>
    <row r="1" spans="1:9">
      <c r="A1" s="1" t="s">
        <v>0</v>
      </c>
      <c r="B1" s="73"/>
      <c r="C1" s="73"/>
      <c r="D1" s="73"/>
      <c r="E1" s="73"/>
      <c r="F1" s="73"/>
      <c r="G1" s="73"/>
      <c r="H1" s="73"/>
    </row>
    <row r="2" spans="1:9" customFormat="1" ht="15.75">
      <c r="A2" s="389" t="s">
        <v>173</v>
      </c>
      <c r="B2" s="390"/>
      <c r="C2" s="73"/>
      <c r="D2" s="73"/>
      <c r="E2" s="73"/>
      <c r="F2" s="73"/>
      <c r="G2" s="124"/>
      <c r="H2" s="124"/>
      <c r="I2" s="124"/>
    </row>
    <row r="3" spans="1:9" customFormat="1">
      <c r="A3" s="4" t="s">
        <v>45</v>
      </c>
      <c r="B3" s="4"/>
      <c r="C3" s="76"/>
      <c r="D3" s="4" t="s">
        <v>58</v>
      </c>
      <c r="E3" s="76"/>
      <c r="F3" s="125"/>
      <c r="G3" s="4" t="s">
        <v>79</v>
      </c>
      <c r="H3" s="76"/>
      <c r="I3" s="73"/>
    </row>
    <row r="4" spans="1:9" customFormat="1">
      <c r="A4" s="4" t="s">
        <v>1</v>
      </c>
      <c r="B4" s="4"/>
      <c r="C4" s="76"/>
      <c r="D4" s="4" t="s">
        <v>59</v>
      </c>
      <c r="E4" s="76"/>
      <c r="F4" s="125"/>
      <c r="G4" s="4" t="s">
        <v>2</v>
      </c>
      <c r="H4" s="76"/>
      <c r="I4" s="73"/>
    </row>
    <row r="5" spans="1:9">
      <c r="A5" s="1"/>
      <c r="B5" s="1"/>
      <c r="C5" s="73"/>
      <c r="D5" s="73"/>
      <c r="E5" s="1"/>
      <c r="F5" s="73"/>
      <c r="G5" s="73"/>
    </row>
    <row r="6" spans="1:9">
      <c r="A6" s="1"/>
      <c r="B6" s="1"/>
      <c r="C6" s="73"/>
      <c r="D6" s="73"/>
      <c r="E6" s="1"/>
      <c r="F6" s="73"/>
      <c r="H6" s="73"/>
    </row>
    <row r="7" spans="1:9">
      <c r="A7" s="8"/>
      <c r="B7" s="8" t="s">
        <v>171</v>
      </c>
      <c r="C7" s="8"/>
      <c r="D7" s="126"/>
      <c r="E7" s="127"/>
      <c r="F7" s="127"/>
      <c r="G7" s="230"/>
      <c r="H7" s="73"/>
    </row>
    <row r="8" spans="1:9">
      <c r="A8" s="8"/>
      <c r="B8" s="99" t="s">
        <v>147</v>
      </c>
      <c r="C8" s="8"/>
      <c r="D8" s="8"/>
      <c r="E8" s="8"/>
      <c r="H8" s="73"/>
    </row>
    <row r="9" spans="1:9">
      <c r="A9" s="394"/>
      <c r="B9" s="394"/>
      <c r="C9" s="8"/>
      <c r="D9" s="8"/>
      <c r="E9" s="8"/>
      <c r="F9" s="8"/>
    </row>
    <row r="10" spans="1:9" ht="15.75">
      <c r="A10" s="43" t="s">
        <v>113</v>
      </c>
      <c r="B10" s="44"/>
      <c r="C10" s="395">
        <v>2000</v>
      </c>
      <c r="D10" s="395" t="s">
        <v>114</v>
      </c>
      <c r="E10" s="81"/>
      <c r="F10" s="231"/>
      <c r="G10" s="231"/>
      <c r="H10" s="231"/>
    </row>
    <row r="11" spans="1:9" ht="15.75" thickBot="1">
      <c r="A11" s="396"/>
      <c r="B11" s="8" t="s">
        <v>148</v>
      </c>
      <c r="F11" s="397"/>
      <c r="G11" s="397"/>
      <c r="H11" s="397"/>
    </row>
    <row r="12" spans="1:9" ht="30.75" thickBot="1">
      <c r="A12" s="232" t="s">
        <v>4</v>
      </c>
      <c r="B12" s="398" t="s">
        <v>66</v>
      </c>
      <c r="C12" s="399" t="s">
        <v>115</v>
      </c>
      <c r="D12" s="233" t="s">
        <v>116</v>
      </c>
      <c r="E12" s="400" t="s">
        <v>117</v>
      </c>
      <c r="F12" s="234" t="s">
        <v>118</v>
      </c>
      <c r="G12" s="235"/>
      <c r="H12" s="401"/>
    </row>
    <row r="13" spans="1:9">
      <c r="A13" s="232">
        <v>0</v>
      </c>
      <c r="B13" s="236">
        <v>1</v>
      </c>
      <c r="C13" s="402">
        <v>2</v>
      </c>
      <c r="D13" s="402">
        <v>3</v>
      </c>
      <c r="E13" s="402">
        <v>4</v>
      </c>
      <c r="F13" s="403" t="s">
        <v>111</v>
      </c>
      <c r="G13" s="197"/>
      <c r="H13" s="404"/>
    </row>
    <row r="14" spans="1:9" ht="15.75">
      <c r="A14" s="376">
        <v>1</v>
      </c>
      <c r="B14" s="376" t="s">
        <v>12</v>
      </c>
      <c r="C14" s="237">
        <v>9</v>
      </c>
      <c r="D14" s="237">
        <v>148</v>
      </c>
      <c r="E14" s="237">
        <v>12</v>
      </c>
      <c r="F14" s="238">
        <f>SUM(C14:E14)</f>
        <v>169</v>
      </c>
      <c r="G14" s="239"/>
      <c r="H14" s="405"/>
    </row>
    <row r="15" spans="1:9" ht="15.75">
      <c r="A15" s="376">
        <v>2</v>
      </c>
      <c r="B15" s="376" t="s">
        <v>41</v>
      </c>
      <c r="C15" s="237">
        <v>4</v>
      </c>
      <c r="D15" s="237">
        <v>30</v>
      </c>
      <c r="E15" s="237">
        <v>17</v>
      </c>
      <c r="F15" s="238">
        <f>SUM(C15:E15)</f>
        <v>51</v>
      </c>
      <c r="G15" s="239"/>
      <c r="H15" s="405"/>
    </row>
    <row r="16" spans="1:9" ht="15.75" thickBot="1">
      <c r="A16" s="406"/>
      <c r="B16" s="407" t="s">
        <v>85</v>
      </c>
      <c r="C16" s="408">
        <f>SUM(C14:C15)</f>
        <v>13</v>
      </c>
      <c r="D16" s="408">
        <f>SUM(D14:D15)</f>
        <v>178</v>
      </c>
      <c r="E16" s="408">
        <f>SUM(E14:E15)</f>
        <v>29</v>
      </c>
      <c r="F16" s="408">
        <f>SUM(F14:F15)</f>
        <v>220</v>
      </c>
      <c r="G16" s="81"/>
      <c r="H16" s="81"/>
    </row>
    <row r="17" spans="1:8">
      <c r="A17" s="240"/>
      <c r="B17" s="240"/>
      <c r="C17" s="81"/>
      <c r="D17" s="81"/>
      <c r="E17" s="81"/>
      <c r="F17" s="81"/>
      <c r="G17" s="81"/>
      <c r="H17" s="81"/>
    </row>
    <row r="19" spans="1:8">
      <c r="A19" s="396" t="s">
        <v>149</v>
      </c>
      <c r="C19" s="409"/>
      <c r="D19" s="409"/>
      <c r="E19" s="241">
        <f>C10</f>
        <v>2000</v>
      </c>
      <c r="F19" s="396" t="s">
        <v>54</v>
      </c>
      <c r="G19" s="81"/>
    </row>
    <row r="20" spans="1:8" ht="15.75" thickBot="1">
      <c r="A20" s="396"/>
      <c r="C20" s="410"/>
      <c r="D20" s="409"/>
      <c r="E20" s="411"/>
      <c r="G20" s="81"/>
    </row>
    <row r="21" spans="1:8" ht="15.75">
      <c r="A21" s="396"/>
      <c r="B21" s="181" t="s">
        <v>98</v>
      </c>
      <c r="C21" s="182" t="s">
        <v>150</v>
      </c>
      <c r="D21" s="409"/>
      <c r="E21" s="411"/>
      <c r="G21" s="81"/>
    </row>
    <row r="22" spans="1:8" ht="15.75">
      <c r="A22" s="396"/>
      <c r="B22" s="186" t="s">
        <v>103</v>
      </c>
      <c r="C22" s="83">
        <f>E19</f>
        <v>2000</v>
      </c>
      <c r="D22" s="409"/>
      <c r="E22" s="411"/>
      <c r="G22" s="81"/>
    </row>
    <row r="23" spans="1:8" ht="16.5" thickBot="1">
      <c r="A23" s="396"/>
      <c r="B23" s="190" t="s">
        <v>104</v>
      </c>
      <c r="C23" s="191">
        <f>ROUND(C22/F16,4)</f>
        <v>9.0908999999999995</v>
      </c>
      <c r="D23" s="409"/>
      <c r="E23" s="411"/>
      <c r="G23" s="81"/>
    </row>
    <row r="24" spans="1:8" ht="16.5" thickBot="1">
      <c r="A24" s="396"/>
      <c r="B24" s="193"/>
      <c r="C24" s="194"/>
      <c r="D24" s="409"/>
      <c r="E24" s="411"/>
      <c r="G24" s="81"/>
    </row>
    <row r="25" spans="1:8" ht="15.75" thickBot="1">
      <c r="A25" s="412" t="s">
        <v>4</v>
      </c>
      <c r="B25" s="413" t="s">
        <v>66</v>
      </c>
      <c r="C25" s="414" t="s">
        <v>105</v>
      </c>
      <c r="E25" s="73"/>
      <c r="F25" s="73"/>
      <c r="G25" s="81"/>
    </row>
    <row r="26" spans="1:8" ht="15.75" thickBot="1">
      <c r="A26" s="242">
        <v>0</v>
      </c>
      <c r="B26" s="415">
        <v>1</v>
      </c>
      <c r="C26" s="243">
        <v>2</v>
      </c>
      <c r="G26" s="81"/>
    </row>
    <row r="27" spans="1:8">
      <c r="A27" s="416">
        <v>1</v>
      </c>
      <c r="B27" s="416" t="s">
        <v>12</v>
      </c>
      <c r="C27" s="417">
        <f>ROUND(F14*C$23,0)</f>
        <v>1536</v>
      </c>
      <c r="G27" s="81"/>
    </row>
    <row r="28" spans="1:8" ht="15.75" thickBot="1">
      <c r="A28" s="418">
        <v>2</v>
      </c>
      <c r="B28" s="419" t="s">
        <v>41</v>
      </c>
      <c r="C28" s="417">
        <f>ROUND(F15*C$23,0)</f>
        <v>464</v>
      </c>
      <c r="G28" s="81"/>
    </row>
    <row r="29" spans="1:8" ht="15.75" thickBot="1">
      <c r="A29" s="244"/>
      <c r="B29" s="245" t="s">
        <v>85</v>
      </c>
      <c r="C29" s="420">
        <f>SUM(C27:C28)</f>
        <v>2000</v>
      </c>
      <c r="E29" s="421" t="s">
        <v>151</v>
      </c>
      <c r="F29" s="421" t="str">
        <f>IF(C29=C10,"OK","EROARE")</f>
        <v>OK</v>
      </c>
      <c r="G29" s="116"/>
      <c r="H29" s="197"/>
    </row>
    <row r="30" spans="1:8">
      <c r="A30" s="240"/>
      <c r="B30" s="240"/>
      <c r="C30" s="405"/>
      <c r="D30" s="152"/>
      <c r="G30" s="81"/>
    </row>
    <row r="31" spans="1:8">
      <c r="A31" s="8" t="s">
        <v>171</v>
      </c>
      <c r="B31"/>
      <c r="C31"/>
      <c r="F31" s="6"/>
      <c r="G31" s="81"/>
    </row>
    <row r="32" spans="1:8" ht="15.75" thickBot="1">
      <c r="A32" s="240"/>
      <c r="B32" s="8"/>
      <c r="C32" s="81"/>
      <c r="D32" s="81"/>
      <c r="E32" s="197"/>
      <c r="G32" s="81"/>
    </row>
    <row r="33" spans="1:10" ht="17.25" thickBot="1">
      <c r="A33" s="232" t="s">
        <v>4</v>
      </c>
      <c r="B33" s="398" t="s">
        <v>66</v>
      </c>
      <c r="C33" s="222" t="s">
        <v>172</v>
      </c>
      <c r="D33" s="46"/>
      <c r="F33" s="46"/>
      <c r="G33" s="1" t="s">
        <v>60</v>
      </c>
      <c r="H33" s="46"/>
      <c r="I33" s="197"/>
      <c r="J33" s="197"/>
    </row>
    <row r="34" spans="1:10">
      <c r="A34" s="422">
        <v>1</v>
      </c>
      <c r="B34" s="423" t="s">
        <v>12</v>
      </c>
      <c r="C34" s="424">
        <f>SUM(C27)</f>
        <v>1536</v>
      </c>
      <c r="D34" s="425"/>
      <c r="F34" s="425"/>
      <c r="G34" s="1" t="s">
        <v>44</v>
      </c>
      <c r="H34" s="425"/>
      <c r="I34" s="196"/>
      <c r="J34" s="196"/>
    </row>
    <row r="35" spans="1:10" ht="15.75" thickBot="1">
      <c r="A35" s="426">
        <v>2</v>
      </c>
      <c r="B35" s="427" t="s">
        <v>41</v>
      </c>
      <c r="C35" s="428">
        <f>SUM(C28)</f>
        <v>464</v>
      </c>
      <c r="D35" s="425"/>
      <c r="E35" s="425"/>
      <c r="F35" s="425"/>
      <c r="G35" s="425"/>
      <c r="H35" s="425"/>
      <c r="I35" s="196"/>
      <c r="J35" s="196"/>
    </row>
    <row r="36" spans="1:10" ht="15.75" thickBot="1">
      <c r="A36" s="429"/>
      <c r="B36" s="429" t="s">
        <v>85</v>
      </c>
      <c r="C36" s="430">
        <f>SUM(C34:C35)</f>
        <v>2000</v>
      </c>
      <c r="D36" s="81"/>
      <c r="E36" s="81"/>
      <c r="F36" s="81"/>
      <c r="G36" s="81"/>
      <c r="H36" s="81"/>
      <c r="I36" s="196"/>
      <c r="J36" s="196"/>
    </row>
    <row r="37" spans="1:10">
      <c r="A37" s="240"/>
      <c r="B37" s="240"/>
      <c r="C37" s="81"/>
      <c r="D37" s="152"/>
      <c r="E37" s="152"/>
      <c r="F37" s="152"/>
      <c r="G37" s="431"/>
      <c r="H37" s="196"/>
      <c r="I37" s="197"/>
      <c r="J37" s="197"/>
    </row>
    <row r="38" spans="1:10">
      <c r="C38" s="1"/>
    </row>
    <row r="39" spans="1:10">
      <c r="D39" s="105"/>
      <c r="E39" s="105"/>
      <c r="F39" s="105"/>
      <c r="G39" s="105"/>
      <c r="H39" s="105"/>
    </row>
    <row r="40" spans="1:10">
      <c r="D40" s="105"/>
      <c r="E40" s="105"/>
    </row>
  </sheetData>
  <pageMargins left="0.70866141732283472" right="0.70866141732283472" top="0.19685039370078741" bottom="0.3937007874015748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13" workbookViewId="0">
      <selection activeCell="H52" sqref="H52"/>
    </sheetView>
  </sheetViews>
  <sheetFormatPr defaultRowHeight="15"/>
  <cols>
    <col min="1" max="1" width="5.28515625" customWidth="1"/>
    <col min="2" max="2" width="25" customWidth="1"/>
    <col min="3" max="3" width="20.28515625" customWidth="1"/>
    <col min="4" max="4" width="10.5703125" customWidth="1"/>
    <col min="5" max="5" width="10.5703125" bestFit="1" customWidth="1"/>
    <col min="6" max="6" width="12.28515625" bestFit="1" customWidth="1"/>
    <col min="7" max="7" width="14" customWidth="1"/>
    <col min="8" max="8" width="9.7109375" customWidth="1"/>
    <col min="9" max="9" width="10.5703125" customWidth="1"/>
    <col min="10" max="10" width="7" bestFit="1" customWidth="1"/>
    <col min="11" max="11" width="6.42578125" bestFit="1" customWidth="1"/>
    <col min="12" max="12" width="7.5703125" bestFit="1" customWidth="1"/>
    <col min="13" max="13" width="9.85546875" bestFit="1" customWidth="1"/>
  </cols>
  <sheetData>
    <row r="1" spans="1:14" ht="15.75">
      <c r="A1" s="73" t="s">
        <v>0</v>
      </c>
      <c r="B1" s="73"/>
      <c r="C1" s="73"/>
      <c r="D1" s="73"/>
      <c r="E1" s="73"/>
      <c r="F1" s="73"/>
      <c r="J1" s="230"/>
      <c r="K1" s="230"/>
      <c r="L1" s="247"/>
      <c r="M1" s="247"/>
      <c r="N1" s="247"/>
    </row>
    <row r="2" spans="1:14" ht="15.75">
      <c r="A2" s="389" t="s">
        <v>173</v>
      </c>
      <c r="B2" s="390"/>
      <c r="C2" s="73"/>
      <c r="D2" s="73"/>
      <c r="E2" s="73"/>
      <c r="F2" s="73"/>
      <c r="G2" s="124"/>
      <c r="H2" s="124"/>
      <c r="I2" s="124"/>
    </row>
    <row r="3" spans="1:14">
      <c r="A3" s="4" t="s">
        <v>45</v>
      </c>
      <c r="B3" s="4"/>
      <c r="C3" s="76"/>
      <c r="D3" s="4" t="s">
        <v>58</v>
      </c>
      <c r="E3" s="76"/>
      <c r="F3" s="125"/>
      <c r="G3" s="4" t="s">
        <v>79</v>
      </c>
      <c r="H3" s="76"/>
      <c r="I3" s="73"/>
    </row>
    <row r="4" spans="1:14">
      <c r="A4" s="4" t="s">
        <v>1</v>
      </c>
      <c r="B4" s="4"/>
      <c r="C4" s="76"/>
      <c r="D4" s="4" t="s">
        <v>59</v>
      </c>
      <c r="E4" s="76"/>
      <c r="F4" s="125"/>
      <c r="G4" s="4" t="s">
        <v>2</v>
      </c>
      <c r="H4" s="76"/>
      <c r="I4" s="73"/>
    </row>
    <row r="5" spans="1:14">
      <c r="A5" s="1"/>
      <c r="B5" s="1"/>
      <c r="D5" s="1"/>
      <c r="E5" s="73"/>
      <c r="G5" s="1"/>
      <c r="I5" s="73"/>
      <c r="K5" s="248"/>
    </row>
    <row r="6" spans="1:14">
      <c r="A6" s="1"/>
      <c r="B6" s="1"/>
      <c r="C6" s="73"/>
      <c r="D6" s="73"/>
      <c r="E6" s="73"/>
      <c r="F6" s="73"/>
      <c r="J6" s="230"/>
      <c r="K6" s="248"/>
    </row>
    <row r="7" spans="1:14">
      <c r="B7" s="8" t="s">
        <v>171</v>
      </c>
      <c r="C7" s="249"/>
      <c r="D7" s="249"/>
      <c r="E7" s="249"/>
      <c r="F7" s="248"/>
      <c r="G7" s="248"/>
      <c r="H7" s="230"/>
      <c r="J7" s="230"/>
      <c r="K7" s="230"/>
    </row>
    <row r="8" spans="1:14" ht="12.75" customHeight="1">
      <c r="A8" s="8"/>
      <c r="B8" s="8" t="s">
        <v>121</v>
      </c>
      <c r="D8" s="249"/>
      <c r="E8" s="249"/>
      <c r="F8" s="248"/>
      <c r="G8" s="248"/>
      <c r="H8" s="230"/>
      <c r="J8" s="230"/>
      <c r="K8" s="230"/>
    </row>
    <row r="9" spans="1:14" ht="12.75" customHeight="1">
      <c r="A9" s="8"/>
      <c r="B9" s="8"/>
      <c r="D9" s="249"/>
      <c r="E9" s="249"/>
      <c r="F9" s="248"/>
      <c r="G9" s="248"/>
      <c r="H9" s="230"/>
      <c r="J9" s="230"/>
      <c r="K9" s="230"/>
    </row>
    <row r="10" spans="1:14">
      <c r="A10" s="8"/>
      <c r="B10" s="92"/>
      <c r="C10" s="8"/>
      <c r="D10" s="249"/>
      <c r="E10" s="249"/>
      <c r="F10" s="248"/>
      <c r="G10" s="248"/>
      <c r="H10" s="230"/>
      <c r="J10" s="248"/>
      <c r="K10" s="248"/>
    </row>
    <row r="11" spans="1:14" ht="16.5" thickBot="1">
      <c r="A11" s="43" t="s">
        <v>113</v>
      </c>
      <c r="B11" s="44"/>
      <c r="C11" s="250">
        <v>26000</v>
      </c>
      <c r="D11" s="135" t="s">
        <v>114</v>
      </c>
      <c r="E11" s="231"/>
      <c r="F11" s="251"/>
      <c r="G11" s="251"/>
      <c r="H11" s="252"/>
      <c r="I11" s="85"/>
      <c r="J11" s="86"/>
      <c r="K11" s="85"/>
    </row>
    <row r="12" spans="1:14" ht="30.75" thickBot="1">
      <c r="A12" s="232" t="s">
        <v>4</v>
      </c>
      <c r="B12" s="236" t="s">
        <v>66</v>
      </c>
      <c r="C12" s="233" t="s">
        <v>115</v>
      </c>
      <c r="D12" s="233" t="s">
        <v>116</v>
      </c>
      <c r="E12" s="233" t="s">
        <v>117</v>
      </c>
      <c r="F12" s="253" t="s">
        <v>122</v>
      </c>
      <c r="G12" s="254" t="s">
        <v>123</v>
      </c>
      <c r="H12" s="234" t="s">
        <v>124</v>
      </c>
      <c r="I12" s="255"/>
      <c r="J12" s="116"/>
    </row>
    <row r="13" spans="1:14" ht="15.75" thickBot="1">
      <c r="A13" s="198">
        <v>0</v>
      </c>
      <c r="B13" s="256">
        <v>1</v>
      </c>
      <c r="C13" s="257">
        <v>2</v>
      </c>
      <c r="D13" s="257">
        <v>3</v>
      </c>
      <c r="E13" s="258">
        <v>4</v>
      </c>
      <c r="F13" s="243" t="s">
        <v>111</v>
      </c>
      <c r="G13" s="259">
        <v>6</v>
      </c>
      <c r="H13" s="243">
        <v>7</v>
      </c>
      <c r="I13" s="116"/>
      <c r="J13" s="116"/>
    </row>
    <row r="14" spans="1:14" ht="15.75">
      <c r="A14" s="88">
        <v>1</v>
      </c>
      <c r="B14" s="89" t="s">
        <v>22</v>
      </c>
      <c r="C14" s="260">
        <v>17.12</v>
      </c>
      <c r="D14" s="260">
        <v>11.75</v>
      </c>
      <c r="E14" s="260">
        <v>28</v>
      </c>
      <c r="F14" s="261">
        <f>SUM(C14:E14)</f>
        <v>56.870000000000005</v>
      </c>
      <c r="G14" s="262">
        <v>0</v>
      </c>
      <c r="H14" s="263">
        <f>F14+G14</f>
        <v>56.870000000000005</v>
      </c>
      <c r="I14" s="264"/>
      <c r="J14" s="116"/>
    </row>
    <row r="15" spans="1:14" ht="15.75">
      <c r="A15" s="90">
        <v>2</v>
      </c>
      <c r="B15" s="91" t="s">
        <v>7</v>
      </c>
      <c r="C15" s="265">
        <v>10.63</v>
      </c>
      <c r="D15" s="265">
        <v>9.17</v>
      </c>
      <c r="E15" s="265">
        <v>28</v>
      </c>
      <c r="F15" s="266">
        <f t="shared" ref="F15:F20" si="0">SUM(C15:E15)</f>
        <v>47.8</v>
      </c>
      <c r="G15" s="267">
        <v>0</v>
      </c>
      <c r="H15" s="268">
        <f t="shared" ref="H15:H20" si="1">F15+G15</f>
        <v>47.8</v>
      </c>
      <c r="I15" s="264"/>
      <c r="J15" s="116"/>
    </row>
    <row r="16" spans="1:14" ht="15.75">
      <c r="A16" s="90">
        <v>3</v>
      </c>
      <c r="B16" s="91" t="s">
        <v>23</v>
      </c>
      <c r="C16" s="265">
        <v>11</v>
      </c>
      <c r="D16" s="265">
        <v>23.3</v>
      </c>
      <c r="E16" s="265">
        <v>12</v>
      </c>
      <c r="F16" s="266">
        <f t="shared" si="0"/>
        <v>46.3</v>
      </c>
      <c r="G16" s="267">
        <v>0</v>
      </c>
      <c r="H16" s="268">
        <f t="shared" si="1"/>
        <v>46.3</v>
      </c>
      <c r="I16" s="264"/>
      <c r="J16" s="116"/>
    </row>
    <row r="17" spans="1:10" ht="15.75">
      <c r="A17" s="90">
        <v>4</v>
      </c>
      <c r="B17" s="91" t="s">
        <v>24</v>
      </c>
      <c r="C17" s="265">
        <v>7</v>
      </c>
      <c r="D17" s="265">
        <v>5</v>
      </c>
      <c r="E17" s="265">
        <v>20</v>
      </c>
      <c r="F17" s="266">
        <f t="shared" si="0"/>
        <v>32</v>
      </c>
      <c r="G17" s="267">
        <v>0</v>
      </c>
      <c r="H17" s="268">
        <f t="shared" si="1"/>
        <v>32</v>
      </c>
      <c r="I17" s="264"/>
      <c r="J17" s="116"/>
    </row>
    <row r="18" spans="1:10" ht="15.75">
      <c r="A18" s="90">
        <v>5</v>
      </c>
      <c r="B18" s="91" t="s">
        <v>41</v>
      </c>
      <c r="C18" s="265">
        <v>12</v>
      </c>
      <c r="D18" s="265">
        <v>6</v>
      </c>
      <c r="E18" s="265">
        <v>17</v>
      </c>
      <c r="F18" s="266">
        <f t="shared" si="0"/>
        <v>35</v>
      </c>
      <c r="G18" s="267">
        <v>0</v>
      </c>
      <c r="H18" s="268">
        <f t="shared" si="1"/>
        <v>35</v>
      </c>
      <c r="I18" s="264"/>
      <c r="J18" s="116"/>
    </row>
    <row r="19" spans="1:10" ht="15.75">
      <c r="A19" s="377">
        <v>6</v>
      </c>
      <c r="B19" s="158" t="s">
        <v>14</v>
      </c>
      <c r="C19" s="269">
        <v>4.08</v>
      </c>
      <c r="D19" s="269">
        <v>2.5</v>
      </c>
      <c r="E19" s="269">
        <v>20</v>
      </c>
      <c r="F19" s="266">
        <f t="shared" si="0"/>
        <v>26.58</v>
      </c>
      <c r="G19" s="271">
        <v>0</v>
      </c>
      <c r="H19" s="268">
        <f t="shared" si="1"/>
        <v>26.58</v>
      </c>
      <c r="I19" s="264"/>
      <c r="J19" s="116"/>
    </row>
    <row r="20" spans="1:10" ht="16.5" thickBot="1">
      <c r="A20" s="90">
        <v>7</v>
      </c>
      <c r="B20" s="91" t="s">
        <v>57</v>
      </c>
      <c r="C20" s="265">
        <v>4.08</v>
      </c>
      <c r="D20" s="265">
        <v>3.67</v>
      </c>
      <c r="E20" s="265">
        <v>28</v>
      </c>
      <c r="F20" s="270">
        <f t="shared" si="0"/>
        <v>35.75</v>
      </c>
      <c r="G20" s="267">
        <v>0</v>
      </c>
      <c r="H20" s="272">
        <f t="shared" si="1"/>
        <v>35.75</v>
      </c>
      <c r="I20" s="264"/>
      <c r="J20" s="116"/>
    </row>
    <row r="21" spans="1:10" ht="15.75" thickBot="1">
      <c r="A21" s="214"/>
      <c r="B21" s="273" t="s">
        <v>85</v>
      </c>
      <c r="C21" s="274">
        <f t="shared" ref="C21:H21" si="2">SUM(C14:C20)</f>
        <v>65.91</v>
      </c>
      <c r="D21" s="274">
        <f t="shared" si="2"/>
        <v>61.39</v>
      </c>
      <c r="E21" s="274">
        <f t="shared" si="2"/>
        <v>153</v>
      </c>
      <c r="F21" s="274">
        <f t="shared" si="2"/>
        <v>280.3</v>
      </c>
      <c r="G21" s="274">
        <f t="shared" si="2"/>
        <v>0</v>
      </c>
      <c r="H21" s="274">
        <f t="shared" si="2"/>
        <v>280.3</v>
      </c>
      <c r="I21" s="116"/>
      <c r="J21" s="116"/>
    </row>
    <row r="22" spans="1:10">
      <c r="I22" s="116"/>
      <c r="J22" s="116"/>
    </row>
    <row r="23" spans="1:10" ht="15.75">
      <c r="A23" s="275" t="s">
        <v>125</v>
      </c>
      <c r="B23" s="276"/>
      <c r="C23" s="276"/>
      <c r="D23" s="276"/>
      <c r="E23" s="276"/>
      <c r="F23" s="276"/>
      <c r="G23" s="277">
        <f>C11</f>
        <v>26000</v>
      </c>
      <c r="H23" s="388" t="s">
        <v>64</v>
      </c>
    </row>
    <row r="24" spans="1:10" ht="15.75">
      <c r="B24" s="276"/>
      <c r="C24" s="276"/>
      <c r="D24" s="276"/>
      <c r="E24" s="276"/>
      <c r="F24" s="276"/>
      <c r="G24" s="276"/>
      <c r="H24" s="278"/>
    </row>
    <row r="25" spans="1:10" ht="16.5" thickBot="1">
      <c r="B25" s="279" t="s">
        <v>96</v>
      </c>
      <c r="C25" s="280"/>
      <c r="D25" s="280"/>
      <c r="E25" s="280"/>
      <c r="F25" s="280"/>
      <c r="G25" s="276"/>
      <c r="H25" s="278"/>
    </row>
    <row r="26" spans="1:10" ht="15.75">
      <c r="B26" s="181" t="s">
        <v>98</v>
      </c>
      <c r="C26" s="182" t="s">
        <v>126</v>
      </c>
      <c r="D26" s="276"/>
      <c r="E26" s="276"/>
      <c r="F26" s="276"/>
    </row>
    <row r="27" spans="1:10" ht="15.75">
      <c r="A27" s="275"/>
      <c r="B27" s="186" t="s">
        <v>65</v>
      </c>
      <c r="C27" s="83">
        <f>G23</f>
        <v>26000</v>
      </c>
      <c r="D27" s="281"/>
      <c r="E27" s="282"/>
      <c r="F27" s="276"/>
    </row>
    <row r="28" spans="1:10" ht="16.5" thickBot="1">
      <c r="A28" s="275"/>
      <c r="B28" s="190" t="s">
        <v>104</v>
      </c>
      <c r="C28" s="191">
        <f>ROUND(C27/H21,6)</f>
        <v>92.757760000000005</v>
      </c>
      <c r="D28" s="276"/>
      <c r="E28" s="276"/>
      <c r="F28" s="276"/>
    </row>
    <row r="29" spans="1:10" ht="15.75">
      <c r="A29" s="275"/>
      <c r="B29" s="193"/>
      <c r="C29" s="194"/>
      <c r="D29" s="276"/>
      <c r="E29" s="276"/>
      <c r="F29" s="276"/>
    </row>
    <row r="30" spans="1:10" ht="15.75">
      <c r="A30" s="275"/>
      <c r="B30" s="193"/>
      <c r="C30" s="194"/>
      <c r="D30" s="276"/>
      <c r="E30" s="276"/>
      <c r="F30" s="276"/>
    </row>
    <row r="31" spans="1:10" ht="16.5" thickBot="1">
      <c r="A31" s="275"/>
      <c r="B31" s="193"/>
      <c r="C31" s="194"/>
      <c r="D31" s="276"/>
      <c r="E31" s="276"/>
      <c r="F31" s="276"/>
    </row>
    <row r="32" spans="1:10" ht="19.5" customHeight="1" thickBot="1">
      <c r="A32" s="283" t="s">
        <v>4</v>
      </c>
      <c r="B32" s="283" t="s">
        <v>66</v>
      </c>
      <c r="C32" s="78" t="s">
        <v>127</v>
      </c>
      <c r="E32" s="276"/>
      <c r="F32" s="276"/>
      <c r="G32" s="276"/>
      <c r="H32" s="278"/>
    </row>
    <row r="33" spans="1:9" ht="15.75">
      <c r="A33" s="88">
        <v>1</v>
      </c>
      <c r="B33" s="89" t="s">
        <v>22</v>
      </c>
      <c r="C33" s="284">
        <f t="shared" ref="C33:C38" si="3">ROUND(C$28*F14,0)</f>
        <v>5275</v>
      </c>
      <c r="E33" s="276"/>
      <c r="F33" s="276"/>
      <c r="G33" s="276"/>
      <c r="H33" s="278"/>
    </row>
    <row r="34" spans="1:9" ht="15.75">
      <c r="A34" s="90">
        <v>2</v>
      </c>
      <c r="B34" s="91" t="s">
        <v>7</v>
      </c>
      <c r="C34" s="284">
        <f t="shared" si="3"/>
        <v>4434</v>
      </c>
      <c r="E34" s="276"/>
      <c r="F34" s="276"/>
      <c r="G34" s="276"/>
      <c r="H34" s="278"/>
    </row>
    <row r="35" spans="1:9" ht="15.75">
      <c r="A35" s="90">
        <v>3</v>
      </c>
      <c r="B35" s="91" t="s">
        <v>23</v>
      </c>
      <c r="C35" s="284">
        <f t="shared" si="3"/>
        <v>4295</v>
      </c>
      <c r="E35" s="285"/>
      <c r="F35" s="285"/>
      <c r="G35" s="285"/>
      <c r="H35" s="278"/>
      <c r="I35" s="116"/>
    </row>
    <row r="36" spans="1:9" ht="15.75">
      <c r="A36" s="90">
        <v>4</v>
      </c>
      <c r="B36" s="91" t="s">
        <v>24</v>
      </c>
      <c r="C36" s="284">
        <f t="shared" si="3"/>
        <v>2968</v>
      </c>
      <c r="E36" s="285"/>
      <c r="F36" s="285"/>
      <c r="G36" s="285"/>
      <c r="H36" s="278"/>
      <c r="I36" s="116"/>
    </row>
    <row r="37" spans="1:9" ht="15.75">
      <c r="A37" s="90">
        <v>5</v>
      </c>
      <c r="B37" s="91" t="s">
        <v>41</v>
      </c>
      <c r="C37" s="284">
        <f t="shared" si="3"/>
        <v>3247</v>
      </c>
      <c r="E37" s="285"/>
      <c r="F37" s="285"/>
      <c r="G37" s="285"/>
      <c r="H37" s="278"/>
      <c r="I37" s="116"/>
    </row>
    <row r="38" spans="1:9" ht="15.75">
      <c r="A38" s="377">
        <v>6</v>
      </c>
      <c r="B38" s="158" t="s">
        <v>14</v>
      </c>
      <c r="C38" s="284">
        <f t="shared" si="3"/>
        <v>2466</v>
      </c>
      <c r="E38" s="285"/>
      <c r="F38" s="285"/>
      <c r="G38" s="285"/>
      <c r="H38" s="278"/>
      <c r="I38" s="116"/>
    </row>
    <row r="39" spans="1:9" ht="16.5" thickBot="1">
      <c r="A39" s="90">
        <v>7</v>
      </c>
      <c r="B39" s="91" t="s">
        <v>57</v>
      </c>
      <c r="C39" s="284">
        <v>3315</v>
      </c>
      <c r="E39" s="285"/>
      <c r="F39" s="285"/>
      <c r="G39" s="285"/>
      <c r="H39" s="278"/>
      <c r="I39" s="117"/>
    </row>
    <row r="40" spans="1:9" ht="16.5" thickBot="1">
      <c r="A40" s="286"/>
      <c r="B40" s="287" t="s">
        <v>85</v>
      </c>
      <c r="C40" s="111">
        <f>SUM(C33:C39)</f>
        <v>26000</v>
      </c>
      <c r="G40" s="288">
        <f>SUM(G33:G39)</f>
        <v>0</v>
      </c>
      <c r="H40" s="289" t="s">
        <v>128</v>
      </c>
      <c r="I40" s="289" t="str">
        <f>IF(C40=C11,"ok", "eroare")</f>
        <v>ok</v>
      </c>
    </row>
    <row r="41" spans="1:9" ht="15.75">
      <c r="A41" s="290"/>
      <c r="B41" s="290"/>
      <c r="C41" s="112"/>
      <c r="D41" s="100"/>
      <c r="E41" s="285"/>
      <c r="F41" s="285"/>
      <c r="G41" s="285"/>
      <c r="H41" s="278"/>
      <c r="I41" s="116"/>
    </row>
    <row r="42" spans="1:9" ht="15.75">
      <c r="A42" s="47" t="s">
        <v>129</v>
      </c>
      <c r="B42" s="291"/>
      <c r="C42" s="291"/>
      <c r="D42" s="291"/>
      <c r="E42" s="291"/>
      <c r="F42" s="291"/>
      <c r="G42" s="291"/>
      <c r="H42" s="278"/>
    </row>
    <row r="43" spans="1:9" ht="15.75">
      <c r="A43" s="47" t="s">
        <v>130</v>
      </c>
      <c r="B43" s="291"/>
      <c r="C43" s="291"/>
      <c r="D43" s="291"/>
      <c r="E43" s="291"/>
      <c r="F43" s="291"/>
      <c r="G43" s="291"/>
      <c r="H43" s="278"/>
    </row>
    <row r="44" spans="1:9" ht="15.75">
      <c r="A44" s="47" t="s">
        <v>131</v>
      </c>
      <c r="B44" s="291"/>
      <c r="C44" s="291"/>
      <c r="D44" s="291"/>
      <c r="E44" s="291"/>
      <c r="F44" s="291"/>
      <c r="G44" s="291"/>
      <c r="H44" s="278"/>
    </row>
    <row r="45" spans="1:9" ht="15.75">
      <c r="A45" s="47"/>
      <c r="B45" s="291"/>
      <c r="C45" s="291"/>
      <c r="D45" s="291"/>
      <c r="E45" s="291"/>
      <c r="F45" s="291"/>
      <c r="G45" s="291"/>
      <c r="H45" s="278"/>
    </row>
    <row r="46" spans="1:9" ht="15.75">
      <c r="A46" s="47"/>
      <c r="B46" s="8" t="s">
        <v>171</v>
      </c>
      <c r="C46" s="291"/>
      <c r="D46" s="291"/>
      <c r="E46" s="291"/>
      <c r="F46" s="291"/>
      <c r="G46" s="291"/>
      <c r="H46" s="278"/>
    </row>
    <row r="47" spans="1:9" ht="16.5" thickBot="1">
      <c r="A47" s="47"/>
      <c r="B47" s="291"/>
      <c r="C47" s="291"/>
      <c r="D47" s="291"/>
      <c r="E47" s="292"/>
      <c r="F47" s="292"/>
      <c r="G47" s="292"/>
      <c r="H47" s="278"/>
    </row>
    <row r="48" spans="1:9" ht="17.25" thickBot="1">
      <c r="A48" s="293" t="s">
        <v>4</v>
      </c>
      <c r="B48" s="258" t="s">
        <v>66</v>
      </c>
      <c r="C48" s="222" t="s">
        <v>172</v>
      </c>
      <c r="D48" s="46"/>
      <c r="E48" s="46"/>
      <c r="F48" s="46"/>
      <c r="G48" s="382"/>
      <c r="H48" s="46"/>
      <c r="I48" s="116"/>
    </row>
    <row r="49" spans="1:12" ht="15.75">
      <c r="A49" s="383">
        <v>1</v>
      </c>
      <c r="B49" s="89" t="s">
        <v>22</v>
      </c>
      <c r="C49" s="380">
        <f t="shared" ref="C49:C54" si="4">C33</f>
        <v>5275</v>
      </c>
      <c r="D49" s="294"/>
      <c r="E49" s="326"/>
      <c r="F49" s="294"/>
      <c r="G49" s="381"/>
      <c r="H49" s="294"/>
      <c r="I49" s="117"/>
      <c r="J49" s="93"/>
    </row>
    <row r="50" spans="1:12" ht="15.75">
      <c r="A50" s="384">
        <v>2</v>
      </c>
      <c r="B50" s="91" t="s">
        <v>7</v>
      </c>
      <c r="C50" s="380">
        <f t="shared" si="4"/>
        <v>4434</v>
      </c>
      <c r="D50" s="294"/>
      <c r="E50" s="326"/>
      <c r="F50" s="294"/>
      <c r="G50" s="381"/>
      <c r="H50" s="294"/>
      <c r="I50" s="117"/>
      <c r="J50" s="93"/>
    </row>
    <row r="51" spans="1:12" ht="15.75">
      <c r="A51" s="384">
        <v>3</v>
      </c>
      <c r="B51" s="91" t="s">
        <v>23</v>
      </c>
      <c r="C51" s="380">
        <f t="shared" si="4"/>
        <v>4295</v>
      </c>
      <c r="D51" s="294"/>
      <c r="E51" s="326"/>
      <c r="F51" s="294"/>
      <c r="G51" s="381"/>
      <c r="H51" s="294"/>
      <c r="I51" s="117"/>
      <c r="J51" s="93"/>
    </row>
    <row r="52" spans="1:12" ht="15.75">
      <c r="A52" s="384">
        <v>4</v>
      </c>
      <c r="B52" s="91" t="s">
        <v>24</v>
      </c>
      <c r="C52" s="380">
        <f t="shared" si="4"/>
        <v>2968</v>
      </c>
      <c r="D52" s="294"/>
      <c r="E52" s="326"/>
      <c r="F52" s="294"/>
      <c r="G52" s="381"/>
      <c r="H52" s="294"/>
      <c r="I52" s="117"/>
      <c r="J52" s="93"/>
    </row>
    <row r="53" spans="1:12" ht="15.75">
      <c r="A53" s="384">
        <v>5</v>
      </c>
      <c r="B53" s="91" t="s">
        <v>41</v>
      </c>
      <c r="C53" s="380">
        <f t="shared" si="4"/>
        <v>3247</v>
      </c>
      <c r="D53" s="294"/>
      <c r="E53" s="326"/>
      <c r="F53" s="294"/>
      <c r="G53" s="381"/>
      <c r="H53" s="294"/>
      <c r="I53" s="117"/>
      <c r="J53" s="93"/>
    </row>
    <row r="54" spans="1:12" ht="15.75">
      <c r="A54" s="385">
        <v>6</v>
      </c>
      <c r="B54" s="158" t="s">
        <v>14</v>
      </c>
      <c r="C54" s="380">
        <f t="shared" si="4"/>
        <v>2466</v>
      </c>
      <c r="D54" s="294"/>
      <c r="E54" s="326"/>
      <c r="F54" s="294"/>
      <c r="G54" s="381"/>
      <c r="H54" s="294"/>
      <c r="I54" s="117"/>
      <c r="J54" s="93"/>
    </row>
    <row r="55" spans="1:12" ht="16.5" thickBot="1">
      <c r="A55" s="384">
        <v>7</v>
      </c>
      <c r="B55" s="91" t="s">
        <v>57</v>
      </c>
      <c r="C55" s="380">
        <v>3315</v>
      </c>
      <c r="D55" s="294"/>
      <c r="E55" s="326"/>
      <c r="F55" s="294"/>
      <c r="G55" s="381"/>
      <c r="H55" s="294"/>
      <c r="I55" s="117"/>
      <c r="J55" s="93"/>
    </row>
    <row r="56" spans="1:12" ht="16.5" thickBot="1">
      <c r="A56" s="295"/>
      <c r="B56" s="295" t="s">
        <v>85</v>
      </c>
      <c r="C56" s="393">
        <f>SUM(C49:C55)</f>
        <v>26000</v>
      </c>
      <c r="D56" s="296"/>
      <c r="E56" s="296"/>
      <c r="F56" s="296"/>
      <c r="G56" s="381"/>
      <c r="H56" s="296"/>
      <c r="I56" s="117"/>
      <c r="J56" s="93"/>
    </row>
    <row r="58" spans="1:12" ht="15.75">
      <c r="A58" s="290"/>
      <c r="B58" s="1" t="s">
        <v>60</v>
      </c>
      <c r="C58" s="296"/>
      <c r="D58" s="296"/>
      <c r="E58" s="296"/>
      <c r="F58" s="296"/>
      <c r="G58" s="381"/>
      <c r="H58" s="296"/>
      <c r="I58" s="117"/>
      <c r="J58" s="93"/>
    </row>
    <row r="59" spans="1:12" ht="15.75">
      <c r="A59" s="290"/>
      <c r="B59" s="1" t="s">
        <v>44</v>
      </c>
      <c r="C59" s="296"/>
      <c r="D59" s="296"/>
      <c r="E59" s="296"/>
      <c r="F59" s="296"/>
      <c r="G59" s="381"/>
      <c r="H59" s="296"/>
      <c r="I59" s="117"/>
      <c r="J59" s="93"/>
    </row>
    <row r="60" spans="1:12" ht="15.75">
      <c r="A60" s="290"/>
      <c r="B60" s="290"/>
      <c r="C60" s="296"/>
      <c r="D60" s="296"/>
      <c r="E60" s="296"/>
      <c r="F60" s="296"/>
      <c r="G60" s="381"/>
      <c r="H60" s="296"/>
      <c r="I60" s="117"/>
      <c r="J60" s="93"/>
    </row>
    <row r="61" spans="1:12" ht="16.5" thickBot="1">
      <c r="A61" s="44"/>
      <c r="B61" s="44"/>
      <c r="C61" s="44"/>
      <c r="D61" s="195"/>
      <c r="E61" s="195"/>
      <c r="F61" s="195"/>
      <c r="G61" s="195"/>
      <c r="H61" s="116"/>
    </row>
    <row r="62" spans="1:12">
      <c r="A62" s="509" t="s">
        <v>4</v>
      </c>
      <c r="B62" s="511" t="s">
        <v>66</v>
      </c>
      <c r="C62" s="444" t="s">
        <v>67</v>
      </c>
      <c r="D62" s="444" t="s">
        <v>68</v>
      </c>
      <c r="E62" s="444" t="s">
        <v>69</v>
      </c>
      <c r="F62" s="444" t="s">
        <v>70</v>
      </c>
      <c r="G62" s="444" t="s">
        <v>71</v>
      </c>
      <c r="H62" s="513" t="s">
        <v>72</v>
      </c>
      <c r="I62" s="515" t="s">
        <v>175</v>
      </c>
      <c r="J62" s="517" t="s">
        <v>74</v>
      </c>
      <c r="K62" s="445"/>
      <c r="L62" s="445"/>
    </row>
    <row r="63" spans="1:12" ht="15.75" thickBot="1">
      <c r="A63" s="510"/>
      <c r="B63" s="512"/>
      <c r="C63" s="446">
        <v>60</v>
      </c>
      <c r="D63" s="446">
        <v>40</v>
      </c>
      <c r="E63" s="446">
        <v>30</v>
      </c>
      <c r="F63" s="446">
        <v>30</v>
      </c>
      <c r="G63" s="446">
        <v>50</v>
      </c>
      <c r="H63" s="514"/>
      <c r="I63" s="516"/>
      <c r="J63" s="518"/>
      <c r="K63" s="445"/>
      <c r="L63" s="445" t="s">
        <v>142</v>
      </c>
    </row>
    <row r="64" spans="1:12">
      <c r="A64" s="447">
        <v>1</v>
      </c>
      <c r="B64" s="448" t="s">
        <v>22</v>
      </c>
      <c r="C64" s="449">
        <v>60</v>
      </c>
      <c r="D64" s="449">
        <v>40</v>
      </c>
      <c r="E64" s="449">
        <v>30</v>
      </c>
      <c r="F64" s="449">
        <v>30</v>
      </c>
      <c r="G64" s="450" t="s">
        <v>73</v>
      </c>
      <c r="H64" s="451">
        <v>222</v>
      </c>
      <c r="I64" s="452">
        <f t="shared" ref="I64:I70" si="5">C49</f>
        <v>5275</v>
      </c>
      <c r="J64" s="453">
        <f>I64/F64</f>
        <v>175.83333333333334</v>
      </c>
      <c r="K64" s="454" t="str">
        <f>IF(J64&gt;H64,"gresit","corect")</f>
        <v>corect</v>
      </c>
      <c r="L64" s="455">
        <f>H64*F64</f>
        <v>6660</v>
      </c>
    </row>
    <row r="65" spans="1:12">
      <c r="A65" s="456">
        <v>2</v>
      </c>
      <c r="B65" s="457" t="s">
        <v>7</v>
      </c>
      <c r="C65" s="449">
        <v>60</v>
      </c>
      <c r="D65" s="458">
        <v>40</v>
      </c>
      <c r="E65" s="458">
        <v>30</v>
      </c>
      <c r="F65" s="454" t="s">
        <v>73</v>
      </c>
      <c r="G65" s="454" t="s">
        <v>73</v>
      </c>
      <c r="H65" s="459">
        <v>150</v>
      </c>
      <c r="I65" s="452">
        <f t="shared" si="5"/>
        <v>4434</v>
      </c>
      <c r="J65" s="453">
        <f>I65/E65</f>
        <v>147.80000000000001</v>
      </c>
      <c r="K65" s="460" t="str">
        <f>IF(J65&gt;H65,"depaseste","corect")</f>
        <v>corect</v>
      </c>
      <c r="L65" s="455">
        <f>H65*E65</f>
        <v>4500</v>
      </c>
    </row>
    <row r="66" spans="1:12">
      <c r="A66" s="456">
        <v>3</v>
      </c>
      <c r="B66" s="457" t="s">
        <v>23</v>
      </c>
      <c r="C66" s="449">
        <v>60</v>
      </c>
      <c r="D66" s="458">
        <v>40</v>
      </c>
      <c r="E66" s="458">
        <v>30</v>
      </c>
      <c r="F66" s="454" t="s">
        <v>73</v>
      </c>
      <c r="G66" s="454" t="s">
        <v>73</v>
      </c>
      <c r="H66" s="459">
        <v>210</v>
      </c>
      <c r="I66" s="452">
        <f t="shared" si="5"/>
        <v>4295</v>
      </c>
      <c r="J66" s="453">
        <f>I66/E66</f>
        <v>143.16666666666666</v>
      </c>
      <c r="K66" s="454" t="str">
        <f t="shared" ref="K66:K70" si="6">IF(J66&gt;H66,"gresit","corect")</f>
        <v>corect</v>
      </c>
      <c r="L66" s="455">
        <f>H66*E66</f>
        <v>6300</v>
      </c>
    </row>
    <row r="67" spans="1:12">
      <c r="A67" s="456">
        <v>4</v>
      </c>
      <c r="B67" s="457" t="s">
        <v>24</v>
      </c>
      <c r="C67" s="449">
        <v>60</v>
      </c>
      <c r="D67" s="454" t="s">
        <v>73</v>
      </c>
      <c r="E67" s="454" t="s">
        <v>73</v>
      </c>
      <c r="F67" s="454" t="s">
        <v>73</v>
      </c>
      <c r="G67" s="454" t="s">
        <v>73</v>
      </c>
      <c r="H67" s="459">
        <v>120</v>
      </c>
      <c r="I67" s="452">
        <f t="shared" si="5"/>
        <v>2968</v>
      </c>
      <c r="J67" s="453">
        <f>I67/C67</f>
        <v>49.466666666666669</v>
      </c>
      <c r="K67" s="454" t="str">
        <f t="shared" si="6"/>
        <v>corect</v>
      </c>
      <c r="L67" s="455">
        <f>H67*C67</f>
        <v>7200</v>
      </c>
    </row>
    <row r="68" spans="1:12">
      <c r="A68" s="456">
        <v>5</v>
      </c>
      <c r="B68" s="457" t="s">
        <v>41</v>
      </c>
      <c r="C68" s="449">
        <v>60</v>
      </c>
      <c r="D68" s="458">
        <v>40</v>
      </c>
      <c r="E68" s="458">
        <v>30</v>
      </c>
      <c r="F68" s="454" t="s">
        <v>73</v>
      </c>
      <c r="G68" s="458">
        <v>50</v>
      </c>
      <c r="H68" s="459">
        <v>160</v>
      </c>
      <c r="I68" s="452">
        <f t="shared" si="5"/>
        <v>3247</v>
      </c>
      <c r="J68" s="453">
        <f>I68/E68</f>
        <v>108.23333333333333</v>
      </c>
      <c r="K68" s="454" t="str">
        <f t="shared" si="6"/>
        <v>corect</v>
      </c>
      <c r="L68" s="455">
        <f>H68*E68</f>
        <v>4800</v>
      </c>
    </row>
    <row r="69" spans="1:12">
      <c r="A69" s="456">
        <v>6</v>
      </c>
      <c r="B69" s="461" t="s">
        <v>56</v>
      </c>
      <c r="C69" s="449">
        <v>60</v>
      </c>
      <c r="D69" s="454" t="s">
        <v>73</v>
      </c>
      <c r="E69" s="454" t="s">
        <v>73</v>
      </c>
      <c r="F69" s="454" t="s">
        <v>73</v>
      </c>
      <c r="G69" s="454" t="s">
        <v>73</v>
      </c>
      <c r="H69" s="459">
        <v>60</v>
      </c>
      <c r="I69" s="452">
        <f t="shared" si="5"/>
        <v>2466</v>
      </c>
      <c r="J69" s="453">
        <f>I69/C69</f>
        <v>41.1</v>
      </c>
      <c r="K69" s="454" t="str">
        <f t="shared" si="6"/>
        <v>corect</v>
      </c>
      <c r="L69" s="455">
        <f t="shared" ref="L69:L70" si="7">H69*C69</f>
        <v>3600</v>
      </c>
    </row>
    <row r="70" spans="1:12">
      <c r="A70" s="456">
        <v>7</v>
      </c>
      <c r="B70" s="461" t="s">
        <v>57</v>
      </c>
      <c r="C70" s="449">
        <v>60</v>
      </c>
      <c r="D70" s="454" t="s">
        <v>73</v>
      </c>
      <c r="E70" s="454" t="s">
        <v>73</v>
      </c>
      <c r="F70" s="454" t="s">
        <v>73</v>
      </c>
      <c r="G70" s="454" t="s">
        <v>73</v>
      </c>
      <c r="H70" s="459">
        <v>60</v>
      </c>
      <c r="I70" s="452">
        <f t="shared" si="5"/>
        <v>3315</v>
      </c>
      <c r="J70" s="453">
        <f>I70/C70</f>
        <v>55.25</v>
      </c>
      <c r="K70" s="454" t="str">
        <f t="shared" si="6"/>
        <v>corect</v>
      </c>
      <c r="L70" s="455">
        <f t="shared" si="7"/>
        <v>3600</v>
      </c>
    </row>
    <row r="71" spans="1:12">
      <c r="A71" s="462"/>
      <c r="B71" s="462"/>
      <c r="C71" s="462"/>
      <c r="D71" s="463"/>
      <c r="E71" s="462"/>
      <c r="F71" s="462"/>
      <c r="G71" s="462"/>
      <c r="H71" s="464"/>
      <c r="I71" s="465">
        <f>SUM(I64:I70)</f>
        <v>26000</v>
      </c>
      <c r="J71" s="464"/>
      <c r="K71" s="464"/>
      <c r="L71" s="464"/>
    </row>
    <row r="72" spans="1:12">
      <c r="A72" s="1" t="s">
        <v>60</v>
      </c>
    </row>
    <row r="73" spans="1:12">
      <c r="A73" s="1" t="s">
        <v>44</v>
      </c>
    </row>
  </sheetData>
  <mergeCells count="5">
    <mergeCell ref="A62:A63"/>
    <mergeCell ref="B62:B63"/>
    <mergeCell ref="H62:H63"/>
    <mergeCell ref="I62:I63"/>
    <mergeCell ref="J62:J63"/>
  </mergeCells>
  <pageMargins left="0.59055118110236227" right="0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" sqref="A2:B2"/>
    </sheetView>
  </sheetViews>
  <sheetFormatPr defaultRowHeight="15.75"/>
  <cols>
    <col min="1" max="1" width="5.85546875" style="48" customWidth="1"/>
    <col min="2" max="2" width="21.7109375" style="48" customWidth="1"/>
    <col min="3" max="3" width="17.7109375" style="48" customWidth="1"/>
    <col min="4" max="4" width="17.140625" style="48" customWidth="1"/>
    <col min="5" max="5" width="17" style="48" customWidth="1"/>
    <col min="6" max="6" width="15.7109375" style="48" customWidth="1"/>
    <col min="7" max="7" width="17.85546875" style="48" customWidth="1"/>
    <col min="8" max="8" width="14.28515625" style="48" customWidth="1"/>
    <col min="9" max="9" width="11.28515625" style="48" bestFit="1" customWidth="1"/>
    <col min="10" max="16384" width="9.140625" style="48"/>
  </cols>
  <sheetData>
    <row r="1" spans="1:12">
      <c r="A1" s="291" t="s">
        <v>0</v>
      </c>
      <c r="B1" s="291"/>
      <c r="C1" s="291"/>
      <c r="D1" s="291"/>
      <c r="E1" s="291"/>
      <c r="F1" s="291"/>
      <c r="G1" s="44"/>
      <c r="H1" s="44"/>
      <c r="I1" s="44"/>
    </row>
    <row r="2" spans="1:12">
      <c r="A2" s="389" t="s">
        <v>173</v>
      </c>
      <c r="B2" s="390"/>
      <c r="C2" s="291"/>
      <c r="D2" s="291"/>
      <c r="E2" s="291"/>
      <c r="F2" s="291"/>
      <c r="G2" s="44"/>
      <c r="H2" s="44"/>
      <c r="I2" s="44"/>
    </row>
    <row r="3" spans="1:12">
      <c r="A3" s="4" t="s">
        <v>45</v>
      </c>
      <c r="B3" s="4"/>
      <c r="C3" s="76"/>
      <c r="D3" s="4" t="s">
        <v>58</v>
      </c>
      <c r="E3" s="76"/>
      <c r="F3" s="125"/>
      <c r="G3" s="4" t="s">
        <v>79</v>
      </c>
      <c r="H3" s="76"/>
      <c r="I3" s="92"/>
    </row>
    <row r="4" spans="1:12">
      <c r="A4" s="1" t="s">
        <v>61</v>
      </c>
      <c r="B4" s="1"/>
      <c r="C4" s="92"/>
      <c r="D4" s="1" t="s">
        <v>119</v>
      </c>
      <c r="E4" s="73"/>
      <c r="G4" s="1" t="s">
        <v>120</v>
      </c>
      <c r="I4" s="92"/>
    </row>
    <row r="5" spans="1:12">
      <c r="A5" s="1"/>
      <c r="B5" s="1"/>
      <c r="C5" s="73"/>
      <c r="D5" s="73"/>
      <c r="E5" s="73"/>
      <c r="F5" s="73"/>
      <c r="G5" s="92"/>
      <c r="I5" s="92"/>
    </row>
    <row r="6" spans="1:12">
      <c r="A6" s="47"/>
      <c r="B6" s="47"/>
      <c r="C6" s="291"/>
      <c r="D6" s="291"/>
      <c r="E6" s="291"/>
      <c r="F6" s="291"/>
      <c r="G6" s="44"/>
      <c r="H6" s="44"/>
      <c r="I6" s="44"/>
    </row>
    <row r="7" spans="1:12">
      <c r="A7" s="44"/>
      <c r="B7" s="44"/>
      <c r="C7" s="44"/>
      <c r="D7" s="44"/>
      <c r="E7" s="44"/>
      <c r="F7" s="44"/>
      <c r="G7" s="44"/>
      <c r="H7" s="44"/>
      <c r="I7" s="44"/>
    </row>
    <row r="8" spans="1:12">
      <c r="A8" s="44"/>
      <c r="B8" s="44"/>
      <c r="C8" s="8" t="s">
        <v>171</v>
      </c>
      <c r="D8" s="100"/>
      <c r="E8" s="100"/>
      <c r="F8" s="44"/>
      <c r="G8" s="44"/>
      <c r="H8" s="291"/>
      <c r="I8" s="44"/>
    </row>
    <row r="9" spans="1:12">
      <c r="A9" s="100"/>
      <c r="B9" s="44"/>
      <c r="C9" s="100" t="s">
        <v>133</v>
      </c>
      <c r="D9" s="44"/>
      <c r="E9" s="100"/>
      <c r="F9" s="44"/>
      <c r="G9" s="44"/>
      <c r="H9" s="291"/>
      <c r="I9" s="44"/>
    </row>
    <row r="10" spans="1:12">
      <c r="A10" s="100"/>
      <c r="B10" s="44"/>
      <c r="C10" s="100"/>
      <c r="D10" s="44"/>
      <c r="E10" s="100"/>
      <c r="F10" s="44"/>
      <c r="G10" s="44"/>
      <c r="H10" s="291"/>
      <c r="I10" s="44"/>
    </row>
    <row r="11" spans="1:12">
      <c r="A11" s="100"/>
      <c r="B11" s="44"/>
      <c r="C11" s="100"/>
      <c r="D11" s="44"/>
      <c r="E11" s="100"/>
      <c r="F11" s="44"/>
      <c r="G11" s="44"/>
      <c r="H11" s="291"/>
      <c r="I11" s="44"/>
    </row>
    <row r="12" spans="1:12" ht="20.25">
      <c r="A12" s="43" t="s">
        <v>134</v>
      </c>
      <c r="B12" s="44"/>
      <c r="C12" s="100"/>
      <c r="D12" s="297">
        <v>75000</v>
      </c>
      <c r="E12" s="100" t="s">
        <v>54</v>
      </c>
      <c r="F12" s="231"/>
      <c r="G12" s="133"/>
      <c r="H12" s="298"/>
      <c r="I12" s="133"/>
      <c r="J12" s="299"/>
      <c r="K12" s="299"/>
      <c r="L12" s="299"/>
    </row>
    <row r="13" spans="1:12">
      <c r="A13" s="100"/>
      <c r="C13" s="100"/>
      <c r="E13" s="300"/>
      <c r="F13" s="301"/>
      <c r="G13" s="301"/>
      <c r="H13" s="302"/>
      <c r="I13" s="299"/>
      <c r="J13" s="299"/>
      <c r="K13" s="299"/>
      <c r="L13" s="299"/>
    </row>
    <row r="14" spans="1:12" ht="16.5" thickBot="1"/>
    <row r="15" spans="1:12" ht="26.25" thickBot="1">
      <c r="A15" s="303" t="s">
        <v>4</v>
      </c>
      <c r="B15" s="304" t="s">
        <v>66</v>
      </c>
      <c r="C15" s="305" t="s">
        <v>115</v>
      </c>
      <c r="D15" s="305" t="s">
        <v>116</v>
      </c>
      <c r="E15" s="305" t="s">
        <v>117</v>
      </c>
      <c r="F15" s="306" t="s">
        <v>122</v>
      </c>
      <c r="G15" s="306" t="s">
        <v>123</v>
      </c>
      <c r="H15" s="307" t="s">
        <v>124</v>
      </c>
    </row>
    <row r="16" spans="1:12" ht="16.5" thickBot="1">
      <c r="A16" s="308">
        <v>1</v>
      </c>
      <c r="B16" s="309" t="s">
        <v>12</v>
      </c>
      <c r="C16" s="310">
        <v>958</v>
      </c>
      <c r="D16" s="311">
        <v>183.5</v>
      </c>
      <c r="E16" s="311">
        <v>35</v>
      </c>
      <c r="F16" s="312">
        <f>SUM(C16:E16)</f>
        <v>1176.5</v>
      </c>
      <c r="G16" s="312">
        <v>30</v>
      </c>
      <c r="H16" s="313">
        <f>F16+G16</f>
        <v>1206.5</v>
      </c>
    </row>
    <row r="17" spans="1:10">
      <c r="A17" s="314"/>
      <c r="B17" s="175"/>
      <c r="C17" s="315"/>
      <c r="D17" s="315"/>
      <c r="E17" s="315"/>
      <c r="F17" s="316"/>
      <c r="G17" s="316"/>
      <c r="H17" s="315"/>
    </row>
    <row r="18" spans="1:10">
      <c r="A18" s="314"/>
      <c r="B18" s="8" t="s">
        <v>171</v>
      </c>
      <c r="C18" s="315"/>
      <c r="D18" s="315"/>
      <c r="E18" s="315"/>
      <c r="F18" s="316"/>
      <c r="G18" s="316"/>
      <c r="H18" s="315"/>
      <c r="I18" s="317"/>
    </row>
    <row r="19" spans="1:10" ht="16.5" thickBot="1">
      <c r="A19" s="314"/>
      <c r="B19" s="8"/>
      <c r="C19" s="315"/>
      <c r="F19" s="316"/>
      <c r="G19" s="316"/>
      <c r="H19" s="315"/>
      <c r="I19" s="317"/>
    </row>
    <row r="20" spans="1:10" ht="17.25" thickBot="1">
      <c r="A20" s="318" t="s">
        <v>4</v>
      </c>
      <c r="B20" s="318" t="s">
        <v>66</v>
      </c>
      <c r="C20" s="222" t="s">
        <v>172</v>
      </c>
      <c r="D20" s="46"/>
      <c r="E20" s="46"/>
      <c r="F20" s="46"/>
      <c r="G20" s="46"/>
      <c r="H20" s="46"/>
      <c r="I20" s="317"/>
    </row>
    <row r="21" spans="1:10" ht="16.5" thickBot="1">
      <c r="A21" s="319">
        <v>1</v>
      </c>
      <c r="B21" s="320" t="s">
        <v>12</v>
      </c>
      <c r="C21" s="380">
        <f>D12</f>
        <v>75000</v>
      </c>
      <c r="D21" s="294"/>
      <c r="E21" s="294"/>
      <c r="F21" s="294"/>
      <c r="G21" s="294"/>
      <c r="H21" s="294"/>
      <c r="I21" s="321"/>
      <c r="J21" s="322"/>
    </row>
    <row r="22" spans="1:10" ht="16.5" thickBot="1">
      <c r="A22" s="323"/>
      <c r="B22" s="324" t="s">
        <v>85</v>
      </c>
      <c r="C22" s="325">
        <f t="shared" ref="C22" si="0">SUM(C21)</f>
        <v>75000</v>
      </c>
      <c r="D22" s="326"/>
      <c r="E22" s="326"/>
      <c r="F22" s="326"/>
      <c r="G22" s="326"/>
      <c r="H22" s="326"/>
      <c r="I22" s="317"/>
    </row>
    <row r="23" spans="1:10">
      <c r="A23" s="240"/>
      <c r="B23" s="240"/>
      <c r="C23" s="81"/>
      <c r="D23" s="81"/>
      <c r="E23" s="81"/>
      <c r="F23" s="317"/>
      <c r="G23" s="317"/>
      <c r="H23" s="317"/>
      <c r="I23" s="317"/>
    </row>
    <row r="24" spans="1:10">
      <c r="D24" s="317"/>
      <c r="E24" s="317"/>
      <c r="F24" s="317"/>
    </row>
    <row r="25" spans="1:10">
      <c r="A25" s="1" t="s">
        <v>60</v>
      </c>
      <c r="C25" s="1"/>
    </row>
    <row r="26" spans="1:10">
      <c r="A26" s="1" t="s">
        <v>44</v>
      </c>
      <c r="B26" s="9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B2"/>
    </sheetView>
  </sheetViews>
  <sheetFormatPr defaultRowHeight="15"/>
  <cols>
    <col min="1" max="1" width="5.28515625" style="92" customWidth="1"/>
    <col min="2" max="2" width="22" style="92" customWidth="1"/>
    <col min="3" max="3" width="23.7109375" style="92" customWidth="1"/>
    <col min="4" max="4" width="14.140625" style="92" customWidth="1"/>
    <col min="5" max="5" width="19.5703125" style="92" bestFit="1" customWidth="1"/>
    <col min="6" max="6" width="16.5703125" style="92" customWidth="1"/>
    <col min="7" max="7" width="16.7109375" style="92" customWidth="1"/>
    <col min="8" max="8" width="14.140625" style="92" customWidth="1"/>
    <col min="9" max="9" width="12.42578125" style="92" customWidth="1"/>
    <col min="10" max="10" width="11" style="92" customWidth="1"/>
    <col min="11" max="11" width="12.85546875" style="92" customWidth="1"/>
    <col min="12" max="12" width="10.140625" style="92" bestFit="1" customWidth="1"/>
    <col min="13" max="13" width="9.85546875" style="92" bestFit="1" customWidth="1"/>
    <col min="14" max="16384" width="9.140625" style="92"/>
  </cols>
  <sheetData>
    <row r="1" spans="1:14">
      <c r="A1" s="73" t="s">
        <v>0</v>
      </c>
      <c r="B1" s="73"/>
      <c r="C1" s="73"/>
      <c r="D1" s="73"/>
      <c r="E1" s="73"/>
      <c r="F1" s="73"/>
      <c r="I1" s="73"/>
      <c r="J1" s="73"/>
      <c r="K1" s="73"/>
      <c r="L1" s="73"/>
      <c r="M1" s="73"/>
      <c r="N1" s="73"/>
    </row>
    <row r="2" spans="1:14" ht="15.75">
      <c r="A2" s="389" t="s">
        <v>173</v>
      </c>
      <c r="B2" s="390"/>
      <c r="C2" s="73"/>
      <c r="D2" s="73"/>
      <c r="E2" s="73"/>
      <c r="F2" s="73"/>
      <c r="I2" s="73"/>
      <c r="J2" s="73"/>
      <c r="K2" s="73"/>
      <c r="L2" s="73"/>
      <c r="M2" s="73"/>
      <c r="N2" s="73"/>
    </row>
    <row r="3" spans="1:14">
      <c r="A3" s="4" t="s">
        <v>45</v>
      </c>
      <c r="B3" s="4"/>
      <c r="C3" s="76"/>
      <c r="D3" s="4" t="s">
        <v>58</v>
      </c>
      <c r="E3" s="76"/>
      <c r="F3" s="125"/>
      <c r="G3" s="4" t="s">
        <v>79</v>
      </c>
      <c r="H3" s="76"/>
      <c r="J3" s="73"/>
      <c r="K3" s="73"/>
      <c r="L3" s="73"/>
      <c r="M3" s="73"/>
      <c r="N3" s="73"/>
    </row>
    <row r="4" spans="1:14">
      <c r="A4" s="4" t="s">
        <v>1</v>
      </c>
      <c r="B4" s="4"/>
      <c r="C4" s="76"/>
      <c r="D4" s="4" t="s">
        <v>59</v>
      </c>
      <c r="E4" s="76"/>
      <c r="F4" s="125"/>
      <c r="G4" s="4" t="s">
        <v>2</v>
      </c>
      <c r="H4" s="76"/>
      <c r="J4" s="73"/>
      <c r="K4" s="73"/>
      <c r="L4" s="73"/>
      <c r="M4" s="73"/>
      <c r="N4" s="73"/>
    </row>
    <row r="5" spans="1:14">
      <c r="A5" s="1"/>
      <c r="B5" s="1"/>
      <c r="C5" s="73"/>
      <c r="D5" s="73"/>
      <c r="E5" s="1"/>
      <c r="F5" s="73"/>
      <c r="G5" s="73"/>
      <c r="I5" s="1"/>
      <c r="J5" s="73"/>
      <c r="K5" s="73"/>
      <c r="L5" s="73"/>
      <c r="M5" s="73"/>
      <c r="N5" s="73"/>
    </row>
    <row r="6" spans="1:14">
      <c r="I6" s="73"/>
      <c r="J6" s="73"/>
      <c r="K6" s="73"/>
      <c r="L6" s="73"/>
      <c r="M6" s="73"/>
      <c r="N6" s="73"/>
    </row>
    <row r="7" spans="1:14">
      <c r="C7" s="8" t="s">
        <v>171</v>
      </c>
      <c r="D7" s="8"/>
      <c r="E7" s="8"/>
      <c r="H7" s="73"/>
      <c r="I7" s="73"/>
      <c r="J7" s="73"/>
      <c r="K7" s="73"/>
      <c r="L7" s="73"/>
      <c r="M7" s="73"/>
      <c r="N7" s="73"/>
    </row>
    <row r="8" spans="1:14">
      <c r="A8" s="8"/>
      <c r="C8" s="8" t="s">
        <v>135</v>
      </c>
      <c r="E8" s="8"/>
      <c r="H8" s="73"/>
      <c r="I8" s="73"/>
      <c r="J8" s="73"/>
      <c r="K8" s="73"/>
      <c r="L8" s="73"/>
      <c r="M8" s="73"/>
      <c r="N8" s="73"/>
    </row>
    <row r="9" spans="1:14">
      <c r="A9" s="8"/>
      <c r="C9" s="8"/>
      <c r="D9" s="8"/>
      <c r="E9" s="8"/>
      <c r="H9" s="73"/>
      <c r="K9" s="73"/>
      <c r="L9" s="73"/>
      <c r="M9" s="73"/>
      <c r="N9" s="73"/>
    </row>
    <row r="10" spans="1:14" ht="15.75">
      <c r="A10" s="327" t="s">
        <v>113</v>
      </c>
      <c r="B10" s="327"/>
      <c r="C10" s="328">
        <v>19890</v>
      </c>
      <c r="D10" s="329" t="s">
        <v>114</v>
      </c>
      <c r="F10" s="231"/>
      <c r="G10" s="176"/>
      <c r="H10" s="74"/>
      <c r="I10" s="74"/>
      <c r="J10" s="74"/>
      <c r="K10" s="74"/>
      <c r="L10" s="73"/>
      <c r="M10" s="73"/>
      <c r="N10" s="73"/>
    </row>
    <row r="11" spans="1:14" ht="15.75" thickBot="1">
      <c r="A11" s="99"/>
      <c r="B11" s="99"/>
      <c r="C11" s="6"/>
      <c r="D11" s="6"/>
      <c r="H11" s="73"/>
      <c r="I11" s="73"/>
      <c r="J11" s="73"/>
      <c r="K11" s="73"/>
      <c r="L11" s="73"/>
      <c r="M11" s="73"/>
      <c r="N11" s="73"/>
    </row>
    <row r="12" spans="1:14" ht="26.25" thickBot="1">
      <c r="A12" s="330" t="s">
        <v>4</v>
      </c>
      <c r="B12" s="331" t="s">
        <v>66</v>
      </c>
      <c r="C12" s="332" t="s">
        <v>115</v>
      </c>
      <c r="D12" s="332" t="s">
        <v>116</v>
      </c>
      <c r="E12" s="332" t="s">
        <v>117</v>
      </c>
      <c r="F12" s="333" t="s">
        <v>122</v>
      </c>
      <c r="G12" s="333" t="s">
        <v>123</v>
      </c>
      <c r="H12" s="334" t="s">
        <v>124</v>
      </c>
      <c r="I12" s="235"/>
      <c r="J12" s="197"/>
    </row>
    <row r="13" spans="1:14" ht="18" customHeight="1">
      <c r="A13" s="65">
        <v>1</v>
      </c>
      <c r="B13" s="66" t="s">
        <v>17</v>
      </c>
      <c r="C13" s="335">
        <v>140</v>
      </c>
      <c r="D13" s="335">
        <v>70</v>
      </c>
      <c r="E13" s="335">
        <v>35</v>
      </c>
      <c r="F13" s="336">
        <f>SUM(C13:E13)</f>
        <v>245</v>
      </c>
      <c r="G13" s="337">
        <v>0</v>
      </c>
      <c r="H13" s="336">
        <f>F13+G13</f>
        <v>245</v>
      </c>
      <c r="I13" s="197"/>
      <c r="J13" s="197"/>
    </row>
    <row r="14" spans="1:14" ht="18" customHeight="1">
      <c r="A14" s="67">
        <v>2</v>
      </c>
      <c r="B14" s="64" t="s">
        <v>18</v>
      </c>
      <c r="C14" s="338">
        <v>40</v>
      </c>
      <c r="D14" s="338">
        <v>72</v>
      </c>
      <c r="E14" s="338">
        <v>17</v>
      </c>
      <c r="F14" s="336">
        <f t="shared" ref="F14:F15" si="0">SUM(C14:E14)</f>
        <v>129</v>
      </c>
      <c r="G14" s="339">
        <v>0</v>
      </c>
      <c r="H14" s="336">
        <f t="shared" ref="H14:H15" si="1">F14+G14</f>
        <v>129</v>
      </c>
      <c r="I14" s="197"/>
      <c r="J14" s="197"/>
    </row>
    <row r="15" spans="1:14" ht="18" customHeight="1" thickBot="1">
      <c r="A15" s="68">
        <v>3</v>
      </c>
      <c r="B15" s="69" t="s">
        <v>55</v>
      </c>
      <c r="C15" s="340">
        <v>89</v>
      </c>
      <c r="D15" s="340">
        <v>38</v>
      </c>
      <c r="E15" s="340">
        <v>17</v>
      </c>
      <c r="F15" s="336">
        <f t="shared" si="0"/>
        <v>144</v>
      </c>
      <c r="G15" s="339">
        <v>0</v>
      </c>
      <c r="H15" s="336">
        <f t="shared" si="1"/>
        <v>144</v>
      </c>
      <c r="I15" s="197"/>
      <c r="J15" s="197"/>
    </row>
    <row r="16" spans="1:14" ht="18" customHeight="1" thickBot="1">
      <c r="A16" s="341"/>
      <c r="B16" s="165" t="s">
        <v>136</v>
      </c>
      <c r="C16" s="166">
        <f t="shared" ref="C16:G16" si="2">SUM(C11:C14)</f>
        <v>180</v>
      </c>
      <c r="D16" s="166">
        <f>SUM(D13:D15)</f>
        <v>180</v>
      </c>
      <c r="E16" s="166">
        <f>SUM(E13:E15)</f>
        <v>69</v>
      </c>
      <c r="F16" s="166">
        <f>SUM(F13:F15)</f>
        <v>518</v>
      </c>
      <c r="G16" s="166">
        <f t="shared" si="2"/>
        <v>0</v>
      </c>
      <c r="H16" s="166">
        <f>SUM(H13:H15)</f>
        <v>518</v>
      </c>
      <c r="I16" s="239"/>
      <c r="J16" s="197"/>
    </row>
    <row r="17" spans="1:10">
      <c r="I17" s="197"/>
      <c r="J17" s="197"/>
    </row>
    <row r="18" spans="1:10">
      <c r="I18" s="197"/>
      <c r="J18" s="197"/>
    </row>
    <row r="19" spans="1:10">
      <c r="A19" s="1" t="s">
        <v>137</v>
      </c>
      <c r="B19" s="73"/>
      <c r="C19" s="73"/>
      <c r="D19" s="73"/>
      <c r="E19" s="73"/>
      <c r="F19" s="73"/>
      <c r="G19" s="241">
        <f>C10</f>
        <v>19890</v>
      </c>
      <c r="H19" s="81" t="s">
        <v>64</v>
      </c>
    </row>
    <row r="20" spans="1:10">
      <c r="A20" s="1"/>
      <c r="B20" s="73"/>
      <c r="C20" s="73"/>
      <c r="D20" s="73"/>
      <c r="E20" s="73"/>
      <c r="F20" s="73"/>
      <c r="G20" s="241"/>
      <c r="H20" s="81"/>
    </row>
    <row r="21" spans="1:10" ht="15.75">
      <c r="A21" s="47" t="s">
        <v>138</v>
      </c>
      <c r="B21" s="291"/>
      <c r="C21" s="291"/>
      <c r="D21" s="291"/>
      <c r="E21" s="291"/>
      <c r="F21" s="291"/>
      <c r="G21" s="291"/>
      <c r="H21" s="81"/>
    </row>
    <row r="22" spans="1:10" ht="15.75">
      <c r="A22" s="47" t="s">
        <v>130</v>
      </c>
      <c r="B22" s="291"/>
      <c r="C22" s="291"/>
      <c r="D22" s="291"/>
      <c r="E22" s="291"/>
      <c r="F22" s="291"/>
      <c r="G22" s="291"/>
      <c r="H22" s="81"/>
    </row>
    <row r="23" spans="1:10" ht="15.75">
      <c r="A23" s="47" t="s">
        <v>131</v>
      </c>
      <c r="B23" s="291"/>
      <c r="C23" s="291"/>
      <c r="D23" s="291"/>
      <c r="E23" s="291"/>
      <c r="F23" s="291"/>
      <c r="G23" s="291"/>
      <c r="H23" s="81"/>
    </row>
    <row r="24" spans="1:10">
      <c r="A24" s="1"/>
      <c r="B24" s="73"/>
      <c r="C24" s="342"/>
      <c r="D24" s="8"/>
      <c r="E24" s="8"/>
      <c r="F24" s="8"/>
      <c r="G24" s="8"/>
      <c r="H24" s="81"/>
    </row>
    <row r="25" spans="1:10" ht="15.75">
      <c r="A25" s="279" t="s">
        <v>96</v>
      </c>
      <c r="B25" s="73"/>
      <c r="C25" s="73"/>
      <c r="D25" s="73"/>
      <c r="E25" s="102"/>
      <c r="F25" s="8"/>
      <c r="G25" s="8"/>
      <c r="H25" s="81"/>
    </row>
    <row r="26" spans="1:10" ht="16.5" thickBot="1">
      <c r="A26" s="279"/>
      <c r="B26" s="73"/>
      <c r="C26" s="73"/>
      <c r="D26" s="343"/>
      <c r="E26" s="344"/>
      <c r="F26" s="8"/>
      <c r="G26" s="8"/>
      <c r="H26" s="81"/>
    </row>
    <row r="27" spans="1:10" ht="16.5" thickBot="1">
      <c r="A27" s="279"/>
      <c r="B27" s="345" t="s">
        <v>98</v>
      </c>
      <c r="C27" s="346" t="s">
        <v>126</v>
      </c>
      <c r="D27" s="347"/>
      <c r="E27" s="348"/>
      <c r="F27" s="349"/>
      <c r="G27" s="8"/>
      <c r="H27" s="81"/>
    </row>
    <row r="28" spans="1:10" ht="15.75">
      <c r="A28" s="279"/>
      <c r="B28" s="350" t="s">
        <v>65</v>
      </c>
      <c r="C28" s="351">
        <f>G19</f>
        <v>19890</v>
      </c>
      <c r="D28" s="342"/>
      <c r="E28" s="100"/>
      <c r="F28" s="349"/>
      <c r="G28" s="8"/>
      <c r="H28" s="81"/>
    </row>
    <row r="29" spans="1:10" ht="16.5" thickBot="1">
      <c r="A29" s="279"/>
      <c r="B29" s="352" t="s">
        <v>104</v>
      </c>
      <c r="C29" s="353">
        <f>ROUND(C28/F16,4)</f>
        <v>38.3977</v>
      </c>
      <c r="D29" s="296"/>
      <c r="E29" s="100"/>
      <c r="F29" s="8"/>
      <c r="G29" s="8"/>
      <c r="H29" s="81"/>
    </row>
    <row r="30" spans="1:10" ht="15.75" thickBot="1">
      <c r="A30" s="240"/>
      <c r="B30" s="240"/>
      <c r="C30" s="342"/>
      <c r="D30" s="8"/>
      <c r="E30" s="8"/>
      <c r="F30" s="8"/>
      <c r="G30" s="8"/>
      <c r="H30" s="81"/>
    </row>
    <row r="31" spans="1:10" ht="16.5" thickBot="1">
      <c r="A31" s="354" t="s">
        <v>4</v>
      </c>
      <c r="B31" s="355" t="s">
        <v>66</v>
      </c>
      <c r="C31" s="78" t="s">
        <v>127</v>
      </c>
      <c r="E31" s="8"/>
      <c r="F31" s="8"/>
      <c r="G31" s="8"/>
      <c r="H31" s="81"/>
    </row>
    <row r="32" spans="1:10" ht="16.5">
      <c r="A32" s="65">
        <v>1</v>
      </c>
      <c r="B32" s="66" t="s">
        <v>17</v>
      </c>
      <c r="C32" s="356">
        <f>ROUND(C$29*H13,0)</f>
        <v>9407</v>
      </c>
      <c r="D32" s="8"/>
      <c r="E32" s="8"/>
      <c r="F32" s="8"/>
      <c r="G32" s="8"/>
      <c r="H32" s="81"/>
    </row>
    <row r="33" spans="1:12" ht="16.5">
      <c r="A33" s="67">
        <v>2</v>
      </c>
      <c r="B33" s="64" t="s">
        <v>18</v>
      </c>
      <c r="C33" s="356">
        <f t="shared" ref="C33" si="3">ROUND(C$29*H14,0)</f>
        <v>4953</v>
      </c>
      <c r="D33" s="8"/>
      <c r="E33" s="8"/>
      <c r="F33" s="8"/>
      <c r="G33" s="8"/>
      <c r="H33" s="81"/>
    </row>
    <row r="34" spans="1:12" ht="17.25" thickBot="1">
      <c r="A34" s="68">
        <v>3</v>
      </c>
      <c r="B34" s="69" t="s">
        <v>55</v>
      </c>
      <c r="C34" s="356">
        <v>5530</v>
      </c>
      <c r="D34" s="8"/>
      <c r="E34" s="8"/>
      <c r="F34" s="8"/>
      <c r="G34" s="8"/>
      <c r="H34" s="81"/>
    </row>
    <row r="35" spans="1:12" ht="16.5" thickBot="1">
      <c r="A35" s="341"/>
      <c r="B35" s="357" t="s">
        <v>136</v>
      </c>
      <c r="C35" s="358">
        <f>SUM(C32:C34)</f>
        <v>19890</v>
      </c>
      <c r="D35" s="359" t="s">
        <v>95</v>
      </c>
      <c r="E35" s="360" t="str">
        <f>IF(C35&lt;&gt;C10,"eroare","ok")</f>
        <v>ok</v>
      </c>
      <c r="F35" s="8"/>
      <c r="G35" s="8"/>
      <c r="H35" s="81"/>
    </row>
    <row r="36" spans="1:12">
      <c r="A36" s="240"/>
      <c r="B36" s="240"/>
      <c r="C36" s="342"/>
      <c r="D36" s="8"/>
      <c r="E36" s="8"/>
      <c r="F36" s="8"/>
      <c r="G36" s="8"/>
      <c r="H36" s="81"/>
    </row>
    <row r="37" spans="1:12">
      <c r="A37" s="8" t="s">
        <v>171</v>
      </c>
      <c r="B37" s="361"/>
      <c r="C37" s="73"/>
      <c r="D37" s="73"/>
      <c r="E37" s="73"/>
      <c r="F37" s="73"/>
      <c r="G37" s="73"/>
      <c r="H37" s="81"/>
    </row>
    <row r="38" spans="1:12" ht="15.75" thickBot="1">
      <c r="A38" s="73"/>
      <c r="B38" s="73"/>
      <c r="C38" s="73"/>
      <c r="D38" s="343"/>
      <c r="E38" s="343"/>
      <c r="F38" s="343"/>
      <c r="G38" s="343"/>
      <c r="H38" s="81"/>
      <c r="I38" s="197"/>
    </row>
    <row r="39" spans="1:12" ht="17.25" thickBot="1">
      <c r="A39" s="354" t="s">
        <v>4</v>
      </c>
      <c r="B39" s="355" t="s">
        <v>66</v>
      </c>
      <c r="C39" s="222" t="s">
        <v>172</v>
      </c>
      <c r="D39" s="46"/>
      <c r="E39" s="46"/>
      <c r="F39" s="46"/>
      <c r="G39" s="46"/>
      <c r="H39" s="46"/>
      <c r="I39" s="46"/>
      <c r="J39" s="46"/>
    </row>
    <row r="40" spans="1:12" ht="16.5">
      <c r="A40" s="65">
        <v>1</v>
      </c>
      <c r="B40" s="362" t="s">
        <v>17</v>
      </c>
      <c r="C40" s="379">
        <f>C32</f>
        <v>9407</v>
      </c>
      <c r="D40" s="342"/>
      <c r="E40" s="342"/>
      <c r="F40" s="342"/>
      <c r="G40" s="342"/>
      <c r="H40" s="342"/>
      <c r="I40" s="342"/>
      <c r="J40" s="342"/>
      <c r="K40" s="105"/>
      <c r="L40" s="105"/>
    </row>
    <row r="41" spans="1:12" ht="16.5">
      <c r="A41" s="67">
        <v>2</v>
      </c>
      <c r="B41" s="16" t="s">
        <v>18</v>
      </c>
      <c r="C41" s="379">
        <f>C33</f>
        <v>4953</v>
      </c>
      <c r="D41" s="342"/>
      <c r="E41" s="342"/>
      <c r="F41" s="342"/>
      <c r="G41" s="363" t="s">
        <v>60</v>
      </c>
      <c r="I41" s="342"/>
      <c r="J41" s="342"/>
      <c r="K41" s="105"/>
      <c r="L41" s="105"/>
    </row>
    <row r="42" spans="1:12" ht="17.25" thickBot="1">
      <c r="A42" s="68">
        <v>3</v>
      </c>
      <c r="B42" s="364" t="s">
        <v>55</v>
      </c>
      <c r="C42" s="379">
        <f>C34</f>
        <v>5530</v>
      </c>
      <c r="D42" s="342"/>
      <c r="E42" s="342"/>
      <c r="F42" s="342"/>
      <c r="G42" s="363" t="s">
        <v>132</v>
      </c>
      <c r="I42" s="342"/>
      <c r="J42" s="342"/>
      <c r="K42" s="105"/>
      <c r="L42" s="105"/>
    </row>
    <row r="43" spans="1:12" ht="15.75" thickBot="1">
      <c r="A43" s="244"/>
      <c r="B43" s="245" t="s">
        <v>85</v>
      </c>
      <c r="C43" s="365">
        <f t="shared" ref="C43" si="4">SUM(C40:C42)</f>
        <v>19890</v>
      </c>
      <c r="D43" s="8"/>
      <c r="E43" s="8"/>
      <c r="F43" s="8"/>
      <c r="G43" s="8"/>
      <c r="H43" s="8"/>
      <c r="I43" s="8"/>
      <c r="J43" s="8"/>
      <c r="K43" s="105"/>
      <c r="L43" s="105"/>
    </row>
    <row r="44" spans="1:12">
      <c r="A44" s="240"/>
      <c r="B44" s="240"/>
      <c r="C44" s="8"/>
      <c r="D44" s="8"/>
      <c r="E44" s="8"/>
      <c r="F44" s="8"/>
      <c r="G44" s="8"/>
      <c r="H44" s="8"/>
      <c r="I44" s="197"/>
      <c r="J44" s="197"/>
    </row>
    <row r="45" spans="1:12">
      <c r="F45" s="197"/>
      <c r="G45" s="197"/>
      <c r="H45" s="197"/>
      <c r="I45" s="197"/>
      <c r="J45" s="197"/>
    </row>
    <row r="46" spans="1:12">
      <c r="C46" s="1"/>
      <c r="D46" s="197"/>
      <c r="E46" s="197"/>
    </row>
    <row r="47" spans="1:12">
      <c r="D47" s="105"/>
      <c r="E47" s="105"/>
      <c r="F47" s="105"/>
      <c r="G47" s="105"/>
      <c r="H47" s="105"/>
      <c r="I47" s="105"/>
      <c r="J47" s="105"/>
    </row>
    <row r="48" spans="1:12">
      <c r="A48" s="366"/>
      <c r="B48" s="361"/>
    </row>
  </sheetData>
  <pageMargins left="0.39370078740157483" right="0" top="0.39370078740157483" bottom="0.19685039370078741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9" sqref="G9"/>
    </sheetView>
  </sheetViews>
  <sheetFormatPr defaultRowHeight="15.75"/>
  <cols>
    <col min="1" max="1" width="9.140625" style="48"/>
    <col min="2" max="2" width="15.85546875" style="48" customWidth="1"/>
    <col min="3" max="3" width="17.42578125" style="48" customWidth="1"/>
    <col min="4" max="4" width="16" style="48" customWidth="1"/>
    <col min="5" max="5" width="15" style="48" customWidth="1"/>
    <col min="6" max="6" width="18.5703125" style="48" customWidth="1"/>
    <col min="7" max="7" width="16.5703125" style="48" customWidth="1"/>
    <col min="8" max="8" width="12.42578125" style="48" customWidth="1"/>
    <col min="9" max="16384" width="9.140625" style="48"/>
  </cols>
  <sheetData>
    <row r="1" spans="1:13">
      <c r="A1" s="76" t="s">
        <v>0</v>
      </c>
      <c r="B1" s="76"/>
      <c r="C1" s="76"/>
      <c r="D1" s="76"/>
      <c r="E1" s="76"/>
      <c r="F1" s="76"/>
      <c r="G1" s="95"/>
      <c r="H1" s="95"/>
      <c r="I1" s="95"/>
      <c r="J1" s="95"/>
      <c r="K1" s="95"/>
      <c r="L1" s="124"/>
      <c r="M1" s="124"/>
    </row>
    <row r="2" spans="1:13">
      <c r="A2" s="389" t="s">
        <v>173</v>
      </c>
      <c r="B2" s="390"/>
      <c r="C2" s="76"/>
      <c r="D2" s="76"/>
      <c r="E2" s="76"/>
      <c r="F2" s="76"/>
      <c r="G2" s="95"/>
      <c r="H2" s="95"/>
      <c r="I2" s="95"/>
      <c r="J2" s="95"/>
      <c r="K2" s="95"/>
      <c r="L2" s="124"/>
      <c r="M2" s="124"/>
    </row>
    <row r="3" spans="1:13">
      <c r="A3" s="4" t="s">
        <v>45</v>
      </c>
      <c r="B3" s="4"/>
      <c r="C3" s="76"/>
      <c r="D3" s="4" t="s">
        <v>58</v>
      </c>
      <c r="E3" s="76"/>
      <c r="F3" s="125"/>
      <c r="G3" s="4" t="s">
        <v>79</v>
      </c>
      <c r="H3" s="76"/>
      <c r="K3" s="124"/>
      <c r="L3" s="124"/>
      <c r="M3" s="124"/>
    </row>
    <row r="4" spans="1:13">
      <c r="A4" s="1" t="s">
        <v>61</v>
      </c>
      <c r="B4" s="1"/>
      <c r="C4" s="124"/>
      <c r="D4" s="1" t="s">
        <v>119</v>
      </c>
      <c r="E4" s="73"/>
      <c r="G4" s="1" t="s">
        <v>120</v>
      </c>
      <c r="H4" s="73"/>
      <c r="K4" s="124"/>
      <c r="L4" s="124"/>
      <c r="M4" s="124"/>
    </row>
    <row r="5" spans="1:13">
      <c r="A5" s="1"/>
      <c r="B5" s="1"/>
      <c r="C5" s="73"/>
      <c r="D5" s="73"/>
      <c r="E5" s="73"/>
      <c r="F5" s="73"/>
      <c r="G5" s="124"/>
      <c r="H5" s="124"/>
      <c r="I5" s="124"/>
      <c r="J5" s="124"/>
      <c r="K5" s="124"/>
      <c r="L5" s="124"/>
      <c r="M5" s="124"/>
    </row>
    <row r="6" spans="1:13">
      <c r="A6" s="1"/>
      <c r="B6" s="1"/>
      <c r="C6" s="73"/>
      <c r="D6" s="73"/>
      <c r="E6" s="73"/>
      <c r="F6" s="73"/>
      <c r="G6" s="124"/>
      <c r="H6" s="124"/>
      <c r="I6" s="124"/>
      <c r="J6" s="124"/>
      <c r="K6" s="124"/>
      <c r="L6" s="124"/>
      <c r="M6" s="124"/>
    </row>
    <row r="7" spans="1:13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>
      <c r="A8" s="124"/>
      <c r="B8" s="124"/>
      <c r="C8" s="8" t="s">
        <v>171</v>
      </c>
      <c r="D8" s="8"/>
      <c r="E8" s="8"/>
      <c r="F8" s="92"/>
      <c r="G8" s="92"/>
      <c r="H8" s="128"/>
      <c r="I8" s="124"/>
      <c r="J8" s="124"/>
      <c r="K8" s="124"/>
      <c r="L8" s="124"/>
      <c r="M8" s="124"/>
    </row>
    <row r="9" spans="1:13">
      <c r="A9" s="8"/>
      <c r="B9" s="124"/>
      <c r="C9" s="99"/>
      <c r="D9" s="1" t="s">
        <v>139</v>
      </c>
      <c r="E9" s="126"/>
      <c r="F9" s="127"/>
      <c r="G9" s="127"/>
      <c r="H9" s="128"/>
      <c r="I9" s="124"/>
      <c r="J9" s="124"/>
      <c r="K9" s="124"/>
      <c r="L9" s="124"/>
      <c r="M9" s="124"/>
    </row>
    <row r="10" spans="1:13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>
      <c r="B11" s="100"/>
      <c r="D11" s="317"/>
      <c r="E11" s="317"/>
      <c r="F11" s="317"/>
      <c r="G11" s="317"/>
    </row>
    <row r="12" spans="1:13">
      <c r="D12" s="317"/>
      <c r="E12" s="317"/>
      <c r="F12" s="317"/>
      <c r="G12" s="317"/>
    </row>
    <row r="13" spans="1:13" ht="16.5" thickBot="1">
      <c r="A13" s="99" t="s">
        <v>140</v>
      </c>
      <c r="B13" s="99"/>
      <c r="C13" s="92"/>
      <c r="D13" s="367">
        <v>855</v>
      </c>
      <c r="E13" s="368" t="s">
        <v>54</v>
      </c>
      <c r="F13" s="231"/>
      <c r="G13" s="85"/>
      <c r="H13" s="85"/>
      <c r="I13" s="299"/>
      <c r="J13" s="299"/>
      <c r="K13" s="299"/>
      <c r="L13" s="299"/>
    </row>
    <row r="14" spans="1:13" ht="30">
      <c r="A14" s="369" t="s">
        <v>4</v>
      </c>
      <c r="B14" s="370" t="s">
        <v>66</v>
      </c>
      <c r="C14" s="233" t="s">
        <v>115</v>
      </c>
      <c r="D14" s="233" t="s">
        <v>116</v>
      </c>
      <c r="E14" s="233" t="s">
        <v>117</v>
      </c>
      <c r="F14" s="371" t="s">
        <v>122</v>
      </c>
      <c r="G14" s="371" t="s">
        <v>123</v>
      </c>
      <c r="H14" s="307" t="s">
        <v>124</v>
      </c>
    </row>
    <row r="15" spans="1:13">
      <c r="A15" s="372">
        <v>1</v>
      </c>
      <c r="B15" s="38" t="s">
        <v>141</v>
      </c>
      <c r="C15" s="339">
        <v>45</v>
      </c>
      <c r="D15" s="339">
        <v>13</v>
      </c>
      <c r="E15" s="339">
        <v>18</v>
      </c>
      <c r="F15" s="373">
        <f>SUM(C15:E15)</f>
        <v>76</v>
      </c>
      <c r="G15" s="373">
        <v>0</v>
      </c>
      <c r="H15" s="339">
        <f>F15+G15</f>
        <v>76</v>
      </c>
    </row>
    <row r="16" spans="1:13">
      <c r="A16" s="314"/>
      <c r="B16" s="175"/>
      <c r="C16" s="315"/>
      <c r="D16" s="315"/>
      <c r="E16" s="315"/>
      <c r="F16" s="316"/>
      <c r="G16" s="316"/>
      <c r="H16" s="315"/>
    </row>
    <row r="17" spans="1:9">
      <c r="A17" s="314"/>
      <c r="B17" s="175"/>
      <c r="C17" s="315"/>
      <c r="D17" s="315"/>
      <c r="E17" s="315"/>
      <c r="F17" s="316"/>
      <c r="G17" s="316"/>
      <c r="H17" s="315"/>
    </row>
    <row r="18" spans="1:9">
      <c r="A18" s="314"/>
      <c r="B18" s="175"/>
      <c r="C18" s="315"/>
      <c r="D18" s="315"/>
      <c r="E18" s="315"/>
      <c r="F18" s="316"/>
      <c r="G18" s="316"/>
      <c r="H18" s="315"/>
    </row>
    <row r="19" spans="1:9">
      <c r="A19" s="314"/>
      <c r="B19" s="8" t="s">
        <v>171</v>
      </c>
      <c r="C19" s="92"/>
      <c r="D19" s="92"/>
      <c r="E19" s="92"/>
      <c r="F19" s="92"/>
      <c r="G19" s="316"/>
      <c r="H19" s="315"/>
    </row>
    <row r="20" spans="1:9" ht="16.5" thickBot="1">
      <c r="A20" s="314"/>
      <c r="B20" s="175"/>
      <c r="C20" s="315"/>
      <c r="D20" s="315"/>
      <c r="E20" s="315"/>
      <c r="F20" s="316"/>
      <c r="G20" s="316"/>
      <c r="H20" s="315"/>
      <c r="I20" s="317"/>
    </row>
    <row r="21" spans="1:9" ht="17.25" thickBot="1">
      <c r="A21" s="242" t="s">
        <v>4</v>
      </c>
      <c r="B21" s="374" t="s">
        <v>66</v>
      </c>
      <c r="C21" s="222" t="s">
        <v>172</v>
      </c>
      <c r="D21" s="46"/>
      <c r="E21" s="46"/>
      <c r="F21" s="46"/>
      <c r="G21" s="46"/>
      <c r="H21" s="46"/>
      <c r="I21" s="317"/>
    </row>
    <row r="22" spans="1:9" ht="16.5" thickBot="1">
      <c r="A22" s="223">
        <v>1</v>
      </c>
      <c r="B22" s="375" t="s">
        <v>141</v>
      </c>
      <c r="C22" s="378">
        <f>D13</f>
        <v>855</v>
      </c>
      <c r="D22" s="112"/>
      <c r="E22" s="112"/>
      <c r="F22" s="112"/>
      <c r="G22" s="112"/>
      <c r="H22" s="112"/>
      <c r="I22" s="321"/>
    </row>
    <row r="23" spans="1:9" ht="16.5" thickBot="1">
      <c r="A23" s="244"/>
      <c r="B23" s="245" t="s">
        <v>85</v>
      </c>
      <c r="C23" s="246">
        <f t="shared" ref="C23" si="0">SUM(C22:C22)</f>
        <v>855</v>
      </c>
      <c r="D23" s="81"/>
      <c r="E23" s="81"/>
      <c r="F23" s="81"/>
      <c r="G23" s="81"/>
      <c r="H23" s="81"/>
      <c r="I23" s="317"/>
    </row>
    <row r="24" spans="1:9">
      <c r="D24" s="317"/>
      <c r="E24" s="317"/>
      <c r="F24" s="317"/>
      <c r="G24" s="317"/>
      <c r="H24" s="317"/>
      <c r="I24" s="317"/>
    </row>
    <row r="25" spans="1:9">
      <c r="D25" s="317"/>
      <c r="E25" s="317"/>
      <c r="F25" s="317"/>
      <c r="G25" s="317"/>
      <c r="H25" s="317"/>
      <c r="I25" s="317"/>
    </row>
    <row r="26" spans="1:9">
      <c r="A26" s="363" t="s">
        <v>60</v>
      </c>
      <c r="B26" s="92"/>
      <c r="C26" s="1"/>
      <c r="D26" s="317"/>
      <c r="E26" s="317"/>
      <c r="F26" s="317"/>
      <c r="G26" s="317"/>
      <c r="H26" s="317"/>
      <c r="I26" s="317"/>
    </row>
    <row r="27" spans="1:9">
      <c r="A27" s="363" t="s">
        <v>132</v>
      </c>
      <c r="B27" s="92"/>
      <c r="C27" s="9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contract ian-febr  2022</vt:lpstr>
      <vt:lpstr>CA aprobat</vt:lpstr>
      <vt:lpstr>laboratoare</vt:lpstr>
      <vt:lpstr>citologie</vt:lpstr>
      <vt:lpstr>ecografii</vt:lpstr>
      <vt:lpstr>CT  si RMN</vt:lpstr>
      <vt:lpstr>radiologie</vt:lpstr>
      <vt:lpstr>radiologie dentara</vt:lpstr>
      <vt:lpstr>'contract ian-febr  2022'!Print_Titles</vt:lpstr>
      <vt:lpstr>ecografii!Print_Titles</vt:lpstr>
      <vt:lpstr>laboratoare!Print_Titles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2022-01-14T07:43:54Z</cp:lastPrinted>
  <dcterms:created xsi:type="dcterms:W3CDTF">2020-02-13T06:39:04Z</dcterms:created>
  <dcterms:modified xsi:type="dcterms:W3CDTF">2022-01-26T06:48:59Z</dcterms:modified>
</cp:coreProperties>
</file>