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5"/>
  </bookViews>
  <sheets>
    <sheet name="0. final an 2022" sheetId="2" r:id="rId1"/>
    <sheet name="1,1,necesar lunar" sheetId="1" r:id="rId2"/>
    <sheet name="1,2 contract ian+feb" sheetId="6" r:id="rId3"/>
    <sheet name="2,corect DMS reca" sheetId="7" r:id="rId4"/>
    <sheet name="3,1 necesar lunar corectat" sheetId="8" r:id="rId5"/>
    <sheet name="3,2, contract tr.I 2023" sheetId="9" r:id="rId6"/>
    <sheet name="slobozia" sheetId="10" r:id="rId7"/>
    <sheet name="urziceni" sheetId="11" r:id="rId8"/>
    <sheet name="fetesti" sheetId="12" r:id="rId9"/>
    <sheet name="tandarei" sheetId="13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J15" i="13" l="1"/>
  <c r="F15" i="13"/>
  <c r="E15" i="13"/>
  <c r="D15" i="13"/>
  <c r="H15" i="13" s="1"/>
  <c r="B15" i="13"/>
  <c r="I14" i="13"/>
  <c r="K14" i="13" s="1"/>
  <c r="H14" i="13"/>
  <c r="I13" i="13"/>
  <c r="K13" i="13" s="1"/>
  <c r="H13" i="13"/>
  <c r="H12" i="13"/>
  <c r="G12" i="13"/>
  <c r="G15" i="13" s="1"/>
  <c r="E12" i="13"/>
  <c r="C12" i="13"/>
  <c r="C15" i="13" s="1"/>
  <c r="I15" i="13" s="1"/>
  <c r="J15" i="12"/>
  <c r="F15" i="12"/>
  <c r="D15" i="12"/>
  <c r="H15" i="12" s="1"/>
  <c r="B15" i="12"/>
  <c r="I14" i="12"/>
  <c r="K14" i="12" s="1"/>
  <c r="H14" i="12"/>
  <c r="I13" i="12"/>
  <c r="K13" i="12" s="1"/>
  <c r="H13" i="12"/>
  <c r="H12" i="12"/>
  <c r="G12" i="12"/>
  <c r="G15" i="12" s="1"/>
  <c r="E12" i="12"/>
  <c r="E15" i="12" s="1"/>
  <c r="C12" i="12"/>
  <c r="C15" i="12" s="1"/>
  <c r="I15" i="12" s="1"/>
  <c r="J14" i="11"/>
  <c r="F14" i="11"/>
  <c r="D14" i="11"/>
  <c r="H14" i="11" s="1"/>
  <c r="B14" i="11"/>
  <c r="I13" i="11"/>
  <c r="K13" i="11" s="1"/>
  <c r="H13" i="11"/>
  <c r="K12" i="11"/>
  <c r="I12" i="11"/>
  <c r="H12" i="11"/>
  <c r="H11" i="11"/>
  <c r="G11" i="11"/>
  <c r="G14" i="11" s="1"/>
  <c r="E11" i="11"/>
  <c r="E14" i="11" s="1"/>
  <c r="C11" i="11"/>
  <c r="C14" i="11" s="1"/>
  <c r="I14" i="11" s="1"/>
  <c r="J16" i="10"/>
  <c r="F16" i="10"/>
  <c r="D16" i="10"/>
  <c r="B16" i="10"/>
  <c r="I15" i="10"/>
  <c r="K15" i="10" s="1"/>
  <c r="H15" i="10"/>
  <c r="I14" i="10"/>
  <c r="K14" i="10" s="1"/>
  <c r="H14" i="10"/>
  <c r="H16" i="10" s="1"/>
  <c r="H13" i="10"/>
  <c r="G13" i="10"/>
  <c r="E13" i="10"/>
  <c r="C13" i="10"/>
  <c r="I13" i="10" s="1"/>
  <c r="K13" i="10" s="1"/>
  <c r="H12" i="10"/>
  <c r="G12" i="10"/>
  <c r="E12" i="10"/>
  <c r="C12" i="10"/>
  <c r="I12" i="10" s="1"/>
  <c r="K12" i="10" s="1"/>
  <c r="H11" i="10"/>
  <c r="G11" i="10"/>
  <c r="G16" i="10" s="1"/>
  <c r="E11" i="10"/>
  <c r="E16" i="10" s="1"/>
  <c r="C11" i="10"/>
  <c r="C16" i="10" s="1"/>
  <c r="E83" i="8"/>
  <c r="E84" i="8"/>
  <c r="E85" i="8"/>
  <c r="E82" i="8"/>
  <c r="G51" i="8"/>
  <c r="G52" i="8" s="1"/>
  <c r="F51" i="8"/>
  <c r="F48" i="8"/>
  <c r="F49" i="8"/>
  <c r="F50" i="8"/>
  <c r="F47" i="8"/>
  <c r="I12" i="13" l="1"/>
  <c r="K12" i="13" s="1"/>
  <c r="K15" i="13" s="1"/>
  <c r="I12" i="12"/>
  <c r="K12" i="12" s="1"/>
  <c r="K15" i="12" s="1"/>
  <c r="I11" i="11"/>
  <c r="K11" i="11" s="1"/>
  <c r="K14" i="11" s="1"/>
  <c r="I11" i="10"/>
  <c r="D10" i="9"/>
  <c r="D9" i="9"/>
  <c r="D11" i="9" s="1"/>
  <c r="J52" i="9"/>
  <c r="J53" i="9"/>
  <c r="I53" i="9"/>
  <c r="I52" i="9"/>
  <c r="H51" i="9"/>
  <c r="H50" i="9"/>
  <c r="H49" i="9"/>
  <c r="J43" i="9"/>
  <c r="J44" i="9"/>
  <c r="K44" i="9"/>
  <c r="J42" i="9"/>
  <c r="J36" i="9"/>
  <c r="J37" i="9"/>
  <c r="K37" i="9"/>
  <c r="M37" i="9" s="1"/>
  <c r="J35" i="9"/>
  <c r="H45" i="9"/>
  <c r="I42" i="9"/>
  <c r="I45" i="9" s="1"/>
  <c r="H38" i="9"/>
  <c r="I35" i="9"/>
  <c r="I38" i="9" s="1"/>
  <c r="J29" i="9"/>
  <c r="J30" i="9"/>
  <c r="J28" i="9"/>
  <c r="H31" i="9"/>
  <c r="I28" i="9"/>
  <c r="I31" i="9" s="1"/>
  <c r="J20" i="9"/>
  <c r="J21" i="9"/>
  <c r="J22" i="9"/>
  <c r="J23" i="9"/>
  <c r="K23" i="9"/>
  <c r="J19" i="9"/>
  <c r="H24" i="9"/>
  <c r="I21" i="9"/>
  <c r="I51" i="9" s="1"/>
  <c r="I20" i="9"/>
  <c r="I50" i="9" s="1"/>
  <c r="I19" i="9"/>
  <c r="I24" i="9" s="1"/>
  <c r="E53" i="9"/>
  <c r="F51" i="9"/>
  <c r="D51" i="9"/>
  <c r="L54" i="9"/>
  <c r="F50" i="9"/>
  <c r="D50" i="9"/>
  <c r="F49" i="9"/>
  <c r="D49" i="9"/>
  <c r="L45" i="9"/>
  <c r="F45" i="9"/>
  <c r="D45" i="9"/>
  <c r="M44" i="9"/>
  <c r="G42" i="9"/>
  <c r="E42" i="9"/>
  <c r="L38" i="9"/>
  <c r="F38" i="9"/>
  <c r="D38" i="9"/>
  <c r="G35" i="9"/>
  <c r="E35" i="9"/>
  <c r="K35" i="9" s="1"/>
  <c r="L31" i="9"/>
  <c r="F31" i="9"/>
  <c r="D31" i="9"/>
  <c r="G53" i="9"/>
  <c r="G28" i="9"/>
  <c r="K28" i="9" s="1"/>
  <c r="E28" i="9"/>
  <c r="L24" i="9"/>
  <c r="F24" i="9"/>
  <c r="D24" i="9"/>
  <c r="M23" i="9"/>
  <c r="G21" i="9"/>
  <c r="G51" i="9" s="1"/>
  <c r="E21" i="9"/>
  <c r="G20" i="9"/>
  <c r="G50" i="9" s="1"/>
  <c r="E20" i="9"/>
  <c r="E50" i="9" s="1"/>
  <c r="K50" i="9" s="1"/>
  <c r="G19" i="9"/>
  <c r="E19" i="9"/>
  <c r="K19" i="9" s="1"/>
  <c r="M19" i="9" s="1"/>
  <c r="G86" i="8"/>
  <c r="D91" i="8"/>
  <c r="D92" i="8"/>
  <c r="D93" i="8"/>
  <c r="D94" i="8"/>
  <c r="D90" i="8"/>
  <c r="C91" i="8"/>
  <c r="C92" i="8"/>
  <c r="C93" i="8"/>
  <c r="C94" i="8"/>
  <c r="C90" i="8"/>
  <c r="L18" i="7"/>
  <c r="D57" i="8"/>
  <c r="D58" i="8"/>
  <c r="D59" i="8"/>
  <c r="D56" i="8"/>
  <c r="C57" i="8"/>
  <c r="C58" i="8"/>
  <c r="C59" i="8"/>
  <c r="C56" i="8"/>
  <c r="K11" i="10" l="1"/>
  <c r="K16" i="10" s="1"/>
  <c r="I16" i="10"/>
  <c r="K53" i="9"/>
  <c r="M53" i="9" s="1"/>
  <c r="J49" i="9"/>
  <c r="J51" i="9"/>
  <c r="J50" i="9"/>
  <c r="J31" i="9"/>
  <c r="K20" i="9"/>
  <c r="M20" i="9" s="1"/>
  <c r="J38" i="9"/>
  <c r="J45" i="9"/>
  <c r="I49" i="9"/>
  <c r="I54" i="9" s="1"/>
  <c r="K30" i="9"/>
  <c r="M30" i="9" s="1"/>
  <c r="H54" i="9"/>
  <c r="K21" i="9"/>
  <c r="M21" i="9" s="1"/>
  <c r="K29" i="9"/>
  <c r="M29" i="9" s="1"/>
  <c r="E52" i="9"/>
  <c r="K43" i="9"/>
  <c r="M43" i="9" s="1"/>
  <c r="K42" i="9"/>
  <c r="M28" i="9"/>
  <c r="E49" i="9"/>
  <c r="F54" i="9"/>
  <c r="F55" i="9" s="1"/>
  <c r="E31" i="9"/>
  <c r="J24" i="9"/>
  <c r="M42" i="9"/>
  <c r="G31" i="9"/>
  <c r="G45" i="9"/>
  <c r="M50" i="9"/>
  <c r="G49" i="9"/>
  <c r="E51" i="9"/>
  <c r="D54" i="9"/>
  <c r="K22" i="9"/>
  <c r="E24" i="9"/>
  <c r="E45" i="9"/>
  <c r="E38" i="9"/>
  <c r="E86" i="8"/>
  <c r="D51" i="8"/>
  <c r="C51" i="8"/>
  <c r="C43" i="8"/>
  <c r="D43" i="8"/>
  <c r="B40" i="8"/>
  <c r="E40" i="8" s="1"/>
  <c r="B57" i="8" s="1"/>
  <c r="B41" i="8"/>
  <c r="E41" i="8" s="1"/>
  <c r="B58" i="8" s="1"/>
  <c r="B42" i="8"/>
  <c r="E42" i="8" s="1"/>
  <c r="B59" i="8" s="1"/>
  <c r="B39" i="8"/>
  <c r="B33" i="8"/>
  <c r="C33" i="8" s="1"/>
  <c r="B32" i="8"/>
  <c r="C32" i="8" s="1"/>
  <c r="B31" i="8"/>
  <c r="C31" i="8" s="1"/>
  <c r="E31" i="8" s="1"/>
  <c r="B48" i="8" s="1"/>
  <c r="E48" i="8" s="1"/>
  <c r="B30" i="8"/>
  <c r="C30" i="8" s="1"/>
  <c r="B35" i="2"/>
  <c r="B21" i="8"/>
  <c r="C21" i="8" s="1"/>
  <c r="B20" i="8"/>
  <c r="C20" i="8" s="1"/>
  <c r="B19" i="8"/>
  <c r="C19" i="8" s="1"/>
  <c r="B18" i="8"/>
  <c r="C18" i="8" s="1"/>
  <c r="G11" i="8"/>
  <c r="G10" i="8"/>
  <c r="D27" i="8"/>
  <c r="H26" i="8"/>
  <c r="I26" i="8" s="1"/>
  <c r="B26" i="8"/>
  <c r="H25" i="8"/>
  <c r="I25" i="8" s="1"/>
  <c r="B25" i="8"/>
  <c r="C25" i="8" s="1"/>
  <c r="D22" i="8"/>
  <c r="I21" i="8"/>
  <c r="H21" i="8"/>
  <c r="I20" i="8"/>
  <c r="H20" i="8"/>
  <c r="I19" i="8"/>
  <c r="H19" i="8"/>
  <c r="I18" i="8"/>
  <c r="H18" i="8"/>
  <c r="AF91" i="2"/>
  <c r="AM88" i="2"/>
  <c r="Z88" i="2"/>
  <c r="J88" i="2"/>
  <c r="AH87" i="2"/>
  <c r="AG87" i="2"/>
  <c r="AF87" i="2"/>
  <c r="AE87" i="2"/>
  <c r="AD87" i="2"/>
  <c r="AJ87" i="2" s="1"/>
  <c r="AC87" i="2"/>
  <c r="AI87" i="2" s="1"/>
  <c r="Z87" i="2"/>
  <c r="Y87" i="2"/>
  <c r="X87" i="2"/>
  <c r="W87" i="2"/>
  <c r="V87" i="2"/>
  <c r="AB87" i="2" s="1"/>
  <c r="U87" i="2"/>
  <c r="AA87" i="2" s="1"/>
  <c r="R87" i="2"/>
  <c r="Q87" i="2"/>
  <c r="P87" i="2"/>
  <c r="O87" i="2"/>
  <c r="N87" i="2"/>
  <c r="T87" i="2" s="1"/>
  <c r="M87" i="2"/>
  <c r="S87" i="2" s="1"/>
  <c r="J87" i="2"/>
  <c r="I87" i="2"/>
  <c r="H87" i="2"/>
  <c r="G87" i="2"/>
  <c r="K87" i="2" s="1"/>
  <c r="AK87" i="2" s="1"/>
  <c r="F87" i="2"/>
  <c r="E87" i="2"/>
  <c r="D87" i="2"/>
  <c r="L87" i="2" s="1"/>
  <c r="AL87" i="2" s="1"/>
  <c r="AN87" i="2" s="1"/>
  <c r="AI86" i="2"/>
  <c r="AH86" i="2"/>
  <c r="AF86" i="2"/>
  <c r="AD86" i="2"/>
  <c r="AJ86" i="2" s="1"/>
  <c r="AA86" i="2"/>
  <c r="Z86" i="2"/>
  <c r="X86" i="2"/>
  <c r="V86" i="2"/>
  <c r="AB86" i="2" s="1"/>
  <c r="S86" i="2"/>
  <c r="R86" i="2"/>
  <c r="P86" i="2"/>
  <c r="N86" i="2"/>
  <c r="T86" i="2" s="1"/>
  <c r="AL86" i="2" s="1"/>
  <c r="J86" i="2"/>
  <c r="I86" i="2"/>
  <c r="H86" i="2"/>
  <c r="G86" i="2"/>
  <c r="F86" i="2"/>
  <c r="L86" i="2" s="1"/>
  <c r="AI85" i="2"/>
  <c r="AH85" i="2"/>
  <c r="AF85" i="2"/>
  <c r="AD85" i="2"/>
  <c r="AJ85" i="2" s="1"/>
  <c r="AA85" i="2"/>
  <c r="Z85" i="2"/>
  <c r="X85" i="2"/>
  <c r="V85" i="2"/>
  <c r="AB85" i="2" s="1"/>
  <c r="S85" i="2"/>
  <c r="R85" i="2"/>
  <c r="P85" i="2"/>
  <c r="N85" i="2"/>
  <c r="T85" i="2" s="1"/>
  <c r="K85" i="2"/>
  <c r="J85" i="2"/>
  <c r="H85" i="2"/>
  <c r="F85" i="2"/>
  <c r="L85" i="2" s="1"/>
  <c r="AI84" i="2"/>
  <c r="AH84" i="2"/>
  <c r="AF84" i="2"/>
  <c r="AD84" i="2"/>
  <c r="AA84" i="2"/>
  <c r="Z84" i="2"/>
  <c r="X84" i="2"/>
  <c r="V84" i="2"/>
  <c r="AB84" i="2" s="1"/>
  <c r="S84" i="2"/>
  <c r="R84" i="2"/>
  <c r="P84" i="2"/>
  <c r="N84" i="2"/>
  <c r="T84" i="2" s="1"/>
  <c r="K84" i="2"/>
  <c r="AK84" i="2" s="1"/>
  <c r="J84" i="2"/>
  <c r="H84" i="2"/>
  <c r="F84" i="2"/>
  <c r="L84" i="2" s="1"/>
  <c r="AI83" i="2"/>
  <c r="AH83" i="2"/>
  <c r="AF83" i="2"/>
  <c r="AD83" i="2"/>
  <c r="AJ83" i="2" s="1"/>
  <c r="AA83" i="2"/>
  <c r="Z83" i="2"/>
  <c r="X83" i="2"/>
  <c r="V83" i="2"/>
  <c r="AB83" i="2" s="1"/>
  <c r="S83" i="2"/>
  <c r="AK83" i="2" s="1"/>
  <c r="R83" i="2"/>
  <c r="P83" i="2"/>
  <c r="N83" i="2"/>
  <c r="T83" i="2" s="1"/>
  <c r="K83" i="2"/>
  <c r="J83" i="2"/>
  <c r="H83" i="2"/>
  <c r="F83" i="2"/>
  <c r="L83" i="2" s="1"/>
  <c r="AL83" i="2" s="1"/>
  <c r="AN83" i="2" s="1"/>
  <c r="AH82" i="2"/>
  <c r="AG82" i="2"/>
  <c r="AF82" i="2"/>
  <c r="AJ82" i="2" s="1"/>
  <c r="AE82" i="2"/>
  <c r="AD82" i="2"/>
  <c r="AC82" i="2"/>
  <c r="AI82" i="2" s="1"/>
  <c r="AB82" i="2"/>
  <c r="Z82" i="2"/>
  <c r="Y82" i="2"/>
  <c r="X82" i="2"/>
  <c r="W82" i="2"/>
  <c r="V82" i="2"/>
  <c r="U82" i="2"/>
  <c r="AA82" i="2" s="1"/>
  <c r="T82" i="2"/>
  <c r="R82" i="2"/>
  <c r="Q82" i="2"/>
  <c r="P82" i="2"/>
  <c r="O82" i="2"/>
  <c r="N82" i="2"/>
  <c r="M82" i="2"/>
  <c r="S82" i="2" s="1"/>
  <c r="L82" i="2"/>
  <c r="I82" i="2"/>
  <c r="H82" i="2"/>
  <c r="G82" i="2"/>
  <c r="K82" i="2" s="1"/>
  <c r="F82" i="2"/>
  <c r="AH81" i="2"/>
  <c r="AG81" i="2"/>
  <c r="AF81" i="2"/>
  <c r="AE81" i="2"/>
  <c r="AD81" i="2"/>
  <c r="AJ81" i="2" s="1"/>
  <c r="AC81" i="2"/>
  <c r="AI81" i="2" s="1"/>
  <c r="Z81" i="2"/>
  <c r="Y81" i="2"/>
  <c r="X81" i="2"/>
  <c r="W81" i="2"/>
  <c r="V81" i="2"/>
  <c r="AB81" i="2" s="1"/>
  <c r="U81" i="2"/>
  <c r="AA81" i="2" s="1"/>
  <c r="R81" i="2"/>
  <c r="Q81" i="2"/>
  <c r="P81" i="2"/>
  <c r="O81" i="2"/>
  <c r="N81" i="2"/>
  <c r="T81" i="2" s="1"/>
  <c r="M81" i="2"/>
  <c r="S81" i="2" s="1"/>
  <c r="J81" i="2"/>
  <c r="I81" i="2"/>
  <c r="H81" i="2"/>
  <c r="G81" i="2"/>
  <c r="F81" i="2"/>
  <c r="L81" i="2" s="1"/>
  <c r="E81" i="2"/>
  <c r="K81" i="2" s="1"/>
  <c r="AK81" i="2" s="1"/>
  <c r="AJ80" i="2"/>
  <c r="AH80" i="2"/>
  <c r="AG80" i="2"/>
  <c r="AF80" i="2"/>
  <c r="AE80" i="2"/>
  <c r="AD80" i="2"/>
  <c r="AC80" i="2"/>
  <c r="AI80" i="2" s="1"/>
  <c r="AB80" i="2"/>
  <c r="Z80" i="2"/>
  <c r="Y80" i="2"/>
  <c r="X80" i="2"/>
  <c r="W80" i="2"/>
  <c r="V80" i="2"/>
  <c r="U80" i="2"/>
  <c r="AA80" i="2" s="1"/>
  <c r="T80" i="2"/>
  <c r="R80" i="2"/>
  <c r="Q80" i="2"/>
  <c r="P80" i="2"/>
  <c r="O80" i="2"/>
  <c r="N80" i="2"/>
  <c r="M80" i="2"/>
  <c r="S80" i="2" s="1"/>
  <c r="J80" i="2"/>
  <c r="I80" i="2"/>
  <c r="H80" i="2"/>
  <c r="L80" i="2" s="1"/>
  <c r="AL80" i="2" s="1"/>
  <c r="AN80" i="2" s="1"/>
  <c r="G80" i="2"/>
  <c r="F80" i="2"/>
  <c r="E80" i="2"/>
  <c r="K80" i="2" s="1"/>
  <c r="AH79" i="2"/>
  <c r="AG79" i="2"/>
  <c r="AF79" i="2"/>
  <c r="AE79" i="2"/>
  <c r="AI79" i="2" s="1"/>
  <c r="AD79" i="2"/>
  <c r="AJ79" i="2" s="1"/>
  <c r="AC79" i="2"/>
  <c r="Z79" i="2"/>
  <c r="Y79" i="2"/>
  <c r="X79" i="2"/>
  <c r="W79" i="2"/>
  <c r="AA79" i="2" s="1"/>
  <c r="V79" i="2"/>
  <c r="AB79" i="2" s="1"/>
  <c r="U79" i="2"/>
  <c r="R79" i="2"/>
  <c r="Q79" i="2"/>
  <c r="P79" i="2"/>
  <c r="O79" i="2"/>
  <c r="S79" i="2" s="1"/>
  <c r="N79" i="2"/>
  <c r="T79" i="2" s="1"/>
  <c r="M79" i="2"/>
  <c r="K79" i="2"/>
  <c r="I79" i="2"/>
  <c r="H79" i="2"/>
  <c r="G79" i="2"/>
  <c r="F79" i="2"/>
  <c r="L79" i="2" s="1"/>
  <c r="AH78" i="2"/>
  <c r="AG78" i="2"/>
  <c r="AF78" i="2"/>
  <c r="AJ78" i="2" s="1"/>
  <c r="AE78" i="2"/>
  <c r="AD78" i="2"/>
  <c r="AC78" i="2"/>
  <c r="AI78" i="2" s="1"/>
  <c r="AB78" i="2"/>
  <c r="Z78" i="2"/>
  <c r="Y78" i="2"/>
  <c r="X78" i="2"/>
  <c r="W78" i="2"/>
  <c r="V78" i="2"/>
  <c r="U78" i="2"/>
  <c r="AA78" i="2" s="1"/>
  <c r="R78" i="2"/>
  <c r="Q78" i="2"/>
  <c r="P78" i="2"/>
  <c r="T78" i="2" s="1"/>
  <c r="O78" i="2"/>
  <c r="N78" i="2"/>
  <c r="M78" i="2"/>
  <c r="S78" i="2" s="1"/>
  <c r="K78" i="2"/>
  <c r="J78" i="2"/>
  <c r="H78" i="2"/>
  <c r="F78" i="2"/>
  <c r="L78" i="2" s="1"/>
  <c r="AL78" i="2" s="1"/>
  <c r="AN78" i="2" s="1"/>
  <c r="D78" i="2"/>
  <c r="D88" i="2" s="1"/>
  <c r="AH77" i="2"/>
  <c r="AG77" i="2"/>
  <c r="AF77" i="2"/>
  <c r="AE77" i="2"/>
  <c r="AD77" i="2"/>
  <c r="AJ77" i="2" s="1"/>
  <c r="AC77" i="2"/>
  <c r="AI77" i="2" s="1"/>
  <c r="Z77" i="2"/>
  <c r="Y77" i="2"/>
  <c r="X77" i="2"/>
  <c r="W77" i="2"/>
  <c r="V77" i="2"/>
  <c r="AB77" i="2" s="1"/>
  <c r="U77" i="2"/>
  <c r="AA77" i="2" s="1"/>
  <c r="R77" i="2"/>
  <c r="Q77" i="2"/>
  <c r="P77" i="2"/>
  <c r="O77" i="2"/>
  <c r="N77" i="2"/>
  <c r="T77" i="2" s="1"/>
  <c r="M77" i="2"/>
  <c r="S77" i="2" s="1"/>
  <c r="AK77" i="2" s="1"/>
  <c r="K77" i="2"/>
  <c r="J77" i="2"/>
  <c r="H77" i="2"/>
  <c r="F77" i="2"/>
  <c r="L77" i="2" s="1"/>
  <c r="AL77" i="2" s="1"/>
  <c r="AN77" i="2" s="1"/>
  <c r="AJ76" i="2"/>
  <c r="AH76" i="2"/>
  <c r="AF76" i="2"/>
  <c r="AD76" i="2"/>
  <c r="AB76" i="2"/>
  <c r="T76" i="2"/>
  <c r="L76" i="2"/>
  <c r="AL76" i="2" s="1"/>
  <c r="AN76" i="2" s="1"/>
  <c r="AL75" i="2"/>
  <c r="AN75" i="2" s="1"/>
  <c r="AH75" i="2"/>
  <c r="AH88" i="2" s="1"/>
  <c r="AG75" i="2"/>
  <c r="AF75" i="2"/>
  <c r="AE75" i="2"/>
  <c r="AE88" i="2" s="1"/>
  <c r="AD75" i="2"/>
  <c r="AJ75" i="2" s="1"/>
  <c r="AC75" i="2"/>
  <c r="Z75" i="2"/>
  <c r="Y75" i="2"/>
  <c r="Y88" i="2" s="1"/>
  <c r="X75" i="2"/>
  <c r="X88" i="2" s="1"/>
  <c r="W75" i="2"/>
  <c r="V75" i="2"/>
  <c r="AB75" i="2" s="1"/>
  <c r="U75" i="2"/>
  <c r="U88" i="2" s="1"/>
  <c r="R75" i="2"/>
  <c r="R88" i="2" s="1"/>
  <c r="R89" i="2" s="1"/>
  <c r="Q75" i="2"/>
  <c r="P75" i="2"/>
  <c r="O75" i="2"/>
  <c r="O88" i="2" s="1"/>
  <c r="N75" i="2"/>
  <c r="T75" i="2" s="1"/>
  <c r="M75" i="2"/>
  <c r="J75" i="2"/>
  <c r="I75" i="2"/>
  <c r="I88" i="2" s="1"/>
  <c r="H75" i="2"/>
  <c r="G75" i="2"/>
  <c r="G88" i="2" s="1"/>
  <c r="F75" i="2"/>
  <c r="L75" i="2" s="1"/>
  <c r="E75" i="2"/>
  <c r="E88" i="2" s="1"/>
  <c r="V72" i="2"/>
  <c r="AM70" i="2"/>
  <c r="AJ70" i="2"/>
  <c r="AH70" i="2"/>
  <c r="AG70" i="2"/>
  <c r="AF70" i="2"/>
  <c r="AE70" i="2"/>
  <c r="AD70" i="2"/>
  <c r="AC70" i="2"/>
  <c r="Z70" i="2"/>
  <c r="Z72" i="2" s="1"/>
  <c r="Y70" i="2"/>
  <c r="X70" i="2"/>
  <c r="X72" i="2" s="1"/>
  <c r="W70" i="2"/>
  <c r="V70" i="2"/>
  <c r="U70" i="2"/>
  <c r="R70" i="2"/>
  <c r="R72" i="2" s="1"/>
  <c r="Q70" i="2"/>
  <c r="P70" i="2"/>
  <c r="P72" i="2" s="1"/>
  <c r="O70" i="2"/>
  <c r="N70" i="2"/>
  <c r="N72" i="2" s="1"/>
  <c r="M70" i="2"/>
  <c r="J70" i="2"/>
  <c r="I70" i="2"/>
  <c r="H70" i="2"/>
  <c r="G70" i="2"/>
  <c r="F70" i="2"/>
  <c r="E70" i="2"/>
  <c r="D70" i="2"/>
  <c r="AJ69" i="2"/>
  <c r="AI69" i="2"/>
  <c r="AB69" i="2"/>
  <c r="AA69" i="2"/>
  <c r="T69" i="2"/>
  <c r="AL69" i="2" s="1"/>
  <c r="AN69" i="2" s="1"/>
  <c r="S69" i="2"/>
  <c r="AK69" i="2" s="1"/>
  <c r="AJ68" i="2"/>
  <c r="AI68" i="2"/>
  <c r="AB68" i="2"/>
  <c r="AA68" i="2"/>
  <c r="AK68" i="2" s="1"/>
  <c r="T68" i="2"/>
  <c r="S68" i="2"/>
  <c r="L68" i="2"/>
  <c r="AL68" i="2" s="1"/>
  <c r="AN68" i="2" s="1"/>
  <c r="AJ67" i="2"/>
  <c r="AI67" i="2"/>
  <c r="AB67" i="2"/>
  <c r="AA67" i="2"/>
  <c r="T67" i="2"/>
  <c r="S67" i="2"/>
  <c r="L67" i="2"/>
  <c r="AL67" i="2" s="1"/>
  <c r="AN67" i="2" s="1"/>
  <c r="K67" i="2"/>
  <c r="AL66" i="2"/>
  <c r="AN66" i="2" s="1"/>
  <c r="AJ66" i="2"/>
  <c r="AI66" i="2"/>
  <c r="AB66" i="2"/>
  <c r="AA66" i="2"/>
  <c r="T66" i="2"/>
  <c r="S66" i="2"/>
  <c r="L66" i="2"/>
  <c r="K66" i="2"/>
  <c r="AK66" i="2" s="1"/>
  <c r="AJ65" i="2"/>
  <c r="AI65" i="2"/>
  <c r="AB65" i="2"/>
  <c r="AA65" i="2"/>
  <c r="AK65" i="2" s="1"/>
  <c r="T65" i="2"/>
  <c r="AL65" i="2" s="1"/>
  <c r="AN65" i="2" s="1"/>
  <c r="S65" i="2"/>
  <c r="AL64" i="2"/>
  <c r="AN64" i="2" s="1"/>
  <c r="AJ64" i="2"/>
  <c r="AI64" i="2"/>
  <c r="AB64" i="2"/>
  <c r="AB70" i="2" s="1"/>
  <c r="AA64" i="2"/>
  <c r="T64" i="2"/>
  <c r="S64" i="2"/>
  <c r="L64" i="2"/>
  <c r="L70" i="2" s="1"/>
  <c r="K64" i="2"/>
  <c r="AK64" i="2" s="1"/>
  <c r="AJ63" i="2"/>
  <c r="AI63" i="2"/>
  <c r="AB63" i="2"/>
  <c r="AA63" i="2"/>
  <c r="T63" i="2"/>
  <c r="S63" i="2"/>
  <c r="L63" i="2"/>
  <c r="AL63" i="2" s="1"/>
  <c r="AN63" i="2" s="1"/>
  <c r="K63" i="2"/>
  <c r="AK63" i="2" s="1"/>
  <c r="AJ62" i="2"/>
  <c r="AI62" i="2"/>
  <c r="AI70" i="2" s="1"/>
  <c r="AB62" i="2"/>
  <c r="AA62" i="2"/>
  <c r="AA70" i="2" s="1"/>
  <c r="T62" i="2"/>
  <c r="T70" i="2" s="1"/>
  <c r="S62" i="2"/>
  <c r="S70" i="2" s="1"/>
  <c r="L62" i="2"/>
  <c r="AL62" i="2" s="1"/>
  <c r="K62" i="2"/>
  <c r="K70" i="2" s="1"/>
  <c r="Z59" i="2"/>
  <c r="P59" i="2"/>
  <c r="J58" i="2"/>
  <c r="AM57" i="2"/>
  <c r="AH57" i="2"/>
  <c r="AG57" i="2"/>
  <c r="AF57" i="2"/>
  <c r="AE57" i="2"/>
  <c r="AD57" i="2"/>
  <c r="AC57" i="2"/>
  <c r="Z57" i="2"/>
  <c r="Y57" i="2"/>
  <c r="X57" i="2"/>
  <c r="X59" i="2" s="1"/>
  <c r="W57" i="2"/>
  <c r="V57" i="2"/>
  <c r="V59" i="2" s="1"/>
  <c r="U57" i="2"/>
  <c r="R57" i="2"/>
  <c r="R59" i="2" s="1"/>
  <c r="Q57" i="2"/>
  <c r="P57" i="2"/>
  <c r="O57" i="2"/>
  <c r="N57" i="2"/>
  <c r="N59" i="2" s="1"/>
  <c r="M57" i="2"/>
  <c r="J57" i="2"/>
  <c r="I57" i="2"/>
  <c r="H57" i="2"/>
  <c r="G57" i="2"/>
  <c r="F57" i="2"/>
  <c r="E57" i="2"/>
  <c r="D57" i="2"/>
  <c r="AJ56" i="2"/>
  <c r="AI56" i="2"/>
  <c r="AB56" i="2"/>
  <c r="AA56" i="2"/>
  <c r="T56" i="2"/>
  <c r="S56" i="2"/>
  <c r="L56" i="2"/>
  <c r="AL56" i="2" s="1"/>
  <c r="AN56" i="2" s="1"/>
  <c r="K56" i="2"/>
  <c r="AL55" i="2"/>
  <c r="AN55" i="2" s="1"/>
  <c r="AJ55" i="2"/>
  <c r="AI55" i="2"/>
  <c r="AB55" i="2"/>
  <c r="AA55" i="2"/>
  <c r="T55" i="2"/>
  <c r="S55" i="2"/>
  <c r="L55" i="2"/>
  <c r="K55" i="2"/>
  <c r="AK55" i="2" s="1"/>
  <c r="AJ54" i="2"/>
  <c r="AI54" i="2"/>
  <c r="AB54" i="2"/>
  <c r="AA54" i="2"/>
  <c r="T54" i="2"/>
  <c r="S54" i="2"/>
  <c r="L54" i="2"/>
  <c r="AL54" i="2" s="1"/>
  <c r="AN54" i="2" s="1"/>
  <c r="K54" i="2"/>
  <c r="AK54" i="2" s="1"/>
  <c r="AJ53" i="2"/>
  <c r="AI53" i="2"/>
  <c r="AB53" i="2"/>
  <c r="AA53" i="2"/>
  <c r="T53" i="2"/>
  <c r="S53" i="2"/>
  <c r="L53" i="2"/>
  <c r="AL53" i="2" s="1"/>
  <c r="AN53" i="2" s="1"/>
  <c r="K53" i="2"/>
  <c r="AK53" i="2" s="1"/>
  <c r="AJ52" i="2"/>
  <c r="AI52" i="2"/>
  <c r="AI57" i="2" s="1"/>
  <c r="AB52" i="2"/>
  <c r="AA52" i="2"/>
  <c r="T52" i="2"/>
  <c r="S52" i="2"/>
  <c r="S57" i="2" s="1"/>
  <c r="L52" i="2"/>
  <c r="AL52" i="2" s="1"/>
  <c r="AN52" i="2" s="1"/>
  <c r="K52" i="2"/>
  <c r="AJ51" i="2"/>
  <c r="AI51" i="2"/>
  <c r="AB51" i="2"/>
  <c r="AA51" i="2"/>
  <c r="T51" i="2"/>
  <c r="S51" i="2"/>
  <c r="L51" i="2"/>
  <c r="AL51" i="2" s="1"/>
  <c r="AN51" i="2" s="1"/>
  <c r="K51" i="2"/>
  <c r="AK51" i="2" s="1"/>
  <c r="AJ50" i="2"/>
  <c r="AI50" i="2"/>
  <c r="AB50" i="2"/>
  <c r="AA50" i="2"/>
  <c r="AA57" i="2" s="1"/>
  <c r="T50" i="2"/>
  <c r="S50" i="2"/>
  <c r="L50" i="2"/>
  <c r="AL50" i="2" s="1"/>
  <c r="AN50" i="2" s="1"/>
  <c r="K50" i="2"/>
  <c r="AK50" i="2" s="1"/>
  <c r="AJ49" i="2"/>
  <c r="AJ57" i="2" s="1"/>
  <c r="AI49" i="2"/>
  <c r="AB49" i="2"/>
  <c r="AB57" i="2" s="1"/>
  <c r="AA49" i="2"/>
  <c r="T49" i="2"/>
  <c r="T57" i="2" s="1"/>
  <c r="S49" i="2"/>
  <c r="L49" i="2"/>
  <c r="K49" i="2"/>
  <c r="AK49" i="2" s="1"/>
  <c r="Z46" i="2"/>
  <c r="P46" i="2"/>
  <c r="AM44" i="2"/>
  <c r="AH44" i="2"/>
  <c r="AG44" i="2"/>
  <c r="AF44" i="2"/>
  <c r="AE44" i="2"/>
  <c r="AD44" i="2"/>
  <c r="AC44" i="2"/>
  <c r="Z44" i="2"/>
  <c r="Y44" i="2"/>
  <c r="X44" i="2"/>
  <c r="X46" i="2" s="1"/>
  <c r="W44" i="2"/>
  <c r="V44" i="2"/>
  <c r="V46" i="2" s="1"/>
  <c r="U44" i="2"/>
  <c r="R44" i="2"/>
  <c r="R46" i="2" s="1"/>
  <c r="Q44" i="2"/>
  <c r="P44" i="2"/>
  <c r="O44" i="2"/>
  <c r="N44" i="2"/>
  <c r="N46" i="2" s="1"/>
  <c r="M44" i="2"/>
  <c r="J44" i="2"/>
  <c r="I44" i="2"/>
  <c r="H44" i="2"/>
  <c r="G44" i="2"/>
  <c r="F44" i="2"/>
  <c r="E44" i="2"/>
  <c r="D44" i="2"/>
  <c r="AJ43" i="2"/>
  <c r="AI43" i="2"/>
  <c r="AB43" i="2"/>
  <c r="AA43" i="2"/>
  <c r="T43" i="2"/>
  <c r="S43" i="2"/>
  <c r="L43" i="2"/>
  <c r="AL43" i="2" s="1"/>
  <c r="AN43" i="2" s="1"/>
  <c r="K43" i="2"/>
  <c r="AK43" i="2" s="1"/>
  <c r="AJ42" i="2"/>
  <c r="AI42" i="2"/>
  <c r="AB42" i="2"/>
  <c r="AA42" i="2"/>
  <c r="T42" i="2"/>
  <c r="S42" i="2"/>
  <c r="L42" i="2"/>
  <c r="AL42" i="2" s="1"/>
  <c r="AN42" i="2" s="1"/>
  <c r="K42" i="2"/>
  <c r="AK42" i="2" s="1"/>
  <c r="AJ41" i="2"/>
  <c r="AI41" i="2"/>
  <c r="AB41" i="2"/>
  <c r="AA41" i="2"/>
  <c r="T41" i="2"/>
  <c r="S41" i="2"/>
  <c r="L41" i="2"/>
  <c r="K41" i="2"/>
  <c r="AK41" i="2" s="1"/>
  <c r="AN40" i="2"/>
  <c r="AJ40" i="2"/>
  <c r="AI40" i="2"/>
  <c r="AB40" i="2"/>
  <c r="AA40" i="2"/>
  <c r="T40" i="2"/>
  <c r="S40" i="2"/>
  <c r="L40" i="2"/>
  <c r="AL40" i="2" s="1"/>
  <c r="K40" i="2"/>
  <c r="AK40" i="2" s="1"/>
  <c r="AJ39" i="2"/>
  <c r="AI39" i="2"/>
  <c r="AB39" i="2"/>
  <c r="AA39" i="2"/>
  <c r="T39" i="2"/>
  <c r="S39" i="2"/>
  <c r="L39" i="2"/>
  <c r="AL39" i="2" s="1"/>
  <c r="K39" i="2"/>
  <c r="AK39" i="2" s="1"/>
  <c r="AJ38" i="2"/>
  <c r="AI38" i="2"/>
  <c r="AB38" i="2"/>
  <c r="AA38" i="2"/>
  <c r="T38" i="2"/>
  <c r="S38" i="2"/>
  <c r="L38" i="2"/>
  <c r="AL38" i="2" s="1"/>
  <c r="AN38" i="2" s="1"/>
  <c r="K38" i="2"/>
  <c r="AK38" i="2" s="1"/>
  <c r="AJ37" i="2"/>
  <c r="AI37" i="2"/>
  <c r="AB37" i="2"/>
  <c r="AA37" i="2"/>
  <c r="T37" i="2"/>
  <c r="S37" i="2"/>
  <c r="L37" i="2"/>
  <c r="AL37" i="2" s="1"/>
  <c r="AN37" i="2" s="1"/>
  <c r="K37" i="2"/>
  <c r="AK37" i="2" s="1"/>
  <c r="AJ36" i="2"/>
  <c r="AJ44" i="2" s="1"/>
  <c r="AI36" i="2"/>
  <c r="AI44" i="2" s="1"/>
  <c r="AB36" i="2"/>
  <c r="AA36" i="2"/>
  <c r="AA44" i="2" s="1"/>
  <c r="T36" i="2"/>
  <c r="T44" i="2" s="1"/>
  <c r="S36" i="2"/>
  <c r="S44" i="2" s="1"/>
  <c r="L36" i="2"/>
  <c r="AL36" i="2" s="1"/>
  <c r="AN36" i="2" s="1"/>
  <c r="K36" i="2"/>
  <c r="X33" i="2"/>
  <c r="P33" i="2"/>
  <c r="AM31" i="2"/>
  <c r="AH31" i="2"/>
  <c r="AG31" i="2"/>
  <c r="AF31" i="2"/>
  <c r="AE31" i="2"/>
  <c r="AD31" i="2"/>
  <c r="AC31" i="2"/>
  <c r="Z31" i="2"/>
  <c r="Z33" i="2" s="1"/>
  <c r="Y31" i="2"/>
  <c r="X31" i="2"/>
  <c r="W31" i="2"/>
  <c r="V31" i="2"/>
  <c r="V33" i="2" s="1"/>
  <c r="U31" i="2"/>
  <c r="R31" i="2"/>
  <c r="R33" i="2" s="1"/>
  <c r="Q31" i="2"/>
  <c r="P31" i="2"/>
  <c r="O31" i="2"/>
  <c r="N31" i="2"/>
  <c r="N33" i="2" s="1"/>
  <c r="M31" i="2"/>
  <c r="J31" i="2"/>
  <c r="I31" i="2"/>
  <c r="H31" i="2"/>
  <c r="G31" i="2"/>
  <c r="F31" i="2"/>
  <c r="E31" i="2"/>
  <c r="D31" i="2"/>
  <c r="AJ30" i="2"/>
  <c r="AI30" i="2"/>
  <c r="AB30" i="2"/>
  <c r="AA30" i="2"/>
  <c r="T30" i="2"/>
  <c r="S30" i="2"/>
  <c r="L30" i="2"/>
  <c r="AL30" i="2" s="1"/>
  <c r="K30" i="2"/>
  <c r="AK30" i="2" s="1"/>
  <c r="AJ29" i="2"/>
  <c r="AI29" i="2"/>
  <c r="AB29" i="2"/>
  <c r="AA29" i="2"/>
  <c r="T29" i="2"/>
  <c r="S29" i="2"/>
  <c r="L29" i="2"/>
  <c r="AL29" i="2" s="1"/>
  <c r="AN29" i="2" s="1"/>
  <c r="K29" i="2"/>
  <c r="AK29" i="2" s="1"/>
  <c r="AJ28" i="2"/>
  <c r="AI28" i="2"/>
  <c r="AB28" i="2"/>
  <c r="AA28" i="2"/>
  <c r="T28" i="2"/>
  <c r="S28" i="2"/>
  <c r="L28" i="2"/>
  <c r="K28" i="2"/>
  <c r="AK28" i="2" s="1"/>
  <c r="AN27" i="2"/>
  <c r="AJ27" i="2"/>
  <c r="AI27" i="2"/>
  <c r="AB27" i="2"/>
  <c r="AA27" i="2"/>
  <c r="T27" i="2"/>
  <c r="S27" i="2"/>
  <c r="L27" i="2"/>
  <c r="AL27" i="2" s="1"/>
  <c r="K27" i="2"/>
  <c r="AK27" i="2" s="1"/>
  <c r="AJ26" i="2"/>
  <c r="AI26" i="2"/>
  <c r="AB26" i="2"/>
  <c r="AA26" i="2"/>
  <c r="T26" i="2"/>
  <c r="S26" i="2"/>
  <c r="L26" i="2"/>
  <c r="AL26" i="2" s="1"/>
  <c r="AN26" i="2" s="1"/>
  <c r="K26" i="2"/>
  <c r="AK26" i="2" s="1"/>
  <c r="AJ25" i="2"/>
  <c r="AI25" i="2"/>
  <c r="AB25" i="2"/>
  <c r="AA25" i="2"/>
  <c r="T25" i="2"/>
  <c r="S25" i="2"/>
  <c r="L25" i="2"/>
  <c r="AL25" i="2" s="1"/>
  <c r="AN25" i="2" s="1"/>
  <c r="K25" i="2"/>
  <c r="AK25" i="2" s="1"/>
  <c r="AJ24" i="2"/>
  <c r="AI24" i="2"/>
  <c r="AB24" i="2"/>
  <c r="AA24" i="2"/>
  <c r="T24" i="2"/>
  <c r="S24" i="2"/>
  <c r="L24" i="2"/>
  <c r="AL24" i="2" s="1"/>
  <c r="AN24" i="2" s="1"/>
  <c r="K24" i="2"/>
  <c r="AK24" i="2" s="1"/>
  <c r="AN23" i="2"/>
  <c r="AJ23" i="2"/>
  <c r="AI23" i="2"/>
  <c r="AB23" i="2"/>
  <c r="AA23" i="2"/>
  <c r="T23" i="2"/>
  <c r="S23" i="2"/>
  <c r="L23" i="2"/>
  <c r="AL23" i="2" s="1"/>
  <c r="K23" i="2"/>
  <c r="AL22" i="2"/>
  <c r="AN22" i="2" s="1"/>
  <c r="AJ22" i="2"/>
  <c r="AI22" i="2"/>
  <c r="AB22" i="2"/>
  <c r="AA22" i="2"/>
  <c r="T22" i="2"/>
  <c r="S22" i="2"/>
  <c r="L22" i="2"/>
  <c r="K22" i="2"/>
  <c r="AK22" i="2" s="1"/>
  <c r="AJ21" i="2"/>
  <c r="AI21" i="2"/>
  <c r="AB21" i="2"/>
  <c r="AA21" i="2"/>
  <c r="T21" i="2"/>
  <c r="S21" i="2"/>
  <c r="L21" i="2"/>
  <c r="AL21" i="2" s="1"/>
  <c r="AN21" i="2" s="1"/>
  <c r="K21" i="2"/>
  <c r="AK21" i="2" s="1"/>
  <c r="AJ20" i="2"/>
  <c r="AI20" i="2"/>
  <c r="AB20" i="2"/>
  <c r="AA20" i="2"/>
  <c r="T20" i="2"/>
  <c r="AL20" i="2" s="1"/>
  <c r="AN20" i="2" s="1"/>
  <c r="S20" i="2"/>
  <c r="L20" i="2"/>
  <c r="K20" i="2"/>
  <c r="AK20" i="2" s="1"/>
  <c r="AJ19" i="2"/>
  <c r="AB19" i="2"/>
  <c r="T19" i="2"/>
  <c r="L19" i="2"/>
  <c r="AL19" i="2" s="1"/>
  <c r="AN19" i="2" s="1"/>
  <c r="AJ18" i="2"/>
  <c r="AI18" i="2"/>
  <c r="AI31" i="2" s="1"/>
  <c r="AB18" i="2"/>
  <c r="AA18" i="2"/>
  <c r="AA31" i="2" s="1"/>
  <c r="T18" i="2"/>
  <c r="S18" i="2"/>
  <c r="S31" i="2" s="1"/>
  <c r="L18" i="2"/>
  <c r="K18" i="2"/>
  <c r="K31" i="2" s="1"/>
  <c r="N11" i="2"/>
  <c r="K11" i="2"/>
  <c r="AD9" i="2"/>
  <c r="AB9" i="2"/>
  <c r="AF9" i="2" s="1"/>
  <c r="AJ9" i="2" s="1"/>
  <c r="AF8" i="2"/>
  <c r="AJ8" i="2" s="1"/>
  <c r="AD8" i="2"/>
  <c r="AB8" i="2"/>
  <c r="E8" i="2"/>
  <c r="E9" i="2" s="1"/>
  <c r="D8" i="2"/>
  <c r="D9" i="2" s="1"/>
  <c r="AD7" i="2"/>
  <c r="AB7" i="2"/>
  <c r="AF7" i="2" s="1"/>
  <c r="AJ7" i="2" s="1"/>
  <c r="K7" i="2"/>
  <c r="K9" i="2" s="1"/>
  <c r="F7" i="2"/>
  <c r="AH6" i="2"/>
  <c r="AG6" i="2"/>
  <c r="AF6" i="2"/>
  <c r="AD6" i="2"/>
  <c r="AD10" i="2" s="1"/>
  <c r="AB6" i="2"/>
  <c r="AF10" i="2" l="1"/>
  <c r="AJ6" i="2"/>
  <c r="F8" i="2"/>
  <c r="G8" i="2" s="1"/>
  <c r="AB10" i="2"/>
  <c r="AB11" i="2" s="1"/>
  <c r="K45" i="9"/>
  <c r="K31" i="9"/>
  <c r="I55" i="9"/>
  <c r="H12" i="9"/>
  <c r="K51" i="9"/>
  <c r="M51" i="9" s="1"/>
  <c r="K49" i="9"/>
  <c r="M31" i="9"/>
  <c r="K36" i="9"/>
  <c r="M36" i="9" s="1"/>
  <c r="D55" i="9"/>
  <c r="J54" i="9"/>
  <c r="J55" i="9" s="1"/>
  <c r="M35" i="9"/>
  <c r="E54" i="9"/>
  <c r="H10" i="9" s="1"/>
  <c r="G38" i="9"/>
  <c r="K38" i="9" s="1"/>
  <c r="G24" i="9"/>
  <c r="G52" i="9"/>
  <c r="M49" i="9"/>
  <c r="M45" i="9"/>
  <c r="E57" i="8"/>
  <c r="B71" i="8" s="1"/>
  <c r="B83" i="8" s="1"/>
  <c r="F83" i="8" s="1"/>
  <c r="B91" i="8"/>
  <c r="E58" i="8"/>
  <c r="B72" i="8" s="1"/>
  <c r="B84" i="8" s="1"/>
  <c r="F84" i="8" s="1"/>
  <c r="B92" i="8"/>
  <c r="G12" i="8"/>
  <c r="E59" i="8"/>
  <c r="B73" i="8" s="1"/>
  <c r="B85" i="8" s="1"/>
  <c r="F85" i="8" s="1"/>
  <c r="B93" i="8"/>
  <c r="E65" i="8"/>
  <c r="D70" i="8" s="1"/>
  <c r="D82" i="8" s="1"/>
  <c r="D86" i="8" s="1"/>
  <c r="E71" i="8"/>
  <c r="F71" i="8" s="1"/>
  <c r="B43" i="8"/>
  <c r="B44" i="8" s="1"/>
  <c r="E39" i="8"/>
  <c r="E33" i="8"/>
  <c r="B50" i="8" s="1"/>
  <c r="E50" i="8" s="1"/>
  <c r="E73" i="8" s="1"/>
  <c r="F73" i="8" s="1"/>
  <c r="E30" i="8"/>
  <c r="E32" i="8"/>
  <c r="B49" i="8" s="1"/>
  <c r="E49" i="8" s="1"/>
  <c r="E72" i="8" s="1"/>
  <c r="H22" i="8"/>
  <c r="B22" i="8"/>
  <c r="B27" i="8"/>
  <c r="B34" i="8"/>
  <c r="B35" i="8" s="1"/>
  <c r="C34" i="8"/>
  <c r="I27" i="8"/>
  <c r="I22" i="8"/>
  <c r="C26" i="8"/>
  <c r="C27" i="8" s="1"/>
  <c r="AJ10" i="2"/>
  <c r="AN30" i="2"/>
  <c r="L10" i="2"/>
  <c r="N10" i="2" s="1"/>
  <c r="AN39" i="2"/>
  <c r="L12" i="2"/>
  <c r="K10" i="2" s="1"/>
  <c r="K12" i="2" s="1"/>
  <c r="D10" i="2" s="1"/>
  <c r="D11" i="2" s="1"/>
  <c r="D12" i="2" s="1"/>
  <c r="F9" i="2"/>
  <c r="AN86" i="2"/>
  <c r="AN62" i="2"/>
  <c r="AN70" i="2" s="1"/>
  <c r="AL70" i="2"/>
  <c r="AH10" i="2"/>
  <c r="T31" i="2"/>
  <c r="AJ31" i="2"/>
  <c r="AK23" i="2"/>
  <c r="AK36" i="2"/>
  <c r="AK44" i="2" s="1"/>
  <c r="AL49" i="2"/>
  <c r="AK56" i="2"/>
  <c r="K57" i="2"/>
  <c r="AK67" i="2"/>
  <c r="L88" i="2"/>
  <c r="P88" i="2"/>
  <c r="AB88" i="2"/>
  <c r="AF88" i="2"/>
  <c r="AK80" i="2"/>
  <c r="N88" i="2"/>
  <c r="AD88" i="2"/>
  <c r="AL85" i="2"/>
  <c r="AN85" i="2" s="1"/>
  <c r="AK18" i="2"/>
  <c r="AL28" i="2"/>
  <c r="AN28" i="2" s="1"/>
  <c r="AB44" i="2"/>
  <c r="AL41" i="2"/>
  <c r="AN41" i="2" s="1"/>
  <c r="AN44" i="2" s="1"/>
  <c r="AK52" i="2"/>
  <c r="M88" i="2"/>
  <c r="Q88" i="2"/>
  <c r="W88" i="2"/>
  <c r="AC88" i="2"/>
  <c r="AG88" i="2"/>
  <c r="AL79" i="2"/>
  <c r="AN79" i="2" s="1"/>
  <c r="AK79" i="2"/>
  <c r="AL81" i="2"/>
  <c r="AN81" i="2" s="1"/>
  <c r="AL82" i="2"/>
  <c r="AN82" i="2" s="1"/>
  <c r="AK57" i="2"/>
  <c r="L31" i="2"/>
  <c r="AL18" i="2"/>
  <c r="AB31" i="2"/>
  <c r="H88" i="2"/>
  <c r="T88" i="2"/>
  <c r="AK78" i="2"/>
  <c r="AK82" i="2"/>
  <c r="AJ84" i="2"/>
  <c r="AJ88" i="2" s="1"/>
  <c r="AK85" i="2"/>
  <c r="K86" i="2"/>
  <c r="AK86" i="2" s="1"/>
  <c r="F88" i="2"/>
  <c r="V88" i="2"/>
  <c r="K44" i="2"/>
  <c r="L57" i="2"/>
  <c r="AK62" i="2"/>
  <c r="K75" i="2"/>
  <c r="S75" i="2"/>
  <c r="S88" i="2" s="1"/>
  <c r="AA75" i="2"/>
  <c r="AA88" i="2" s="1"/>
  <c r="AI75" i="2"/>
  <c r="AI88" i="2" s="1"/>
  <c r="L44" i="2"/>
  <c r="I10" i="7"/>
  <c r="I9" i="7"/>
  <c r="J48" i="7"/>
  <c r="D22" i="7"/>
  <c r="J43" i="7"/>
  <c r="J36" i="7"/>
  <c r="J29" i="7"/>
  <c r="G18" i="7"/>
  <c r="G48" i="7" s="1"/>
  <c r="E18" i="7"/>
  <c r="J22" i="7"/>
  <c r="H51" i="7"/>
  <c r="E51" i="7"/>
  <c r="H50" i="7"/>
  <c r="F49" i="7"/>
  <c r="D49" i="7"/>
  <c r="F48" i="7"/>
  <c r="E48" i="7"/>
  <c r="D48" i="7"/>
  <c r="F47" i="7"/>
  <c r="D47" i="7"/>
  <c r="D52" i="7" s="1"/>
  <c r="F43" i="7"/>
  <c r="D43" i="7"/>
  <c r="I42" i="7"/>
  <c r="K42" i="7" s="1"/>
  <c r="H42" i="7"/>
  <c r="H41" i="7"/>
  <c r="E41" i="7"/>
  <c r="G41" i="7" s="1"/>
  <c r="H40" i="7"/>
  <c r="G40" i="7"/>
  <c r="E40" i="7"/>
  <c r="F36" i="7"/>
  <c r="D36" i="7"/>
  <c r="I35" i="7"/>
  <c r="K35" i="7" s="1"/>
  <c r="H35" i="7"/>
  <c r="H34" i="7"/>
  <c r="E34" i="7"/>
  <c r="G34" i="7" s="1"/>
  <c r="I34" i="7" s="1"/>
  <c r="K34" i="7" s="1"/>
  <c r="H33" i="7"/>
  <c r="G33" i="7"/>
  <c r="E33" i="7"/>
  <c r="I33" i="7" s="1"/>
  <c r="F29" i="7"/>
  <c r="D29" i="7"/>
  <c r="D53" i="7" s="1"/>
  <c r="H28" i="7"/>
  <c r="G28" i="7"/>
  <c r="G51" i="7" s="1"/>
  <c r="H27" i="7"/>
  <c r="E27" i="7"/>
  <c r="G27" i="7" s="1"/>
  <c r="I27" i="7" s="1"/>
  <c r="K27" i="7" s="1"/>
  <c r="H26" i="7"/>
  <c r="G26" i="7"/>
  <c r="E26" i="7"/>
  <c r="F22" i="7"/>
  <c r="I21" i="7"/>
  <c r="K21" i="7" s="1"/>
  <c r="H21" i="7"/>
  <c r="H20" i="7"/>
  <c r="E20" i="7"/>
  <c r="E50" i="7" s="1"/>
  <c r="H19" i="7"/>
  <c r="G19" i="7"/>
  <c r="G49" i="7" s="1"/>
  <c r="E19" i="7"/>
  <c r="E49" i="7" s="1"/>
  <c r="H18" i="7"/>
  <c r="H17" i="7"/>
  <c r="G17" i="7"/>
  <c r="E17" i="7"/>
  <c r="I17" i="7" s="1"/>
  <c r="K17" i="7" s="1"/>
  <c r="D9" i="7"/>
  <c r="D8" i="7"/>
  <c r="M38" i="9" l="1"/>
  <c r="E55" i="9"/>
  <c r="K52" i="9"/>
  <c r="M52" i="9" s="1"/>
  <c r="M54" i="9" s="1"/>
  <c r="G54" i="9"/>
  <c r="M22" i="9"/>
  <c r="M24" i="9" s="1"/>
  <c r="K24" i="9"/>
  <c r="F72" i="8"/>
  <c r="D74" i="8"/>
  <c r="B56" i="8"/>
  <c r="B90" i="8" s="1"/>
  <c r="E43" i="8"/>
  <c r="B47" i="8"/>
  <c r="E34" i="8"/>
  <c r="C22" i="8"/>
  <c r="AN88" i="2"/>
  <c r="AN89" i="2" s="1"/>
  <c r="X92" i="2"/>
  <c r="X93" i="2" s="1"/>
  <c r="AL84" i="2"/>
  <c r="AN84" i="2" s="1"/>
  <c r="AK75" i="2"/>
  <c r="AK88" i="2" s="1"/>
  <c r="K88" i="2"/>
  <c r="AN18" i="2"/>
  <c r="AN31" i="2" s="1"/>
  <c r="AN32" i="2" s="1"/>
  <c r="AL31" i="2"/>
  <c r="AL44" i="2"/>
  <c r="AK70" i="2"/>
  <c r="AK31" i="2"/>
  <c r="AL57" i="2"/>
  <c r="AN49" i="2"/>
  <c r="AN57" i="2" s="1"/>
  <c r="H43" i="7"/>
  <c r="I18" i="7"/>
  <c r="K18" i="7" s="1"/>
  <c r="E36" i="7"/>
  <c r="E47" i="7"/>
  <c r="J52" i="7"/>
  <c r="F52" i="7"/>
  <c r="F53" i="7" s="1"/>
  <c r="H49" i="7"/>
  <c r="I51" i="7"/>
  <c r="K51" i="7" s="1"/>
  <c r="H29" i="7"/>
  <c r="I19" i="7"/>
  <c r="K19" i="7" s="1"/>
  <c r="E29" i="7"/>
  <c r="I28" i="7"/>
  <c r="K28" i="7" s="1"/>
  <c r="G36" i="7"/>
  <c r="E43" i="7"/>
  <c r="H48" i="7"/>
  <c r="I36" i="7"/>
  <c r="D10" i="7"/>
  <c r="D11" i="7" s="1"/>
  <c r="H22" i="7"/>
  <c r="I49" i="7"/>
  <c r="K49" i="7" s="1"/>
  <c r="I26" i="7"/>
  <c r="K26" i="7" s="1"/>
  <c r="H36" i="7"/>
  <c r="G43" i="7"/>
  <c r="K33" i="7"/>
  <c r="K36" i="7" s="1"/>
  <c r="E52" i="7"/>
  <c r="G13" i="8" s="1"/>
  <c r="I48" i="7"/>
  <c r="K48" i="7" s="1"/>
  <c r="G29" i="7"/>
  <c r="I40" i="7"/>
  <c r="I41" i="7"/>
  <c r="K41" i="7" s="1"/>
  <c r="G47" i="7"/>
  <c r="E22" i="7"/>
  <c r="G20" i="7"/>
  <c r="G50" i="7" s="1"/>
  <c r="I50" i="7" s="1"/>
  <c r="K50" i="7" s="1"/>
  <c r="H47" i="7"/>
  <c r="H52" i="7" s="1"/>
  <c r="G55" i="9" l="1"/>
  <c r="H11" i="9"/>
  <c r="K54" i="9"/>
  <c r="K55" i="9" s="1"/>
  <c r="E47" i="8"/>
  <c r="E70" i="8" s="1"/>
  <c r="B51" i="8"/>
  <c r="B52" i="8" s="1"/>
  <c r="E56" i="8"/>
  <c r="B60" i="8"/>
  <c r="B94" i="8" s="1"/>
  <c r="AJ11" i="2"/>
  <c r="AL88" i="2"/>
  <c r="I47" i="7"/>
  <c r="K47" i="7" s="1"/>
  <c r="K52" i="7" s="1"/>
  <c r="K29" i="7"/>
  <c r="I29" i="7"/>
  <c r="H53" i="7"/>
  <c r="E53" i="7"/>
  <c r="I43" i="7"/>
  <c r="K40" i="7"/>
  <c r="K43" i="7" s="1"/>
  <c r="G22" i="7"/>
  <c r="G52" i="7"/>
  <c r="G14" i="8" s="1"/>
  <c r="G15" i="8" s="1"/>
  <c r="F75" i="8" s="1"/>
  <c r="I20" i="7"/>
  <c r="I52" i="7"/>
  <c r="I7" i="7" s="1"/>
  <c r="I8" i="7" s="1"/>
  <c r="I11" i="7" s="1"/>
  <c r="D23" i="6"/>
  <c r="E60" i="8" l="1"/>
  <c r="B70" i="8"/>
  <c r="E74" i="8"/>
  <c r="E51" i="8"/>
  <c r="AM90" i="2"/>
  <c r="AF92" i="2"/>
  <c r="G53" i="7"/>
  <c r="I22" i="7"/>
  <c r="I53" i="7" s="1"/>
  <c r="K20" i="7"/>
  <c r="K22" i="7" s="1"/>
  <c r="D9" i="6"/>
  <c r="D8" i="6"/>
  <c r="D10" i="6" s="1"/>
  <c r="D11" i="6" s="1"/>
  <c r="G43" i="6"/>
  <c r="E43" i="6"/>
  <c r="G35" i="6"/>
  <c r="E35" i="6"/>
  <c r="G29" i="6"/>
  <c r="G27" i="6"/>
  <c r="E27" i="6"/>
  <c r="E20" i="6"/>
  <c r="G20" i="6" s="1"/>
  <c r="G18" i="6"/>
  <c r="G19" i="6"/>
  <c r="E19" i="6"/>
  <c r="E53" i="6" s="1"/>
  <c r="E18" i="6"/>
  <c r="G17" i="6"/>
  <c r="E17" i="6"/>
  <c r="H28" i="6"/>
  <c r="H29" i="6"/>
  <c r="I29" i="6"/>
  <c r="H36" i="6"/>
  <c r="H37" i="6"/>
  <c r="I37" i="6"/>
  <c r="H44" i="6"/>
  <c r="H45" i="6"/>
  <c r="I45" i="6"/>
  <c r="H54" i="6"/>
  <c r="H55" i="6"/>
  <c r="H43" i="6"/>
  <c r="H35" i="6"/>
  <c r="H27" i="6"/>
  <c r="I18" i="6"/>
  <c r="I21" i="6"/>
  <c r="H18" i="6"/>
  <c r="H19" i="6"/>
  <c r="H20" i="6"/>
  <c r="H21" i="6"/>
  <c r="H17" i="6"/>
  <c r="G55" i="6"/>
  <c r="I55" i="6" s="1"/>
  <c r="E55" i="6"/>
  <c r="G53" i="6"/>
  <c r="F53" i="6"/>
  <c r="D53" i="6"/>
  <c r="G52" i="6"/>
  <c r="F52" i="6"/>
  <c r="E52" i="6"/>
  <c r="D52" i="6"/>
  <c r="H52" i="6" s="1"/>
  <c r="F51" i="6"/>
  <c r="D51" i="6"/>
  <c r="F46" i="6"/>
  <c r="D46" i="6"/>
  <c r="F38" i="6"/>
  <c r="D38" i="6"/>
  <c r="F30" i="6"/>
  <c r="D30" i="6"/>
  <c r="F22" i="6"/>
  <c r="D22" i="6"/>
  <c r="E28" i="6"/>
  <c r="E36" i="6"/>
  <c r="E38" i="6" s="1"/>
  <c r="E44" i="6"/>
  <c r="E46" i="6" s="1"/>
  <c r="B82" i="8" l="1"/>
  <c r="B74" i="8"/>
  <c r="B66" i="8"/>
  <c r="E64" i="8"/>
  <c r="AG94" i="2"/>
  <c r="AF93" i="2"/>
  <c r="H53" i="6"/>
  <c r="E47" i="6"/>
  <c r="G28" i="6"/>
  <c r="I28" i="6" s="1"/>
  <c r="E30" i="6"/>
  <c r="E31" i="6" s="1"/>
  <c r="G36" i="6"/>
  <c r="I36" i="6" s="1"/>
  <c r="I38" i="6" s="1"/>
  <c r="E22" i="6"/>
  <c r="G38" i="6"/>
  <c r="G22" i="6"/>
  <c r="I43" i="6"/>
  <c r="G51" i="6"/>
  <c r="I27" i="6"/>
  <c r="G44" i="6"/>
  <c r="I19" i="6"/>
  <c r="E51" i="6"/>
  <c r="I51" i="6" s="1"/>
  <c r="E54" i="6"/>
  <c r="I35" i="6"/>
  <c r="H51" i="6"/>
  <c r="I20" i="6"/>
  <c r="I52" i="6"/>
  <c r="I53" i="6"/>
  <c r="I17" i="6"/>
  <c r="D56" i="6"/>
  <c r="F56" i="6"/>
  <c r="H30" i="6"/>
  <c r="H38" i="6"/>
  <c r="H22" i="6"/>
  <c r="H46" i="6"/>
  <c r="B86" i="8" l="1"/>
  <c r="E66" i="8"/>
  <c r="C70" i="8"/>
  <c r="I22" i="6"/>
  <c r="G54" i="6"/>
  <c r="G56" i="6" s="1"/>
  <c r="G57" i="6" s="1"/>
  <c r="I30" i="6"/>
  <c r="G30" i="6"/>
  <c r="E39" i="6"/>
  <c r="G46" i="6"/>
  <c r="I44" i="6"/>
  <c r="I46" i="6" s="1"/>
  <c r="E56" i="6"/>
  <c r="E57" i="6" s="1"/>
  <c r="H56" i="6"/>
  <c r="C74" i="8" l="1"/>
  <c r="C82" i="8"/>
  <c r="F70" i="8"/>
  <c r="I54" i="6"/>
  <c r="I56" i="6" s="1"/>
  <c r="F74" i="8" l="1"/>
  <c r="F76" i="8"/>
  <c r="F77" i="8" s="1"/>
  <c r="C86" i="8"/>
  <c r="F86" i="8" s="1"/>
  <c r="F87" i="8" s="1"/>
  <c r="F82" i="8"/>
  <c r="I57" i="6"/>
  <c r="J53" i="7"/>
  <c r="E23" i="6"/>
</calcChain>
</file>

<file path=xl/sharedStrings.xml><?xml version="1.0" encoding="utf-8"?>
<sst xmlns="http://schemas.openxmlformats.org/spreadsheetml/2006/main" count="1157" uniqueCount="272">
  <si>
    <t>se aproba,</t>
  </si>
  <si>
    <t>Director General,</t>
  </si>
  <si>
    <t>Director Ex. Economic,</t>
  </si>
  <si>
    <t>ec. Mihai Geanta</t>
  </si>
  <si>
    <t>Ec. Doina Stan</t>
  </si>
  <si>
    <t>din care:</t>
  </si>
  <si>
    <t>rezerva 5%</t>
  </si>
  <si>
    <t>rezerva 1%</t>
  </si>
  <si>
    <t>spital</t>
  </si>
  <si>
    <t>DRG</t>
  </si>
  <si>
    <t>TOTAL</t>
  </si>
  <si>
    <t>Spitalul municipal Urziceni</t>
  </si>
  <si>
    <t>Spitalul orasenesc Tandarei</t>
  </si>
  <si>
    <t>P</t>
  </si>
  <si>
    <t>III</t>
  </si>
  <si>
    <t>IV</t>
  </si>
  <si>
    <t>RECUPERARE</t>
  </si>
  <si>
    <t>CAZURI</t>
  </si>
  <si>
    <t>SLOBOZIA</t>
  </si>
  <si>
    <t>URZICENI</t>
  </si>
  <si>
    <t>FETESTI</t>
  </si>
  <si>
    <t>TANDAREI</t>
  </si>
  <si>
    <t>TOTAL LUNAR</t>
  </si>
  <si>
    <t>intocmit,</t>
  </si>
  <si>
    <t xml:space="preserve">director ex. DRC., </t>
  </si>
  <si>
    <t>ec. Anda Busuioc</t>
  </si>
  <si>
    <t>ACTIVITATE CURENTA</t>
  </si>
  <si>
    <t>UCRAINA</t>
  </si>
  <si>
    <t>CA 2022, din care:</t>
  </si>
  <si>
    <t>DIFERENTE</t>
  </si>
  <si>
    <t>contractat anterior</t>
  </si>
  <si>
    <t>necontractat, din care:</t>
  </si>
  <si>
    <t>DIFERENTA</t>
  </si>
  <si>
    <t>SPITAL SLOBOZIA</t>
  </si>
  <si>
    <t>tip serviciu</t>
  </si>
  <si>
    <t>cumulat TRIMESTRUL I 2022</t>
  </si>
  <si>
    <t>TOTAL TRIM.II 2022</t>
  </si>
  <si>
    <t>TOTAL TRIM.III 2022</t>
  </si>
  <si>
    <t>octombrie  cu 1% pt.trim.II 2022</t>
  </si>
  <si>
    <t xml:space="preserve">noiembrie=realizari </t>
  </si>
  <si>
    <t>TOTAL TRIM.IV 2022</t>
  </si>
  <si>
    <t>TOTAL AN 2022, din care:</t>
  </si>
  <si>
    <t>CONTACTAT ANTERIOR</t>
  </si>
  <si>
    <t>VALOARE</t>
  </si>
  <si>
    <t xml:space="preserve">  - DRG</t>
  </si>
  <si>
    <t>1% ATI</t>
  </si>
  <si>
    <t>cheltuiala in limita valorii lunare de contract</t>
  </si>
  <si>
    <t>cheltuiala peste valoarea lunara de contract</t>
  </si>
  <si>
    <t>DRG-OUG 15/2022-UCRAINA</t>
  </si>
  <si>
    <t xml:space="preserve">  - RECUPERARE</t>
  </si>
  <si>
    <t xml:space="preserve">  - NEO-PREMATURI</t>
  </si>
  <si>
    <t xml:space="preserve"> CRONICI OUG 15/2022-UCRAINA</t>
  </si>
  <si>
    <t xml:space="preserve">  - SPITALIZARE ZI </t>
  </si>
  <si>
    <t xml:space="preserve">  - SPITALIZARE DE ZI - CENTRU DE EVALUARE COVID</t>
  </si>
  <si>
    <t>REGULARIZARE SP.ZI</t>
  </si>
  <si>
    <t>SP ZI-OUG 15/2022-UCRAINA</t>
  </si>
  <si>
    <t>SP ZI- peste contract</t>
  </si>
  <si>
    <t xml:space="preserve">      TOTAL, din care:</t>
  </si>
  <si>
    <t>FACT APR</t>
  </si>
  <si>
    <t>FACT MAI</t>
  </si>
  <si>
    <t>FACT iunie</t>
  </si>
  <si>
    <t>dif</t>
  </si>
  <si>
    <t xml:space="preserve">Spitalul municipal Fetesti </t>
  </si>
  <si>
    <t>DIF</t>
  </si>
  <si>
    <t>dif ucraina</t>
  </si>
  <si>
    <t xml:space="preserve">TOTAL CAS IALOMITA </t>
  </si>
  <si>
    <t>dif-ucraina</t>
  </si>
  <si>
    <t>SP ZI-chimioterapie peste contract</t>
  </si>
  <si>
    <t>Nr ,12709 din 29,12,2022</t>
  </si>
  <si>
    <t>1, CREDITE DE ANGAJAMENT APROBATE AN 2023 - ianuarie si februarie 2023</t>
  </si>
  <si>
    <t>1, ANALIZA CREDITE DE ANGAJAMENT APROBATE-anul 2023 - ianuarie si februarie 2023</t>
  </si>
  <si>
    <t>ramas pt ian si feb</t>
  </si>
  <si>
    <t>medie lunara ian si februarie</t>
  </si>
  <si>
    <t>a) necesar lunar acuti DRG</t>
  </si>
  <si>
    <t>NR.CAZ CONTRACTATE 2022</t>
  </si>
  <si>
    <t>MEDIE LUNARA CAZURI 2022</t>
  </si>
  <si>
    <t>ICM TR.I 2023</t>
  </si>
  <si>
    <t>TCP TR.I 2024</t>
  </si>
  <si>
    <t>MEDIE LUNARA ROTUNJITA=CONTRACTAT LUNAR TR.I 2023</t>
  </si>
  <si>
    <t>b) necesar lunar cronici SLOBOZIA</t>
  </si>
  <si>
    <t>NEONAT-mat gr.II</t>
  </si>
  <si>
    <t>total</t>
  </si>
  <si>
    <t>durata de spitalizare</t>
  </si>
  <si>
    <t>observatii asupra duratei contractate</t>
  </si>
  <si>
    <t>durata efectiv realizata</t>
  </si>
  <si>
    <t>tarif maximalpe zi de spitalizare</t>
  </si>
  <si>
    <t>tarif NEGOCIAT pe zi de spitalizare</t>
  </si>
  <si>
    <t>DURATA DIN ANEXA 25 LA NORME</t>
  </si>
  <si>
    <t>c) necesar lunar spitalizare de zi</t>
  </si>
  <si>
    <t>contractat 2022</t>
  </si>
  <si>
    <t>contractat 2022( cu regularizare si centru de evaluare covid)</t>
  </si>
  <si>
    <t>crestere medie tarif sp.zi</t>
  </si>
  <si>
    <t>CRONICI-RECA</t>
  </si>
  <si>
    <t>CRONICI-NEONAT</t>
  </si>
  <si>
    <t>SP.ZI</t>
  </si>
  <si>
    <t>DISPONIBIL LUNAR</t>
  </si>
  <si>
    <t xml:space="preserve">SUMA LUNARA CU P </t>
  </si>
  <si>
    <t>SUMA LUNARA  FARA P</t>
  </si>
  <si>
    <t>NECESAR LUNAR CU P LA DRG</t>
  </si>
  <si>
    <t>NECESAR LUNAR FARA  P LA DRG</t>
  </si>
  <si>
    <t>DISPONIBIL</t>
  </si>
  <si>
    <t>PROCENT DE MAJORARE SP ZI</t>
  </si>
  <si>
    <t>MEDIE 2022 MAJORAT CU 15,9%</t>
  </si>
  <si>
    <t>MEDIE 2022(TARIF MAJORAT) CU CRESTERE PT INCADRARE IN CA</t>
  </si>
  <si>
    <t>CONTTACTAT LUNAR 2023-TRIM.I</t>
  </si>
  <si>
    <t>NEGOCIAT LUNAR APRILIE-DECEMBRIE 2022</t>
  </si>
  <si>
    <t>PROCENT DE ACOP SUME NEGOCIATE la contractare cu P</t>
  </si>
  <si>
    <t>PROCENT DE ACOP SUME NEGOCIATE la contractare FARA u P</t>
  </si>
  <si>
    <t>REALIZARI IAN-NOV 2022( CU CHELTUIALA)</t>
  </si>
  <si>
    <t>MEDIE IAN-NOV</t>
  </si>
  <si>
    <t>ACOP MEDIE IAN-NOV 2022 FARA P</t>
  </si>
  <si>
    <t>DRG fara P</t>
  </si>
  <si>
    <t>SP.ZI majorat cu crestere tari(15,9%) si majorat 14,35% ( disponibil de credit de angajament)</t>
  </si>
  <si>
    <t>analiza cazuri contractate</t>
  </si>
  <si>
    <t xml:space="preserve">minim </t>
  </si>
  <si>
    <t>maxim</t>
  </si>
  <si>
    <t>DMS 2023</t>
  </si>
  <si>
    <t>CONTR 2023 LA MEDIE 2021</t>
  </si>
  <si>
    <t>CONTR 2023 FARA P</t>
  </si>
  <si>
    <t>CONTR 2023 CU P</t>
  </si>
  <si>
    <t>PATURI CONTRACTATE</t>
  </si>
  <si>
    <t>CATEG SP</t>
  </si>
  <si>
    <t>IUPAT</t>
  </si>
  <si>
    <t>DMS NORME</t>
  </si>
  <si>
    <t>CAZURI LUNARE - MAX</t>
  </si>
  <si>
    <t>CAZURI LUNARE - MIN - CU P</t>
  </si>
  <si>
    <t>INTOCMIT,</t>
  </si>
  <si>
    <t>DIR.EX.DRC ANDA BUSUIOC</t>
  </si>
  <si>
    <t>cumulat ianuarie+februarie</t>
  </si>
  <si>
    <t>luna ianuarie 2023</t>
  </si>
  <si>
    <t>luna februarie 2023</t>
  </si>
  <si>
    <t>suma lunara contractata la tarif NEGOCIAT pe zi de spitalizare</t>
  </si>
  <si>
    <t>medie contract 2022</t>
  </si>
  <si>
    <t>medie an 2022 centru evaluare covid</t>
  </si>
  <si>
    <t>medie an 2022</t>
  </si>
  <si>
    <t>1,DETALIERE SUME CONTRACTATE  ianuarie-februarie 2023</t>
  </si>
  <si>
    <t>CA 2023</t>
  </si>
  <si>
    <t>fon rezerva 5%</t>
  </si>
  <si>
    <t>fond rezerva 1%</t>
  </si>
  <si>
    <t>ramas de contractat</t>
  </si>
  <si>
    <t>medie lunara</t>
  </si>
  <si>
    <t>director ex. DRC ANDA BUSUIOC</t>
  </si>
  <si>
    <t>CAZ CONTRACTAT</t>
  </si>
  <si>
    <t>Nr. 486 din 18,01,2022</t>
  </si>
  <si>
    <t>diferente</t>
  </si>
  <si>
    <t>contractat la 18,01,2023</t>
  </si>
  <si>
    <t>necontractat</t>
  </si>
  <si>
    <t>5% ian+feb</t>
  </si>
  <si>
    <t>1% ian+feb</t>
  </si>
  <si>
    <t>corectie DMS recup</t>
  </si>
  <si>
    <t>nr.12793 din 30,12,2022</t>
  </si>
  <si>
    <t>influente 2022 - inchidere contracte spitale 2022</t>
  </si>
  <si>
    <t>DECEMBRIE-CONTRACTAT ANTERIOR</t>
  </si>
  <si>
    <t>DECEMBRIE=REALIZARI</t>
  </si>
  <si>
    <t>CONTRACT NEUTILIZAT DECEMBRIE</t>
  </si>
  <si>
    <t>reg.sp.zi</t>
  </si>
  <si>
    <t>1% TR.IIIIV 2021</t>
  </si>
  <si>
    <t>TOTAL INFLUUENTE</t>
  </si>
  <si>
    <t>recalculare 1% actualizat in functie de ultimul credit de angajament aprobat</t>
  </si>
  <si>
    <t>slobozia</t>
  </si>
  <si>
    <t>CA 2022</t>
  </si>
  <si>
    <t>urziceni</t>
  </si>
  <si>
    <t>CA TRIM.I 2022</t>
  </si>
  <si>
    <t>fetesti</t>
  </si>
  <si>
    <t>CA TRIM.II-IV</t>
  </si>
  <si>
    <t>din care: sp.zi peste contract:</t>
  </si>
  <si>
    <t>verif</t>
  </si>
  <si>
    <t>tandarei</t>
  </si>
  <si>
    <t>1% tr.III-IV</t>
  </si>
  <si>
    <t>1% TR.II-IV</t>
  </si>
  <si>
    <t>1% CONTRACTAT PT.TR.II</t>
  </si>
  <si>
    <t>baza pt 1%</t>
  </si>
  <si>
    <t>1%RAMAS PT.TR.III-IV</t>
  </si>
  <si>
    <t>28,2,DETALIERE SUME CONTRACTATE  ianuarie-decembrie 2022 = realizari ianuarie=decembrie=regulariz sp zi=1% sp slobozia tr.III si IV 2022</t>
  </si>
  <si>
    <t>buget P 10064 din 29,12,2022</t>
  </si>
  <si>
    <t>decembrie=realizari</t>
  </si>
  <si>
    <t>recapitulatie credite de angajament an 2022-UCRAINA</t>
  </si>
  <si>
    <t>recapitulatie credite de angajament an 2022-activitate curenta</t>
  </si>
  <si>
    <t>CA APROBAT</t>
  </si>
  <si>
    <t>CA UTILIZAT</t>
  </si>
  <si>
    <t>CA ramas 2022</t>
  </si>
  <si>
    <t>procent de realizare CA 2022</t>
  </si>
  <si>
    <t>Nr ,1796 din 01,03,2023</t>
  </si>
  <si>
    <t>1, CREDITE DE ANGAJAMENT APROBATE AN 2023 - trim.I 2023</t>
  </si>
  <si>
    <t>ramas contractat trim.I</t>
  </si>
  <si>
    <t>contractat ianuarie 2023</t>
  </si>
  <si>
    <t>contractat februarie 2023</t>
  </si>
  <si>
    <t>ramas pt martie 2023</t>
  </si>
  <si>
    <t>NR.CAZ CONTRACTATE aprilie-decembrie 2022</t>
  </si>
  <si>
    <t>MEDIE LUNARA CAZURI 2022-aprilie-decembrie</t>
  </si>
  <si>
    <t>TCP TR.I 2023</t>
  </si>
  <si>
    <t>contractat 2022( cu regularizare si centru de evaluare covid)-aprilie-decembrie</t>
  </si>
  <si>
    <t>cu referinta contractat aprilie-decembrie 2022</t>
  </si>
  <si>
    <t>analiza necesar de contractat trimestrul I 2023</t>
  </si>
  <si>
    <t>cazuri drg necesar trim.I 2023</t>
  </si>
  <si>
    <t>ramas de contractat martie 2023</t>
  </si>
  <si>
    <t>1, DRG</t>
  </si>
  <si>
    <t>2, SPITALIZARE DE ZI</t>
  </si>
  <si>
    <t>NECESAR DE CONTRACTAT TRIM.I 2023</t>
  </si>
  <si>
    <t>analiza contract martie 2023</t>
  </si>
  <si>
    <t>drg</t>
  </si>
  <si>
    <t xml:space="preserve">cazuri </t>
  </si>
  <si>
    <t>ICM</t>
  </si>
  <si>
    <t>TCP</t>
  </si>
  <si>
    <t>SUMA</t>
  </si>
  <si>
    <t>CRONICI</t>
  </si>
  <si>
    <t>DMS</t>
  </si>
  <si>
    <t>TARIF</t>
  </si>
  <si>
    <t>COMPARTIMENT</t>
  </si>
  <si>
    <t>NEOPREMATURI</t>
  </si>
  <si>
    <t>TOTAL NECESAR MARTIE</t>
  </si>
  <si>
    <t>cronici reca</t>
  </si>
  <si>
    <t>cronici neonat</t>
  </si>
  <si>
    <t>sp zi</t>
  </si>
  <si>
    <t>CA MARTIE</t>
  </si>
  <si>
    <t>MAJORARE SP ZI</t>
  </si>
  <si>
    <t>MEDIE LUNARA</t>
  </si>
  <si>
    <t>REALIZARI IANUARIE 2023</t>
  </si>
  <si>
    <t>CONTRACT MARTIE CU MAJORARE SPITALIZARE DE ZI - CU INCADRARE IN CA</t>
  </si>
  <si>
    <t>ANALIZA CAZURI CONTRACTATE DRG - MINIM SI MAXIM</t>
  </si>
  <si>
    <t>CONTRACTAT MARTIE</t>
  </si>
  <si>
    <t>CAZURI MIN</t>
  </si>
  <si>
    <t>CAZURI MAX</t>
  </si>
  <si>
    <t>DISPONIBIL PT SP ZI</t>
  </si>
  <si>
    <t>sp zi=MAJORAT IN LIMITA CA</t>
  </si>
  <si>
    <t>CAS IALOMITA</t>
  </si>
  <si>
    <t>luna MARTIE 2023</t>
  </si>
  <si>
    <t>cumulat TRIMESTRUL I 2023</t>
  </si>
  <si>
    <t>MEDIE LUNARA SUME  2022-aprilie-decembrie</t>
  </si>
  <si>
    <t>CA 2023-SEMESTRUL I</t>
  </si>
  <si>
    <t>TRIMESTRUL I 2023</t>
  </si>
  <si>
    <t>DIN CARE:</t>
  </si>
  <si>
    <t>IANUARIE</t>
  </si>
  <si>
    <t>FEBRUARIE</t>
  </si>
  <si>
    <t>MARTIE</t>
  </si>
  <si>
    <t>Spitalul judetean de urgenta SLOBOZIA</t>
  </si>
  <si>
    <t>CAS Ialomita</t>
  </si>
  <si>
    <t>SPITALUL JUDETEAN DE URGENTA SLOBOZIA</t>
  </si>
  <si>
    <t xml:space="preserve"> DIRECTOR GENERAL</t>
  </si>
  <si>
    <t>MANAGER ,</t>
  </si>
  <si>
    <t>EC. MIHAI GEANTA</t>
  </si>
  <si>
    <t>EC. LIVIU DANIEL PATRICHI</t>
  </si>
  <si>
    <t>DIRECTOR EX. ECONOMIC,</t>
  </si>
  <si>
    <t>DIRECTOR ECONOMIC ,</t>
  </si>
  <si>
    <t>EC. DOINA STAN</t>
  </si>
  <si>
    <t>EC. BIANCA IULIA GORGOVAN</t>
  </si>
  <si>
    <t>DIRECTOR EX. D.R.C.,</t>
  </si>
  <si>
    <t>DIRECTOR MEDICAL ,</t>
  </si>
  <si>
    <t>EC. ANDA BUSUIOC</t>
  </si>
  <si>
    <t>DR. VLADIMIR FRICATEL</t>
  </si>
  <si>
    <t>DIRECTOR DE INGRIJIRI</t>
  </si>
  <si>
    <t>SPITALUL MUNICIPAL URZICENI</t>
  </si>
  <si>
    <t>EC. ELENA DANIELA IANUS</t>
  </si>
  <si>
    <t>EC. ALEXANDRA BALABAN</t>
  </si>
  <si>
    <t>DIRECTOR MEDICAL</t>
  </si>
  <si>
    <t>DR. LEONID TURCAN</t>
  </si>
  <si>
    <t>ANEXA  CONTRACT 2023-detaliere sume contractate an 2023 pe tipuri de servicii medicale spitalicesti, luni si trimestre</t>
  </si>
  <si>
    <t>majorat cu 60% cu incadrare in CA MARTIE</t>
  </si>
  <si>
    <t>propunere suma contractata martie</t>
  </si>
  <si>
    <t>3,2,DETALIERE SUME CONTRACTATE  trimestrul I 2023</t>
  </si>
  <si>
    <t>3,1, ANALIZA CREDITE DE ANGAJAMENT APROBATE-anul 2023 - trimestrul I 2023</t>
  </si>
  <si>
    <t xml:space="preserve">CAS IALOMITA </t>
  </si>
  <si>
    <t>SPITALUL MUNICIPAL FETESTI</t>
  </si>
  <si>
    <t>SILICA VALI TUDOR</t>
  </si>
  <si>
    <t>EC. ADINA-IONELA NEAGU</t>
  </si>
  <si>
    <t>DIRECTOR MEDICAL,</t>
  </si>
  <si>
    <t>DR. GEORGIANA DAMOC</t>
  </si>
  <si>
    <t>AV. ADRIANA STROE</t>
  </si>
  <si>
    <t>EC.SOFICA CEAPA</t>
  </si>
  <si>
    <t>DR. ILIE MIHALACHE</t>
  </si>
  <si>
    <t>anexa act aditional nr.____4______din 01,03,2023</t>
  </si>
  <si>
    <t>anexa act aditional nr.____6______din 01,03,2023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</si>
</sst>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8" x14ac:knownFonts="1">
    <font>
      <sz val="11"/>
      <color theme="1"/>
      <name val="Calibri"/>
      <family val="2"/>
      <scheme val="minor"/>
    </font>
    <font>
      <b/>
      <sz val="10"/>
      <name val="Palatino Linotype"/>
      <family val="1"/>
    </font>
    <font>
      <sz val="10"/>
      <name val="Palatino Linotype"/>
      <family val="1"/>
    </font>
    <font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i/>
      <sz val="10"/>
      <color theme="1"/>
      <name val="Palatino Linotype"/>
      <family val="1"/>
    </font>
    <font>
      <b/>
      <sz val="10"/>
      <name val="Palatino Linotype"/>
      <family val="1"/>
      <charset val="238"/>
    </font>
    <font>
      <i/>
      <sz val="10"/>
      <name val="Palatino Linotype"/>
      <family val="1"/>
    </font>
    <font>
      <b/>
      <sz val="10"/>
      <color rgb="FFFF0000"/>
      <name val="Palatino Linotype"/>
      <family val="1"/>
    </font>
    <font>
      <sz val="10"/>
      <color rgb="FFFF0000"/>
      <name val="Palatino Linotype"/>
      <family val="1"/>
    </font>
    <font>
      <b/>
      <sz val="9"/>
      <name val="Palatino Linotype"/>
      <family val="1"/>
    </font>
    <font>
      <sz val="10"/>
      <name val="Palatino Linotype"/>
      <family val="1"/>
      <charset val="238"/>
    </font>
    <font>
      <b/>
      <i/>
      <u/>
      <sz val="10"/>
      <name val="Palatino Linotype"/>
      <family val="1"/>
    </font>
    <font>
      <b/>
      <i/>
      <sz val="10"/>
      <name val="Palatino Linotype"/>
      <family val="1"/>
    </font>
    <font>
      <b/>
      <sz val="12"/>
      <name val="Palatino Linotype"/>
      <family val="1"/>
    </font>
    <font>
      <b/>
      <u/>
      <sz val="11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b/>
      <u/>
      <sz val="10"/>
      <name val="Palatino Linotype"/>
      <family val="1"/>
    </font>
    <font>
      <sz val="12"/>
      <name val="Arial"/>
      <family val="2"/>
    </font>
    <font>
      <b/>
      <sz val="12"/>
      <name val="Palatino Linotype"/>
      <family val="1"/>
      <charset val="238"/>
    </font>
    <font>
      <b/>
      <sz val="12"/>
      <color rgb="FFFF0000"/>
      <name val="Palatino Linotype"/>
      <family val="1"/>
    </font>
    <font>
      <b/>
      <i/>
      <sz val="10"/>
      <color rgb="FFFF0000"/>
      <name val="Palatino Linotype"/>
      <family val="1"/>
    </font>
    <font>
      <b/>
      <i/>
      <sz val="10"/>
      <color rgb="FF002060"/>
      <name val="Palatino Linotype"/>
      <family val="1"/>
    </font>
    <font>
      <b/>
      <sz val="8"/>
      <name val="Palatino Linotype"/>
      <family val="1"/>
    </font>
    <font>
      <b/>
      <sz val="8"/>
      <name val="Palatino Linotype"/>
      <family val="1"/>
      <charset val="238"/>
    </font>
    <font>
      <b/>
      <sz val="8"/>
      <color rgb="FFFF0000"/>
      <name val="Palatino Linotype"/>
      <family val="1"/>
    </font>
    <font>
      <b/>
      <i/>
      <sz val="8"/>
      <color rgb="FFFF0000"/>
      <name val="Palatino Linotype"/>
      <family val="1"/>
    </font>
    <font>
      <b/>
      <i/>
      <sz val="8"/>
      <color rgb="FF002060"/>
      <name val="Palatino Linotype"/>
      <family val="1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8"/>
      <name val="Palatino Linotype"/>
      <family val="1"/>
      <charset val="238"/>
    </font>
    <font>
      <sz val="8"/>
      <name val="Palatino Linotype"/>
      <family val="1"/>
    </font>
    <font>
      <sz val="12"/>
      <name val="Palatino Linotype"/>
      <family val="1"/>
    </font>
    <font>
      <i/>
      <sz val="9"/>
      <color theme="1"/>
      <name val="Palatino Linotype"/>
      <family val="1"/>
    </font>
    <font>
      <b/>
      <i/>
      <sz val="8"/>
      <name val="Palatino Linotype"/>
      <family val="1"/>
    </font>
    <font>
      <i/>
      <sz val="11"/>
      <name val="Palatino Linotype"/>
      <family val="1"/>
    </font>
    <font>
      <b/>
      <i/>
      <sz val="11"/>
      <name val="Palatino Linotype"/>
      <family val="1"/>
    </font>
    <font>
      <b/>
      <sz val="11"/>
      <color rgb="FFFF0000"/>
      <name val="Palatino Linotype"/>
      <family val="1"/>
    </font>
    <font>
      <sz val="9"/>
      <color theme="1"/>
      <name val="Palatino Linotype"/>
      <family val="1"/>
    </font>
    <font>
      <sz val="8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name val="Palatino Linotype"/>
      <family val="1"/>
    </font>
    <font>
      <b/>
      <sz val="12"/>
      <color theme="1"/>
      <name val="Calibri"/>
      <family val="2"/>
      <scheme val="minor"/>
    </font>
    <font>
      <sz val="9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4" fontId="1" fillId="0" borderId="0" xfId="0" applyNumberFormat="1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0" xfId="0" applyFont="1"/>
    <xf numFmtId="0" fontId="3" fillId="0" borderId="6" xfId="0" applyFont="1" applyBorder="1"/>
    <xf numFmtId="0" fontId="3" fillId="0" borderId="7" xfId="0" applyFont="1" applyBorder="1"/>
    <xf numFmtId="0" fontId="5" fillId="0" borderId="0" xfId="0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15" xfId="0" applyFont="1" applyBorder="1" applyAlignment="1">
      <alignment wrapText="1"/>
    </xf>
    <xf numFmtId="0" fontId="2" fillId="0" borderId="0" xfId="0" applyFont="1"/>
    <xf numFmtId="0" fontId="1" fillId="0" borderId="0" xfId="0" applyFont="1"/>
    <xf numFmtId="4" fontId="1" fillId="0" borderId="15" xfId="0" applyNumberFormat="1" applyFont="1" applyBorder="1"/>
    <xf numFmtId="4" fontId="1" fillId="2" borderId="15" xfId="0" applyNumberFormat="1" applyFont="1" applyFill="1" applyBorder="1"/>
    <xf numFmtId="0" fontId="3" fillId="0" borderId="15" xfId="0" applyFont="1" applyBorder="1"/>
    <xf numFmtId="3" fontId="3" fillId="0" borderId="15" xfId="0" applyNumberFormat="1" applyFont="1" applyBorder="1"/>
    <xf numFmtId="4" fontId="3" fillId="0" borderId="15" xfId="0" applyNumberFormat="1" applyFont="1" applyBorder="1"/>
    <xf numFmtId="0" fontId="11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2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/>
    <xf numFmtId="4" fontId="1" fillId="0" borderId="0" xfId="0" applyNumberFormat="1" applyFont="1" applyBorder="1" applyAlignment="1"/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2" xfId="0" applyFont="1" applyFill="1" applyBorder="1"/>
    <xf numFmtId="4" fontId="2" fillId="0" borderId="0" xfId="0" applyNumberFormat="1" applyFont="1" applyFill="1" applyBorder="1" applyAlignment="1"/>
    <xf numFmtId="0" fontId="1" fillId="0" borderId="0" xfId="0" applyFont="1" applyBorder="1"/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Fill="1" applyBorder="1" applyAlignment="1"/>
    <xf numFmtId="0" fontId="8" fillId="0" borderId="0" xfId="0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" fontId="14" fillId="0" borderId="0" xfId="0" applyNumberFormat="1" applyFont="1" applyFill="1" applyBorder="1"/>
    <xf numFmtId="0" fontId="14" fillId="0" borderId="0" xfId="0" applyFont="1" applyFill="1" applyBorder="1"/>
    <xf numFmtId="4" fontId="8" fillId="0" borderId="0" xfId="0" applyNumberFormat="1" applyFont="1" applyFill="1" applyBorder="1"/>
    <xf numFmtId="4" fontId="2" fillId="0" borderId="0" xfId="0" applyNumberFormat="1" applyFont="1" applyFill="1" applyBorder="1"/>
    <xf numFmtId="4" fontId="12" fillId="0" borderId="0" xfId="0" applyNumberFormat="1" applyFont="1" applyFill="1"/>
    <xf numFmtId="4" fontId="1" fillId="0" borderId="4" xfId="0" applyNumberFormat="1" applyFont="1" applyBorder="1" applyAlignment="1"/>
    <xf numFmtId="4" fontId="17" fillId="0" borderId="0" xfId="0" applyNumberFormat="1" applyFont="1" applyFill="1" applyBorder="1"/>
    <xf numFmtId="4" fontId="17" fillId="0" borderId="5" xfId="0" applyNumberFormat="1" applyFont="1" applyFill="1" applyBorder="1"/>
    <xf numFmtId="4" fontId="12" fillId="0" borderId="0" xfId="0" applyNumberFormat="1" applyFont="1" applyFill="1" applyBorder="1"/>
    <xf numFmtId="4" fontId="1" fillId="0" borderId="6" xfId="0" applyNumberFormat="1" applyFont="1" applyBorder="1" applyAlignment="1"/>
    <xf numFmtId="17" fontId="15" fillId="0" borderId="17" xfId="0" applyNumberFormat="1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5" fillId="0" borderId="15" xfId="0" applyFont="1" applyBorder="1"/>
    <xf numFmtId="0" fontId="25" fillId="0" borderId="15" xfId="0" applyFont="1" applyFill="1" applyBorder="1"/>
    <xf numFmtId="0" fontId="25" fillId="2" borderId="15" xfId="0" applyFont="1" applyFill="1" applyBorder="1"/>
    <xf numFmtId="0" fontId="26" fillId="0" borderId="15" xfId="0" applyFont="1" applyBorder="1"/>
    <xf numFmtId="0" fontId="26" fillId="0" borderId="22" xfId="0" applyFont="1" applyBorder="1"/>
    <xf numFmtId="0" fontId="26" fillId="0" borderId="20" xfId="0" applyFont="1" applyBorder="1"/>
    <xf numFmtId="0" fontId="27" fillId="0" borderId="22" xfId="0" applyFont="1" applyBorder="1"/>
    <xf numFmtId="0" fontId="27" fillId="0" borderId="15" xfId="0" applyFont="1" applyBorder="1"/>
    <xf numFmtId="0" fontId="27" fillId="0" borderId="20" xfId="0" applyFont="1" applyBorder="1"/>
    <xf numFmtId="0" fontId="25" fillId="3" borderId="15" xfId="0" applyFont="1" applyFill="1" applyBorder="1"/>
    <xf numFmtId="0" fontId="28" fillId="0" borderId="15" xfId="0" applyFont="1" applyBorder="1"/>
    <xf numFmtId="0" fontId="29" fillId="0" borderId="15" xfId="0" applyFont="1" applyBorder="1"/>
    <xf numFmtId="0" fontId="25" fillId="0" borderId="17" xfId="0" applyFont="1" applyBorder="1" applyAlignment="1">
      <alignment wrapText="1"/>
    </xf>
    <xf numFmtId="3" fontId="1" fillId="0" borderId="17" xfId="0" applyNumberFormat="1" applyFont="1" applyBorder="1"/>
    <xf numFmtId="4" fontId="1" fillId="0" borderId="25" xfId="0" applyNumberFormat="1" applyFont="1" applyFill="1" applyBorder="1"/>
    <xf numFmtId="3" fontId="1" fillId="0" borderId="17" xfId="0" applyNumberFormat="1" applyFont="1" applyFill="1" applyBorder="1"/>
    <xf numFmtId="3" fontId="1" fillId="2" borderId="17" xfId="0" applyNumberFormat="1" applyFont="1" applyFill="1" applyBorder="1"/>
    <xf numFmtId="4" fontId="1" fillId="2" borderId="17" xfId="0" applyNumberFormat="1" applyFont="1" applyFill="1" applyBorder="1"/>
    <xf numFmtId="3" fontId="7" fillId="0" borderId="17" xfId="0" applyNumberFormat="1" applyFont="1" applyBorder="1"/>
    <xf numFmtId="4" fontId="7" fillId="0" borderId="25" xfId="0" applyNumberFormat="1" applyFont="1" applyFill="1" applyBorder="1"/>
    <xf numFmtId="4" fontId="7" fillId="0" borderId="15" xfId="0" applyNumberFormat="1" applyFont="1" applyFill="1" applyBorder="1"/>
    <xf numFmtId="3" fontId="1" fillId="2" borderId="15" xfId="0" applyNumberFormat="1" applyFont="1" applyFill="1" applyBorder="1"/>
    <xf numFmtId="3" fontId="7" fillId="0" borderId="26" xfId="0" applyNumberFormat="1" applyFont="1" applyBorder="1"/>
    <xf numFmtId="4" fontId="7" fillId="0" borderId="27" xfId="0" applyNumberFormat="1" applyFont="1" applyFill="1" applyBorder="1"/>
    <xf numFmtId="3" fontId="9" fillId="0" borderId="17" xfId="0" applyNumberFormat="1" applyFont="1" applyBorder="1"/>
    <xf numFmtId="4" fontId="9" fillId="0" borderId="25" xfId="0" applyNumberFormat="1" applyFont="1" applyFill="1" applyBorder="1"/>
    <xf numFmtId="4" fontId="9" fillId="0" borderId="27" xfId="0" applyNumberFormat="1" applyFont="1" applyFill="1" applyBorder="1"/>
    <xf numFmtId="3" fontId="1" fillId="3" borderId="15" xfId="0" applyNumberFormat="1" applyFont="1" applyFill="1" applyBorder="1"/>
    <xf numFmtId="4" fontId="1" fillId="3" borderId="15" xfId="0" applyNumberFormat="1" applyFont="1" applyFill="1" applyBorder="1"/>
    <xf numFmtId="4" fontId="23" fillId="0" borderId="15" xfId="0" applyNumberFormat="1" applyFont="1" applyFill="1" applyBorder="1"/>
    <xf numFmtId="4" fontId="24" fillId="0" borderId="15" xfId="0" applyNumberFormat="1" applyFont="1" applyBorder="1"/>
    <xf numFmtId="4" fontId="7" fillId="0" borderId="0" xfId="0" applyNumberFormat="1" applyFont="1" applyFill="1" applyBorder="1"/>
    <xf numFmtId="4" fontId="9" fillId="0" borderId="0" xfId="0" applyNumberFormat="1" applyFont="1" applyFill="1" applyBorder="1"/>
    <xf numFmtId="0" fontId="25" fillId="0" borderId="15" xfId="0" applyFont="1" applyBorder="1" applyAlignment="1">
      <alignment wrapText="1"/>
    </xf>
    <xf numFmtId="3" fontId="1" fillId="0" borderId="15" xfId="0" applyNumberFormat="1" applyFont="1" applyBorder="1"/>
    <xf numFmtId="4" fontId="1" fillId="0" borderId="15" xfId="0" applyNumberFormat="1" applyFont="1" applyFill="1" applyBorder="1"/>
    <xf numFmtId="3" fontId="1" fillId="0" borderId="15" xfId="0" applyNumberFormat="1" applyFont="1" applyFill="1" applyBorder="1"/>
    <xf numFmtId="3" fontId="7" fillId="0" borderId="15" xfId="0" applyNumberFormat="1" applyFont="1" applyBorder="1"/>
    <xf numFmtId="3" fontId="7" fillId="0" borderId="22" xfId="0" applyNumberFormat="1" applyFont="1" applyBorder="1"/>
    <xf numFmtId="4" fontId="7" fillId="0" borderId="20" xfId="0" applyNumberFormat="1" applyFont="1" applyFill="1" applyBorder="1"/>
    <xf numFmtId="3" fontId="9" fillId="0" borderId="15" xfId="0" applyNumberFormat="1" applyFont="1" applyBorder="1"/>
    <xf numFmtId="4" fontId="9" fillId="0" borderId="15" xfId="0" applyNumberFormat="1" applyFont="1" applyFill="1" applyBorder="1"/>
    <xf numFmtId="4" fontId="9" fillId="0" borderId="20" xfId="0" applyNumberFormat="1" applyFont="1" applyFill="1" applyBorder="1"/>
    <xf numFmtId="4" fontId="25" fillId="0" borderId="15" xfId="0" applyNumberFormat="1" applyFont="1" applyBorder="1" applyAlignment="1">
      <alignment wrapText="1"/>
    </xf>
    <xf numFmtId="4" fontId="7" fillId="0" borderId="15" xfId="0" applyNumberFormat="1" applyFont="1" applyBorder="1"/>
    <xf numFmtId="4" fontId="7" fillId="0" borderId="20" xfId="0" applyNumberFormat="1" applyFont="1" applyBorder="1"/>
    <xf numFmtId="4" fontId="9" fillId="0" borderId="15" xfId="0" applyNumberFormat="1" applyFont="1" applyBorder="1"/>
    <xf numFmtId="4" fontId="9" fillId="0" borderId="20" xfId="0" applyNumberFormat="1" applyFont="1" applyBorder="1"/>
    <xf numFmtId="4" fontId="1" fillId="0" borderId="17" xfId="0" applyNumberFormat="1" applyFont="1" applyFill="1" applyBorder="1"/>
    <xf numFmtId="0" fontId="9" fillId="0" borderId="1" xfId="0" applyFont="1" applyFill="1" applyBorder="1"/>
    <xf numFmtId="4" fontId="23" fillId="0" borderId="2" xfId="0" applyNumberFormat="1" applyFont="1" applyFill="1" applyBorder="1"/>
    <xf numFmtId="0" fontId="28" fillId="2" borderId="2" xfId="0" applyFont="1" applyFill="1" applyBorder="1"/>
    <xf numFmtId="4" fontId="23" fillId="2" borderId="2" xfId="0" applyNumberFormat="1" applyFont="1" applyFill="1" applyBorder="1"/>
    <xf numFmtId="0" fontId="23" fillId="0" borderId="3" xfId="0" applyFont="1" applyBorder="1"/>
    <xf numFmtId="4" fontId="1" fillId="0" borderId="0" xfId="0" applyNumberFormat="1" applyFont="1"/>
    <xf numFmtId="0" fontId="1" fillId="2" borderId="0" xfId="0" applyFont="1" applyFill="1"/>
    <xf numFmtId="4" fontId="1" fillId="2" borderId="0" xfId="0" applyNumberFormat="1" applyFont="1" applyFill="1"/>
    <xf numFmtId="0" fontId="7" fillId="0" borderId="0" xfId="0" applyFont="1"/>
    <xf numFmtId="4" fontId="7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" fillId="3" borderId="0" xfId="0" applyFont="1" applyFill="1"/>
    <xf numFmtId="4" fontId="1" fillId="3" borderId="0" xfId="0" applyNumberFormat="1" applyFont="1" applyFill="1"/>
    <xf numFmtId="4" fontId="23" fillId="0" borderId="0" xfId="0" applyNumberFormat="1" applyFont="1"/>
    <xf numFmtId="4" fontId="24" fillId="0" borderId="0" xfId="0" applyNumberFormat="1" applyFont="1"/>
    <xf numFmtId="4" fontId="23" fillId="0" borderId="6" xfId="0" applyNumberFormat="1" applyFont="1" applyFill="1" applyBorder="1"/>
    <xf numFmtId="4" fontId="23" fillId="0" borderId="7" xfId="0" applyNumberFormat="1" applyFont="1" applyFill="1" applyBorder="1"/>
    <xf numFmtId="0" fontId="23" fillId="2" borderId="7" xfId="0" applyFont="1" applyFill="1" applyBorder="1"/>
    <xf numFmtId="4" fontId="23" fillId="2" borderId="7" xfId="0" applyNumberFormat="1" applyFont="1" applyFill="1" applyBorder="1"/>
    <xf numFmtId="4" fontId="23" fillId="0" borderId="8" xfId="0" applyNumberFormat="1" applyFont="1" applyBorder="1"/>
    <xf numFmtId="0" fontId="24" fillId="0" borderId="0" xfId="0" applyFont="1"/>
    <xf numFmtId="0" fontId="25" fillId="0" borderId="22" xfId="0" applyFont="1" applyBorder="1" applyAlignment="1">
      <alignment wrapText="1"/>
    </xf>
    <xf numFmtId="3" fontId="1" fillId="0" borderId="22" xfId="0" applyNumberFormat="1" applyFont="1" applyFill="1" applyBorder="1"/>
    <xf numFmtId="4" fontId="1" fillId="0" borderId="16" xfId="0" applyNumberFormat="1" applyFont="1" applyFill="1" applyBorder="1"/>
    <xf numFmtId="3" fontId="7" fillId="0" borderId="22" xfId="0" applyNumberFormat="1" applyFont="1" applyFill="1" applyBorder="1"/>
    <xf numFmtId="4" fontId="7" fillId="0" borderId="16" xfId="0" applyNumberFormat="1" applyFont="1" applyFill="1" applyBorder="1"/>
    <xf numFmtId="4" fontId="1" fillId="2" borderId="25" xfId="0" applyNumberFormat="1" applyFont="1" applyFill="1" applyBorder="1"/>
    <xf numFmtId="3" fontId="9" fillId="0" borderId="22" xfId="0" applyNumberFormat="1" applyFont="1" applyFill="1" applyBorder="1"/>
    <xf numFmtId="4" fontId="9" fillId="0" borderId="16" xfId="0" applyNumberFormat="1" applyFont="1" applyFill="1" applyBorder="1"/>
    <xf numFmtId="3" fontId="1" fillId="3" borderId="17" xfId="0" applyNumberFormat="1" applyFont="1" applyFill="1" applyBorder="1"/>
    <xf numFmtId="4" fontId="1" fillId="3" borderId="25" xfId="0" applyNumberFormat="1" applyFont="1" applyFill="1" applyBorder="1"/>
    <xf numFmtId="4" fontId="23" fillId="0" borderId="25" xfId="0" applyNumberFormat="1" applyFont="1" applyFill="1" applyBorder="1"/>
    <xf numFmtId="4" fontId="24" fillId="0" borderId="17" xfId="0" applyNumberFormat="1" applyFont="1" applyBorder="1"/>
    <xf numFmtId="4" fontId="1" fillId="0" borderId="17" xfId="0" applyNumberFormat="1" applyFont="1" applyBorder="1"/>
    <xf numFmtId="0" fontId="9" fillId="0" borderId="1" xfId="0" applyFont="1" applyBorder="1"/>
    <xf numFmtId="0" fontId="9" fillId="0" borderId="2" xfId="0" applyFont="1" applyFill="1" applyBorder="1"/>
    <xf numFmtId="4" fontId="9" fillId="0" borderId="2" xfId="0" applyNumberFormat="1" applyFont="1" applyFill="1" applyBorder="1"/>
    <xf numFmtId="0" fontId="27" fillId="2" borderId="1" xfId="0" applyFont="1" applyFill="1" applyBorder="1"/>
    <xf numFmtId="0" fontId="9" fillId="2" borderId="2" xfId="0" applyFont="1" applyFill="1" applyBorder="1"/>
    <xf numFmtId="0" fontId="9" fillId="0" borderId="3" xfId="0" applyFont="1" applyBorder="1"/>
    <xf numFmtId="4" fontId="9" fillId="0" borderId="6" xfId="0" applyNumberFormat="1" applyFont="1" applyBorder="1"/>
    <xf numFmtId="4" fontId="9" fillId="0" borderId="7" xfId="0" applyNumberFormat="1" applyFont="1" applyFill="1" applyBorder="1"/>
    <xf numFmtId="0" fontId="9" fillId="2" borderId="6" xfId="0" applyFont="1" applyFill="1" applyBorder="1"/>
    <xf numFmtId="4" fontId="9" fillId="2" borderId="7" xfId="0" applyNumberFormat="1" applyFont="1" applyFill="1" applyBorder="1"/>
    <xf numFmtId="4" fontId="9" fillId="0" borderId="8" xfId="0" applyNumberFormat="1" applyFont="1" applyBorder="1"/>
    <xf numFmtId="4" fontId="1" fillId="0" borderId="27" xfId="0" applyNumberFormat="1" applyFont="1" applyFill="1" applyBorder="1"/>
    <xf numFmtId="4" fontId="1" fillId="3" borderId="27" xfId="0" applyNumberFormat="1" applyFont="1" applyFill="1" applyBorder="1"/>
    <xf numFmtId="0" fontId="25" fillId="0" borderId="29" xfId="0" applyFont="1" applyBorder="1" applyAlignment="1">
      <alignment wrapText="1"/>
    </xf>
    <xf numFmtId="4" fontId="1" fillId="0" borderId="29" xfId="0" applyNumberFormat="1" applyFont="1" applyBorder="1"/>
    <xf numFmtId="0" fontId="27" fillId="2" borderId="2" xfId="0" applyFont="1" applyFill="1" applyBorder="1"/>
    <xf numFmtId="3" fontId="1" fillId="2" borderId="0" xfId="0" applyNumberFormat="1" applyFont="1" applyFill="1" applyBorder="1"/>
    <xf numFmtId="4" fontId="1" fillId="2" borderId="0" xfId="0" applyNumberFormat="1" applyFont="1" applyFill="1" applyBorder="1"/>
    <xf numFmtId="3" fontId="7" fillId="0" borderId="0" xfId="0" applyNumberFormat="1" applyFont="1" applyBorder="1"/>
    <xf numFmtId="4" fontId="7" fillId="0" borderId="0" xfId="0" applyNumberFormat="1" applyFont="1" applyBorder="1"/>
    <xf numFmtId="3" fontId="9" fillId="0" borderId="0" xfId="0" applyNumberFormat="1" applyFont="1" applyBorder="1"/>
    <xf numFmtId="4" fontId="9" fillId="0" borderId="0" xfId="0" applyNumberFormat="1" applyFont="1" applyBorder="1"/>
    <xf numFmtId="3" fontId="1" fillId="3" borderId="0" xfId="0" applyNumberFormat="1" applyFont="1" applyFill="1" applyBorder="1"/>
    <xf numFmtId="4" fontId="1" fillId="3" borderId="0" xfId="0" applyNumberFormat="1" applyFont="1" applyFill="1" applyBorder="1"/>
    <xf numFmtId="4" fontId="23" fillId="0" borderId="0" xfId="0" applyNumberFormat="1" applyFont="1" applyBorder="1"/>
    <xf numFmtId="4" fontId="24" fillId="0" borderId="0" xfId="0" applyNumberFormat="1" applyFont="1" applyBorder="1"/>
    <xf numFmtId="4" fontId="9" fillId="0" borderId="6" xfId="0" applyNumberFormat="1" applyFont="1" applyFill="1" applyBorder="1"/>
    <xf numFmtId="0" fontId="9" fillId="2" borderId="7" xfId="0" applyFont="1" applyFill="1" applyBorder="1"/>
    <xf numFmtId="4" fontId="2" fillId="0" borderId="0" xfId="0" applyNumberFormat="1" applyFont="1" applyFill="1"/>
    <xf numFmtId="9" fontId="25" fillId="0" borderId="15" xfId="0" applyNumberFormat="1" applyFont="1" applyBorder="1" applyAlignment="1">
      <alignment wrapText="1"/>
    </xf>
    <xf numFmtId="0" fontId="27" fillId="0" borderId="15" xfId="0" applyFont="1" applyBorder="1" applyAlignment="1">
      <alignment wrapText="1"/>
    </xf>
    <xf numFmtId="3" fontId="9" fillId="2" borderId="15" xfId="0" applyNumberFormat="1" applyFont="1" applyFill="1" applyBorder="1"/>
    <xf numFmtId="4" fontId="9" fillId="2" borderId="15" xfId="0" applyNumberFormat="1" applyFont="1" applyFill="1" applyBorder="1"/>
    <xf numFmtId="3" fontId="9" fillId="2" borderId="17" xfId="0" applyNumberFormat="1" applyFont="1" applyFill="1" applyBorder="1"/>
    <xf numFmtId="4" fontId="9" fillId="2" borderId="25" xfId="0" applyNumberFormat="1" applyFont="1" applyFill="1" applyBorder="1"/>
    <xf numFmtId="3" fontId="9" fillId="3" borderId="17" xfId="0" applyNumberFormat="1" applyFont="1" applyFill="1" applyBorder="1"/>
    <xf numFmtId="4" fontId="9" fillId="3" borderId="25" xfId="0" applyNumberFormat="1" applyFont="1" applyFill="1" applyBorder="1"/>
    <xf numFmtId="4" fontId="23" fillId="0" borderId="17" xfId="0" applyNumberFormat="1" applyFont="1" applyBorder="1"/>
    <xf numFmtId="4" fontId="10" fillId="0" borderId="0" xfId="0" applyNumberFormat="1" applyFont="1" applyFill="1"/>
    <xf numFmtId="0" fontId="27" fillId="0" borderId="0" xfId="0" applyFont="1" applyFill="1" applyBorder="1"/>
    <xf numFmtId="4" fontId="8" fillId="0" borderId="0" xfId="0" applyNumberFormat="1" applyFont="1" applyFill="1"/>
    <xf numFmtId="0" fontId="9" fillId="0" borderId="0" xfId="0" applyFont="1" applyFill="1" applyBorder="1"/>
    <xf numFmtId="0" fontId="7" fillId="0" borderId="0" xfId="0" applyFont="1" applyFill="1" applyBorder="1"/>
    <xf numFmtId="0" fontId="19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4" fontId="11" fillId="0" borderId="0" xfId="0" applyNumberFormat="1" applyFont="1" applyFill="1" applyBorder="1" applyAlignment="1"/>
    <xf numFmtId="4" fontId="30" fillId="0" borderId="0" xfId="0" applyNumberFormat="1" applyFont="1" applyFill="1" applyBorder="1" applyAlignment="1"/>
    <xf numFmtId="4" fontId="31" fillId="0" borderId="0" xfId="0" applyNumberFormat="1" applyFont="1" applyFill="1" applyBorder="1" applyAlignment="1"/>
    <xf numFmtId="0" fontId="0" fillId="0" borderId="0" xfId="0" applyBorder="1" applyAlignment="1"/>
    <xf numFmtId="0" fontId="12" fillId="0" borderId="0" xfId="0" applyFont="1" applyFill="1" applyBorder="1" applyAlignment="1"/>
    <xf numFmtId="4" fontId="0" fillId="0" borderId="0" xfId="0" applyNumberFormat="1" applyBorder="1" applyAlignment="1"/>
    <xf numFmtId="4" fontId="11" fillId="0" borderId="0" xfId="0" applyNumberFormat="1" applyFont="1" applyFill="1" applyBorder="1"/>
    <xf numFmtId="4" fontId="30" fillId="0" borderId="0" xfId="0" applyNumberFormat="1" applyFont="1" applyFill="1" applyBorder="1"/>
    <xf numFmtId="4" fontId="31" fillId="0" borderId="0" xfId="0" applyNumberFormat="1" applyFont="1" applyFill="1" applyBorder="1"/>
    <xf numFmtId="9" fontId="2" fillId="0" borderId="0" xfId="0" applyNumberFormat="1" applyFont="1" applyFill="1" applyBorder="1"/>
    <xf numFmtId="4" fontId="32" fillId="0" borderId="0" xfId="0" applyNumberFormat="1" applyFont="1" applyFill="1" applyBorder="1"/>
    <xf numFmtId="4" fontId="33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9" fontId="12" fillId="0" borderId="0" xfId="0" applyNumberFormat="1" applyFont="1" applyFill="1" applyBorder="1"/>
    <xf numFmtId="0" fontId="5" fillId="0" borderId="1" xfId="0" applyFont="1" applyBorder="1"/>
    <xf numFmtId="0" fontId="5" fillId="0" borderId="2" xfId="0" applyFont="1" applyBorder="1"/>
    <xf numFmtId="4" fontId="5" fillId="0" borderId="2" xfId="0" applyNumberFormat="1" applyFont="1" applyBorder="1"/>
    <xf numFmtId="4" fontId="3" fillId="0" borderId="0" xfId="0" applyNumberFormat="1" applyFont="1" applyBorder="1"/>
    <xf numFmtId="4" fontId="3" fillId="0" borderId="8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5" fillId="0" borderId="7" xfId="0" applyFont="1" applyBorder="1"/>
    <xf numFmtId="4" fontId="5" fillId="0" borderId="7" xfId="0" applyNumberFormat="1" applyFont="1" applyBorder="1"/>
    <xf numFmtId="3" fontId="3" fillId="0" borderId="0" xfId="0" applyNumberFormat="1" applyFont="1"/>
    <xf numFmtId="164" fontId="3" fillId="0" borderId="15" xfId="0" applyNumberFormat="1" applyFont="1" applyBorder="1"/>
    <xf numFmtId="0" fontId="3" fillId="0" borderId="21" xfId="0" applyFont="1" applyBorder="1"/>
    <xf numFmtId="4" fontId="3" fillId="0" borderId="16" xfId="0" applyNumberFormat="1" applyFont="1" applyBorder="1"/>
    <xf numFmtId="4" fontId="3" fillId="0" borderId="14" xfId="0" applyNumberFormat="1" applyFont="1" applyBorder="1"/>
    <xf numFmtId="0" fontId="5" fillId="0" borderId="12" xfId="0" applyFont="1" applyBorder="1"/>
    <xf numFmtId="3" fontId="5" fillId="0" borderId="13" xfId="0" applyNumberFormat="1" applyFont="1" applyBorder="1"/>
    <xf numFmtId="0" fontId="5" fillId="0" borderId="13" xfId="0" applyFont="1" applyBorder="1"/>
    <xf numFmtId="4" fontId="5" fillId="0" borderId="14" xfId="0" applyNumberFormat="1" applyFont="1" applyBorder="1"/>
    <xf numFmtId="4" fontId="5" fillId="0" borderId="13" xfId="0" applyNumberFormat="1" applyFont="1" applyBorder="1"/>
    <xf numFmtId="164" fontId="3" fillId="0" borderId="15" xfId="0" applyNumberFormat="1" applyFont="1" applyBorder="1" applyAlignment="1">
      <alignment wrapText="1"/>
    </xf>
    <xf numFmtId="10" fontId="3" fillId="0" borderId="15" xfId="0" applyNumberFormat="1" applyFont="1" applyBorder="1"/>
    <xf numFmtId="0" fontId="3" fillId="0" borderId="10" xfId="0" applyFont="1" applyBorder="1"/>
    <xf numFmtId="0" fontId="3" fillId="0" borderId="11" xfId="0" applyFont="1" applyBorder="1"/>
    <xf numFmtId="4" fontId="3" fillId="0" borderId="13" xfId="0" applyNumberFormat="1" applyFont="1" applyBorder="1"/>
    <xf numFmtId="0" fontId="3" fillId="0" borderId="0" xfId="0" applyFont="1" applyBorder="1" applyAlignment="1">
      <alignment wrapText="1"/>
    </xf>
    <xf numFmtId="0" fontId="3" fillId="0" borderId="18" xfId="0" applyFont="1" applyBorder="1"/>
    <xf numFmtId="4" fontId="3" fillId="0" borderId="20" xfId="0" applyNumberFormat="1" applyFont="1" applyBorder="1"/>
    <xf numFmtId="4" fontId="3" fillId="0" borderId="32" xfId="0" applyNumberFormat="1" applyFont="1" applyBorder="1"/>
    <xf numFmtId="0" fontId="3" fillId="0" borderId="33" xfId="0" applyFont="1" applyBorder="1" applyAlignment="1">
      <alignment wrapText="1"/>
    </xf>
    <xf numFmtId="4" fontId="3" fillId="0" borderId="34" xfId="0" applyNumberFormat="1" applyFont="1" applyBorder="1"/>
    <xf numFmtId="4" fontId="3" fillId="0" borderId="35" xfId="0" applyNumberFormat="1" applyFont="1" applyBorder="1"/>
    <xf numFmtId="4" fontId="6" fillId="0" borderId="0" xfId="0" applyNumberFormat="1" applyFont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4" fontId="6" fillId="0" borderId="0" xfId="0" applyNumberFormat="1" applyFont="1" applyBorder="1"/>
    <xf numFmtId="4" fontId="6" fillId="0" borderId="5" xfId="0" applyNumberFormat="1" applyFont="1" applyBorder="1" applyAlignment="1">
      <alignment wrapText="1"/>
    </xf>
    <xf numFmtId="4" fontId="6" fillId="0" borderId="6" xfId="0" applyNumberFormat="1" applyFont="1" applyBorder="1" applyAlignment="1">
      <alignment wrapText="1"/>
    </xf>
    <xf numFmtId="4" fontId="6" fillId="0" borderId="7" xfId="0" applyNumberFormat="1" applyFont="1" applyBorder="1"/>
    <xf numFmtId="4" fontId="6" fillId="0" borderId="8" xfId="0" applyNumberFormat="1" applyFont="1" applyBorder="1" applyAlignment="1">
      <alignment wrapText="1"/>
    </xf>
    <xf numFmtId="0" fontId="6" fillId="0" borderId="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4" fontId="3" fillId="0" borderId="10" xfId="0" applyNumberFormat="1" applyFont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5" xfId="0" applyFont="1" applyFill="1" applyBorder="1"/>
    <xf numFmtId="3" fontId="3" fillId="2" borderId="15" xfId="0" applyNumberFormat="1" applyFont="1" applyFill="1" applyBorder="1"/>
    <xf numFmtId="0" fontId="16" fillId="2" borderId="0" xfId="0" applyFont="1" applyFill="1" applyBorder="1"/>
    <xf numFmtId="0" fontId="6" fillId="0" borderId="0" xfId="0" applyFont="1"/>
    <xf numFmtId="0" fontId="3" fillId="0" borderId="16" xfId="0" applyFont="1" applyBorder="1" applyAlignment="1">
      <alignment wrapText="1"/>
    </xf>
    <xf numFmtId="4" fontId="14" fillId="0" borderId="0" xfId="0" applyNumberFormat="1" applyFont="1" applyBorder="1"/>
    <xf numFmtId="4" fontId="34" fillId="0" borderId="0" xfId="0" applyNumberFormat="1" applyFont="1" applyBorder="1"/>
    <xf numFmtId="4" fontId="15" fillId="0" borderId="0" xfId="0" applyNumberFormat="1" applyFont="1" applyBorder="1"/>
    <xf numFmtId="0" fontId="3" fillId="2" borderId="20" xfId="0" applyFont="1" applyFill="1" applyBorder="1" applyAlignment="1">
      <alignment wrapText="1"/>
    </xf>
    <xf numFmtId="3" fontId="3" fillId="2" borderId="20" xfId="0" applyNumberFormat="1" applyFont="1" applyFill="1" applyBorder="1"/>
    <xf numFmtId="0" fontId="35" fillId="0" borderId="19" xfId="0" applyFont="1" applyBorder="1" applyAlignment="1">
      <alignment wrapText="1"/>
    </xf>
    <xf numFmtId="0" fontId="6" fillId="0" borderId="23" xfId="0" applyFont="1" applyBorder="1"/>
    <xf numFmtId="0" fontId="6" fillId="0" borderId="30" xfId="0" applyFont="1" applyBorder="1"/>
    <xf numFmtId="0" fontId="8" fillId="0" borderId="15" xfId="0" applyFont="1" applyFill="1" applyBorder="1" applyAlignment="1">
      <alignment wrapText="1"/>
    </xf>
    <xf numFmtId="0" fontId="36" fillId="2" borderId="15" xfId="0" applyFont="1" applyFill="1" applyBorder="1"/>
    <xf numFmtId="4" fontId="8" fillId="0" borderId="15" xfId="0" applyNumberFormat="1" applyFont="1" applyFill="1" applyBorder="1"/>
    <xf numFmtId="4" fontId="14" fillId="0" borderId="15" xfId="0" applyNumberFormat="1" applyFont="1" applyBorder="1"/>
    <xf numFmtId="4" fontId="1" fillId="0" borderId="1" xfId="0" applyNumberFormat="1" applyFont="1" applyBorder="1"/>
    <xf numFmtId="4" fontId="8" fillId="0" borderId="2" xfId="0" applyNumberFormat="1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4" fontId="1" fillId="0" borderId="7" xfId="0" applyNumberFormat="1" applyFont="1" applyFill="1" applyBorder="1"/>
    <xf numFmtId="0" fontId="2" fillId="0" borderId="8" xfId="0" applyFont="1" applyFill="1" applyBorder="1"/>
    <xf numFmtId="0" fontId="16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5" fillId="0" borderId="0" xfId="0" applyFont="1" applyFill="1"/>
    <xf numFmtId="0" fontId="12" fillId="0" borderId="1" xfId="0" applyFont="1" applyFill="1" applyBorder="1"/>
    <xf numFmtId="0" fontId="12" fillId="0" borderId="2" xfId="0" applyFont="1" applyFill="1" applyBorder="1"/>
    <xf numFmtId="0" fontId="32" fillId="0" borderId="2" xfId="0" applyFont="1" applyFill="1" applyBorder="1" applyAlignment="1">
      <alignment wrapText="1"/>
    </xf>
    <xf numFmtId="0" fontId="32" fillId="0" borderId="3" xfId="0" applyFont="1" applyFill="1" applyBorder="1" applyAlignment="1">
      <alignment wrapText="1"/>
    </xf>
    <xf numFmtId="4" fontId="1" fillId="0" borderId="1" xfId="0" applyNumberFormat="1" applyFont="1" applyFill="1" applyBorder="1"/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3" fillId="0" borderId="0" xfId="0" applyFont="1" applyFill="1" applyBorder="1"/>
    <xf numFmtId="0" fontId="16" fillId="0" borderId="0" xfId="0" applyFont="1" applyBorder="1"/>
    <xf numFmtId="0" fontId="12" fillId="0" borderId="4" xfId="0" applyFont="1" applyFill="1" applyBorder="1"/>
    <xf numFmtId="4" fontId="32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4" fontId="12" fillId="0" borderId="5" xfId="0" applyNumberFormat="1" applyFont="1" applyFill="1" applyBorder="1"/>
    <xf numFmtId="0" fontId="1" fillId="0" borderId="4" xfId="0" applyFont="1" applyBorder="1"/>
    <xf numFmtId="4" fontId="1" fillId="0" borderId="5" xfId="0" applyNumberFormat="1" applyFont="1" applyBorder="1"/>
    <xf numFmtId="4" fontId="14" fillId="0" borderId="0" xfId="0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3" xfId="0" applyNumberFormat="1" applyFont="1" applyBorder="1"/>
    <xf numFmtId="0" fontId="37" fillId="0" borderId="0" xfId="0" applyFont="1" applyFill="1" applyBorder="1"/>
    <xf numFmtId="0" fontId="2" fillId="0" borderId="4" xfId="0" applyFont="1" applyBorder="1"/>
    <xf numFmtId="0" fontId="17" fillId="0" borderId="4" xfId="0" applyFont="1" applyBorder="1"/>
    <xf numFmtId="4" fontId="17" fillId="0" borderId="5" xfId="0" applyNumberFormat="1" applyFont="1" applyBorder="1"/>
    <xf numFmtId="4" fontId="38" fillId="0" borderId="0" xfId="0" applyNumberFormat="1" applyFont="1" applyFill="1" applyBorder="1"/>
    <xf numFmtId="4" fontId="37" fillId="0" borderId="1" xfId="0" applyNumberFormat="1" applyFont="1" applyFill="1" applyBorder="1"/>
    <xf numFmtId="4" fontId="37" fillId="0" borderId="2" xfId="0" applyNumberFormat="1" applyFont="1" applyFill="1" applyBorder="1"/>
    <xf numFmtId="0" fontId="37" fillId="0" borderId="3" xfId="0" applyFont="1" applyFill="1" applyBorder="1"/>
    <xf numFmtId="4" fontId="38" fillId="0" borderId="4" xfId="0" applyNumberFormat="1" applyFont="1" applyFill="1" applyBorder="1"/>
    <xf numFmtId="4" fontId="38" fillId="0" borderId="5" xfId="0" applyNumberFormat="1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4" fontId="1" fillId="0" borderId="8" xfId="0" applyNumberFormat="1" applyFont="1" applyFill="1" applyBorder="1"/>
    <xf numFmtId="0" fontId="1" fillId="0" borderId="6" xfId="0" applyFont="1" applyBorder="1"/>
    <xf numFmtId="4" fontId="2" fillId="0" borderId="7" xfId="0" applyNumberFormat="1" applyFont="1" applyBorder="1"/>
    <xf numFmtId="4" fontId="1" fillId="0" borderId="7" xfId="0" applyNumberFormat="1" applyFont="1" applyBorder="1"/>
    <xf numFmtId="4" fontId="2" fillId="0" borderId="8" xfId="0" applyNumberFormat="1" applyFont="1" applyBorder="1"/>
    <xf numFmtId="0" fontId="17" fillId="0" borderId="4" xfId="0" applyFont="1" applyBorder="1" applyAlignment="1">
      <alignment wrapText="1"/>
    </xf>
    <xf numFmtId="0" fontId="38" fillId="0" borderId="4" xfId="0" applyFont="1" applyFill="1" applyBorder="1"/>
    <xf numFmtId="0" fontId="17" fillId="0" borderId="6" xfId="0" applyFont="1" applyBorder="1" applyAlignment="1">
      <alignment wrapText="1"/>
    </xf>
    <xf numFmtId="4" fontId="17" fillId="0" borderId="8" xfId="0" applyNumberFormat="1" applyFont="1" applyBorder="1"/>
    <xf numFmtId="4" fontId="38" fillId="0" borderId="6" xfId="0" applyNumberFormat="1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8" fillId="0" borderId="0" xfId="0" applyFont="1" applyFill="1" applyBorder="1"/>
    <xf numFmtId="0" fontId="1" fillId="0" borderId="1" xfId="0" applyFont="1" applyFill="1" applyBorder="1"/>
    <xf numFmtId="0" fontId="19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" fillId="0" borderId="5" xfId="0" applyFont="1" applyBorder="1"/>
    <xf numFmtId="0" fontId="1" fillId="0" borderId="5" xfId="0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2" fillId="0" borderId="7" xfId="0" applyNumberFormat="1" applyFont="1" applyFill="1" applyBorder="1"/>
    <xf numFmtId="4" fontId="1" fillId="0" borderId="8" xfId="0" applyNumberFormat="1" applyFont="1" applyBorder="1"/>
    <xf numFmtId="4" fontId="9" fillId="0" borderId="8" xfId="0" applyNumberFormat="1" applyFont="1" applyFill="1" applyBorder="1"/>
    <xf numFmtId="0" fontId="2" fillId="4" borderId="0" xfId="0" applyFont="1" applyFill="1"/>
    <xf numFmtId="0" fontId="25" fillId="4" borderId="15" xfId="0" applyFont="1" applyFill="1" applyBorder="1" applyAlignment="1">
      <alignment wrapText="1"/>
    </xf>
    <xf numFmtId="3" fontId="1" fillId="4" borderId="15" xfId="0" applyNumberFormat="1" applyFont="1" applyFill="1" applyBorder="1"/>
    <xf numFmtId="4" fontId="1" fillId="4" borderId="15" xfId="0" applyNumberFormat="1" applyFont="1" applyFill="1" applyBorder="1"/>
    <xf numFmtId="3" fontId="1" fillId="4" borderId="17" xfId="0" applyNumberFormat="1" applyFont="1" applyFill="1" applyBorder="1"/>
    <xf numFmtId="4" fontId="1" fillId="4" borderId="17" xfId="0" applyNumberFormat="1" applyFont="1" applyFill="1" applyBorder="1"/>
    <xf numFmtId="3" fontId="7" fillId="4" borderId="15" xfId="0" applyNumberFormat="1" applyFont="1" applyFill="1" applyBorder="1"/>
    <xf numFmtId="4" fontId="7" fillId="4" borderId="15" xfId="0" applyNumberFormat="1" applyFont="1" applyFill="1" applyBorder="1"/>
    <xf numFmtId="3" fontId="7" fillId="4" borderId="22" xfId="0" applyNumberFormat="1" applyFont="1" applyFill="1" applyBorder="1"/>
    <xf numFmtId="4" fontId="7" fillId="4" borderId="20" xfId="0" applyNumberFormat="1" applyFont="1" applyFill="1" applyBorder="1"/>
    <xf numFmtId="3" fontId="9" fillId="4" borderId="15" xfId="0" applyNumberFormat="1" applyFont="1" applyFill="1" applyBorder="1"/>
    <xf numFmtId="4" fontId="9" fillId="4" borderId="15" xfId="0" applyNumberFormat="1" applyFont="1" applyFill="1" applyBorder="1"/>
    <xf numFmtId="4" fontId="9" fillId="4" borderId="20" xfId="0" applyNumberFormat="1" applyFont="1" applyFill="1" applyBorder="1"/>
    <xf numFmtId="4" fontId="23" fillId="4" borderId="15" xfId="0" applyNumberFormat="1" applyFont="1" applyFill="1" applyBorder="1"/>
    <xf numFmtId="4" fontId="24" fillId="4" borderId="15" xfId="0" applyNumberFormat="1" applyFont="1" applyFill="1" applyBorder="1"/>
    <xf numFmtId="4" fontId="2" fillId="4" borderId="0" xfId="0" applyNumberFormat="1" applyFont="1" applyFill="1"/>
    <xf numFmtId="4" fontId="1" fillId="4" borderId="25" xfId="0" applyNumberFormat="1" applyFont="1" applyFill="1" applyBorder="1"/>
    <xf numFmtId="4" fontId="23" fillId="4" borderId="25" xfId="0" applyNumberFormat="1" applyFont="1" applyFill="1" applyBorder="1"/>
    <xf numFmtId="4" fontId="24" fillId="4" borderId="17" xfId="0" applyNumberFormat="1" applyFont="1" applyFill="1" applyBorder="1"/>
    <xf numFmtId="4" fontId="1" fillId="4" borderId="27" xfId="0" applyNumberFormat="1" applyFont="1" applyFill="1" applyBorder="1"/>
    <xf numFmtId="4" fontId="5" fillId="0" borderId="0" xfId="0" applyNumberFormat="1" applyFont="1"/>
    <xf numFmtId="4" fontId="3" fillId="0" borderId="15" xfId="0" applyNumberFormat="1" applyFont="1" applyBorder="1" applyAlignment="1">
      <alignment wrapText="1"/>
    </xf>
    <xf numFmtId="1" fontId="3" fillId="0" borderId="15" xfId="0" applyNumberFormat="1" applyFont="1" applyBorder="1"/>
    <xf numFmtId="0" fontId="5" fillId="0" borderId="15" xfId="0" applyFont="1" applyBorder="1"/>
    <xf numFmtId="4" fontId="3" fillId="0" borderId="2" xfId="0" applyNumberFormat="1" applyFont="1" applyBorder="1"/>
    <xf numFmtId="0" fontId="3" fillId="0" borderId="21" xfId="0" applyFont="1" applyBorder="1" applyAlignment="1">
      <alignment wrapText="1"/>
    </xf>
    <xf numFmtId="1" fontId="3" fillId="0" borderId="16" xfId="0" applyNumberFormat="1" applyFont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4" fontId="40" fillId="0" borderId="15" xfId="0" applyNumberFormat="1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6" xfId="0" applyFont="1" applyBorder="1"/>
    <xf numFmtId="0" fontId="5" fillId="0" borderId="37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4" xfId="0" applyFont="1" applyBorder="1"/>
    <xf numFmtId="4" fontId="3" fillId="0" borderId="10" xfId="0" applyNumberFormat="1" applyFont="1" applyBorder="1"/>
    <xf numFmtId="0" fontId="41" fillId="0" borderId="10" xfId="0" applyFont="1" applyBorder="1" applyAlignment="1">
      <alignment wrapText="1"/>
    </xf>
    <xf numFmtId="0" fontId="5" fillId="0" borderId="3" xfId="0" applyFont="1" applyBorder="1"/>
    <xf numFmtId="0" fontId="6" fillId="0" borderId="33" xfId="0" applyFont="1" applyBorder="1" applyAlignment="1">
      <alignment wrapText="1"/>
    </xf>
    <xf numFmtId="4" fontId="6" fillId="0" borderId="34" xfId="0" applyNumberFormat="1" applyFont="1" applyBorder="1"/>
    <xf numFmtId="4" fontId="6" fillId="0" borderId="35" xfId="0" applyNumberFormat="1" applyFont="1" applyBorder="1"/>
    <xf numFmtId="0" fontId="6" fillId="4" borderId="0" xfId="0" applyFont="1" applyFill="1" applyBorder="1" applyAlignment="1">
      <alignment wrapText="1"/>
    </xf>
    <xf numFmtId="4" fontId="6" fillId="4" borderId="0" xfId="0" applyNumberFormat="1" applyFont="1" applyFill="1" applyBorder="1"/>
    <xf numFmtId="0" fontId="1" fillId="0" borderId="1" xfId="0" applyFont="1" applyBorder="1"/>
    <xf numFmtId="4" fontId="15" fillId="0" borderId="2" xfId="0" applyNumberFormat="1" applyFont="1" applyBorder="1" applyAlignment="1">
      <alignment horizontal="center"/>
    </xf>
    <xf numFmtId="4" fontId="14" fillId="0" borderId="2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 applyAlignment="1"/>
    <xf numFmtId="0" fontId="2" fillId="0" borderId="6" xfId="0" applyFont="1" applyBorder="1"/>
    <xf numFmtId="4" fontId="15" fillId="0" borderId="7" xfId="0" applyNumberFormat="1" applyFont="1" applyBorder="1"/>
    <xf numFmtId="4" fontId="1" fillId="0" borderId="7" xfId="0" applyNumberFormat="1" applyFont="1" applyBorder="1" applyAlignment="1"/>
    <xf numFmtId="4" fontId="1" fillId="0" borderId="8" xfId="0" applyNumberFormat="1" applyFont="1" applyBorder="1" applyAlignment="1"/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36" fillId="2" borderId="16" xfId="0" applyFont="1" applyFill="1" applyBorder="1"/>
    <xf numFmtId="0" fontId="25" fillId="0" borderId="40" xfId="0" applyFont="1" applyBorder="1" applyAlignment="1">
      <alignment wrapText="1"/>
    </xf>
    <xf numFmtId="4" fontId="8" fillId="0" borderId="16" xfId="0" applyNumberFormat="1" applyFont="1" applyFill="1" applyBorder="1"/>
    <xf numFmtId="0" fontId="25" fillId="0" borderId="21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3" fontId="1" fillId="0" borderId="13" xfId="0" applyNumberFormat="1" applyFont="1" applyBorder="1"/>
    <xf numFmtId="4" fontId="1" fillId="0" borderId="13" xfId="0" applyNumberFormat="1" applyFont="1" applyBorder="1"/>
    <xf numFmtId="4" fontId="14" fillId="0" borderId="13" xfId="0" applyNumberFormat="1" applyFont="1" applyBorder="1"/>
    <xf numFmtId="4" fontId="14" fillId="0" borderId="14" xfId="0" applyNumberFormat="1" applyFont="1" applyBorder="1"/>
    <xf numFmtId="3" fontId="1" fillId="2" borderId="13" xfId="0" applyNumberFormat="1" applyFont="1" applyFill="1" applyBorder="1"/>
    <xf numFmtId="4" fontId="1" fillId="2" borderId="13" xfId="0" applyNumberFormat="1" applyFont="1" applyFill="1" applyBorder="1"/>
    <xf numFmtId="4" fontId="1" fillId="0" borderId="14" xfId="0" applyNumberFormat="1" applyFon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33" fillId="0" borderId="0" xfId="0" applyFont="1"/>
    <xf numFmtId="0" fontId="25" fillId="0" borderId="0" xfId="0" applyFont="1"/>
    <xf numFmtId="0" fontId="3" fillId="0" borderId="20" xfId="0" applyFont="1" applyBorder="1" applyAlignment="1">
      <alignment wrapText="1"/>
    </xf>
    <xf numFmtId="3" fontId="3" fillId="0" borderId="13" xfId="0" applyNumberFormat="1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42" fillId="0" borderId="0" xfId="0" applyFont="1" applyAlignment="1">
      <alignment horizontal="center" wrapText="1"/>
    </xf>
    <xf numFmtId="0" fontId="47" fillId="0" borderId="0" xfId="0" applyFont="1"/>
    <xf numFmtId="0" fontId="11" fillId="0" borderId="0" xfId="0" applyFont="1"/>
    <xf numFmtId="17" fontId="1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5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7" fontId="15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17" fontId="15" fillId="0" borderId="15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7" fillId="2" borderId="15" xfId="0" applyFont="1" applyFill="1" applyBorder="1" applyAlignment="1">
      <alignment horizontal="center" wrapText="1"/>
    </xf>
    <xf numFmtId="17" fontId="21" fillId="0" borderId="15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17" fontId="1" fillId="2" borderId="15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17" fontId="15" fillId="0" borderId="24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7" fillId="2" borderId="24" xfId="0" applyFont="1" applyFill="1" applyBorder="1" applyAlignment="1">
      <alignment horizontal="center" wrapText="1"/>
    </xf>
    <xf numFmtId="17" fontId="15" fillId="0" borderId="24" xfId="0" applyNumberFormat="1" applyFont="1" applyBorder="1" applyAlignment="1">
      <alignment wrapText="1"/>
    </xf>
    <xf numFmtId="17" fontId="22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17" fontId="9" fillId="0" borderId="15" xfId="0" applyNumberFormat="1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2" fillId="0" borderId="24" xfId="0" applyFont="1" applyBorder="1" applyAlignment="1">
      <alignment wrapText="1"/>
    </xf>
    <xf numFmtId="17" fontId="15" fillId="0" borderId="28" xfId="0" applyNumberFormat="1" applyFont="1" applyBorder="1" applyAlignment="1">
      <alignment wrapText="1"/>
    </xf>
    <xf numFmtId="17" fontId="15" fillId="0" borderId="22" xfId="0" applyNumberFormat="1" applyFont="1" applyBorder="1" applyAlignment="1">
      <alignment wrapText="1"/>
    </xf>
    <xf numFmtId="17" fontId="39" fillId="0" borderId="15" xfId="0" applyNumberFormat="1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16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7" fillId="0" borderId="29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4" fontId="1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30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31" xfId="0" applyFont="1" applyBorder="1" applyAlignment="1">
      <alignment wrapText="1"/>
    </xf>
    <xf numFmtId="0" fontId="42" fillId="0" borderId="31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42" fillId="0" borderId="7" xfId="0" applyFont="1" applyBorder="1" applyAlignment="1">
      <alignment wrapText="1"/>
    </xf>
    <xf numFmtId="0" fontId="17" fillId="2" borderId="10" xfId="0" applyFont="1" applyFill="1" applyBorder="1" applyAlignment="1">
      <alignment horizontal="center" wrapText="1"/>
    </xf>
    <xf numFmtId="0" fontId="15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7" fontId="1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15" fillId="0" borderId="41" xfId="0" applyFont="1" applyBorder="1" applyAlignment="1">
      <alignment wrapText="1"/>
    </xf>
    <xf numFmtId="0" fontId="42" fillId="0" borderId="4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F/ANUL%202022%20la%2015%20ian%202023/CONTRACTARE%202022%20anda/spitale%202022%20la%20data%20de%2006%20aprilie%20%202022/29,final%20an%202022/28.%20centr.final%20an%202022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cesar lunar tr.I 2022"/>
      <sheetName val="1. ianuarie 2022"/>
      <sheetName val="ian 2022 fara zecimale"/>
      <sheetName val="pe spitale"/>
      <sheetName val="SIMULARE 2022"/>
      <sheetName val="2,2, ian+feb+eval"/>
      <sheetName val="3, suplim chelt dec 2021"/>
      <sheetName val="4,suplim.chelt.ian.2022"/>
      <sheetName val="5,1, necesar martie 2022"/>
      <sheetName val="5,2 contract martie"/>
      <sheetName val="6,supl.chelt febr"/>
      <sheetName val="7,1,necesar lunar ci 01,04,2022"/>
      <sheetName val="7,2,stab.contr.aprilie"/>
      <sheetName val="7,3,detal.sume.contr.aprilie"/>
      <sheetName val="8,1,NECESAR mai-dec 2022"/>
      <sheetName val="8,2, SUME mai-dec 2022"/>
      <sheetName val="9,supl.ch.martie 2022"/>
      <sheetName val="10,modif sp zi mai"/>
      <sheetName val="11,modif 2 mai sp zi"/>
      <sheetName val="12,ucraina mar+apr"/>
      <sheetName val="13,1-ANALIZA TR.II"/>
      <sheetName val="13,2, supl.iun"/>
      <sheetName val="14,supl chimio mai,2022"/>
      <sheetName val="15,supl ucraina mai"/>
      <sheetName val="anal.reg.tr.II sp.zi"/>
      <sheetName val="16,modif sp zi iul.tand"/>
      <sheetName val="17,1 realiz tr.II"/>
      <sheetName val="anal.reg.tr.II+ec.tr.II"/>
      <sheetName val="17,2 reg.tr.II"/>
      <sheetName val="18,modif.sp.zi aug tand"/>
      <sheetName val="19,supl.chimio iulie"/>
      <sheetName val="20,modif.sp.zi.aug.slob"/>
      <sheetName val="21,1 analiza buget"/>
      <sheetName val="21,2supl.sep;chimio.aug;ucr.iul"/>
      <sheetName val="22, ucraina august 2022"/>
      <sheetName val="23,supl.tr.iv 2022"/>
      <sheetName val="24,chimio slob sept"/>
      <sheetName val="25,regulariz tr.III "/>
      <sheetName val="26,1 analiza 1%"/>
      <sheetName val="26,2 centr oct=realiz"/>
      <sheetName val="27,realiz=nov;supl.sp.zi"/>
      <sheetName val="CA dupa dim"/>
      <sheetName val="28,1 modif contract dec"/>
      <sheetName val="28,2, dec=realiz;1% III-iV"/>
      <sheetName val="slobozia"/>
      <sheetName val="urziceni"/>
      <sheetName val="fetesti"/>
      <sheetName val="tandare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30">
          <cell r="AL30">
            <v>175277.1</v>
          </cell>
        </row>
        <row r="90">
          <cell r="AL90">
            <v>453.6</v>
          </cell>
        </row>
        <row r="93">
          <cell r="AL93">
            <v>0</v>
          </cell>
        </row>
        <row r="97">
          <cell r="AL97">
            <v>3029.8199999999997</v>
          </cell>
        </row>
        <row r="99">
          <cell r="AL99">
            <v>71217970.697500005</v>
          </cell>
        </row>
      </sheetData>
      <sheetData sheetId="41" refreshError="1"/>
      <sheetData sheetId="42">
        <row r="11">
          <cell r="D11">
            <v>1032.7224999815226</v>
          </cell>
        </row>
        <row r="12">
          <cell r="K12">
            <v>351400</v>
          </cell>
        </row>
        <row r="32">
          <cell r="AH32">
            <v>3519149.4499999997</v>
          </cell>
        </row>
        <row r="45">
          <cell r="AH45">
            <v>804999.99750000006</v>
          </cell>
        </row>
        <row r="58">
          <cell r="AH58">
            <v>1100579.92</v>
          </cell>
        </row>
        <row r="71">
          <cell r="AH71">
            <v>429666.55499999999</v>
          </cell>
        </row>
        <row r="89">
          <cell r="AH89">
            <v>5854395.9225000003</v>
          </cell>
        </row>
      </sheetData>
      <sheetData sheetId="43">
        <row r="10">
          <cell r="N10">
            <v>2004.9042999999999</v>
          </cell>
        </row>
        <row r="12">
          <cell r="K12">
            <v>349395.09570000006</v>
          </cell>
        </row>
      </sheetData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8"/>
  <sheetViews>
    <sheetView topLeftCell="AE64" workbookViewId="0">
      <selection activeCell="J93" sqref="J93"/>
    </sheetView>
  </sheetViews>
  <sheetFormatPr defaultRowHeight="15" x14ac:dyDescent="0.3"/>
  <cols>
    <col min="1" max="2" width="0" style="2" hidden="1" customWidth="1"/>
    <col min="3" max="3" width="25.5703125" style="2" bestFit="1" customWidth="1"/>
    <col min="4" max="4" width="13.85546875" style="2" customWidth="1"/>
    <col min="5" max="5" width="10.85546875" style="2" customWidth="1"/>
    <col min="6" max="6" width="12.7109375" style="2" bestFit="1" customWidth="1"/>
    <col min="7" max="7" width="10.7109375" style="2" customWidth="1"/>
    <col min="8" max="8" width="11.7109375" style="2" bestFit="1" customWidth="1"/>
    <col min="9" max="9" width="7.85546875" style="2" customWidth="1"/>
    <col min="10" max="10" width="17.85546875" style="2" customWidth="1"/>
    <col min="11" max="11" width="14.28515625" style="2" bestFit="1" customWidth="1"/>
    <col min="12" max="12" width="15.28515625" style="2" customWidth="1"/>
    <col min="13" max="13" width="10.7109375" style="2" customWidth="1"/>
    <col min="14" max="14" width="14.42578125" style="2" bestFit="1" customWidth="1"/>
    <col min="15" max="15" width="8.42578125" style="30" customWidth="1"/>
    <col min="16" max="16" width="12.28515625" style="30" bestFit="1" customWidth="1"/>
    <col min="17" max="17" width="7.140625" style="30" customWidth="1"/>
    <col min="18" max="18" width="12.7109375" style="30" bestFit="1" customWidth="1"/>
    <col min="19" max="19" width="7.85546875" style="2" customWidth="1"/>
    <col min="20" max="20" width="12.7109375" style="2" customWidth="1"/>
    <col min="21" max="21" width="7.28515625" style="30" bestFit="1" customWidth="1"/>
    <col min="22" max="22" width="12.7109375" style="30" bestFit="1" customWidth="1"/>
    <col min="23" max="23" width="7.28515625" style="30" bestFit="1" customWidth="1"/>
    <col min="24" max="24" width="12.7109375" style="30" bestFit="1" customWidth="1"/>
    <col min="25" max="25" width="7.28515625" style="30" bestFit="1" customWidth="1"/>
    <col min="26" max="26" width="13.140625" style="30" customWidth="1"/>
    <col min="27" max="27" width="7.28515625" style="2" bestFit="1" customWidth="1"/>
    <col min="28" max="28" width="12.7109375" style="2" bestFit="1" customWidth="1"/>
    <col min="29" max="29" width="7.28515625" style="31" bestFit="1" customWidth="1"/>
    <col min="30" max="30" width="13.42578125" style="31" bestFit="1" customWidth="1"/>
    <col min="31" max="31" width="7.28515625" style="31" customWidth="1"/>
    <col min="32" max="32" width="13.7109375" style="31" customWidth="1"/>
    <col min="33" max="33" width="7.28515625" style="31" bestFit="1" customWidth="1"/>
    <col min="34" max="34" width="14.28515625" style="31" customWidth="1"/>
    <col min="35" max="35" width="8.140625" style="2" bestFit="1" customWidth="1"/>
    <col min="36" max="36" width="12.7109375" style="2" bestFit="1" customWidth="1"/>
    <col min="37" max="37" width="9.140625" style="2" bestFit="1" customWidth="1"/>
    <col min="38" max="38" width="12.7109375" style="2" bestFit="1" customWidth="1"/>
    <col min="39" max="39" width="15.42578125" style="32" bestFit="1" customWidth="1"/>
    <col min="40" max="40" width="12.85546875" style="32" bestFit="1" customWidth="1"/>
    <col min="41" max="41" width="11.28515625" style="2" bestFit="1" customWidth="1"/>
    <col min="42" max="42" width="12.28515625" style="2" bestFit="1" customWidth="1"/>
    <col min="43" max="256" width="9.140625" style="2"/>
    <col min="257" max="258" width="0" style="2" hidden="1" customWidth="1"/>
    <col min="259" max="259" width="25.5703125" style="2" bestFit="1" customWidth="1"/>
    <col min="260" max="260" width="13.85546875" style="2" customWidth="1"/>
    <col min="261" max="261" width="10.85546875" style="2" customWidth="1"/>
    <col min="262" max="262" width="12.7109375" style="2" bestFit="1" customWidth="1"/>
    <col min="263" max="263" width="10.7109375" style="2" customWidth="1"/>
    <col min="264" max="264" width="11.7109375" style="2" bestFit="1" customWidth="1"/>
    <col min="265" max="265" width="7.85546875" style="2" customWidth="1"/>
    <col min="266" max="266" width="17.85546875" style="2" customWidth="1"/>
    <col min="267" max="267" width="14.28515625" style="2" bestFit="1" customWidth="1"/>
    <col min="268" max="268" width="15.28515625" style="2" customWidth="1"/>
    <col min="269" max="269" width="10.7109375" style="2" customWidth="1"/>
    <col min="270" max="270" width="14.42578125" style="2" bestFit="1" customWidth="1"/>
    <col min="271" max="271" width="8.42578125" style="2" customWidth="1"/>
    <col min="272" max="272" width="12.28515625" style="2" bestFit="1" customWidth="1"/>
    <col min="273" max="273" width="7.140625" style="2" customWidth="1"/>
    <col min="274" max="274" width="12.7109375" style="2" bestFit="1" customWidth="1"/>
    <col min="275" max="275" width="7.85546875" style="2" customWidth="1"/>
    <col min="276" max="276" width="12.7109375" style="2" customWidth="1"/>
    <col min="277" max="277" width="7.28515625" style="2" bestFit="1" customWidth="1"/>
    <col min="278" max="278" width="12.7109375" style="2" bestFit="1" customWidth="1"/>
    <col min="279" max="279" width="7.28515625" style="2" bestFit="1" customWidth="1"/>
    <col min="280" max="280" width="12.7109375" style="2" bestFit="1" customWidth="1"/>
    <col min="281" max="281" width="7.28515625" style="2" bestFit="1" customWidth="1"/>
    <col min="282" max="282" width="13.140625" style="2" customWidth="1"/>
    <col min="283" max="283" width="7.28515625" style="2" bestFit="1" customWidth="1"/>
    <col min="284" max="284" width="12.7109375" style="2" bestFit="1" customWidth="1"/>
    <col min="285" max="285" width="7.28515625" style="2" bestFit="1" customWidth="1"/>
    <col min="286" max="286" width="13.42578125" style="2" bestFit="1" customWidth="1"/>
    <col min="287" max="287" width="7.28515625" style="2" customWidth="1"/>
    <col min="288" max="288" width="13.7109375" style="2" customWidth="1"/>
    <col min="289" max="289" width="7.28515625" style="2" bestFit="1" customWidth="1"/>
    <col min="290" max="290" width="14.28515625" style="2" customWidth="1"/>
    <col min="291" max="291" width="8.140625" style="2" bestFit="1" customWidth="1"/>
    <col min="292" max="292" width="12.7109375" style="2" bestFit="1" customWidth="1"/>
    <col min="293" max="293" width="9.140625" style="2" bestFit="1" customWidth="1"/>
    <col min="294" max="294" width="12.7109375" style="2" bestFit="1" customWidth="1"/>
    <col min="295" max="295" width="15.42578125" style="2" bestFit="1" customWidth="1"/>
    <col min="296" max="296" width="12.85546875" style="2" bestFit="1" customWidth="1"/>
    <col min="297" max="297" width="11.28515625" style="2" bestFit="1" customWidth="1"/>
    <col min="298" max="298" width="12.28515625" style="2" bestFit="1" customWidth="1"/>
    <col min="299" max="512" width="9.140625" style="2"/>
    <col min="513" max="514" width="0" style="2" hidden="1" customWidth="1"/>
    <col min="515" max="515" width="25.5703125" style="2" bestFit="1" customWidth="1"/>
    <col min="516" max="516" width="13.85546875" style="2" customWidth="1"/>
    <col min="517" max="517" width="10.85546875" style="2" customWidth="1"/>
    <col min="518" max="518" width="12.7109375" style="2" bestFit="1" customWidth="1"/>
    <col min="519" max="519" width="10.7109375" style="2" customWidth="1"/>
    <col min="520" max="520" width="11.7109375" style="2" bestFit="1" customWidth="1"/>
    <col min="521" max="521" width="7.85546875" style="2" customWidth="1"/>
    <col min="522" max="522" width="17.85546875" style="2" customWidth="1"/>
    <col min="523" max="523" width="14.28515625" style="2" bestFit="1" customWidth="1"/>
    <col min="524" max="524" width="15.28515625" style="2" customWidth="1"/>
    <col min="525" max="525" width="10.7109375" style="2" customWidth="1"/>
    <col min="526" max="526" width="14.42578125" style="2" bestFit="1" customWidth="1"/>
    <col min="527" max="527" width="8.42578125" style="2" customWidth="1"/>
    <col min="528" max="528" width="12.28515625" style="2" bestFit="1" customWidth="1"/>
    <col min="529" max="529" width="7.140625" style="2" customWidth="1"/>
    <col min="530" max="530" width="12.7109375" style="2" bestFit="1" customWidth="1"/>
    <col min="531" max="531" width="7.85546875" style="2" customWidth="1"/>
    <col min="532" max="532" width="12.7109375" style="2" customWidth="1"/>
    <col min="533" max="533" width="7.28515625" style="2" bestFit="1" customWidth="1"/>
    <col min="534" max="534" width="12.7109375" style="2" bestFit="1" customWidth="1"/>
    <col min="535" max="535" width="7.28515625" style="2" bestFit="1" customWidth="1"/>
    <col min="536" max="536" width="12.7109375" style="2" bestFit="1" customWidth="1"/>
    <col min="537" max="537" width="7.28515625" style="2" bestFit="1" customWidth="1"/>
    <col min="538" max="538" width="13.140625" style="2" customWidth="1"/>
    <col min="539" max="539" width="7.28515625" style="2" bestFit="1" customWidth="1"/>
    <col min="540" max="540" width="12.7109375" style="2" bestFit="1" customWidth="1"/>
    <col min="541" max="541" width="7.28515625" style="2" bestFit="1" customWidth="1"/>
    <col min="542" max="542" width="13.42578125" style="2" bestFit="1" customWidth="1"/>
    <col min="543" max="543" width="7.28515625" style="2" customWidth="1"/>
    <col min="544" max="544" width="13.7109375" style="2" customWidth="1"/>
    <col min="545" max="545" width="7.28515625" style="2" bestFit="1" customWidth="1"/>
    <col min="546" max="546" width="14.28515625" style="2" customWidth="1"/>
    <col min="547" max="547" width="8.140625" style="2" bestFit="1" customWidth="1"/>
    <col min="548" max="548" width="12.7109375" style="2" bestFit="1" customWidth="1"/>
    <col min="549" max="549" width="9.140625" style="2" bestFit="1" customWidth="1"/>
    <col min="550" max="550" width="12.7109375" style="2" bestFit="1" customWidth="1"/>
    <col min="551" max="551" width="15.42578125" style="2" bestFit="1" customWidth="1"/>
    <col min="552" max="552" width="12.85546875" style="2" bestFit="1" customWidth="1"/>
    <col min="553" max="553" width="11.28515625" style="2" bestFit="1" customWidth="1"/>
    <col min="554" max="554" width="12.28515625" style="2" bestFit="1" customWidth="1"/>
    <col min="555" max="768" width="9.140625" style="2"/>
    <col min="769" max="770" width="0" style="2" hidden="1" customWidth="1"/>
    <col min="771" max="771" width="25.5703125" style="2" bestFit="1" customWidth="1"/>
    <col min="772" max="772" width="13.85546875" style="2" customWidth="1"/>
    <col min="773" max="773" width="10.85546875" style="2" customWidth="1"/>
    <col min="774" max="774" width="12.7109375" style="2" bestFit="1" customWidth="1"/>
    <col min="775" max="775" width="10.7109375" style="2" customWidth="1"/>
    <col min="776" max="776" width="11.7109375" style="2" bestFit="1" customWidth="1"/>
    <col min="777" max="777" width="7.85546875" style="2" customWidth="1"/>
    <col min="778" max="778" width="17.85546875" style="2" customWidth="1"/>
    <col min="779" max="779" width="14.28515625" style="2" bestFit="1" customWidth="1"/>
    <col min="780" max="780" width="15.28515625" style="2" customWidth="1"/>
    <col min="781" max="781" width="10.7109375" style="2" customWidth="1"/>
    <col min="782" max="782" width="14.42578125" style="2" bestFit="1" customWidth="1"/>
    <col min="783" max="783" width="8.42578125" style="2" customWidth="1"/>
    <col min="784" max="784" width="12.28515625" style="2" bestFit="1" customWidth="1"/>
    <col min="785" max="785" width="7.140625" style="2" customWidth="1"/>
    <col min="786" max="786" width="12.7109375" style="2" bestFit="1" customWidth="1"/>
    <col min="787" max="787" width="7.85546875" style="2" customWidth="1"/>
    <col min="788" max="788" width="12.7109375" style="2" customWidth="1"/>
    <col min="789" max="789" width="7.28515625" style="2" bestFit="1" customWidth="1"/>
    <col min="790" max="790" width="12.7109375" style="2" bestFit="1" customWidth="1"/>
    <col min="791" max="791" width="7.28515625" style="2" bestFit="1" customWidth="1"/>
    <col min="792" max="792" width="12.7109375" style="2" bestFit="1" customWidth="1"/>
    <col min="793" max="793" width="7.28515625" style="2" bestFit="1" customWidth="1"/>
    <col min="794" max="794" width="13.140625" style="2" customWidth="1"/>
    <col min="795" max="795" width="7.28515625" style="2" bestFit="1" customWidth="1"/>
    <col min="796" max="796" width="12.7109375" style="2" bestFit="1" customWidth="1"/>
    <col min="797" max="797" width="7.28515625" style="2" bestFit="1" customWidth="1"/>
    <col min="798" max="798" width="13.42578125" style="2" bestFit="1" customWidth="1"/>
    <col min="799" max="799" width="7.28515625" style="2" customWidth="1"/>
    <col min="800" max="800" width="13.7109375" style="2" customWidth="1"/>
    <col min="801" max="801" width="7.28515625" style="2" bestFit="1" customWidth="1"/>
    <col min="802" max="802" width="14.28515625" style="2" customWidth="1"/>
    <col min="803" max="803" width="8.140625" style="2" bestFit="1" customWidth="1"/>
    <col min="804" max="804" width="12.7109375" style="2" bestFit="1" customWidth="1"/>
    <col min="805" max="805" width="9.140625" style="2" bestFit="1" customWidth="1"/>
    <col min="806" max="806" width="12.7109375" style="2" bestFit="1" customWidth="1"/>
    <col min="807" max="807" width="15.42578125" style="2" bestFit="1" customWidth="1"/>
    <col min="808" max="808" width="12.85546875" style="2" bestFit="1" customWidth="1"/>
    <col min="809" max="809" width="11.28515625" style="2" bestFit="1" customWidth="1"/>
    <col min="810" max="810" width="12.28515625" style="2" bestFit="1" customWidth="1"/>
    <col min="811" max="1024" width="9.140625" style="2"/>
    <col min="1025" max="1026" width="0" style="2" hidden="1" customWidth="1"/>
    <col min="1027" max="1027" width="25.5703125" style="2" bestFit="1" customWidth="1"/>
    <col min="1028" max="1028" width="13.85546875" style="2" customWidth="1"/>
    <col min="1029" max="1029" width="10.85546875" style="2" customWidth="1"/>
    <col min="1030" max="1030" width="12.7109375" style="2" bestFit="1" customWidth="1"/>
    <col min="1031" max="1031" width="10.7109375" style="2" customWidth="1"/>
    <col min="1032" max="1032" width="11.7109375" style="2" bestFit="1" customWidth="1"/>
    <col min="1033" max="1033" width="7.85546875" style="2" customWidth="1"/>
    <col min="1034" max="1034" width="17.85546875" style="2" customWidth="1"/>
    <col min="1035" max="1035" width="14.28515625" style="2" bestFit="1" customWidth="1"/>
    <col min="1036" max="1036" width="15.28515625" style="2" customWidth="1"/>
    <col min="1037" max="1037" width="10.7109375" style="2" customWidth="1"/>
    <col min="1038" max="1038" width="14.42578125" style="2" bestFit="1" customWidth="1"/>
    <col min="1039" max="1039" width="8.42578125" style="2" customWidth="1"/>
    <col min="1040" max="1040" width="12.28515625" style="2" bestFit="1" customWidth="1"/>
    <col min="1041" max="1041" width="7.140625" style="2" customWidth="1"/>
    <col min="1042" max="1042" width="12.7109375" style="2" bestFit="1" customWidth="1"/>
    <col min="1043" max="1043" width="7.85546875" style="2" customWidth="1"/>
    <col min="1044" max="1044" width="12.7109375" style="2" customWidth="1"/>
    <col min="1045" max="1045" width="7.28515625" style="2" bestFit="1" customWidth="1"/>
    <col min="1046" max="1046" width="12.7109375" style="2" bestFit="1" customWidth="1"/>
    <col min="1047" max="1047" width="7.28515625" style="2" bestFit="1" customWidth="1"/>
    <col min="1048" max="1048" width="12.7109375" style="2" bestFit="1" customWidth="1"/>
    <col min="1049" max="1049" width="7.28515625" style="2" bestFit="1" customWidth="1"/>
    <col min="1050" max="1050" width="13.140625" style="2" customWidth="1"/>
    <col min="1051" max="1051" width="7.28515625" style="2" bestFit="1" customWidth="1"/>
    <col min="1052" max="1052" width="12.7109375" style="2" bestFit="1" customWidth="1"/>
    <col min="1053" max="1053" width="7.28515625" style="2" bestFit="1" customWidth="1"/>
    <col min="1054" max="1054" width="13.42578125" style="2" bestFit="1" customWidth="1"/>
    <col min="1055" max="1055" width="7.28515625" style="2" customWidth="1"/>
    <col min="1056" max="1056" width="13.7109375" style="2" customWidth="1"/>
    <col min="1057" max="1057" width="7.28515625" style="2" bestFit="1" customWidth="1"/>
    <col min="1058" max="1058" width="14.28515625" style="2" customWidth="1"/>
    <col min="1059" max="1059" width="8.140625" style="2" bestFit="1" customWidth="1"/>
    <col min="1060" max="1060" width="12.7109375" style="2" bestFit="1" customWidth="1"/>
    <col min="1061" max="1061" width="9.140625" style="2" bestFit="1" customWidth="1"/>
    <col min="1062" max="1062" width="12.7109375" style="2" bestFit="1" customWidth="1"/>
    <col min="1063" max="1063" width="15.42578125" style="2" bestFit="1" customWidth="1"/>
    <col min="1064" max="1064" width="12.85546875" style="2" bestFit="1" customWidth="1"/>
    <col min="1065" max="1065" width="11.28515625" style="2" bestFit="1" customWidth="1"/>
    <col min="1066" max="1066" width="12.28515625" style="2" bestFit="1" customWidth="1"/>
    <col min="1067" max="1280" width="9.140625" style="2"/>
    <col min="1281" max="1282" width="0" style="2" hidden="1" customWidth="1"/>
    <col min="1283" max="1283" width="25.5703125" style="2" bestFit="1" customWidth="1"/>
    <col min="1284" max="1284" width="13.85546875" style="2" customWidth="1"/>
    <col min="1285" max="1285" width="10.85546875" style="2" customWidth="1"/>
    <col min="1286" max="1286" width="12.7109375" style="2" bestFit="1" customWidth="1"/>
    <col min="1287" max="1287" width="10.7109375" style="2" customWidth="1"/>
    <col min="1288" max="1288" width="11.7109375" style="2" bestFit="1" customWidth="1"/>
    <col min="1289" max="1289" width="7.85546875" style="2" customWidth="1"/>
    <col min="1290" max="1290" width="17.85546875" style="2" customWidth="1"/>
    <col min="1291" max="1291" width="14.28515625" style="2" bestFit="1" customWidth="1"/>
    <col min="1292" max="1292" width="15.28515625" style="2" customWidth="1"/>
    <col min="1293" max="1293" width="10.7109375" style="2" customWidth="1"/>
    <col min="1294" max="1294" width="14.42578125" style="2" bestFit="1" customWidth="1"/>
    <col min="1295" max="1295" width="8.42578125" style="2" customWidth="1"/>
    <col min="1296" max="1296" width="12.28515625" style="2" bestFit="1" customWidth="1"/>
    <col min="1297" max="1297" width="7.140625" style="2" customWidth="1"/>
    <col min="1298" max="1298" width="12.7109375" style="2" bestFit="1" customWidth="1"/>
    <col min="1299" max="1299" width="7.85546875" style="2" customWidth="1"/>
    <col min="1300" max="1300" width="12.7109375" style="2" customWidth="1"/>
    <col min="1301" max="1301" width="7.28515625" style="2" bestFit="1" customWidth="1"/>
    <col min="1302" max="1302" width="12.7109375" style="2" bestFit="1" customWidth="1"/>
    <col min="1303" max="1303" width="7.28515625" style="2" bestFit="1" customWidth="1"/>
    <col min="1304" max="1304" width="12.7109375" style="2" bestFit="1" customWidth="1"/>
    <col min="1305" max="1305" width="7.28515625" style="2" bestFit="1" customWidth="1"/>
    <col min="1306" max="1306" width="13.140625" style="2" customWidth="1"/>
    <col min="1307" max="1307" width="7.28515625" style="2" bestFit="1" customWidth="1"/>
    <col min="1308" max="1308" width="12.7109375" style="2" bestFit="1" customWidth="1"/>
    <col min="1309" max="1309" width="7.28515625" style="2" bestFit="1" customWidth="1"/>
    <col min="1310" max="1310" width="13.42578125" style="2" bestFit="1" customWidth="1"/>
    <col min="1311" max="1311" width="7.28515625" style="2" customWidth="1"/>
    <col min="1312" max="1312" width="13.7109375" style="2" customWidth="1"/>
    <col min="1313" max="1313" width="7.28515625" style="2" bestFit="1" customWidth="1"/>
    <col min="1314" max="1314" width="14.28515625" style="2" customWidth="1"/>
    <col min="1315" max="1315" width="8.140625" style="2" bestFit="1" customWidth="1"/>
    <col min="1316" max="1316" width="12.7109375" style="2" bestFit="1" customWidth="1"/>
    <col min="1317" max="1317" width="9.140625" style="2" bestFit="1" customWidth="1"/>
    <col min="1318" max="1318" width="12.7109375" style="2" bestFit="1" customWidth="1"/>
    <col min="1319" max="1319" width="15.42578125" style="2" bestFit="1" customWidth="1"/>
    <col min="1320" max="1320" width="12.85546875" style="2" bestFit="1" customWidth="1"/>
    <col min="1321" max="1321" width="11.28515625" style="2" bestFit="1" customWidth="1"/>
    <col min="1322" max="1322" width="12.28515625" style="2" bestFit="1" customWidth="1"/>
    <col min="1323" max="1536" width="9.140625" style="2"/>
    <col min="1537" max="1538" width="0" style="2" hidden="1" customWidth="1"/>
    <col min="1539" max="1539" width="25.5703125" style="2" bestFit="1" customWidth="1"/>
    <col min="1540" max="1540" width="13.85546875" style="2" customWidth="1"/>
    <col min="1541" max="1541" width="10.85546875" style="2" customWidth="1"/>
    <col min="1542" max="1542" width="12.7109375" style="2" bestFit="1" customWidth="1"/>
    <col min="1543" max="1543" width="10.7109375" style="2" customWidth="1"/>
    <col min="1544" max="1544" width="11.7109375" style="2" bestFit="1" customWidth="1"/>
    <col min="1545" max="1545" width="7.85546875" style="2" customWidth="1"/>
    <col min="1546" max="1546" width="17.85546875" style="2" customWidth="1"/>
    <col min="1547" max="1547" width="14.28515625" style="2" bestFit="1" customWidth="1"/>
    <col min="1548" max="1548" width="15.28515625" style="2" customWidth="1"/>
    <col min="1549" max="1549" width="10.7109375" style="2" customWidth="1"/>
    <col min="1550" max="1550" width="14.42578125" style="2" bestFit="1" customWidth="1"/>
    <col min="1551" max="1551" width="8.42578125" style="2" customWidth="1"/>
    <col min="1552" max="1552" width="12.28515625" style="2" bestFit="1" customWidth="1"/>
    <col min="1553" max="1553" width="7.140625" style="2" customWidth="1"/>
    <col min="1554" max="1554" width="12.7109375" style="2" bestFit="1" customWidth="1"/>
    <col min="1555" max="1555" width="7.85546875" style="2" customWidth="1"/>
    <col min="1556" max="1556" width="12.7109375" style="2" customWidth="1"/>
    <col min="1557" max="1557" width="7.28515625" style="2" bestFit="1" customWidth="1"/>
    <col min="1558" max="1558" width="12.7109375" style="2" bestFit="1" customWidth="1"/>
    <col min="1559" max="1559" width="7.28515625" style="2" bestFit="1" customWidth="1"/>
    <col min="1560" max="1560" width="12.7109375" style="2" bestFit="1" customWidth="1"/>
    <col min="1561" max="1561" width="7.28515625" style="2" bestFit="1" customWidth="1"/>
    <col min="1562" max="1562" width="13.140625" style="2" customWidth="1"/>
    <col min="1563" max="1563" width="7.28515625" style="2" bestFit="1" customWidth="1"/>
    <col min="1564" max="1564" width="12.7109375" style="2" bestFit="1" customWidth="1"/>
    <col min="1565" max="1565" width="7.28515625" style="2" bestFit="1" customWidth="1"/>
    <col min="1566" max="1566" width="13.42578125" style="2" bestFit="1" customWidth="1"/>
    <col min="1567" max="1567" width="7.28515625" style="2" customWidth="1"/>
    <col min="1568" max="1568" width="13.7109375" style="2" customWidth="1"/>
    <col min="1569" max="1569" width="7.28515625" style="2" bestFit="1" customWidth="1"/>
    <col min="1570" max="1570" width="14.28515625" style="2" customWidth="1"/>
    <col min="1571" max="1571" width="8.140625" style="2" bestFit="1" customWidth="1"/>
    <col min="1572" max="1572" width="12.7109375" style="2" bestFit="1" customWidth="1"/>
    <col min="1573" max="1573" width="9.140625" style="2" bestFit="1" customWidth="1"/>
    <col min="1574" max="1574" width="12.7109375" style="2" bestFit="1" customWidth="1"/>
    <col min="1575" max="1575" width="15.42578125" style="2" bestFit="1" customWidth="1"/>
    <col min="1576" max="1576" width="12.85546875" style="2" bestFit="1" customWidth="1"/>
    <col min="1577" max="1577" width="11.28515625" style="2" bestFit="1" customWidth="1"/>
    <col min="1578" max="1578" width="12.28515625" style="2" bestFit="1" customWidth="1"/>
    <col min="1579" max="1792" width="9.140625" style="2"/>
    <col min="1793" max="1794" width="0" style="2" hidden="1" customWidth="1"/>
    <col min="1795" max="1795" width="25.5703125" style="2" bestFit="1" customWidth="1"/>
    <col min="1796" max="1796" width="13.85546875" style="2" customWidth="1"/>
    <col min="1797" max="1797" width="10.85546875" style="2" customWidth="1"/>
    <col min="1798" max="1798" width="12.7109375" style="2" bestFit="1" customWidth="1"/>
    <col min="1799" max="1799" width="10.7109375" style="2" customWidth="1"/>
    <col min="1800" max="1800" width="11.7109375" style="2" bestFit="1" customWidth="1"/>
    <col min="1801" max="1801" width="7.85546875" style="2" customWidth="1"/>
    <col min="1802" max="1802" width="17.85546875" style="2" customWidth="1"/>
    <col min="1803" max="1803" width="14.28515625" style="2" bestFit="1" customWidth="1"/>
    <col min="1804" max="1804" width="15.28515625" style="2" customWidth="1"/>
    <col min="1805" max="1805" width="10.7109375" style="2" customWidth="1"/>
    <col min="1806" max="1806" width="14.42578125" style="2" bestFit="1" customWidth="1"/>
    <col min="1807" max="1807" width="8.42578125" style="2" customWidth="1"/>
    <col min="1808" max="1808" width="12.28515625" style="2" bestFit="1" customWidth="1"/>
    <col min="1809" max="1809" width="7.140625" style="2" customWidth="1"/>
    <col min="1810" max="1810" width="12.7109375" style="2" bestFit="1" customWidth="1"/>
    <col min="1811" max="1811" width="7.85546875" style="2" customWidth="1"/>
    <col min="1812" max="1812" width="12.7109375" style="2" customWidth="1"/>
    <col min="1813" max="1813" width="7.28515625" style="2" bestFit="1" customWidth="1"/>
    <col min="1814" max="1814" width="12.7109375" style="2" bestFit="1" customWidth="1"/>
    <col min="1815" max="1815" width="7.28515625" style="2" bestFit="1" customWidth="1"/>
    <col min="1816" max="1816" width="12.7109375" style="2" bestFit="1" customWidth="1"/>
    <col min="1817" max="1817" width="7.28515625" style="2" bestFit="1" customWidth="1"/>
    <col min="1818" max="1818" width="13.140625" style="2" customWidth="1"/>
    <col min="1819" max="1819" width="7.28515625" style="2" bestFit="1" customWidth="1"/>
    <col min="1820" max="1820" width="12.7109375" style="2" bestFit="1" customWidth="1"/>
    <col min="1821" max="1821" width="7.28515625" style="2" bestFit="1" customWidth="1"/>
    <col min="1822" max="1822" width="13.42578125" style="2" bestFit="1" customWidth="1"/>
    <col min="1823" max="1823" width="7.28515625" style="2" customWidth="1"/>
    <col min="1824" max="1824" width="13.7109375" style="2" customWidth="1"/>
    <col min="1825" max="1825" width="7.28515625" style="2" bestFit="1" customWidth="1"/>
    <col min="1826" max="1826" width="14.28515625" style="2" customWidth="1"/>
    <col min="1827" max="1827" width="8.140625" style="2" bestFit="1" customWidth="1"/>
    <col min="1828" max="1828" width="12.7109375" style="2" bestFit="1" customWidth="1"/>
    <col min="1829" max="1829" width="9.140625" style="2" bestFit="1" customWidth="1"/>
    <col min="1830" max="1830" width="12.7109375" style="2" bestFit="1" customWidth="1"/>
    <col min="1831" max="1831" width="15.42578125" style="2" bestFit="1" customWidth="1"/>
    <col min="1832" max="1832" width="12.85546875" style="2" bestFit="1" customWidth="1"/>
    <col min="1833" max="1833" width="11.28515625" style="2" bestFit="1" customWidth="1"/>
    <col min="1834" max="1834" width="12.28515625" style="2" bestFit="1" customWidth="1"/>
    <col min="1835" max="2048" width="9.140625" style="2"/>
    <col min="2049" max="2050" width="0" style="2" hidden="1" customWidth="1"/>
    <col min="2051" max="2051" width="25.5703125" style="2" bestFit="1" customWidth="1"/>
    <col min="2052" max="2052" width="13.85546875" style="2" customWidth="1"/>
    <col min="2053" max="2053" width="10.85546875" style="2" customWidth="1"/>
    <col min="2054" max="2054" width="12.7109375" style="2" bestFit="1" customWidth="1"/>
    <col min="2055" max="2055" width="10.7109375" style="2" customWidth="1"/>
    <col min="2056" max="2056" width="11.7109375" style="2" bestFit="1" customWidth="1"/>
    <col min="2057" max="2057" width="7.85546875" style="2" customWidth="1"/>
    <col min="2058" max="2058" width="17.85546875" style="2" customWidth="1"/>
    <col min="2059" max="2059" width="14.28515625" style="2" bestFit="1" customWidth="1"/>
    <col min="2060" max="2060" width="15.28515625" style="2" customWidth="1"/>
    <col min="2061" max="2061" width="10.7109375" style="2" customWidth="1"/>
    <col min="2062" max="2062" width="14.42578125" style="2" bestFit="1" customWidth="1"/>
    <col min="2063" max="2063" width="8.42578125" style="2" customWidth="1"/>
    <col min="2064" max="2064" width="12.28515625" style="2" bestFit="1" customWidth="1"/>
    <col min="2065" max="2065" width="7.140625" style="2" customWidth="1"/>
    <col min="2066" max="2066" width="12.7109375" style="2" bestFit="1" customWidth="1"/>
    <col min="2067" max="2067" width="7.85546875" style="2" customWidth="1"/>
    <col min="2068" max="2068" width="12.7109375" style="2" customWidth="1"/>
    <col min="2069" max="2069" width="7.28515625" style="2" bestFit="1" customWidth="1"/>
    <col min="2070" max="2070" width="12.7109375" style="2" bestFit="1" customWidth="1"/>
    <col min="2071" max="2071" width="7.28515625" style="2" bestFit="1" customWidth="1"/>
    <col min="2072" max="2072" width="12.7109375" style="2" bestFit="1" customWidth="1"/>
    <col min="2073" max="2073" width="7.28515625" style="2" bestFit="1" customWidth="1"/>
    <col min="2074" max="2074" width="13.140625" style="2" customWidth="1"/>
    <col min="2075" max="2075" width="7.28515625" style="2" bestFit="1" customWidth="1"/>
    <col min="2076" max="2076" width="12.7109375" style="2" bestFit="1" customWidth="1"/>
    <col min="2077" max="2077" width="7.28515625" style="2" bestFit="1" customWidth="1"/>
    <col min="2078" max="2078" width="13.42578125" style="2" bestFit="1" customWidth="1"/>
    <col min="2079" max="2079" width="7.28515625" style="2" customWidth="1"/>
    <col min="2080" max="2080" width="13.7109375" style="2" customWidth="1"/>
    <col min="2081" max="2081" width="7.28515625" style="2" bestFit="1" customWidth="1"/>
    <col min="2082" max="2082" width="14.28515625" style="2" customWidth="1"/>
    <col min="2083" max="2083" width="8.140625" style="2" bestFit="1" customWidth="1"/>
    <col min="2084" max="2084" width="12.7109375" style="2" bestFit="1" customWidth="1"/>
    <col min="2085" max="2085" width="9.140625" style="2" bestFit="1" customWidth="1"/>
    <col min="2086" max="2086" width="12.7109375" style="2" bestFit="1" customWidth="1"/>
    <col min="2087" max="2087" width="15.42578125" style="2" bestFit="1" customWidth="1"/>
    <col min="2088" max="2088" width="12.85546875" style="2" bestFit="1" customWidth="1"/>
    <col min="2089" max="2089" width="11.28515625" style="2" bestFit="1" customWidth="1"/>
    <col min="2090" max="2090" width="12.28515625" style="2" bestFit="1" customWidth="1"/>
    <col min="2091" max="2304" width="9.140625" style="2"/>
    <col min="2305" max="2306" width="0" style="2" hidden="1" customWidth="1"/>
    <col min="2307" max="2307" width="25.5703125" style="2" bestFit="1" customWidth="1"/>
    <col min="2308" max="2308" width="13.85546875" style="2" customWidth="1"/>
    <col min="2309" max="2309" width="10.85546875" style="2" customWidth="1"/>
    <col min="2310" max="2310" width="12.7109375" style="2" bestFit="1" customWidth="1"/>
    <col min="2311" max="2311" width="10.7109375" style="2" customWidth="1"/>
    <col min="2312" max="2312" width="11.7109375" style="2" bestFit="1" customWidth="1"/>
    <col min="2313" max="2313" width="7.85546875" style="2" customWidth="1"/>
    <col min="2314" max="2314" width="17.85546875" style="2" customWidth="1"/>
    <col min="2315" max="2315" width="14.28515625" style="2" bestFit="1" customWidth="1"/>
    <col min="2316" max="2316" width="15.28515625" style="2" customWidth="1"/>
    <col min="2317" max="2317" width="10.7109375" style="2" customWidth="1"/>
    <col min="2318" max="2318" width="14.42578125" style="2" bestFit="1" customWidth="1"/>
    <col min="2319" max="2319" width="8.42578125" style="2" customWidth="1"/>
    <col min="2320" max="2320" width="12.28515625" style="2" bestFit="1" customWidth="1"/>
    <col min="2321" max="2321" width="7.140625" style="2" customWidth="1"/>
    <col min="2322" max="2322" width="12.7109375" style="2" bestFit="1" customWidth="1"/>
    <col min="2323" max="2323" width="7.85546875" style="2" customWidth="1"/>
    <col min="2324" max="2324" width="12.7109375" style="2" customWidth="1"/>
    <col min="2325" max="2325" width="7.28515625" style="2" bestFit="1" customWidth="1"/>
    <col min="2326" max="2326" width="12.7109375" style="2" bestFit="1" customWidth="1"/>
    <col min="2327" max="2327" width="7.28515625" style="2" bestFit="1" customWidth="1"/>
    <col min="2328" max="2328" width="12.7109375" style="2" bestFit="1" customWidth="1"/>
    <col min="2329" max="2329" width="7.28515625" style="2" bestFit="1" customWidth="1"/>
    <col min="2330" max="2330" width="13.140625" style="2" customWidth="1"/>
    <col min="2331" max="2331" width="7.28515625" style="2" bestFit="1" customWidth="1"/>
    <col min="2332" max="2332" width="12.7109375" style="2" bestFit="1" customWidth="1"/>
    <col min="2333" max="2333" width="7.28515625" style="2" bestFit="1" customWidth="1"/>
    <col min="2334" max="2334" width="13.42578125" style="2" bestFit="1" customWidth="1"/>
    <col min="2335" max="2335" width="7.28515625" style="2" customWidth="1"/>
    <col min="2336" max="2336" width="13.7109375" style="2" customWidth="1"/>
    <col min="2337" max="2337" width="7.28515625" style="2" bestFit="1" customWidth="1"/>
    <col min="2338" max="2338" width="14.28515625" style="2" customWidth="1"/>
    <col min="2339" max="2339" width="8.140625" style="2" bestFit="1" customWidth="1"/>
    <col min="2340" max="2340" width="12.7109375" style="2" bestFit="1" customWidth="1"/>
    <col min="2341" max="2341" width="9.140625" style="2" bestFit="1" customWidth="1"/>
    <col min="2342" max="2342" width="12.7109375" style="2" bestFit="1" customWidth="1"/>
    <col min="2343" max="2343" width="15.42578125" style="2" bestFit="1" customWidth="1"/>
    <col min="2344" max="2344" width="12.85546875" style="2" bestFit="1" customWidth="1"/>
    <col min="2345" max="2345" width="11.28515625" style="2" bestFit="1" customWidth="1"/>
    <col min="2346" max="2346" width="12.28515625" style="2" bestFit="1" customWidth="1"/>
    <col min="2347" max="2560" width="9.140625" style="2"/>
    <col min="2561" max="2562" width="0" style="2" hidden="1" customWidth="1"/>
    <col min="2563" max="2563" width="25.5703125" style="2" bestFit="1" customWidth="1"/>
    <col min="2564" max="2564" width="13.85546875" style="2" customWidth="1"/>
    <col min="2565" max="2565" width="10.85546875" style="2" customWidth="1"/>
    <col min="2566" max="2566" width="12.7109375" style="2" bestFit="1" customWidth="1"/>
    <col min="2567" max="2567" width="10.7109375" style="2" customWidth="1"/>
    <col min="2568" max="2568" width="11.7109375" style="2" bestFit="1" customWidth="1"/>
    <col min="2569" max="2569" width="7.85546875" style="2" customWidth="1"/>
    <col min="2570" max="2570" width="17.85546875" style="2" customWidth="1"/>
    <col min="2571" max="2571" width="14.28515625" style="2" bestFit="1" customWidth="1"/>
    <col min="2572" max="2572" width="15.28515625" style="2" customWidth="1"/>
    <col min="2573" max="2573" width="10.7109375" style="2" customWidth="1"/>
    <col min="2574" max="2574" width="14.42578125" style="2" bestFit="1" customWidth="1"/>
    <col min="2575" max="2575" width="8.42578125" style="2" customWidth="1"/>
    <col min="2576" max="2576" width="12.28515625" style="2" bestFit="1" customWidth="1"/>
    <col min="2577" max="2577" width="7.140625" style="2" customWidth="1"/>
    <col min="2578" max="2578" width="12.7109375" style="2" bestFit="1" customWidth="1"/>
    <col min="2579" max="2579" width="7.85546875" style="2" customWidth="1"/>
    <col min="2580" max="2580" width="12.7109375" style="2" customWidth="1"/>
    <col min="2581" max="2581" width="7.28515625" style="2" bestFit="1" customWidth="1"/>
    <col min="2582" max="2582" width="12.7109375" style="2" bestFit="1" customWidth="1"/>
    <col min="2583" max="2583" width="7.28515625" style="2" bestFit="1" customWidth="1"/>
    <col min="2584" max="2584" width="12.7109375" style="2" bestFit="1" customWidth="1"/>
    <col min="2585" max="2585" width="7.28515625" style="2" bestFit="1" customWidth="1"/>
    <col min="2586" max="2586" width="13.140625" style="2" customWidth="1"/>
    <col min="2587" max="2587" width="7.28515625" style="2" bestFit="1" customWidth="1"/>
    <col min="2588" max="2588" width="12.7109375" style="2" bestFit="1" customWidth="1"/>
    <col min="2589" max="2589" width="7.28515625" style="2" bestFit="1" customWidth="1"/>
    <col min="2590" max="2590" width="13.42578125" style="2" bestFit="1" customWidth="1"/>
    <col min="2591" max="2591" width="7.28515625" style="2" customWidth="1"/>
    <col min="2592" max="2592" width="13.7109375" style="2" customWidth="1"/>
    <col min="2593" max="2593" width="7.28515625" style="2" bestFit="1" customWidth="1"/>
    <col min="2594" max="2594" width="14.28515625" style="2" customWidth="1"/>
    <col min="2595" max="2595" width="8.140625" style="2" bestFit="1" customWidth="1"/>
    <col min="2596" max="2596" width="12.7109375" style="2" bestFit="1" customWidth="1"/>
    <col min="2597" max="2597" width="9.140625" style="2" bestFit="1" customWidth="1"/>
    <col min="2598" max="2598" width="12.7109375" style="2" bestFit="1" customWidth="1"/>
    <col min="2599" max="2599" width="15.42578125" style="2" bestFit="1" customWidth="1"/>
    <col min="2600" max="2600" width="12.85546875" style="2" bestFit="1" customWidth="1"/>
    <col min="2601" max="2601" width="11.28515625" style="2" bestFit="1" customWidth="1"/>
    <col min="2602" max="2602" width="12.28515625" style="2" bestFit="1" customWidth="1"/>
    <col min="2603" max="2816" width="9.140625" style="2"/>
    <col min="2817" max="2818" width="0" style="2" hidden="1" customWidth="1"/>
    <col min="2819" max="2819" width="25.5703125" style="2" bestFit="1" customWidth="1"/>
    <col min="2820" max="2820" width="13.85546875" style="2" customWidth="1"/>
    <col min="2821" max="2821" width="10.85546875" style="2" customWidth="1"/>
    <col min="2822" max="2822" width="12.7109375" style="2" bestFit="1" customWidth="1"/>
    <col min="2823" max="2823" width="10.7109375" style="2" customWidth="1"/>
    <col min="2824" max="2824" width="11.7109375" style="2" bestFit="1" customWidth="1"/>
    <col min="2825" max="2825" width="7.85546875" style="2" customWidth="1"/>
    <col min="2826" max="2826" width="17.85546875" style="2" customWidth="1"/>
    <col min="2827" max="2827" width="14.28515625" style="2" bestFit="1" customWidth="1"/>
    <col min="2828" max="2828" width="15.28515625" style="2" customWidth="1"/>
    <col min="2829" max="2829" width="10.7109375" style="2" customWidth="1"/>
    <col min="2830" max="2830" width="14.42578125" style="2" bestFit="1" customWidth="1"/>
    <col min="2831" max="2831" width="8.42578125" style="2" customWidth="1"/>
    <col min="2832" max="2832" width="12.28515625" style="2" bestFit="1" customWidth="1"/>
    <col min="2833" max="2833" width="7.140625" style="2" customWidth="1"/>
    <col min="2834" max="2834" width="12.7109375" style="2" bestFit="1" customWidth="1"/>
    <col min="2835" max="2835" width="7.85546875" style="2" customWidth="1"/>
    <col min="2836" max="2836" width="12.7109375" style="2" customWidth="1"/>
    <col min="2837" max="2837" width="7.28515625" style="2" bestFit="1" customWidth="1"/>
    <col min="2838" max="2838" width="12.7109375" style="2" bestFit="1" customWidth="1"/>
    <col min="2839" max="2839" width="7.28515625" style="2" bestFit="1" customWidth="1"/>
    <col min="2840" max="2840" width="12.7109375" style="2" bestFit="1" customWidth="1"/>
    <col min="2841" max="2841" width="7.28515625" style="2" bestFit="1" customWidth="1"/>
    <col min="2842" max="2842" width="13.140625" style="2" customWidth="1"/>
    <col min="2843" max="2843" width="7.28515625" style="2" bestFit="1" customWidth="1"/>
    <col min="2844" max="2844" width="12.7109375" style="2" bestFit="1" customWidth="1"/>
    <col min="2845" max="2845" width="7.28515625" style="2" bestFit="1" customWidth="1"/>
    <col min="2846" max="2846" width="13.42578125" style="2" bestFit="1" customWidth="1"/>
    <col min="2847" max="2847" width="7.28515625" style="2" customWidth="1"/>
    <col min="2848" max="2848" width="13.7109375" style="2" customWidth="1"/>
    <col min="2849" max="2849" width="7.28515625" style="2" bestFit="1" customWidth="1"/>
    <col min="2850" max="2850" width="14.28515625" style="2" customWidth="1"/>
    <col min="2851" max="2851" width="8.140625" style="2" bestFit="1" customWidth="1"/>
    <col min="2852" max="2852" width="12.7109375" style="2" bestFit="1" customWidth="1"/>
    <col min="2853" max="2853" width="9.140625" style="2" bestFit="1" customWidth="1"/>
    <col min="2854" max="2854" width="12.7109375" style="2" bestFit="1" customWidth="1"/>
    <col min="2855" max="2855" width="15.42578125" style="2" bestFit="1" customWidth="1"/>
    <col min="2856" max="2856" width="12.85546875" style="2" bestFit="1" customWidth="1"/>
    <col min="2857" max="2857" width="11.28515625" style="2" bestFit="1" customWidth="1"/>
    <col min="2858" max="2858" width="12.28515625" style="2" bestFit="1" customWidth="1"/>
    <col min="2859" max="3072" width="9.140625" style="2"/>
    <col min="3073" max="3074" width="0" style="2" hidden="1" customWidth="1"/>
    <col min="3075" max="3075" width="25.5703125" style="2" bestFit="1" customWidth="1"/>
    <col min="3076" max="3076" width="13.85546875" style="2" customWidth="1"/>
    <col min="3077" max="3077" width="10.85546875" style="2" customWidth="1"/>
    <col min="3078" max="3078" width="12.7109375" style="2" bestFit="1" customWidth="1"/>
    <col min="3079" max="3079" width="10.7109375" style="2" customWidth="1"/>
    <col min="3080" max="3080" width="11.7109375" style="2" bestFit="1" customWidth="1"/>
    <col min="3081" max="3081" width="7.85546875" style="2" customWidth="1"/>
    <col min="3082" max="3082" width="17.85546875" style="2" customWidth="1"/>
    <col min="3083" max="3083" width="14.28515625" style="2" bestFit="1" customWidth="1"/>
    <col min="3084" max="3084" width="15.28515625" style="2" customWidth="1"/>
    <col min="3085" max="3085" width="10.7109375" style="2" customWidth="1"/>
    <col min="3086" max="3086" width="14.42578125" style="2" bestFit="1" customWidth="1"/>
    <col min="3087" max="3087" width="8.42578125" style="2" customWidth="1"/>
    <col min="3088" max="3088" width="12.28515625" style="2" bestFit="1" customWidth="1"/>
    <col min="3089" max="3089" width="7.140625" style="2" customWidth="1"/>
    <col min="3090" max="3090" width="12.7109375" style="2" bestFit="1" customWidth="1"/>
    <col min="3091" max="3091" width="7.85546875" style="2" customWidth="1"/>
    <col min="3092" max="3092" width="12.7109375" style="2" customWidth="1"/>
    <col min="3093" max="3093" width="7.28515625" style="2" bestFit="1" customWidth="1"/>
    <col min="3094" max="3094" width="12.7109375" style="2" bestFit="1" customWidth="1"/>
    <col min="3095" max="3095" width="7.28515625" style="2" bestFit="1" customWidth="1"/>
    <col min="3096" max="3096" width="12.7109375" style="2" bestFit="1" customWidth="1"/>
    <col min="3097" max="3097" width="7.28515625" style="2" bestFit="1" customWidth="1"/>
    <col min="3098" max="3098" width="13.140625" style="2" customWidth="1"/>
    <col min="3099" max="3099" width="7.28515625" style="2" bestFit="1" customWidth="1"/>
    <col min="3100" max="3100" width="12.7109375" style="2" bestFit="1" customWidth="1"/>
    <col min="3101" max="3101" width="7.28515625" style="2" bestFit="1" customWidth="1"/>
    <col min="3102" max="3102" width="13.42578125" style="2" bestFit="1" customWidth="1"/>
    <col min="3103" max="3103" width="7.28515625" style="2" customWidth="1"/>
    <col min="3104" max="3104" width="13.7109375" style="2" customWidth="1"/>
    <col min="3105" max="3105" width="7.28515625" style="2" bestFit="1" customWidth="1"/>
    <col min="3106" max="3106" width="14.28515625" style="2" customWidth="1"/>
    <col min="3107" max="3107" width="8.140625" style="2" bestFit="1" customWidth="1"/>
    <col min="3108" max="3108" width="12.7109375" style="2" bestFit="1" customWidth="1"/>
    <col min="3109" max="3109" width="9.140625" style="2" bestFit="1" customWidth="1"/>
    <col min="3110" max="3110" width="12.7109375" style="2" bestFit="1" customWidth="1"/>
    <col min="3111" max="3111" width="15.42578125" style="2" bestFit="1" customWidth="1"/>
    <col min="3112" max="3112" width="12.85546875" style="2" bestFit="1" customWidth="1"/>
    <col min="3113" max="3113" width="11.28515625" style="2" bestFit="1" customWidth="1"/>
    <col min="3114" max="3114" width="12.28515625" style="2" bestFit="1" customWidth="1"/>
    <col min="3115" max="3328" width="9.140625" style="2"/>
    <col min="3329" max="3330" width="0" style="2" hidden="1" customWidth="1"/>
    <col min="3331" max="3331" width="25.5703125" style="2" bestFit="1" customWidth="1"/>
    <col min="3332" max="3332" width="13.85546875" style="2" customWidth="1"/>
    <col min="3333" max="3333" width="10.85546875" style="2" customWidth="1"/>
    <col min="3334" max="3334" width="12.7109375" style="2" bestFit="1" customWidth="1"/>
    <col min="3335" max="3335" width="10.7109375" style="2" customWidth="1"/>
    <col min="3336" max="3336" width="11.7109375" style="2" bestFit="1" customWidth="1"/>
    <col min="3337" max="3337" width="7.85546875" style="2" customWidth="1"/>
    <col min="3338" max="3338" width="17.85546875" style="2" customWidth="1"/>
    <col min="3339" max="3339" width="14.28515625" style="2" bestFit="1" customWidth="1"/>
    <col min="3340" max="3340" width="15.28515625" style="2" customWidth="1"/>
    <col min="3341" max="3341" width="10.7109375" style="2" customWidth="1"/>
    <col min="3342" max="3342" width="14.42578125" style="2" bestFit="1" customWidth="1"/>
    <col min="3343" max="3343" width="8.42578125" style="2" customWidth="1"/>
    <col min="3344" max="3344" width="12.28515625" style="2" bestFit="1" customWidth="1"/>
    <col min="3345" max="3345" width="7.140625" style="2" customWidth="1"/>
    <col min="3346" max="3346" width="12.7109375" style="2" bestFit="1" customWidth="1"/>
    <col min="3347" max="3347" width="7.85546875" style="2" customWidth="1"/>
    <col min="3348" max="3348" width="12.7109375" style="2" customWidth="1"/>
    <col min="3349" max="3349" width="7.28515625" style="2" bestFit="1" customWidth="1"/>
    <col min="3350" max="3350" width="12.7109375" style="2" bestFit="1" customWidth="1"/>
    <col min="3351" max="3351" width="7.28515625" style="2" bestFit="1" customWidth="1"/>
    <col min="3352" max="3352" width="12.7109375" style="2" bestFit="1" customWidth="1"/>
    <col min="3353" max="3353" width="7.28515625" style="2" bestFit="1" customWidth="1"/>
    <col min="3354" max="3354" width="13.140625" style="2" customWidth="1"/>
    <col min="3355" max="3355" width="7.28515625" style="2" bestFit="1" customWidth="1"/>
    <col min="3356" max="3356" width="12.7109375" style="2" bestFit="1" customWidth="1"/>
    <col min="3357" max="3357" width="7.28515625" style="2" bestFit="1" customWidth="1"/>
    <col min="3358" max="3358" width="13.42578125" style="2" bestFit="1" customWidth="1"/>
    <col min="3359" max="3359" width="7.28515625" style="2" customWidth="1"/>
    <col min="3360" max="3360" width="13.7109375" style="2" customWidth="1"/>
    <col min="3361" max="3361" width="7.28515625" style="2" bestFit="1" customWidth="1"/>
    <col min="3362" max="3362" width="14.28515625" style="2" customWidth="1"/>
    <col min="3363" max="3363" width="8.140625" style="2" bestFit="1" customWidth="1"/>
    <col min="3364" max="3364" width="12.7109375" style="2" bestFit="1" customWidth="1"/>
    <col min="3365" max="3365" width="9.140625" style="2" bestFit="1" customWidth="1"/>
    <col min="3366" max="3366" width="12.7109375" style="2" bestFit="1" customWidth="1"/>
    <col min="3367" max="3367" width="15.42578125" style="2" bestFit="1" customWidth="1"/>
    <col min="3368" max="3368" width="12.85546875" style="2" bestFit="1" customWidth="1"/>
    <col min="3369" max="3369" width="11.28515625" style="2" bestFit="1" customWidth="1"/>
    <col min="3370" max="3370" width="12.28515625" style="2" bestFit="1" customWidth="1"/>
    <col min="3371" max="3584" width="9.140625" style="2"/>
    <col min="3585" max="3586" width="0" style="2" hidden="1" customWidth="1"/>
    <col min="3587" max="3587" width="25.5703125" style="2" bestFit="1" customWidth="1"/>
    <col min="3588" max="3588" width="13.85546875" style="2" customWidth="1"/>
    <col min="3589" max="3589" width="10.85546875" style="2" customWidth="1"/>
    <col min="3590" max="3590" width="12.7109375" style="2" bestFit="1" customWidth="1"/>
    <col min="3591" max="3591" width="10.7109375" style="2" customWidth="1"/>
    <col min="3592" max="3592" width="11.7109375" style="2" bestFit="1" customWidth="1"/>
    <col min="3593" max="3593" width="7.85546875" style="2" customWidth="1"/>
    <col min="3594" max="3594" width="17.85546875" style="2" customWidth="1"/>
    <col min="3595" max="3595" width="14.28515625" style="2" bestFit="1" customWidth="1"/>
    <col min="3596" max="3596" width="15.28515625" style="2" customWidth="1"/>
    <col min="3597" max="3597" width="10.7109375" style="2" customWidth="1"/>
    <col min="3598" max="3598" width="14.42578125" style="2" bestFit="1" customWidth="1"/>
    <col min="3599" max="3599" width="8.42578125" style="2" customWidth="1"/>
    <col min="3600" max="3600" width="12.28515625" style="2" bestFit="1" customWidth="1"/>
    <col min="3601" max="3601" width="7.140625" style="2" customWidth="1"/>
    <col min="3602" max="3602" width="12.7109375" style="2" bestFit="1" customWidth="1"/>
    <col min="3603" max="3603" width="7.85546875" style="2" customWidth="1"/>
    <col min="3604" max="3604" width="12.7109375" style="2" customWidth="1"/>
    <col min="3605" max="3605" width="7.28515625" style="2" bestFit="1" customWidth="1"/>
    <col min="3606" max="3606" width="12.7109375" style="2" bestFit="1" customWidth="1"/>
    <col min="3607" max="3607" width="7.28515625" style="2" bestFit="1" customWidth="1"/>
    <col min="3608" max="3608" width="12.7109375" style="2" bestFit="1" customWidth="1"/>
    <col min="3609" max="3609" width="7.28515625" style="2" bestFit="1" customWidth="1"/>
    <col min="3610" max="3610" width="13.140625" style="2" customWidth="1"/>
    <col min="3611" max="3611" width="7.28515625" style="2" bestFit="1" customWidth="1"/>
    <col min="3612" max="3612" width="12.7109375" style="2" bestFit="1" customWidth="1"/>
    <col min="3613" max="3613" width="7.28515625" style="2" bestFit="1" customWidth="1"/>
    <col min="3614" max="3614" width="13.42578125" style="2" bestFit="1" customWidth="1"/>
    <col min="3615" max="3615" width="7.28515625" style="2" customWidth="1"/>
    <col min="3616" max="3616" width="13.7109375" style="2" customWidth="1"/>
    <col min="3617" max="3617" width="7.28515625" style="2" bestFit="1" customWidth="1"/>
    <col min="3618" max="3618" width="14.28515625" style="2" customWidth="1"/>
    <col min="3619" max="3619" width="8.140625" style="2" bestFit="1" customWidth="1"/>
    <col min="3620" max="3620" width="12.7109375" style="2" bestFit="1" customWidth="1"/>
    <col min="3621" max="3621" width="9.140625" style="2" bestFit="1" customWidth="1"/>
    <col min="3622" max="3622" width="12.7109375" style="2" bestFit="1" customWidth="1"/>
    <col min="3623" max="3623" width="15.42578125" style="2" bestFit="1" customWidth="1"/>
    <col min="3624" max="3624" width="12.85546875" style="2" bestFit="1" customWidth="1"/>
    <col min="3625" max="3625" width="11.28515625" style="2" bestFit="1" customWidth="1"/>
    <col min="3626" max="3626" width="12.28515625" style="2" bestFit="1" customWidth="1"/>
    <col min="3627" max="3840" width="9.140625" style="2"/>
    <col min="3841" max="3842" width="0" style="2" hidden="1" customWidth="1"/>
    <col min="3843" max="3843" width="25.5703125" style="2" bestFit="1" customWidth="1"/>
    <col min="3844" max="3844" width="13.85546875" style="2" customWidth="1"/>
    <col min="3845" max="3845" width="10.85546875" style="2" customWidth="1"/>
    <col min="3846" max="3846" width="12.7109375" style="2" bestFit="1" customWidth="1"/>
    <col min="3847" max="3847" width="10.7109375" style="2" customWidth="1"/>
    <col min="3848" max="3848" width="11.7109375" style="2" bestFit="1" customWidth="1"/>
    <col min="3849" max="3849" width="7.85546875" style="2" customWidth="1"/>
    <col min="3850" max="3850" width="17.85546875" style="2" customWidth="1"/>
    <col min="3851" max="3851" width="14.28515625" style="2" bestFit="1" customWidth="1"/>
    <col min="3852" max="3852" width="15.28515625" style="2" customWidth="1"/>
    <col min="3853" max="3853" width="10.7109375" style="2" customWidth="1"/>
    <col min="3854" max="3854" width="14.42578125" style="2" bestFit="1" customWidth="1"/>
    <col min="3855" max="3855" width="8.42578125" style="2" customWidth="1"/>
    <col min="3856" max="3856" width="12.28515625" style="2" bestFit="1" customWidth="1"/>
    <col min="3857" max="3857" width="7.140625" style="2" customWidth="1"/>
    <col min="3858" max="3858" width="12.7109375" style="2" bestFit="1" customWidth="1"/>
    <col min="3859" max="3859" width="7.85546875" style="2" customWidth="1"/>
    <col min="3860" max="3860" width="12.7109375" style="2" customWidth="1"/>
    <col min="3861" max="3861" width="7.28515625" style="2" bestFit="1" customWidth="1"/>
    <col min="3862" max="3862" width="12.7109375" style="2" bestFit="1" customWidth="1"/>
    <col min="3863" max="3863" width="7.28515625" style="2" bestFit="1" customWidth="1"/>
    <col min="3864" max="3864" width="12.7109375" style="2" bestFit="1" customWidth="1"/>
    <col min="3865" max="3865" width="7.28515625" style="2" bestFit="1" customWidth="1"/>
    <col min="3866" max="3866" width="13.140625" style="2" customWidth="1"/>
    <col min="3867" max="3867" width="7.28515625" style="2" bestFit="1" customWidth="1"/>
    <col min="3868" max="3868" width="12.7109375" style="2" bestFit="1" customWidth="1"/>
    <col min="3869" max="3869" width="7.28515625" style="2" bestFit="1" customWidth="1"/>
    <col min="3870" max="3870" width="13.42578125" style="2" bestFit="1" customWidth="1"/>
    <col min="3871" max="3871" width="7.28515625" style="2" customWidth="1"/>
    <col min="3872" max="3872" width="13.7109375" style="2" customWidth="1"/>
    <col min="3873" max="3873" width="7.28515625" style="2" bestFit="1" customWidth="1"/>
    <col min="3874" max="3874" width="14.28515625" style="2" customWidth="1"/>
    <col min="3875" max="3875" width="8.140625" style="2" bestFit="1" customWidth="1"/>
    <col min="3876" max="3876" width="12.7109375" style="2" bestFit="1" customWidth="1"/>
    <col min="3877" max="3877" width="9.140625" style="2" bestFit="1" customWidth="1"/>
    <col min="3878" max="3878" width="12.7109375" style="2" bestFit="1" customWidth="1"/>
    <col min="3879" max="3879" width="15.42578125" style="2" bestFit="1" customWidth="1"/>
    <col min="3880" max="3880" width="12.85546875" style="2" bestFit="1" customWidth="1"/>
    <col min="3881" max="3881" width="11.28515625" style="2" bestFit="1" customWidth="1"/>
    <col min="3882" max="3882" width="12.28515625" style="2" bestFit="1" customWidth="1"/>
    <col min="3883" max="4096" width="9.140625" style="2"/>
    <col min="4097" max="4098" width="0" style="2" hidden="1" customWidth="1"/>
    <col min="4099" max="4099" width="25.5703125" style="2" bestFit="1" customWidth="1"/>
    <col min="4100" max="4100" width="13.85546875" style="2" customWidth="1"/>
    <col min="4101" max="4101" width="10.85546875" style="2" customWidth="1"/>
    <col min="4102" max="4102" width="12.7109375" style="2" bestFit="1" customWidth="1"/>
    <col min="4103" max="4103" width="10.7109375" style="2" customWidth="1"/>
    <col min="4104" max="4104" width="11.7109375" style="2" bestFit="1" customWidth="1"/>
    <col min="4105" max="4105" width="7.85546875" style="2" customWidth="1"/>
    <col min="4106" max="4106" width="17.85546875" style="2" customWidth="1"/>
    <col min="4107" max="4107" width="14.28515625" style="2" bestFit="1" customWidth="1"/>
    <col min="4108" max="4108" width="15.28515625" style="2" customWidth="1"/>
    <col min="4109" max="4109" width="10.7109375" style="2" customWidth="1"/>
    <col min="4110" max="4110" width="14.42578125" style="2" bestFit="1" customWidth="1"/>
    <col min="4111" max="4111" width="8.42578125" style="2" customWidth="1"/>
    <col min="4112" max="4112" width="12.28515625" style="2" bestFit="1" customWidth="1"/>
    <col min="4113" max="4113" width="7.140625" style="2" customWidth="1"/>
    <col min="4114" max="4114" width="12.7109375" style="2" bestFit="1" customWidth="1"/>
    <col min="4115" max="4115" width="7.85546875" style="2" customWidth="1"/>
    <col min="4116" max="4116" width="12.7109375" style="2" customWidth="1"/>
    <col min="4117" max="4117" width="7.28515625" style="2" bestFit="1" customWidth="1"/>
    <col min="4118" max="4118" width="12.7109375" style="2" bestFit="1" customWidth="1"/>
    <col min="4119" max="4119" width="7.28515625" style="2" bestFit="1" customWidth="1"/>
    <col min="4120" max="4120" width="12.7109375" style="2" bestFit="1" customWidth="1"/>
    <col min="4121" max="4121" width="7.28515625" style="2" bestFit="1" customWidth="1"/>
    <col min="4122" max="4122" width="13.140625" style="2" customWidth="1"/>
    <col min="4123" max="4123" width="7.28515625" style="2" bestFit="1" customWidth="1"/>
    <col min="4124" max="4124" width="12.7109375" style="2" bestFit="1" customWidth="1"/>
    <col min="4125" max="4125" width="7.28515625" style="2" bestFit="1" customWidth="1"/>
    <col min="4126" max="4126" width="13.42578125" style="2" bestFit="1" customWidth="1"/>
    <col min="4127" max="4127" width="7.28515625" style="2" customWidth="1"/>
    <col min="4128" max="4128" width="13.7109375" style="2" customWidth="1"/>
    <col min="4129" max="4129" width="7.28515625" style="2" bestFit="1" customWidth="1"/>
    <col min="4130" max="4130" width="14.28515625" style="2" customWidth="1"/>
    <col min="4131" max="4131" width="8.140625" style="2" bestFit="1" customWidth="1"/>
    <col min="4132" max="4132" width="12.7109375" style="2" bestFit="1" customWidth="1"/>
    <col min="4133" max="4133" width="9.140625" style="2" bestFit="1" customWidth="1"/>
    <col min="4134" max="4134" width="12.7109375" style="2" bestFit="1" customWidth="1"/>
    <col min="4135" max="4135" width="15.42578125" style="2" bestFit="1" customWidth="1"/>
    <col min="4136" max="4136" width="12.85546875" style="2" bestFit="1" customWidth="1"/>
    <col min="4137" max="4137" width="11.28515625" style="2" bestFit="1" customWidth="1"/>
    <col min="4138" max="4138" width="12.28515625" style="2" bestFit="1" customWidth="1"/>
    <col min="4139" max="4352" width="9.140625" style="2"/>
    <col min="4353" max="4354" width="0" style="2" hidden="1" customWidth="1"/>
    <col min="4355" max="4355" width="25.5703125" style="2" bestFit="1" customWidth="1"/>
    <col min="4356" max="4356" width="13.85546875" style="2" customWidth="1"/>
    <col min="4357" max="4357" width="10.85546875" style="2" customWidth="1"/>
    <col min="4358" max="4358" width="12.7109375" style="2" bestFit="1" customWidth="1"/>
    <col min="4359" max="4359" width="10.7109375" style="2" customWidth="1"/>
    <col min="4360" max="4360" width="11.7109375" style="2" bestFit="1" customWidth="1"/>
    <col min="4361" max="4361" width="7.85546875" style="2" customWidth="1"/>
    <col min="4362" max="4362" width="17.85546875" style="2" customWidth="1"/>
    <col min="4363" max="4363" width="14.28515625" style="2" bestFit="1" customWidth="1"/>
    <col min="4364" max="4364" width="15.28515625" style="2" customWidth="1"/>
    <col min="4365" max="4365" width="10.7109375" style="2" customWidth="1"/>
    <col min="4366" max="4366" width="14.42578125" style="2" bestFit="1" customWidth="1"/>
    <col min="4367" max="4367" width="8.42578125" style="2" customWidth="1"/>
    <col min="4368" max="4368" width="12.28515625" style="2" bestFit="1" customWidth="1"/>
    <col min="4369" max="4369" width="7.140625" style="2" customWidth="1"/>
    <col min="4370" max="4370" width="12.7109375" style="2" bestFit="1" customWidth="1"/>
    <col min="4371" max="4371" width="7.85546875" style="2" customWidth="1"/>
    <col min="4372" max="4372" width="12.7109375" style="2" customWidth="1"/>
    <col min="4373" max="4373" width="7.28515625" style="2" bestFit="1" customWidth="1"/>
    <col min="4374" max="4374" width="12.7109375" style="2" bestFit="1" customWidth="1"/>
    <col min="4375" max="4375" width="7.28515625" style="2" bestFit="1" customWidth="1"/>
    <col min="4376" max="4376" width="12.7109375" style="2" bestFit="1" customWidth="1"/>
    <col min="4377" max="4377" width="7.28515625" style="2" bestFit="1" customWidth="1"/>
    <col min="4378" max="4378" width="13.140625" style="2" customWidth="1"/>
    <col min="4379" max="4379" width="7.28515625" style="2" bestFit="1" customWidth="1"/>
    <col min="4380" max="4380" width="12.7109375" style="2" bestFit="1" customWidth="1"/>
    <col min="4381" max="4381" width="7.28515625" style="2" bestFit="1" customWidth="1"/>
    <col min="4382" max="4382" width="13.42578125" style="2" bestFit="1" customWidth="1"/>
    <col min="4383" max="4383" width="7.28515625" style="2" customWidth="1"/>
    <col min="4384" max="4384" width="13.7109375" style="2" customWidth="1"/>
    <col min="4385" max="4385" width="7.28515625" style="2" bestFit="1" customWidth="1"/>
    <col min="4386" max="4386" width="14.28515625" style="2" customWidth="1"/>
    <col min="4387" max="4387" width="8.140625" style="2" bestFit="1" customWidth="1"/>
    <col min="4388" max="4388" width="12.7109375" style="2" bestFit="1" customWidth="1"/>
    <col min="4389" max="4389" width="9.140625" style="2" bestFit="1" customWidth="1"/>
    <col min="4390" max="4390" width="12.7109375" style="2" bestFit="1" customWidth="1"/>
    <col min="4391" max="4391" width="15.42578125" style="2" bestFit="1" customWidth="1"/>
    <col min="4392" max="4392" width="12.85546875" style="2" bestFit="1" customWidth="1"/>
    <col min="4393" max="4393" width="11.28515625" style="2" bestFit="1" customWidth="1"/>
    <col min="4394" max="4394" width="12.28515625" style="2" bestFit="1" customWidth="1"/>
    <col min="4395" max="4608" width="9.140625" style="2"/>
    <col min="4609" max="4610" width="0" style="2" hidden="1" customWidth="1"/>
    <col min="4611" max="4611" width="25.5703125" style="2" bestFit="1" customWidth="1"/>
    <col min="4612" max="4612" width="13.85546875" style="2" customWidth="1"/>
    <col min="4613" max="4613" width="10.85546875" style="2" customWidth="1"/>
    <col min="4614" max="4614" width="12.7109375" style="2" bestFit="1" customWidth="1"/>
    <col min="4615" max="4615" width="10.7109375" style="2" customWidth="1"/>
    <col min="4616" max="4616" width="11.7109375" style="2" bestFit="1" customWidth="1"/>
    <col min="4617" max="4617" width="7.85546875" style="2" customWidth="1"/>
    <col min="4618" max="4618" width="17.85546875" style="2" customWidth="1"/>
    <col min="4619" max="4619" width="14.28515625" style="2" bestFit="1" customWidth="1"/>
    <col min="4620" max="4620" width="15.28515625" style="2" customWidth="1"/>
    <col min="4621" max="4621" width="10.7109375" style="2" customWidth="1"/>
    <col min="4622" max="4622" width="14.42578125" style="2" bestFit="1" customWidth="1"/>
    <col min="4623" max="4623" width="8.42578125" style="2" customWidth="1"/>
    <col min="4624" max="4624" width="12.28515625" style="2" bestFit="1" customWidth="1"/>
    <col min="4625" max="4625" width="7.140625" style="2" customWidth="1"/>
    <col min="4626" max="4626" width="12.7109375" style="2" bestFit="1" customWidth="1"/>
    <col min="4627" max="4627" width="7.85546875" style="2" customWidth="1"/>
    <col min="4628" max="4628" width="12.7109375" style="2" customWidth="1"/>
    <col min="4629" max="4629" width="7.28515625" style="2" bestFit="1" customWidth="1"/>
    <col min="4630" max="4630" width="12.7109375" style="2" bestFit="1" customWidth="1"/>
    <col min="4631" max="4631" width="7.28515625" style="2" bestFit="1" customWidth="1"/>
    <col min="4632" max="4632" width="12.7109375" style="2" bestFit="1" customWidth="1"/>
    <col min="4633" max="4633" width="7.28515625" style="2" bestFit="1" customWidth="1"/>
    <col min="4634" max="4634" width="13.140625" style="2" customWidth="1"/>
    <col min="4635" max="4635" width="7.28515625" style="2" bestFit="1" customWidth="1"/>
    <col min="4636" max="4636" width="12.7109375" style="2" bestFit="1" customWidth="1"/>
    <col min="4637" max="4637" width="7.28515625" style="2" bestFit="1" customWidth="1"/>
    <col min="4638" max="4638" width="13.42578125" style="2" bestFit="1" customWidth="1"/>
    <col min="4639" max="4639" width="7.28515625" style="2" customWidth="1"/>
    <col min="4640" max="4640" width="13.7109375" style="2" customWidth="1"/>
    <col min="4641" max="4641" width="7.28515625" style="2" bestFit="1" customWidth="1"/>
    <col min="4642" max="4642" width="14.28515625" style="2" customWidth="1"/>
    <col min="4643" max="4643" width="8.140625" style="2" bestFit="1" customWidth="1"/>
    <col min="4644" max="4644" width="12.7109375" style="2" bestFit="1" customWidth="1"/>
    <col min="4645" max="4645" width="9.140625" style="2" bestFit="1" customWidth="1"/>
    <col min="4646" max="4646" width="12.7109375" style="2" bestFit="1" customWidth="1"/>
    <col min="4647" max="4647" width="15.42578125" style="2" bestFit="1" customWidth="1"/>
    <col min="4648" max="4648" width="12.85546875" style="2" bestFit="1" customWidth="1"/>
    <col min="4649" max="4649" width="11.28515625" style="2" bestFit="1" customWidth="1"/>
    <col min="4650" max="4650" width="12.28515625" style="2" bestFit="1" customWidth="1"/>
    <col min="4651" max="4864" width="9.140625" style="2"/>
    <col min="4865" max="4866" width="0" style="2" hidden="1" customWidth="1"/>
    <col min="4867" max="4867" width="25.5703125" style="2" bestFit="1" customWidth="1"/>
    <col min="4868" max="4868" width="13.85546875" style="2" customWidth="1"/>
    <col min="4869" max="4869" width="10.85546875" style="2" customWidth="1"/>
    <col min="4870" max="4870" width="12.7109375" style="2" bestFit="1" customWidth="1"/>
    <col min="4871" max="4871" width="10.7109375" style="2" customWidth="1"/>
    <col min="4872" max="4872" width="11.7109375" style="2" bestFit="1" customWidth="1"/>
    <col min="4873" max="4873" width="7.85546875" style="2" customWidth="1"/>
    <col min="4874" max="4874" width="17.85546875" style="2" customWidth="1"/>
    <col min="4875" max="4875" width="14.28515625" style="2" bestFit="1" customWidth="1"/>
    <col min="4876" max="4876" width="15.28515625" style="2" customWidth="1"/>
    <col min="4877" max="4877" width="10.7109375" style="2" customWidth="1"/>
    <col min="4878" max="4878" width="14.42578125" style="2" bestFit="1" customWidth="1"/>
    <col min="4879" max="4879" width="8.42578125" style="2" customWidth="1"/>
    <col min="4880" max="4880" width="12.28515625" style="2" bestFit="1" customWidth="1"/>
    <col min="4881" max="4881" width="7.140625" style="2" customWidth="1"/>
    <col min="4882" max="4882" width="12.7109375" style="2" bestFit="1" customWidth="1"/>
    <col min="4883" max="4883" width="7.85546875" style="2" customWidth="1"/>
    <col min="4884" max="4884" width="12.7109375" style="2" customWidth="1"/>
    <col min="4885" max="4885" width="7.28515625" style="2" bestFit="1" customWidth="1"/>
    <col min="4886" max="4886" width="12.7109375" style="2" bestFit="1" customWidth="1"/>
    <col min="4887" max="4887" width="7.28515625" style="2" bestFit="1" customWidth="1"/>
    <col min="4888" max="4888" width="12.7109375" style="2" bestFit="1" customWidth="1"/>
    <col min="4889" max="4889" width="7.28515625" style="2" bestFit="1" customWidth="1"/>
    <col min="4890" max="4890" width="13.140625" style="2" customWidth="1"/>
    <col min="4891" max="4891" width="7.28515625" style="2" bestFit="1" customWidth="1"/>
    <col min="4892" max="4892" width="12.7109375" style="2" bestFit="1" customWidth="1"/>
    <col min="4893" max="4893" width="7.28515625" style="2" bestFit="1" customWidth="1"/>
    <col min="4894" max="4894" width="13.42578125" style="2" bestFit="1" customWidth="1"/>
    <col min="4895" max="4895" width="7.28515625" style="2" customWidth="1"/>
    <col min="4896" max="4896" width="13.7109375" style="2" customWidth="1"/>
    <col min="4897" max="4897" width="7.28515625" style="2" bestFit="1" customWidth="1"/>
    <col min="4898" max="4898" width="14.28515625" style="2" customWidth="1"/>
    <col min="4899" max="4899" width="8.140625" style="2" bestFit="1" customWidth="1"/>
    <col min="4900" max="4900" width="12.7109375" style="2" bestFit="1" customWidth="1"/>
    <col min="4901" max="4901" width="9.140625" style="2" bestFit="1" customWidth="1"/>
    <col min="4902" max="4902" width="12.7109375" style="2" bestFit="1" customWidth="1"/>
    <col min="4903" max="4903" width="15.42578125" style="2" bestFit="1" customWidth="1"/>
    <col min="4904" max="4904" width="12.85546875" style="2" bestFit="1" customWidth="1"/>
    <col min="4905" max="4905" width="11.28515625" style="2" bestFit="1" customWidth="1"/>
    <col min="4906" max="4906" width="12.28515625" style="2" bestFit="1" customWidth="1"/>
    <col min="4907" max="5120" width="9.140625" style="2"/>
    <col min="5121" max="5122" width="0" style="2" hidden="1" customWidth="1"/>
    <col min="5123" max="5123" width="25.5703125" style="2" bestFit="1" customWidth="1"/>
    <col min="5124" max="5124" width="13.85546875" style="2" customWidth="1"/>
    <col min="5125" max="5125" width="10.85546875" style="2" customWidth="1"/>
    <col min="5126" max="5126" width="12.7109375" style="2" bestFit="1" customWidth="1"/>
    <col min="5127" max="5127" width="10.7109375" style="2" customWidth="1"/>
    <col min="5128" max="5128" width="11.7109375" style="2" bestFit="1" customWidth="1"/>
    <col min="5129" max="5129" width="7.85546875" style="2" customWidth="1"/>
    <col min="5130" max="5130" width="17.85546875" style="2" customWidth="1"/>
    <col min="5131" max="5131" width="14.28515625" style="2" bestFit="1" customWidth="1"/>
    <col min="5132" max="5132" width="15.28515625" style="2" customWidth="1"/>
    <col min="5133" max="5133" width="10.7109375" style="2" customWidth="1"/>
    <col min="5134" max="5134" width="14.42578125" style="2" bestFit="1" customWidth="1"/>
    <col min="5135" max="5135" width="8.42578125" style="2" customWidth="1"/>
    <col min="5136" max="5136" width="12.28515625" style="2" bestFit="1" customWidth="1"/>
    <col min="5137" max="5137" width="7.140625" style="2" customWidth="1"/>
    <col min="5138" max="5138" width="12.7109375" style="2" bestFit="1" customWidth="1"/>
    <col min="5139" max="5139" width="7.85546875" style="2" customWidth="1"/>
    <col min="5140" max="5140" width="12.7109375" style="2" customWidth="1"/>
    <col min="5141" max="5141" width="7.28515625" style="2" bestFit="1" customWidth="1"/>
    <col min="5142" max="5142" width="12.7109375" style="2" bestFit="1" customWidth="1"/>
    <col min="5143" max="5143" width="7.28515625" style="2" bestFit="1" customWidth="1"/>
    <col min="5144" max="5144" width="12.7109375" style="2" bestFit="1" customWidth="1"/>
    <col min="5145" max="5145" width="7.28515625" style="2" bestFit="1" customWidth="1"/>
    <col min="5146" max="5146" width="13.140625" style="2" customWidth="1"/>
    <col min="5147" max="5147" width="7.28515625" style="2" bestFit="1" customWidth="1"/>
    <col min="5148" max="5148" width="12.7109375" style="2" bestFit="1" customWidth="1"/>
    <col min="5149" max="5149" width="7.28515625" style="2" bestFit="1" customWidth="1"/>
    <col min="5150" max="5150" width="13.42578125" style="2" bestFit="1" customWidth="1"/>
    <col min="5151" max="5151" width="7.28515625" style="2" customWidth="1"/>
    <col min="5152" max="5152" width="13.7109375" style="2" customWidth="1"/>
    <col min="5153" max="5153" width="7.28515625" style="2" bestFit="1" customWidth="1"/>
    <col min="5154" max="5154" width="14.28515625" style="2" customWidth="1"/>
    <col min="5155" max="5155" width="8.140625" style="2" bestFit="1" customWidth="1"/>
    <col min="5156" max="5156" width="12.7109375" style="2" bestFit="1" customWidth="1"/>
    <col min="5157" max="5157" width="9.140625" style="2" bestFit="1" customWidth="1"/>
    <col min="5158" max="5158" width="12.7109375" style="2" bestFit="1" customWidth="1"/>
    <col min="5159" max="5159" width="15.42578125" style="2" bestFit="1" customWidth="1"/>
    <col min="5160" max="5160" width="12.85546875" style="2" bestFit="1" customWidth="1"/>
    <col min="5161" max="5161" width="11.28515625" style="2" bestFit="1" customWidth="1"/>
    <col min="5162" max="5162" width="12.28515625" style="2" bestFit="1" customWidth="1"/>
    <col min="5163" max="5376" width="9.140625" style="2"/>
    <col min="5377" max="5378" width="0" style="2" hidden="1" customWidth="1"/>
    <col min="5379" max="5379" width="25.5703125" style="2" bestFit="1" customWidth="1"/>
    <col min="5380" max="5380" width="13.85546875" style="2" customWidth="1"/>
    <col min="5381" max="5381" width="10.85546875" style="2" customWidth="1"/>
    <col min="5382" max="5382" width="12.7109375" style="2" bestFit="1" customWidth="1"/>
    <col min="5383" max="5383" width="10.7109375" style="2" customWidth="1"/>
    <col min="5384" max="5384" width="11.7109375" style="2" bestFit="1" customWidth="1"/>
    <col min="5385" max="5385" width="7.85546875" style="2" customWidth="1"/>
    <col min="5386" max="5386" width="17.85546875" style="2" customWidth="1"/>
    <col min="5387" max="5387" width="14.28515625" style="2" bestFit="1" customWidth="1"/>
    <col min="5388" max="5388" width="15.28515625" style="2" customWidth="1"/>
    <col min="5389" max="5389" width="10.7109375" style="2" customWidth="1"/>
    <col min="5390" max="5390" width="14.42578125" style="2" bestFit="1" customWidth="1"/>
    <col min="5391" max="5391" width="8.42578125" style="2" customWidth="1"/>
    <col min="5392" max="5392" width="12.28515625" style="2" bestFit="1" customWidth="1"/>
    <col min="5393" max="5393" width="7.140625" style="2" customWidth="1"/>
    <col min="5394" max="5394" width="12.7109375" style="2" bestFit="1" customWidth="1"/>
    <col min="5395" max="5395" width="7.85546875" style="2" customWidth="1"/>
    <col min="5396" max="5396" width="12.7109375" style="2" customWidth="1"/>
    <col min="5397" max="5397" width="7.28515625" style="2" bestFit="1" customWidth="1"/>
    <col min="5398" max="5398" width="12.7109375" style="2" bestFit="1" customWidth="1"/>
    <col min="5399" max="5399" width="7.28515625" style="2" bestFit="1" customWidth="1"/>
    <col min="5400" max="5400" width="12.7109375" style="2" bestFit="1" customWidth="1"/>
    <col min="5401" max="5401" width="7.28515625" style="2" bestFit="1" customWidth="1"/>
    <col min="5402" max="5402" width="13.140625" style="2" customWidth="1"/>
    <col min="5403" max="5403" width="7.28515625" style="2" bestFit="1" customWidth="1"/>
    <col min="5404" max="5404" width="12.7109375" style="2" bestFit="1" customWidth="1"/>
    <col min="5405" max="5405" width="7.28515625" style="2" bestFit="1" customWidth="1"/>
    <col min="5406" max="5406" width="13.42578125" style="2" bestFit="1" customWidth="1"/>
    <col min="5407" max="5407" width="7.28515625" style="2" customWidth="1"/>
    <col min="5408" max="5408" width="13.7109375" style="2" customWidth="1"/>
    <col min="5409" max="5409" width="7.28515625" style="2" bestFit="1" customWidth="1"/>
    <col min="5410" max="5410" width="14.28515625" style="2" customWidth="1"/>
    <col min="5411" max="5411" width="8.140625" style="2" bestFit="1" customWidth="1"/>
    <col min="5412" max="5412" width="12.7109375" style="2" bestFit="1" customWidth="1"/>
    <col min="5413" max="5413" width="9.140625" style="2" bestFit="1" customWidth="1"/>
    <col min="5414" max="5414" width="12.7109375" style="2" bestFit="1" customWidth="1"/>
    <col min="5415" max="5415" width="15.42578125" style="2" bestFit="1" customWidth="1"/>
    <col min="5416" max="5416" width="12.85546875" style="2" bestFit="1" customWidth="1"/>
    <col min="5417" max="5417" width="11.28515625" style="2" bestFit="1" customWidth="1"/>
    <col min="5418" max="5418" width="12.28515625" style="2" bestFit="1" customWidth="1"/>
    <col min="5419" max="5632" width="9.140625" style="2"/>
    <col min="5633" max="5634" width="0" style="2" hidden="1" customWidth="1"/>
    <col min="5635" max="5635" width="25.5703125" style="2" bestFit="1" customWidth="1"/>
    <col min="5636" max="5636" width="13.85546875" style="2" customWidth="1"/>
    <col min="5637" max="5637" width="10.85546875" style="2" customWidth="1"/>
    <col min="5638" max="5638" width="12.7109375" style="2" bestFit="1" customWidth="1"/>
    <col min="5639" max="5639" width="10.7109375" style="2" customWidth="1"/>
    <col min="5640" max="5640" width="11.7109375" style="2" bestFit="1" customWidth="1"/>
    <col min="5641" max="5641" width="7.85546875" style="2" customWidth="1"/>
    <col min="5642" max="5642" width="17.85546875" style="2" customWidth="1"/>
    <col min="5643" max="5643" width="14.28515625" style="2" bestFit="1" customWidth="1"/>
    <col min="5644" max="5644" width="15.28515625" style="2" customWidth="1"/>
    <col min="5645" max="5645" width="10.7109375" style="2" customWidth="1"/>
    <col min="5646" max="5646" width="14.42578125" style="2" bestFit="1" customWidth="1"/>
    <col min="5647" max="5647" width="8.42578125" style="2" customWidth="1"/>
    <col min="5648" max="5648" width="12.28515625" style="2" bestFit="1" customWidth="1"/>
    <col min="5649" max="5649" width="7.140625" style="2" customWidth="1"/>
    <col min="5650" max="5650" width="12.7109375" style="2" bestFit="1" customWidth="1"/>
    <col min="5651" max="5651" width="7.85546875" style="2" customWidth="1"/>
    <col min="5652" max="5652" width="12.7109375" style="2" customWidth="1"/>
    <col min="5653" max="5653" width="7.28515625" style="2" bestFit="1" customWidth="1"/>
    <col min="5654" max="5654" width="12.7109375" style="2" bestFit="1" customWidth="1"/>
    <col min="5655" max="5655" width="7.28515625" style="2" bestFit="1" customWidth="1"/>
    <col min="5656" max="5656" width="12.7109375" style="2" bestFit="1" customWidth="1"/>
    <col min="5657" max="5657" width="7.28515625" style="2" bestFit="1" customWidth="1"/>
    <col min="5658" max="5658" width="13.140625" style="2" customWidth="1"/>
    <col min="5659" max="5659" width="7.28515625" style="2" bestFit="1" customWidth="1"/>
    <col min="5660" max="5660" width="12.7109375" style="2" bestFit="1" customWidth="1"/>
    <col min="5661" max="5661" width="7.28515625" style="2" bestFit="1" customWidth="1"/>
    <col min="5662" max="5662" width="13.42578125" style="2" bestFit="1" customWidth="1"/>
    <col min="5663" max="5663" width="7.28515625" style="2" customWidth="1"/>
    <col min="5664" max="5664" width="13.7109375" style="2" customWidth="1"/>
    <col min="5665" max="5665" width="7.28515625" style="2" bestFit="1" customWidth="1"/>
    <col min="5666" max="5666" width="14.28515625" style="2" customWidth="1"/>
    <col min="5667" max="5667" width="8.140625" style="2" bestFit="1" customWidth="1"/>
    <col min="5668" max="5668" width="12.7109375" style="2" bestFit="1" customWidth="1"/>
    <col min="5669" max="5669" width="9.140625" style="2" bestFit="1" customWidth="1"/>
    <col min="5670" max="5670" width="12.7109375" style="2" bestFit="1" customWidth="1"/>
    <col min="5671" max="5671" width="15.42578125" style="2" bestFit="1" customWidth="1"/>
    <col min="5672" max="5672" width="12.85546875" style="2" bestFit="1" customWidth="1"/>
    <col min="5673" max="5673" width="11.28515625" style="2" bestFit="1" customWidth="1"/>
    <col min="5674" max="5674" width="12.28515625" style="2" bestFit="1" customWidth="1"/>
    <col min="5675" max="5888" width="9.140625" style="2"/>
    <col min="5889" max="5890" width="0" style="2" hidden="1" customWidth="1"/>
    <col min="5891" max="5891" width="25.5703125" style="2" bestFit="1" customWidth="1"/>
    <col min="5892" max="5892" width="13.85546875" style="2" customWidth="1"/>
    <col min="5893" max="5893" width="10.85546875" style="2" customWidth="1"/>
    <col min="5894" max="5894" width="12.7109375" style="2" bestFit="1" customWidth="1"/>
    <col min="5895" max="5895" width="10.7109375" style="2" customWidth="1"/>
    <col min="5896" max="5896" width="11.7109375" style="2" bestFit="1" customWidth="1"/>
    <col min="5897" max="5897" width="7.85546875" style="2" customWidth="1"/>
    <col min="5898" max="5898" width="17.85546875" style="2" customWidth="1"/>
    <col min="5899" max="5899" width="14.28515625" style="2" bestFit="1" customWidth="1"/>
    <col min="5900" max="5900" width="15.28515625" style="2" customWidth="1"/>
    <col min="5901" max="5901" width="10.7109375" style="2" customWidth="1"/>
    <col min="5902" max="5902" width="14.42578125" style="2" bestFit="1" customWidth="1"/>
    <col min="5903" max="5903" width="8.42578125" style="2" customWidth="1"/>
    <col min="5904" max="5904" width="12.28515625" style="2" bestFit="1" customWidth="1"/>
    <col min="5905" max="5905" width="7.140625" style="2" customWidth="1"/>
    <col min="5906" max="5906" width="12.7109375" style="2" bestFit="1" customWidth="1"/>
    <col min="5907" max="5907" width="7.85546875" style="2" customWidth="1"/>
    <col min="5908" max="5908" width="12.7109375" style="2" customWidth="1"/>
    <col min="5909" max="5909" width="7.28515625" style="2" bestFit="1" customWidth="1"/>
    <col min="5910" max="5910" width="12.7109375" style="2" bestFit="1" customWidth="1"/>
    <col min="5911" max="5911" width="7.28515625" style="2" bestFit="1" customWidth="1"/>
    <col min="5912" max="5912" width="12.7109375" style="2" bestFit="1" customWidth="1"/>
    <col min="5913" max="5913" width="7.28515625" style="2" bestFit="1" customWidth="1"/>
    <col min="5914" max="5914" width="13.140625" style="2" customWidth="1"/>
    <col min="5915" max="5915" width="7.28515625" style="2" bestFit="1" customWidth="1"/>
    <col min="5916" max="5916" width="12.7109375" style="2" bestFit="1" customWidth="1"/>
    <col min="5917" max="5917" width="7.28515625" style="2" bestFit="1" customWidth="1"/>
    <col min="5918" max="5918" width="13.42578125" style="2" bestFit="1" customWidth="1"/>
    <col min="5919" max="5919" width="7.28515625" style="2" customWidth="1"/>
    <col min="5920" max="5920" width="13.7109375" style="2" customWidth="1"/>
    <col min="5921" max="5921" width="7.28515625" style="2" bestFit="1" customWidth="1"/>
    <col min="5922" max="5922" width="14.28515625" style="2" customWidth="1"/>
    <col min="5923" max="5923" width="8.140625" style="2" bestFit="1" customWidth="1"/>
    <col min="5924" max="5924" width="12.7109375" style="2" bestFit="1" customWidth="1"/>
    <col min="5925" max="5925" width="9.140625" style="2" bestFit="1" customWidth="1"/>
    <col min="5926" max="5926" width="12.7109375" style="2" bestFit="1" customWidth="1"/>
    <col min="5927" max="5927" width="15.42578125" style="2" bestFit="1" customWidth="1"/>
    <col min="5928" max="5928" width="12.85546875" style="2" bestFit="1" customWidth="1"/>
    <col min="5929" max="5929" width="11.28515625" style="2" bestFit="1" customWidth="1"/>
    <col min="5930" max="5930" width="12.28515625" style="2" bestFit="1" customWidth="1"/>
    <col min="5931" max="6144" width="9.140625" style="2"/>
    <col min="6145" max="6146" width="0" style="2" hidden="1" customWidth="1"/>
    <col min="6147" max="6147" width="25.5703125" style="2" bestFit="1" customWidth="1"/>
    <col min="6148" max="6148" width="13.85546875" style="2" customWidth="1"/>
    <col min="6149" max="6149" width="10.85546875" style="2" customWidth="1"/>
    <col min="6150" max="6150" width="12.7109375" style="2" bestFit="1" customWidth="1"/>
    <col min="6151" max="6151" width="10.7109375" style="2" customWidth="1"/>
    <col min="6152" max="6152" width="11.7109375" style="2" bestFit="1" customWidth="1"/>
    <col min="6153" max="6153" width="7.85546875" style="2" customWidth="1"/>
    <col min="6154" max="6154" width="17.85546875" style="2" customWidth="1"/>
    <col min="6155" max="6155" width="14.28515625" style="2" bestFit="1" customWidth="1"/>
    <col min="6156" max="6156" width="15.28515625" style="2" customWidth="1"/>
    <col min="6157" max="6157" width="10.7109375" style="2" customWidth="1"/>
    <col min="6158" max="6158" width="14.42578125" style="2" bestFit="1" customWidth="1"/>
    <col min="6159" max="6159" width="8.42578125" style="2" customWidth="1"/>
    <col min="6160" max="6160" width="12.28515625" style="2" bestFit="1" customWidth="1"/>
    <col min="6161" max="6161" width="7.140625" style="2" customWidth="1"/>
    <col min="6162" max="6162" width="12.7109375" style="2" bestFit="1" customWidth="1"/>
    <col min="6163" max="6163" width="7.85546875" style="2" customWidth="1"/>
    <col min="6164" max="6164" width="12.7109375" style="2" customWidth="1"/>
    <col min="6165" max="6165" width="7.28515625" style="2" bestFit="1" customWidth="1"/>
    <col min="6166" max="6166" width="12.7109375" style="2" bestFit="1" customWidth="1"/>
    <col min="6167" max="6167" width="7.28515625" style="2" bestFit="1" customWidth="1"/>
    <col min="6168" max="6168" width="12.7109375" style="2" bestFit="1" customWidth="1"/>
    <col min="6169" max="6169" width="7.28515625" style="2" bestFit="1" customWidth="1"/>
    <col min="6170" max="6170" width="13.140625" style="2" customWidth="1"/>
    <col min="6171" max="6171" width="7.28515625" style="2" bestFit="1" customWidth="1"/>
    <col min="6172" max="6172" width="12.7109375" style="2" bestFit="1" customWidth="1"/>
    <col min="6173" max="6173" width="7.28515625" style="2" bestFit="1" customWidth="1"/>
    <col min="6174" max="6174" width="13.42578125" style="2" bestFit="1" customWidth="1"/>
    <col min="6175" max="6175" width="7.28515625" style="2" customWidth="1"/>
    <col min="6176" max="6176" width="13.7109375" style="2" customWidth="1"/>
    <col min="6177" max="6177" width="7.28515625" style="2" bestFit="1" customWidth="1"/>
    <col min="6178" max="6178" width="14.28515625" style="2" customWidth="1"/>
    <col min="6179" max="6179" width="8.140625" style="2" bestFit="1" customWidth="1"/>
    <col min="6180" max="6180" width="12.7109375" style="2" bestFit="1" customWidth="1"/>
    <col min="6181" max="6181" width="9.140625" style="2" bestFit="1" customWidth="1"/>
    <col min="6182" max="6182" width="12.7109375" style="2" bestFit="1" customWidth="1"/>
    <col min="6183" max="6183" width="15.42578125" style="2" bestFit="1" customWidth="1"/>
    <col min="6184" max="6184" width="12.85546875" style="2" bestFit="1" customWidth="1"/>
    <col min="6185" max="6185" width="11.28515625" style="2" bestFit="1" customWidth="1"/>
    <col min="6186" max="6186" width="12.28515625" style="2" bestFit="1" customWidth="1"/>
    <col min="6187" max="6400" width="9.140625" style="2"/>
    <col min="6401" max="6402" width="0" style="2" hidden="1" customWidth="1"/>
    <col min="6403" max="6403" width="25.5703125" style="2" bestFit="1" customWidth="1"/>
    <col min="6404" max="6404" width="13.85546875" style="2" customWidth="1"/>
    <col min="6405" max="6405" width="10.85546875" style="2" customWidth="1"/>
    <col min="6406" max="6406" width="12.7109375" style="2" bestFit="1" customWidth="1"/>
    <col min="6407" max="6407" width="10.7109375" style="2" customWidth="1"/>
    <col min="6408" max="6408" width="11.7109375" style="2" bestFit="1" customWidth="1"/>
    <col min="6409" max="6409" width="7.85546875" style="2" customWidth="1"/>
    <col min="6410" max="6410" width="17.85546875" style="2" customWidth="1"/>
    <col min="6411" max="6411" width="14.28515625" style="2" bestFit="1" customWidth="1"/>
    <col min="6412" max="6412" width="15.28515625" style="2" customWidth="1"/>
    <col min="6413" max="6413" width="10.7109375" style="2" customWidth="1"/>
    <col min="6414" max="6414" width="14.42578125" style="2" bestFit="1" customWidth="1"/>
    <col min="6415" max="6415" width="8.42578125" style="2" customWidth="1"/>
    <col min="6416" max="6416" width="12.28515625" style="2" bestFit="1" customWidth="1"/>
    <col min="6417" max="6417" width="7.140625" style="2" customWidth="1"/>
    <col min="6418" max="6418" width="12.7109375" style="2" bestFit="1" customWidth="1"/>
    <col min="6419" max="6419" width="7.85546875" style="2" customWidth="1"/>
    <col min="6420" max="6420" width="12.7109375" style="2" customWidth="1"/>
    <col min="6421" max="6421" width="7.28515625" style="2" bestFit="1" customWidth="1"/>
    <col min="6422" max="6422" width="12.7109375" style="2" bestFit="1" customWidth="1"/>
    <col min="6423" max="6423" width="7.28515625" style="2" bestFit="1" customWidth="1"/>
    <col min="6424" max="6424" width="12.7109375" style="2" bestFit="1" customWidth="1"/>
    <col min="6425" max="6425" width="7.28515625" style="2" bestFit="1" customWidth="1"/>
    <col min="6426" max="6426" width="13.140625" style="2" customWidth="1"/>
    <col min="6427" max="6427" width="7.28515625" style="2" bestFit="1" customWidth="1"/>
    <col min="6428" max="6428" width="12.7109375" style="2" bestFit="1" customWidth="1"/>
    <col min="6429" max="6429" width="7.28515625" style="2" bestFit="1" customWidth="1"/>
    <col min="6430" max="6430" width="13.42578125" style="2" bestFit="1" customWidth="1"/>
    <col min="6431" max="6431" width="7.28515625" style="2" customWidth="1"/>
    <col min="6432" max="6432" width="13.7109375" style="2" customWidth="1"/>
    <col min="6433" max="6433" width="7.28515625" style="2" bestFit="1" customWidth="1"/>
    <col min="6434" max="6434" width="14.28515625" style="2" customWidth="1"/>
    <col min="6435" max="6435" width="8.140625" style="2" bestFit="1" customWidth="1"/>
    <col min="6436" max="6436" width="12.7109375" style="2" bestFit="1" customWidth="1"/>
    <col min="6437" max="6437" width="9.140625" style="2" bestFit="1" customWidth="1"/>
    <col min="6438" max="6438" width="12.7109375" style="2" bestFit="1" customWidth="1"/>
    <col min="6439" max="6439" width="15.42578125" style="2" bestFit="1" customWidth="1"/>
    <col min="6440" max="6440" width="12.85546875" style="2" bestFit="1" customWidth="1"/>
    <col min="6441" max="6441" width="11.28515625" style="2" bestFit="1" customWidth="1"/>
    <col min="6442" max="6442" width="12.28515625" style="2" bestFit="1" customWidth="1"/>
    <col min="6443" max="6656" width="9.140625" style="2"/>
    <col min="6657" max="6658" width="0" style="2" hidden="1" customWidth="1"/>
    <col min="6659" max="6659" width="25.5703125" style="2" bestFit="1" customWidth="1"/>
    <col min="6660" max="6660" width="13.85546875" style="2" customWidth="1"/>
    <col min="6661" max="6661" width="10.85546875" style="2" customWidth="1"/>
    <col min="6662" max="6662" width="12.7109375" style="2" bestFit="1" customWidth="1"/>
    <col min="6663" max="6663" width="10.7109375" style="2" customWidth="1"/>
    <col min="6664" max="6664" width="11.7109375" style="2" bestFit="1" customWidth="1"/>
    <col min="6665" max="6665" width="7.85546875" style="2" customWidth="1"/>
    <col min="6666" max="6666" width="17.85546875" style="2" customWidth="1"/>
    <col min="6667" max="6667" width="14.28515625" style="2" bestFit="1" customWidth="1"/>
    <col min="6668" max="6668" width="15.28515625" style="2" customWidth="1"/>
    <col min="6669" max="6669" width="10.7109375" style="2" customWidth="1"/>
    <col min="6670" max="6670" width="14.42578125" style="2" bestFit="1" customWidth="1"/>
    <col min="6671" max="6671" width="8.42578125" style="2" customWidth="1"/>
    <col min="6672" max="6672" width="12.28515625" style="2" bestFit="1" customWidth="1"/>
    <col min="6673" max="6673" width="7.140625" style="2" customWidth="1"/>
    <col min="6674" max="6674" width="12.7109375" style="2" bestFit="1" customWidth="1"/>
    <col min="6675" max="6675" width="7.85546875" style="2" customWidth="1"/>
    <col min="6676" max="6676" width="12.7109375" style="2" customWidth="1"/>
    <col min="6677" max="6677" width="7.28515625" style="2" bestFit="1" customWidth="1"/>
    <col min="6678" max="6678" width="12.7109375" style="2" bestFit="1" customWidth="1"/>
    <col min="6679" max="6679" width="7.28515625" style="2" bestFit="1" customWidth="1"/>
    <col min="6680" max="6680" width="12.7109375" style="2" bestFit="1" customWidth="1"/>
    <col min="6681" max="6681" width="7.28515625" style="2" bestFit="1" customWidth="1"/>
    <col min="6682" max="6682" width="13.140625" style="2" customWidth="1"/>
    <col min="6683" max="6683" width="7.28515625" style="2" bestFit="1" customWidth="1"/>
    <col min="6684" max="6684" width="12.7109375" style="2" bestFit="1" customWidth="1"/>
    <col min="6685" max="6685" width="7.28515625" style="2" bestFit="1" customWidth="1"/>
    <col min="6686" max="6686" width="13.42578125" style="2" bestFit="1" customWidth="1"/>
    <col min="6687" max="6687" width="7.28515625" style="2" customWidth="1"/>
    <col min="6688" max="6688" width="13.7109375" style="2" customWidth="1"/>
    <col min="6689" max="6689" width="7.28515625" style="2" bestFit="1" customWidth="1"/>
    <col min="6690" max="6690" width="14.28515625" style="2" customWidth="1"/>
    <col min="6691" max="6691" width="8.140625" style="2" bestFit="1" customWidth="1"/>
    <col min="6692" max="6692" width="12.7109375" style="2" bestFit="1" customWidth="1"/>
    <col min="6693" max="6693" width="9.140625" style="2" bestFit="1" customWidth="1"/>
    <col min="6694" max="6694" width="12.7109375" style="2" bestFit="1" customWidth="1"/>
    <col min="6695" max="6695" width="15.42578125" style="2" bestFit="1" customWidth="1"/>
    <col min="6696" max="6696" width="12.85546875" style="2" bestFit="1" customWidth="1"/>
    <col min="6697" max="6697" width="11.28515625" style="2" bestFit="1" customWidth="1"/>
    <col min="6698" max="6698" width="12.28515625" style="2" bestFit="1" customWidth="1"/>
    <col min="6699" max="6912" width="9.140625" style="2"/>
    <col min="6913" max="6914" width="0" style="2" hidden="1" customWidth="1"/>
    <col min="6915" max="6915" width="25.5703125" style="2" bestFit="1" customWidth="1"/>
    <col min="6916" max="6916" width="13.85546875" style="2" customWidth="1"/>
    <col min="6917" max="6917" width="10.85546875" style="2" customWidth="1"/>
    <col min="6918" max="6918" width="12.7109375" style="2" bestFit="1" customWidth="1"/>
    <col min="6919" max="6919" width="10.7109375" style="2" customWidth="1"/>
    <col min="6920" max="6920" width="11.7109375" style="2" bestFit="1" customWidth="1"/>
    <col min="6921" max="6921" width="7.85546875" style="2" customWidth="1"/>
    <col min="6922" max="6922" width="17.85546875" style="2" customWidth="1"/>
    <col min="6923" max="6923" width="14.28515625" style="2" bestFit="1" customWidth="1"/>
    <col min="6924" max="6924" width="15.28515625" style="2" customWidth="1"/>
    <col min="6925" max="6925" width="10.7109375" style="2" customWidth="1"/>
    <col min="6926" max="6926" width="14.42578125" style="2" bestFit="1" customWidth="1"/>
    <col min="6927" max="6927" width="8.42578125" style="2" customWidth="1"/>
    <col min="6928" max="6928" width="12.28515625" style="2" bestFit="1" customWidth="1"/>
    <col min="6929" max="6929" width="7.140625" style="2" customWidth="1"/>
    <col min="6930" max="6930" width="12.7109375" style="2" bestFit="1" customWidth="1"/>
    <col min="6931" max="6931" width="7.85546875" style="2" customWidth="1"/>
    <col min="6932" max="6932" width="12.7109375" style="2" customWidth="1"/>
    <col min="6933" max="6933" width="7.28515625" style="2" bestFit="1" customWidth="1"/>
    <col min="6934" max="6934" width="12.7109375" style="2" bestFit="1" customWidth="1"/>
    <col min="6935" max="6935" width="7.28515625" style="2" bestFit="1" customWidth="1"/>
    <col min="6936" max="6936" width="12.7109375" style="2" bestFit="1" customWidth="1"/>
    <col min="6937" max="6937" width="7.28515625" style="2" bestFit="1" customWidth="1"/>
    <col min="6938" max="6938" width="13.140625" style="2" customWidth="1"/>
    <col min="6939" max="6939" width="7.28515625" style="2" bestFit="1" customWidth="1"/>
    <col min="6940" max="6940" width="12.7109375" style="2" bestFit="1" customWidth="1"/>
    <col min="6941" max="6941" width="7.28515625" style="2" bestFit="1" customWidth="1"/>
    <col min="6942" max="6942" width="13.42578125" style="2" bestFit="1" customWidth="1"/>
    <col min="6943" max="6943" width="7.28515625" style="2" customWidth="1"/>
    <col min="6944" max="6944" width="13.7109375" style="2" customWidth="1"/>
    <col min="6945" max="6945" width="7.28515625" style="2" bestFit="1" customWidth="1"/>
    <col min="6946" max="6946" width="14.28515625" style="2" customWidth="1"/>
    <col min="6947" max="6947" width="8.140625" style="2" bestFit="1" customWidth="1"/>
    <col min="6948" max="6948" width="12.7109375" style="2" bestFit="1" customWidth="1"/>
    <col min="6949" max="6949" width="9.140625" style="2" bestFit="1" customWidth="1"/>
    <col min="6950" max="6950" width="12.7109375" style="2" bestFit="1" customWidth="1"/>
    <col min="6951" max="6951" width="15.42578125" style="2" bestFit="1" customWidth="1"/>
    <col min="6952" max="6952" width="12.85546875" style="2" bestFit="1" customWidth="1"/>
    <col min="6953" max="6953" width="11.28515625" style="2" bestFit="1" customWidth="1"/>
    <col min="6954" max="6954" width="12.28515625" style="2" bestFit="1" customWidth="1"/>
    <col min="6955" max="7168" width="9.140625" style="2"/>
    <col min="7169" max="7170" width="0" style="2" hidden="1" customWidth="1"/>
    <col min="7171" max="7171" width="25.5703125" style="2" bestFit="1" customWidth="1"/>
    <col min="7172" max="7172" width="13.85546875" style="2" customWidth="1"/>
    <col min="7173" max="7173" width="10.85546875" style="2" customWidth="1"/>
    <col min="7174" max="7174" width="12.7109375" style="2" bestFit="1" customWidth="1"/>
    <col min="7175" max="7175" width="10.7109375" style="2" customWidth="1"/>
    <col min="7176" max="7176" width="11.7109375" style="2" bestFit="1" customWidth="1"/>
    <col min="7177" max="7177" width="7.85546875" style="2" customWidth="1"/>
    <col min="7178" max="7178" width="17.85546875" style="2" customWidth="1"/>
    <col min="7179" max="7179" width="14.28515625" style="2" bestFit="1" customWidth="1"/>
    <col min="7180" max="7180" width="15.28515625" style="2" customWidth="1"/>
    <col min="7181" max="7181" width="10.7109375" style="2" customWidth="1"/>
    <col min="7182" max="7182" width="14.42578125" style="2" bestFit="1" customWidth="1"/>
    <col min="7183" max="7183" width="8.42578125" style="2" customWidth="1"/>
    <col min="7184" max="7184" width="12.28515625" style="2" bestFit="1" customWidth="1"/>
    <col min="7185" max="7185" width="7.140625" style="2" customWidth="1"/>
    <col min="7186" max="7186" width="12.7109375" style="2" bestFit="1" customWidth="1"/>
    <col min="7187" max="7187" width="7.85546875" style="2" customWidth="1"/>
    <col min="7188" max="7188" width="12.7109375" style="2" customWidth="1"/>
    <col min="7189" max="7189" width="7.28515625" style="2" bestFit="1" customWidth="1"/>
    <col min="7190" max="7190" width="12.7109375" style="2" bestFit="1" customWidth="1"/>
    <col min="7191" max="7191" width="7.28515625" style="2" bestFit="1" customWidth="1"/>
    <col min="7192" max="7192" width="12.7109375" style="2" bestFit="1" customWidth="1"/>
    <col min="7193" max="7193" width="7.28515625" style="2" bestFit="1" customWidth="1"/>
    <col min="7194" max="7194" width="13.140625" style="2" customWidth="1"/>
    <col min="7195" max="7195" width="7.28515625" style="2" bestFit="1" customWidth="1"/>
    <col min="7196" max="7196" width="12.7109375" style="2" bestFit="1" customWidth="1"/>
    <col min="7197" max="7197" width="7.28515625" style="2" bestFit="1" customWidth="1"/>
    <col min="7198" max="7198" width="13.42578125" style="2" bestFit="1" customWidth="1"/>
    <col min="7199" max="7199" width="7.28515625" style="2" customWidth="1"/>
    <col min="7200" max="7200" width="13.7109375" style="2" customWidth="1"/>
    <col min="7201" max="7201" width="7.28515625" style="2" bestFit="1" customWidth="1"/>
    <col min="7202" max="7202" width="14.28515625" style="2" customWidth="1"/>
    <col min="7203" max="7203" width="8.140625" style="2" bestFit="1" customWidth="1"/>
    <col min="7204" max="7204" width="12.7109375" style="2" bestFit="1" customWidth="1"/>
    <col min="7205" max="7205" width="9.140625" style="2" bestFit="1" customWidth="1"/>
    <col min="7206" max="7206" width="12.7109375" style="2" bestFit="1" customWidth="1"/>
    <col min="7207" max="7207" width="15.42578125" style="2" bestFit="1" customWidth="1"/>
    <col min="7208" max="7208" width="12.85546875" style="2" bestFit="1" customWidth="1"/>
    <col min="7209" max="7209" width="11.28515625" style="2" bestFit="1" customWidth="1"/>
    <col min="7210" max="7210" width="12.28515625" style="2" bestFit="1" customWidth="1"/>
    <col min="7211" max="7424" width="9.140625" style="2"/>
    <col min="7425" max="7426" width="0" style="2" hidden="1" customWidth="1"/>
    <col min="7427" max="7427" width="25.5703125" style="2" bestFit="1" customWidth="1"/>
    <col min="7428" max="7428" width="13.85546875" style="2" customWidth="1"/>
    <col min="7429" max="7429" width="10.85546875" style="2" customWidth="1"/>
    <col min="7430" max="7430" width="12.7109375" style="2" bestFit="1" customWidth="1"/>
    <col min="7431" max="7431" width="10.7109375" style="2" customWidth="1"/>
    <col min="7432" max="7432" width="11.7109375" style="2" bestFit="1" customWidth="1"/>
    <col min="7433" max="7433" width="7.85546875" style="2" customWidth="1"/>
    <col min="7434" max="7434" width="17.85546875" style="2" customWidth="1"/>
    <col min="7435" max="7435" width="14.28515625" style="2" bestFit="1" customWidth="1"/>
    <col min="7436" max="7436" width="15.28515625" style="2" customWidth="1"/>
    <col min="7437" max="7437" width="10.7109375" style="2" customWidth="1"/>
    <col min="7438" max="7438" width="14.42578125" style="2" bestFit="1" customWidth="1"/>
    <col min="7439" max="7439" width="8.42578125" style="2" customWidth="1"/>
    <col min="7440" max="7440" width="12.28515625" style="2" bestFit="1" customWidth="1"/>
    <col min="7441" max="7441" width="7.140625" style="2" customWidth="1"/>
    <col min="7442" max="7442" width="12.7109375" style="2" bestFit="1" customWidth="1"/>
    <col min="7443" max="7443" width="7.85546875" style="2" customWidth="1"/>
    <col min="7444" max="7444" width="12.7109375" style="2" customWidth="1"/>
    <col min="7445" max="7445" width="7.28515625" style="2" bestFit="1" customWidth="1"/>
    <col min="7446" max="7446" width="12.7109375" style="2" bestFit="1" customWidth="1"/>
    <col min="7447" max="7447" width="7.28515625" style="2" bestFit="1" customWidth="1"/>
    <col min="7448" max="7448" width="12.7109375" style="2" bestFit="1" customWidth="1"/>
    <col min="7449" max="7449" width="7.28515625" style="2" bestFit="1" customWidth="1"/>
    <col min="7450" max="7450" width="13.140625" style="2" customWidth="1"/>
    <col min="7451" max="7451" width="7.28515625" style="2" bestFit="1" customWidth="1"/>
    <col min="7452" max="7452" width="12.7109375" style="2" bestFit="1" customWidth="1"/>
    <col min="7453" max="7453" width="7.28515625" style="2" bestFit="1" customWidth="1"/>
    <col min="7454" max="7454" width="13.42578125" style="2" bestFit="1" customWidth="1"/>
    <col min="7455" max="7455" width="7.28515625" style="2" customWidth="1"/>
    <col min="7456" max="7456" width="13.7109375" style="2" customWidth="1"/>
    <col min="7457" max="7457" width="7.28515625" style="2" bestFit="1" customWidth="1"/>
    <col min="7458" max="7458" width="14.28515625" style="2" customWidth="1"/>
    <col min="7459" max="7459" width="8.140625" style="2" bestFit="1" customWidth="1"/>
    <col min="7460" max="7460" width="12.7109375" style="2" bestFit="1" customWidth="1"/>
    <col min="7461" max="7461" width="9.140625" style="2" bestFit="1" customWidth="1"/>
    <col min="7462" max="7462" width="12.7109375" style="2" bestFit="1" customWidth="1"/>
    <col min="7463" max="7463" width="15.42578125" style="2" bestFit="1" customWidth="1"/>
    <col min="7464" max="7464" width="12.85546875" style="2" bestFit="1" customWidth="1"/>
    <col min="7465" max="7465" width="11.28515625" style="2" bestFit="1" customWidth="1"/>
    <col min="7466" max="7466" width="12.28515625" style="2" bestFit="1" customWidth="1"/>
    <col min="7467" max="7680" width="9.140625" style="2"/>
    <col min="7681" max="7682" width="0" style="2" hidden="1" customWidth="1"/>
    <col min="7683" max="7683" width="25.5703125" style="2" bestFit="1" customWidth="1"/>
    <col min="7684" max="7684" width="13.85546875" style="2" customWidth="1"/>
    <col min="7685" max="7685" width="10.85546875" style="2" customWidth="1"/>
    <col min="7686" max="7686" width="12.7109375" style="2" bestFit="1" customWidth="1"/>
    <col min="7687" max="7687" width="10.7109375" style="2" customWidth="1"/>
    <col min="7688" max="7688" width="11.7109375" style="2" bestFit="1" customWidth="1"/>
    <col min="7689" max="7689" width="7.85546875" style="2" customWidth="1"/>
    <col min="7690" max="7690" width="17.85546875" style="2" customWidth="1"/>
    <col min="7691" max="7691" width="14.28515625" style="2" bestFit="1" customWidth="1"/>
    <col min="7692" max="7692" width="15.28515625" style="2" customWidth="1"/>
    <col min="7693" max="7693" width="10.7109375" style="2" customWidth="1"/>
    <col min="7694" max="7694" width="14.42578125" style="2" bestFit="1" customWidth="1"/>
    <col min="7695" max="7695" width="8.42578125" style="2" customWidth="1"/>
    <col min="7696" max="7696" width="12.28515625" style="2" bestFit="1" customWidth="1"/>
    <col min="7697" max="7697" width="7.140625" style="2" customWidth="1"/>
    <col min="7698" max="7698" width="12.7109375" style="2" bestFit="1" customWidth="1"/>
    <col min="7699" max="7699" width="7.85546875" style="2" customWidth="1"/>
    <col min="7700" max="7700" width="12.7109375" style="2" customWidth="1"/>
    <col min="7701" max="7701" width="7.28515625" style="2" bestFit="1" customWidth="1"/>
    <col min="7702" max="7702" width="12.7109375" style="2" bestFit="1" customWidth="1"/>
    <col min="7703" max="7703" width="7.28515625" style="2" bestFit="1" customWidth="1"/>
    <col min="7704" max="7704" width="12.7109375" style="2" bestFit="1" customWidth="1"/>
    <col min="7705" max="7705" width="7.28515625" style="2" bestFit="1" customWidth="1"/>
    <col min="7706" max="7706" width="13.140625" style="2" customWidth="1"/>
    <col min="7707" max="7707" width="7.28515625" style="2" bestFit="1" customWidth="1"/>
    <col min="7708" max="7708" width="12.7109375" style="2" bestFit="1" customWidth="1"/>
    <col min="7709" max="7709" width="7.28515625" style="2" bestFit="1" customWidth="1"/>
    <col min="7710" max="7710" width="13.42578125" style="2" bestFit="1" customWidth="1"/>
    <col min="7711" max="7711" width="7.28515625" style="2" customWidth="1"/>
    <col min="7712" max="7712" width="13.7109375" style="2" customWidth="1"/>
    <col min="7713" max="7713" width="7.28515625" style="2" bestFit="1" customWidth="1"/>
    <col min="7714" max="7714" width="14.28515625" style="2" customWidth="1"/>
    <col min="7715" max="7715" width="8.140625" style="2" bestFit="1" customWidth="1"/>
    <col min="7716" max="7716" width="12.7109375" style="2" bestFit="1" customWidth="1"/>
    <col min="7717" max="7717" width="9.140625" style="2" bestFit="1" customWidth="1"/>
    <col min="7718" max="7718" width="12.7109375" style="2" bestFit="1" customWidth="1"/>
    <col min="7719" max="7719" width="15.42578125" style="2" bestFit="1" customWidth="1"/>
    <col min="7720" max="7720" width="12.85546875" style="2" bestFit="1" customWidth="1"/>
    <col min="7721" max="7721" width="11.28515625" style="2" bestFit="1" customWidth="1"/>
    <col min="7722" max="7722" width="12.28515625" style="2" bestFit="1" customWidth="1"/>
    <col min="7723" max="7936" width="9.140625" style="2"/>
    <col min="7937" max="7938" width="0" style="2" hidden="1" customWidth="1"/>
    <col min="7939" max="7939" width="25.5703125" style="2" bestFit="1" customWidth="1"/>
    <col min="7940" max="7940" width="13.85546875" style="2" customWidth="1"/>
    <col min="7941" max="7941" width="10.85546875" style="2" customWidth="1"/>
    <col min="7942" max="7942" width="12.7109375" style="2" bestFit="1" customWidth="1"/>
    <col min="7943" max="7943" width="10.7109375" style="2" customWidth="1"/>
    <col min="7944" max="7944" width="11.7109375" style="2" bestFit="1" customWidth="1"/>
    <col min="7945" max="7945" width="7.85546875" style="2" customWidth="1"/>
    <col min="7946" max="7946" width="17.85546875" style="2" customWidth="1"/>
    <col min="7947" max="7947" width="14.28515625" style="2" bestFit="1" customWidth="1"/>
    <col min="7948" max="7948" width="15.28515625" style="2" customWidth="1"/>
    <col min="7949" max="7949" width="10.7109375" style="2" customWidth="1"/>
    <col min="7950" max="7950" width="14.42578125" style="2" bestFit="1" customWidth="1"/>
    <col min="7951" max="7951" width="8.42578125" style="2" customWidth="1"/>
    <col min="7952" max="7952" width="12.28515625" style="2" bestFit="1" customWidth="1"/>
    <col min="7953" max="7953" width="7.140625" style="2" customWidth="1"/>
    <col min="7954" max="7954" width="12.7109375" style="2" bestFit="1" customWidth="1"/>
    <col min="7955" max="7955" width="7.85546875" style="2" customWidth="1"/>
    <col min="7956" max="7956" width="12.7109375" style="2" customWidth="1"/>
    <col min="7957" max="7957" width="7.28515625" style="2" bestFit="1" customWidth="1"/>
    <col min="7958" max="7958" width="12.7109375" style="2" bestFit="1" customWidth="1"/>
    <col min="7959" max="7959" width="7.28515625" style="2" bestFit="1" customWidth="1"/>
    <col min="7960" max="7960" width="12.7109375" style="2" bestFit="1" customWidth="1"/>
    <col min="7961" max="7961" width="7.28515625" style="2" bestFit="1" customWidth="1"/>
    <col min="7962" max="7962" width="13.140625" style="2" customWidth="1"/>
    <col min="7963" max="7963" width="7.28515625" style="2" bestFit="1" customWidth="1"/>
    <col min="7964" max="7964" width="12.7109375" style="2" bestFit="1" customWidth="1"/>
    <col min="7965" max="7965" width="7.28515625" style="2" bestFit="1" customWidth="1"/>
    <col min="7966" max="7966" width="13.42578125" style="2" bestFit="1" customWidth="1"/>
    <col min="7967" max="7967" width="7.28515625" style="2" customWidth="1"/>
    <col min="7968" max="7968" width="13.7109375" style="2" customWidth="1"/>
    <col min="7969" max="7969" width="7.28515625" style="2" bestFit="1" customWidth="1"/>
    <col min="7970" max="7970" width="14.28515625" style="2" customWidth="1"/>
    <col min="7971" max="7971" width="8.140625" style="2" bestFit="1" customWidth="1"/>
    <col min="7972" max="7972" width="12.7109375" style="2" bestFit="1" customWidth="1"/>
    <col min="7973" max="7973" width="9.140625" style="2" bestFit="1" customWidth="1"/>
    <col min="7974" max="7974" width="12.7109375" style="2" bestFit="1" customWidth="1"/>
    <col min="7975" max="7975" width="15.42578125" style="2" bestFit="1" customWidth="1"/>
    <col min="7976" max="7976" width="12.85546875" style="2" bestFit="1" customWidth="1"/>
    <col min="7977" max="7977" width="11.28515625" style="2" bestFit="1" customWidth="1"/>
    <col min="7978" max="7978" width="12.28515625" style="2" bestFit="1" customWidth="1"/>
    <col min="7979" max="8192" width="9.140625" style="2"/>
    <col min="8193" max="8194" width="0" style="2" hidden="1" customWidth="1"/>
    <col min="8195" max="8195" width="25.5703125" style="2" bestFit="1" customWidth="1"/>
    <col min="8196" max="8196" width="13.85546875" style="2" customWidth="1"/>
    <col min="8197" max="8197" width="10.85546875" style="2" customWidth="1"/>
    <col min="8198" max="8198" width="12.7109375" style="2" bestFit="1" customWidth="1"/>
    <col min="8199" max="8199" width="10.7109375" style="2" customWidth="1"/>
    <col min="8200" max="8200" width="11.7109375" style="2" bestFit="1" customWidth="1"/>
    <col min="8201" max="8201" width="7.85546875" style="2" customWidth="1"/>
    <col min="8202" max="8202" width="17.85546875" style="2" customWidth="1"/>
    <col min="8203" max="8203" width="14.28515625" style="2" bestFit="1" customWidth="1"/>
    <col min="8204" max="8204" width="15.28515625" style="2" customWidth="1"/>
    <col min="8205" max="8205" width="10.7109375" style="2" customWidth="1"/>
    <col min="8206" max="8206" width="14.42578125" style="2" bestFit="1" customWidth="1"/>
    <col min="8207" max="8207" width="8.42578125" style="2" customWidth="1"/>
    <col min="8208" max="8208" width="12.28515625" style="2" bestFit="1" customWidth="1"/>
    <col min="8209" max="8209" width="7.140625" style="2" customWidth="1"/>
    <col min="8210" max="8210" width="12.7109375" style="2" bestFit="1" customWidth="1"/>
    <col min="8211" max="8211" width="7.85546875" style="2" customWidth="1"/>
    <col min="8212" max="8212" width="12.7109375" style="2" customWidth="1"/>
    <col min="8213" max="8213" width="7.28515625" style="2" bestFit="1" customWidth="1"/>
    <col min="8214" max="8214" width="12.7109375" style="2" bestFit="1" customWidth="1"/>
    <col min="8215" max="8215" width="7.28515625" style="2" bestFit="1" customWidth="1"/>
    <col min="8216" max="8216" width="12.7109375" style="2" bestFit="1" customWidth="1"/>
    <col min="8217" max="8217" width="7.28515625" style="2" bestFit="1" customWidth="1"/>
    <col min="8218" max="8218" width="13.140625" style="2" customWidth="1"/>
    <col min="8219" max="8219" width="7.28515625" style="2" bestFit="1" customWidth="1"/>
    <col min="8220" max="8220" width="12.7109375" style="2" bestFit="1" customWidth="1"/>
    <col min="8221" max="8221" width="7.28515625" style="2" bestFit="1" customWidth="1"/>
    <col min="8222" max="8222" width="13.42578125" style="2" bestFit="1" customWidth="1"/>
    <col min="8223" max="8223" width="7.28515625" style="2" customWidth="1"/>
    <col min="8224" max="8224" width="13.7109375" style="2" customWidth="1"/>
    <col min="8225" max="8225" width="7.28515625" style="2" bestFit="1" customWidth="1"/>
    <col min="8226" max="8226" width="14.28515625" style="2" customWidth="1"/>
    <col min="8227" max="8227" width="8.140625" style="2" bestFit="1" customWidth="1"/>
    <col min="8228" max="8228" width="12.7109375" style="2" bestFit="1" customWidth="1"/>
    <col min="8229" max="8229" width="9.140625" style="2" bestFit="1" customWidth="1"/>
    <col min="8230" max="8230" width="12.7109375" style="2" bestFit="1" customWidth="1"/>
    <col min="8231" max="8231" width="15.42578125" style="2" bestFit="1" customWidth="1"/>
    <col min="8232" max="8232" width="12.85546875" style="2" bestFit="1" customWidth="1"/>
    <col min="8233" max="8233" width="11.28515625" style="2" bestFit="1" customWidth="1"/>
    <col min="8234" max="8234" width="12.28515625" style="2" bestFit="1" customWidth="1"/>
    <col min="8235" max="8448" width="9.140625" style="2"/>
    <col min="8449" max="8450" width="0" style="2" hidden="1" customWidth="1"/>
    <col min="8451" max="8451" width="25.5703125" style="2" bestFit="1" customWidth="1"/>
    <col min="8452" max="8452" width="13.85546875" style="2" customWidth="1"/>
    <col min="8453" max="8453" width="10.85546875" style="2" customWidth="1"/>
    <col min="8454" max="8454" width="12.7109375" style="2" bestFit="1" customWidth="1"/>
    <col min="8455" max="8455" width="10.7109375" style="2" customWidth="1"/>
    <col min="8456" max="8456" width="11.7109375" style="2" bestFit="1" customWidth="1"/>
    <col min="8457" max="8457" width="7.85546875" style="2" customWidth="1"/>
    <col min="8458" max="8458" width="17.85546875" style="2" customWidth="1"/>
    <col min="8459" max="8459" width="14.28515625" style="2" bestFit="1" customWidth="1"/>
    <col min="8460" max="8460" width="15.28515625" style="2" customWidth="1"/>
    <col min="8461" max="8461" width="10.7109375" style="2" customWidth="1"/>
    <col min="8462" max="8462" width="14.42578125" style="2" bestFit="1" customWidth="1"/>
    <col min="8463" max="8463" width="8.42578125" style="2" customWidth="1"/>
    <col min="8464" max="8464" width="12.28515625" style="2" bestFit="1" customWidth="1"/>
    <col min="8465" max="8465" width="7.140625" style="2" customWidth="1"/>
    <col min="8466" max="8466" width="12.7109375" style="2" bestFit="1" customWidth="1"/>
    <col min="8467" max="8467" width="7.85546875" style="2" customWidth="1"/>
    <col min="8468" max="8468" width="12.7109375" style="2" customWidth="1"/>
    <col min="8469" max="8469" width="7.28515625" style="2" bestFit="1" customWidth="1"/>
    <col min="8470" max="8470" width="12.7109375" style="2" bestFit="1" customWidth="1"/>
    <col min="8471" max="8471" width="7.28515625" style="2" bestFit="1" customWidth="1"/>
    <col min="8472" max="8472" width="12.7109375" style="2" bestFit="1" customWidth="1"/>
    <col min="8473" max="8473" width="7.28515625" style="2" bestFit="1" customWidth="1"/>
    <col min="8474" max="8474" width="13.140625" style="2" customWidth="1"/>
    <col min="8475" max="8475" width="7.28515625" style="2" bestFit="1" customWidth="1"/>
    <col min="8476" max="8476" width="12.7109375" style="2" bestFit="1" customWidth="1"/>
    <col min="8477" max="8477" width="7.28515625" style="2" bestFit="1" customWidth="1"/>
    <col min="8478" max="8478" width="13.42578125" style="2" bestFit="1" customWidth="1"/>
    <col min="8479" max="8479" width="7.28515625" style="2" customWidth="1"/>
    <col min="8480" max="8480" width="13.7109375" style="2" customWidth="1"/>
    <col min="8481" max="8481" width="7.28515625" style="2" bestFit="1" customWidth="1"/>
    <col min="8482" max="8482" width="14.28515625" style="2" customWidth="1"/>
    <col min="8483" max="8483" width="8.140625" style="2" bestFit="1" customWidth="1"/>
    <col min="8484" max="8484" width="12.7109375" style="2" bestFit="1" customWidth="1"/>
    <col min="8485" max="8485" width="9.140625" style="2" bestFit="1" customWidth="1"/>
    <col min="8486" max="8486" width="12.7109375" style="2" bestFit="1" customWidth="1"/>
    <col min="8487" max="8487" width="15.42578125" style="2" bestFit="1" customWidth="1"/>
    <col min="8488" max="8488" width="12.85546875" style="2" bestFit="1" customWidth="1"/>
    <col min="8489" max="8489" width="11.28515625" style="2" bestFit="1" customWidth="1"/>
    <col min="8490" max="8490" width="12.28515625" style="2" bestFit="1" customWidth="1"/>
    <col min="8491" max="8704" width="9.140625" style="2"/>
    <col min="8705" max="8706" width="0" style="2" hidden="1" customWidth="1"/>
    <col min="8707" max="8707" width="25.5703125" style="2" bestFit="1" customWidth="1"/>
    <col min="8708" max="8708" width="13.85546875" style="2" customWidth="1"/>
    <col min="8709" max="8709" width="10.85546875" style="2" customWidth="1"/>
    <col min="8710" max="8710" width="12.7109375" style="2" bestFit="1" customWidth="1"/>
    <col min="8711" max="8711" width="10.7109375" style="2" customWidth="1"/>
    <col min="8712" max="8712" width="11.7109375" style="2" bestFit="1" customWidth="1"/>
    <col min="8713" max="8713" width="7.85546875" style="2" customWidth="1"/>
    <col min="8714" max="8714" width="17.85546875" style="2" customWidth="1"/>
    <col min="8715" max="8715" width="14.28515625" style="2" bestFit="1" customWidth="1"/>
    <col min="8716" max="8716" width="15.28515625" style="2" customWidth="1"/>
    <col min="8717" max="8717" width="10.7109375" style="2" customWidth="1"/>
    <col min="8718" max="8718" width="14.42578125" style="2" bestFit="1" customWidth="1"/>
    <col min="8719" max="8719" width="8.42578125" style="2" customWidth="1"/>
    <col min="8720" max="8720" width="12.28515625" style="2" bestFit="1" customWidth="1"/>
    <col min="8721" max="8721" width="7.140625" style="2" customWidth="1"/>
    <col min="8722" max="8722" width="12.7109375" style="2" bestFit="1" customWidth="1"/>
    <col min="8723" max="8723" width="7.85546875" style="2" customWidth="1"/>
    <col min="8724" max="8724" width="12.7109375" style="2" customWidth="1"/>
    <col min="8725" max="8725" width="7.28515625" style="2" bestFit="1" customWidth="1"/>
    <col min="8726" max="8726" width="12.7109375" style="2" bestFit="1" customWidth="1"/>
    <col min="8727" max="8727" width="7.28515625" style="2" bestFit="1" customWidth="1"/>
    <col min="8728" max="8728" width="12.7109375" style="2" bestFit="1" customWidth="1"/>
    <col min="8729" max="8729" width="7.28515625" style="2" bestFit="1" customWidth="1"/>
    <col min="8730" max="8730" width="13.140625" style="2" customWidth="1"/>
    <col min="8731" max="8731" width="7.28515625" style="2" bestFit="1" customWidth="1"/>
    <col min="8732" max="8732" width="12.7109375" style="2" bestFit="1" customWidth="1"/>
    <col min="8733" max="8733" width="7.28515625" style="2" bestFit="1" customWidth="1"/>
    <col min="8734" max="8734" width="13.42578125" style="2" bestFit="1" customWidth="1"/>
    <col min="8735" max="8735" width="7.28515625" style="2" customWidth="1"/>
    <col min="8736" max="8736" width="13.7109375" style="2" customWidth="1"/>
    <col min="8737" max="8737" width="7.28515625" style="2" bestFit="1" customWidth="1"/>
    <col min="8738" max="8738" width="14.28515625" style="2" customWidth="1"/>
    <col min="8739" max="8739" width="8.140625" style="2" bestFit="1" customWidth="1"/>
    <col min="8740" max="8740" width="12.7109375" style="2" bestFit="1" customWidth="1"/>
    <col min="8741" max="8741" width="9.140625" style="2" bestFit="1" customWidth="1"/>
    <col min="8742" max="8742" width="12.7109375" style="2" bestFit="1" customWidth="1"/>
    <col min="8743" max="8743" width="15.42578125" style="2" bestFit="1" customWidth="1"/>
    <col min="8744" max="8744" width="12.85546875" style="2" bestFit="1" customWidth="1"/>
    <col min="8745" max="8745" width="11.28515625" style="2" bestFit="1" customWidth="1"/>
    <col min="8746" max="8746" width="12.28515625" style="2" bestFit="1" customWidth="1"/>
    <col min="8747" max="8960" width="9.140625" style="2"/>
    <col min="8961" max="8962" width="0" style="2" hidden="1" customWidth="1"/>
    <col min="8963" max="8963" width="25.5703125" style="2" bestFit="1" customWidth="1"/>
    <col min="8964" max="8964" width="13.85546875" style="2" customWidth="1"/>
    <col min="8965" max="8965" width="10.85546875" style="2" customWidth="1"/>
    <col min="8966" max="8966" width="12.7109375" style="2" bestFit="1" customWidth="1"/>
    <col min="8967" max="8967" width="10.7109375" style="2" customWidth="1"/>
    <col min="8968" max="8968" width="11.7109375" style="2" bestFit="1" customWidth="1"/>
    <col min="8969" max="8969" width="7.85546875" style="2" customWidth="1"/>
    <col min="8970" max="8970" width="17.85546875" style="2" customWidth="1"/>
    <col min="8971" max="8971" width="14.28515625" style="2" bestFit="1" customWidth="1"/>
    <col min="8972" max="8972" width="15.28515625" style="2" customWidth="1"/>
    <col min="8973" max="8973" width="10.7109375" style="2" customWidth="1"/>
    <col min="8974" max="8974" width="14.42578125" style="2" bestFit="1" customWidth="1"/>
    <col min="8975" max="8975" width="8.42578125" style="2" customWidth="1"/>
    <col min="8976" max="8976" width="12.28515625" style="2" bestFit="1" customWidth="1"/>
    <col min="8977" max="8977" width="7.140625" style="2" customWidth="1"/>
    <col min="8978" max="8978" width="12.7109375" style="2" bestFit="1" customWidth="1"/>
    <col min="8979" max="8979" width="7.85546875" style="2" customWidth="1"/>
    <col min="8980" max="8980" width="12.7109375" style="2" customWidth="1"/>
    <col min="8981" max="8981" width="7.28515625" style="2" bestFit="1" customWidth="1"/>
    <col min="8982" max="8982" width="12.7109375" style="2" bestFit="1" customWidth="1"/>
    <col min="8983" max="8983" width="7.28515625" style="2" bestFit="1" customWidth="1"/>
    <col min="8984" max="8984" width="12.7109375" style="2" bestFit="1" customWidth="1"/>
    <col min="8985" max="8985" width="7.28515625" style="2" bestFit="1" customWidth="1"/>
    <col min="8986" max="8986" width="13.140625" style="2" customWidth="1"/>
    <col min="8987" max="8987" width="7.28515625" style="2" bestFit="1" customWidth="1"/>
    <col min="8988" max="8988" width="12.7109375" style="2" bestFit="1" customWidth="1"/>
    <col min="8989" max="8989" width="7.28515625" style="2" bestFit="1" customWidth="1"/>
    <col min="8990" max="8990" width="13.42578125" style="2" bestFit="1" customWidth="1"/>
    <col min="8991" max="8991" width="7.28515625" style="2" customWidth="1"/>
    <col min="8992" max="8992" width="13.7109375" style="2" customWidth="1"/>
    <col min="8993" max="8993" width="7.28515625" style="2" bestFit="1" customWidth="1"/>
    <col min="8994" max="8994" width="14.28515625" style="2" customWidth="1"/>
    <col min="8995" max="8995" width="8.140625" style="2" bestFit="1" customWidth="1"/>
    <col min="8996" max="8996" width="12.7109375" style="2" bestFit="1" customWidth="1"/>
    <col min="8997" max="8997" width="9.140625" style="2" bestFit="1" customWidth="1"/>
    <col min="8998" max="8998" width="12.7109375" style="2" bestFit="1" customWidth="1"/>
    <col min="8999" max="8999" width="15.42578125" style="2" bestFit="1" customWidth="1"/>
    <col min="9000" max="9000" width="12.85546875" style="2" bestFit="1" customWidth="1"/>
    <col min="9001" max="9001" width="11.28515625" style="2" bestFit="1" customWidth="1"/>
    <col min="9002" max="9002" width="12.28515625" style="2" bestFit="1" customWidth="1"/>
    <col min="9003" max="9216" width="9.140625" style="2"/>
    <col min="9217" max="9218" width="0" style="2" hidden="1" customWidth="1"/>
    <col min="9219" max="9219" width="25.5703125" style="2" bestFit="1" customWidth="1"/>
    <col min="9220" max="9220" width="13.85546875" style="2" customWidth="1"/>
    <col min="9221" max="9221" width="10.85546875" style="2" customWidth="1"/>
    <col min="9222" max="9222" width="12.7109375" style="2" bestFit="1" customWidth="1"/>
    <col min="9223" max="9223" width="10.7109375" style="2" customWidth="1"/>
    <col min="9224" max="9224" width="11.7109375" style="2" bestFit="1" customWidth="1"/>
    <col min="9225" max="9225" width="7.85546875" style="2" customWidth="1"/>
    <col min="9226" max="9226" width="17.85546875" style="2" customWidth="1"/>
    <col min="9227" max="9227" width="14.28515625" style="2" bestFit="1" customWidth="1"/>
    <col min="9228" max="9228" width="15.28515625" style="2" customWidth="1"/>
    <col min="9229" max="9229" width="10.7109375" style="2" customWidth="1"/>
    <col min="9230" max="9230" width="14.42578125" style="2" bestFit="1" customWidth="1"/>
    <col min="9231" max="9231" width="8.42578125" style="2" customWidth="1"/>
    <col min="9232" max="9232" width="12.28515625" style="2" bestFit="1" customWidth="1"/>
    <col min="9233" max="9233" width="7.140625" style="2" customWidth="1"/>
    <col min="9234" max="9234" width="12.7109375" style="2" bestFit="1" customWidth="1"/>
    <col min="9235" max="9235" width="7.85546875" style="2" customWidth="1"/>
    <col min="9236" max="9236" width="12.7109375" style="2" customWidth="1"/>
    <col min="9237" max="9237" width="7.28515625" style="2" bestFit="1" customWidth="1"/>
    <col min="9238" max="9238" width="12.7109375" style="2" bestFit="1" customWidth="1"/>
    <col min="9239" max="9239" width="7.28515625" style="2" bestFit="1" customWidth="1"/>
    <col min="9240" max="9240" width="12.7109375" style="2" bestFit="1" customWidth="1"/>
    <col min="9241" max="9241" width="7.28515625" style="2" bestFit="1" customWidth="1"/>
    <col min="9242" max="9242" width="13.140625" style="2" customWidth="1"/>
    <col min="9243" max="9243" width="7.28515625" style="2" bestFit="1" customWidth="1"/>
    <col min="9244" max="9244" width="12.7109375" style="2" bestFit="1" customWidth="1"/>
    <col min="9245" max="9245" width="7.28515625" style="2" bestFit="1" customWidth="1"/>
    <col min="9246" max="9246" width="13.42578125" style="2" bestFit="1" customWidth="1"/>
    <col min="9247" max="9247" width="7.28515625" style="2" customWidth="1"/>
    <col min="9248" max="9248" width="13.7109375" style="2" customWidth="1"/>
    <col min="9249" max="9249" width="7.28515625" style="2" bestFit="1" customWidth="1"/>
    <col min="9250" max="9250" width="14.28515625" style="2" customWidth="1"/>
    <col min="9251" max="9251" width="8.140625" style="2" bestFit="1" customWidth="1"/>
    <col min="9252" max="9252" width="12.7109375" style="2" bestFit="1" customWidth="1"/>
    <col min="9253" max="9253" width="9.140625" style="2" bestFit="1" customWidth="1"/>
    <col min="9254" max="9254" width="12.7109375" style="2" bestFit="1" customWidth="1"/>
    <col min="9255" max="9255" width="15.42578125" style="2" bestFit="1" customWidth="1"/>
    <col min="9256" max="9256" width="12.85546875" style="2" bestFit="1" customWidth="1"/>
    <col min="9257" max="9257" width="11.28515625" style="2" bestFit="1" customWidth="1"/>
    <col min="9258" max="9258" width="12.28515625" style="2" bestFit="1" customWidth="1"/>
    <col min="9259" max="9472" width="9.140625" style="2"/>
    <col min="9473" max="9474" width="0" style="2" hidden="1" customWidth="1"/>
    <col min="9475" max="9475" width="25.5703125" style="2" bestFit="1" customWidth="1"/>
    <col min="9476" max="9476" width="13.85546875" style="2" customWidth="1"/>
    <col min="9477" max="9477" width="10.85546875" style="2" customWidth="1"/>
    <col min="9478" max="9478" width="12.7109375" style="2" bestFit="1" customWidth="1"/>
    <col min="9479" max="9479" width="10.7109375" style="2" customWidth="1"/>
    <col min="9480" max="9480" width="11.7109375" style="2" bestFit="1" customWidth="1"/>
    <col min="9481" max="9481" width="7.85546875" style="2" customWidth="1"/>
    <col min="9482" max="9482" width="17.85546875" style="2" customWidth="1"/>
    <col min="9483" max="9483" width="14.28515625" style="2" bestFit="1" customWidth="1"/>
    <col min="9484" max="9484" width="15.28515625" style="2" customWidth="1"/>
    <col min="9485" max="9485" width="10.7109375" style="2" customWidth="1"/>
    <col min="9486" max="9486" width="14.42578125" style="2" bestFit="1" customWidth="1"/>
    <col min="9487" max="9487" width="8.42578125" style="2" customWidth="1"/>
    <col min="9488" max="9488" width="12.28515625" style="2" bestFit="1" customWidth="1"/>
    <col min="9489" max="9489" width="7.140625" style="2" customWidth="1"/>
    <col min="9490" max="9490" width="12.7109375" style="2" bestFit="1" customWidth="1"/>
    <col min="9491" max="9491" width="7.85546875" style="2" customWidth="1"/>
    <col min="9492" max="9492" width="12.7109375" style="2" customWidth="1"/>
    <col min="9493" max="9493" width="7.28515625" style="2" bestFit="1" customWidth="1"/>
    <col min="9494" max="9494" width="12.7109375" style="2" bestFit="1" customWidth="1"/>
    <col min="9495" max="9495" width="7.28515625" style="2" bestFit="1" customWidth="1"/>
    <col min="9496" max="9496" width="12.7109375" style="2" bestFit="1" customWidth="1"/>
    <col min="9497" max="9497" width="7.28515625" style="2" bestFit="1" customWidth="1"/>
    <col min="9498" max="9498" width="13.140625" style="2" customWidth="1"/>
    <col min="9499" max="9499" width="7.28515625" style="2" bestFit="1" customWidth="1"/>
    <col min="9500" max="9500" width="12.7109375" style="2" bestFit="1" customWidth="1"/>
    <col min="9501" max="9501" width="7.28515625" style="2" bestFit="1" customWidth="1"/>
    <col min="9502" max="9502" width="13.42578125" style="2" bestFit="1" customWidth="1"/>
    <col min="9503" max="9503" width="7.28515625" style="2" customWidth="1"/>
    <col min="9504" max="9504" width="13.7109375" style="2" customWidth="1"/>
    <col min="9505" max="9505" width="7.28515625" style="2" bestFit="1" customWidth="1"/>
    <col min="9506" max="9506" width="14.28515625" style="2" customWidth="1"/>
    <col min="9507" max="9507" width="8.140625" style="2" bestFit="1" customWidth="1"/>
    <col min="9508" max="9508" width="12.7109375" style="2" bestFit="1" customWidth="1"/>
    <col min="9509" max="9509" width="9.140625" style="2" bestFit="1" customWidth="1"/>
    <col min="9510" max="9510" width="12.7109375" style="2" bestFit="1" customWidth="1"/>
    <col min="9511" max="9511" width="15.42578125" style="2" bestFit="1" customWidth="1"/>
    <col min="9512" max="9512" width="12.85546875" style="2" bestFit="1" customWidth="1"/>
    <col min="9513" max="9513" width="11.28515625" style="2" bestFit="1" customWidth="1"/>
    <col min="9514" max="9514" width="12.28515625" style="2" bestFit="1" customWidth="1"/>
    <col min="9515" max="9728" width="9.140625" style="2"/>
    <col min="9729" max="9730" width="0" style="2" hidden="1" customWidth="1"/>
    <col min="9731" max="9731" width="25.5703125" style="2" bestFit="1" customWidth="1"/>
    <col min="9732" max="9732" width="13.85546875" style="2" customWidth="1"/>
    <col min="9733" max="9733" width="10.85546875" style="2" customWidth="1"/>
    <col min="9734" max="9734" width="12.7109375" style="2" bestFit="1" customWidth="1"/>
    <col min="9735" max="9735" width="10.7109375" style="2" customWidth="1"/>
    <col min="9736" max="9736" width="11.7109375" style="2" bestFit="1" customWidth="1"/>
    <col min="9737" max="9737" width="7.85546875" style="2" customWidth="1"/>
    <col min="9738" max="9738" width="17.85546875" style="2" customWidth="1"/>
    <col min="9739" max="9739" width="14.28515625" style="2" bestFit="1" customWidth="1"/>
    <col min="9740" max="9740" width="15.28515625" style="2" customWidth="1"/>
    <col min="9741" max="9741" width="10.7109375" style="2" customWidth="1"/>
    <col min="9742" max="9742" width="14.42578125" style="2" bestFit="1" customWidth="1"/>
    <col min="9743" max="9743" width="8.42578125" style="2" customWidth="1"/>
    <col min="9744" max="9744" width="12.28515625" style="2" bestFit="1" customWidth="1"/>
    <col min="9745" max="9745" width="7.140625" style="2" customWidth="1"/>
    <col min="9746" max="9746" width="12.7109375" style="2" bestFit="1" customWidth="1"/>
    <col min="9747" max="9747" width="7.85546875" style="2" customWidth="1"/>
    <col min="9748" max="9748" width="12.7109375" style="2" customWidth="1"/>
    <col min="9749" max="9749" width="7.28515625" style="2" bestFit="1" customWidth="1"/>
    <col min="9750" max="9750" width="12.7109375" style="2" bestFit="1" customWidth="1"/>
    <col min="9751" max="9751" width="7.28515625" style="2" bestFit="1" customWidth="1"/>
    <col min="9752" max="9752" width="12.7109375" style="2" bestFit="1" customWidth="1"/>
    <col min="9753" max="9753" width="7.28515625" style="2" bestFit="1" customWidth="1"/>
    <col min="9754" max="9754" width="13.140625" style="2" customWidth="1"/>
    <col min="9755" max="9755" width="7.28515625" style="2" bestFit="1" customWidth="1"/>
    <col min="9756" max="9756" width="12.7109375" style="2" bestFit="1" customWidth="1"/>
    <col min="9757" max="9757" width="7.28515625" style="2" bestFit="1" customWidth="1"/>
    <col min="9758" max="9758" width="13.42578125" style="2" bestFit="1" customWidth="1"/>
    <col min="9759" max="9759" width="7.28515625" style="2" customWidth="1"/>
    <col min="9760" max="9760" width="13.7109375" style="2" customWidth="1"/>
    <col min="9761" max="9761" width="7.28515625" style="2" bestFit="1" customWidth="1"/>
    <col min="9762" max="9762" width="14.28515625" style="2" customWidth="1"/>
    <col min="9763" max="9763" width="8.140625" style="2" bestFit="1" customWidth="1"/>
    <col min="9764" max="9764" width="12.7109375" style="2" bestFit="1" customWidth="1"/>
    <col min="9765" max="9765" width="9.140625" style="2" bestFit="1" customWidth="1"/>
    <col min="9766" max="9766" width="12.7109375" style="2" bestFit="1" customWidth="1"/>
    <col min="9767" max="9767" width="15.42578125" style="2" bestFit="1" customWidth="1"/>
    <col min="9768" max="9768" width="12.85546875" style="2" bestFit="1" customWidth="1"/>
    <col min="9769" max="9769" width="11.28515625" style="2" bestFit="1" customWidth="1"/>
    <col min="9770" max="9770" width="12.28515625" style="2" bestFit="1" customWidth="1"/>
    <col min="9771" max="9984" width="9.140625" style="2"/>
    <col min="9985" max="9986" width="0" style="2" hidden="1" customWidth="1"/>
    <col min="9987" max="9987" width="25.5703125" style="2" bestFit="1" customWidth="1"/>
    <col min="9988" max="9988" width="13.85546875" style="2" customWidth="1"/>
    <col min="9989" max="9989" width="10.85546875" style="2" customWidth="1"/>
    <col min="9990" max="9990" width="12.7109375" style="2" bestFit="1" customWidth="1"/>
    <col min="9991" max="9991" width="10.7109375" style="2" customWidth="1"/>
    <col min="9992" max="9992" width="11.7109375" style="2" bestFit="1" customWidth="1"/>
    <col min="9993" max="9993" width="7.85546875" style="2" customWidth="1"/>
    <col min="9994" max="9994" width="17.85546875" style="2" customWidth="1"/>
    <col min="9995" max="9995" width="14.28515625" style="2" bestFit="1" customWidth="1"/>
    <col min="9996" max="9996" width="15.28515625" style="2" customWidth="1"/>
    <col min="9997" max="9997" width="10.7109375" style="2" customWidth="1"/>
    <col min="9998" max="9998" width="14.42578125" style="2" bestFit="1" customWidth="1"/>
    <col min="9999" max="9999" width="8.42578125" style="2" customWidth="1"/>
    <col min="10000" max="10000" width="12.28515625" style="2" bestFit="1" customWidth="1"/>
    <col min="10001" max="10001" width="7.140625" style="2" customWidth="1"/>
    <col min="10002" max="10002" width="12.7109375" style="2" bestFit="1" customWidth="1"/>
    <col min="10003" max="10003" width="7.85546875" style="2" customWidth="1"/>
    <col min="10004" max="10004" width="12.7109375" style="2" customWidth="1"/>
    <col min="10005" max="10005" width="7.28515625" style="2" bestFit="1" customWidth="1"/>
    <col min="10006" max="10006" width="12.7109375" style="2" bestFit="1" customWidth="1"/>
    <col min="10007" max="10007" width="7.28515625" style="2" bestFit="1" customWidth="1"/>
    <col min="10008" max="10008" width="12.7109375" style="2" bestFit="1" customWidth="1"/>
    <col min="10009" max="10009" width="7.28515625" style="2" bestFit="1" customWidth="1"/>
    <col min="10010" max="10010" width="13.140625" style="2" customWidth="1"/>
    <col min="10011" max="10011" width="7.28515625" style="2" bestFit="1" customWidth="1"/>
    <col min="10012" max="10012" width="12.7109375" style="2" bestFit="1" customWidth="1"/>
    <col min="10013" max="10013" width="7.28515625" style="2" bestFit="1" customWidth="1"/>
    <col min="10014" max="10014" width="13.42578125" style="2" bestFit="1" customWidth="1"/>
    <col min="10015" max="10015" width="7.28515625" style="2" customWidth="1"/>
    <col min="10016" max="10016" width="13.7109375" style="2" customWidth="1"/>
    <col min="10017" max="10017" width="7.28515625" style="2" bestFit="1" customWidth="1"/>
    <col min="10018" max="10018" width="14.28515625" style="2" customWidth="1"/>
    <col min="10019" max="10019" width="8.140625" style="2" bestFit="1" customWidth="1"/>
    <col min="10020" max="10020" width="12.7109375" style="2" bestFit="1" customWidth="1"/>
    <col min="10021" max="10021" width="9.140625" style="2" bestFit="1" customWidth="1"/>
    <col min="10022" max="10022" width="12.7109375" style="2" bestFit="1" customWidth="1"/>
    <col min="10023" max="10023" width="15.42578125" style="2" bestFit="1" customWidth="1"/>
    <col min="10024" max="10024" width="12.85546875" style="2" bestFit="1" customWidth="1"/>
    <col min="10025" max="10025" width="11.28515625" style="2" bestFit="1" customWidth="1"/>
    <col min="10026" max="10026" width="12.28515625" style="2" bestFit="1" customWidth="1"/>
    <col min="10027" max="10240" width="9.140625" style="2"/>
    <col min="10241" max="10242" width="0" style="2" hidden="1" customWidth="1"/>
    <col min="10243" max="10243" width="25.5703125" style="2" bestFit="1" customWidth="1"/>
    <col min="10244" max="10244" width="13.85546875" style="2" customWidth="1"/>
    <col min="10245" max="10245" width="10.85546875" style="2" customWidth="1"/>
    <col min="10246" max="10246" width="12.7109375" style="2" bestFit="1" customWidth="1"/>
    <col min="10247" max="10247" width="10.7109375" style="2" customWidth="1"/>
    <col min="10248" max="10248" width="11.7109375" style="2" bestFit="1" customWidth="1"/>
    <col min="10249" max="10249" width="7.85546875" style="2" customWidth="1"/>
    <col min="10250" max="10250" width="17.85546875" style="2" customWidth="1"/>
    <col min="10251" max="10251" width="14.28515625" style="2" bestFit="1" customWidth="1"/>
    <col min="10252" max="10252" width="15.28515625" style="2" customWidth="1"/>
    <col min="10253" max="10253" width="10.7109375" style="2" customWidth="1"/>
    <col min="10254" max="10254" width="14.42578125" style="2" bestFit="1" customWidth="1"/>
    <col min="10255" max="10255" width="8.42578125" style="2" customWidth="1"/>
    <col min="10256" max="10256" width="12.28515625" style="2" bestFit="1" customWidth="1"/>
    <col min="10257" max="10257" width="7.140625" style="2" customWidth="1"/>
    <col min="10258" max="10258" width="12.7109375" style="2" bestFit="1" customWidth="1"/>
    <col min="10259" max="10259" width="7.85546875" style="2" customWidth="1"/>
    <col min="10260" max="10260" width="12.7109375" style="2" customWidth="1"/>
    <col min="10261" max="10261" width="7.28515625" style="2" bestFit="1" customWidth="1"/>
    <col min="10262" max="10262" width="12.7109375" style="2" bestFit="1" customWidth="1"/>
    <col min="10263" max="10263" width="7.28515625" style="2" bestFit="1" customWidth="1"/>
    <col min="10264" max="10264" width="12.7109375" style="2" bestFit="1" customWidth="1"/>
    <col min="10265" max="10265" width="7.28515625" style="2" bestFit="1" customWidth="1"/>
    <col min="10266" max="10266" width="13.140625" style="2" customWidth="1"/>
    <col min="10267" max="10267" width="7.28515625" style="2" bestFit="1" customWidth="1"/>
    <col min="10268" max="10268" width="12.7109375" style="2" bestFit="1" customWidth="1"/>
    <col min="10269" max="10269" width="7.28515625" style="2" bestFit="1" customWidth="1"/>
    <col min="10270" max="10270" width="13.42578125" style="2" bestFit="1" customWidth="1"/>
    <col min="10271" max="10271" width="7.28515625" style="2" customWidth="1"/>
    <col min="10272" max="10272" width="13.7109375" style="2" customWidth="1"/>
    <col min="10273" max="10273" width="7.28515625" style="2" bestFit="1" customWidth="1"/>
    <col min="10274" max="10274" width="14.28515625" style="2" customWidth="1"/>
    <col min="10275" max="10275" width="8.140625" style="2" bestFit="1" customWidth="1"/>
    <col min="10276" max="10276" width="12.7109375" style="2" bestFit="1" customWidth="1"/>
    <col min="10277" max="10277" width="9.140625" style="2" bestFit="1" customWidth="1"/>
    <col min="10278" max="10278" width="12.7109375" style="2" bestFit="1" customWidth="1"/>
    <col min="10279" max="10279" width="15.42578125" style="2" bestFit="1" customWidth="1"/>
    <col min="10280" max="10280" width="12.85546875" style="2" bestFit="1" customWidth="1"/>
    <col min="10281" max="10281" width="11.28515625" style="2" bestFit="1" customWidth="1"/>
    <col min="10282" max="10282" width="12.28515625" style="2" bestFit="1" customWidth="1"/>
    <col min="10283" max="10496" width="9.140625" style="2"/>
    <col min="10497" max="10498" width="0" style="2" hidden="1" customWidth="1"/>
    <col min="10499" max="10499" width="25.5703125" style="2" bestFit="1" customWidth="1"/>
    <col min="10500" max="10500" width="13.85546875" style="2" customWidth="1"/>
    <col min="10501" max="10501" width="10.85546875" style="2" customWidth="1"/>
    <col min="10502" max="10502" width="12.7109375" style="2" bestFit="1" customWidth="1"/>
    <col min="10503" max="10503" width="10.7109375" style="2" customWidth="1"/>
    <col min="10504" max="10504" width="11.7109375" style="2" bestFit="1" customWidth="1"/>
    <col min="10505" max="10505" width="7.85546875" style="2" customWidth="1"/>
    <col min="10506" max="10506" width="17.85546875" style="2" customWidth="1"/>
    <col min="10507" max="10507" width="14.28515625" style="2" bestFit="1" customWidth="1"/>
    <col min="10508" max="10508" width="15.28515625" style="2" customWidth="1"/>
    <col min="10509" max="10509" width="10.7109375" style="2" customWidth="1"/>
    <col min="10510" max="10510" width="14.42578125" style="2" bestFit="1" customWidth="1"/>
    <col min="10511" max="10511" width="8.42578125" style="2" customWidth="1"/>
    <col min="10512" max="10512" width="12.28515625" style="2" bestFit="1" customWidth="1"/>
    <col min="10513" max="10513" width="7.140625" style="2" customWidth="1"/>
    <col min="10514" max="10514" width="12.7109375" style="2" bestFit="1" customWidth="1"/>
    <col min="10515" max="10515" width="7.85546875" style="2" customWidth="1"/>
    <col min="10516" max="10516" width="12.7109375" style="2" customWidth="1"/>
    <col min="10517" max="10517" width="7.28515625" style="2" bestFit="1" customWidth="1"/>
    <col min="10518" max="10518" width="12.7109375" style="2" bestFit="1" customWidth="1"/>
    <col min="10519" max="10519" width="7.28515625" style="2" bestFit="1" customWidth="1"/>
    <col min="10520" max="10520" width="12.7109375" style="2" bestFit="1" customWidth="1"/>
    <col min="10521" max="10521" width="7.28515625" style="2" bestFit="1" customWidth="1"/>
    <col min="10522" max="10522" width="13.140625" style="2" customWidth="1"/>
    <col min="10523" max="10523" width="7.28515625" style="2" bestFit="1" customWidth="1"/>
    <col min="10524" max="10524" width="12.7109375" style="2" bestFit="1" customWidth="1"/>
    <col min="10525" max="10525" width="7.28515625" style="2" bestFit="1" customWidth="1"/>
    <col min="10526" max="10526" width="13.42578125" style="2" bestFit="1" customWidth="1"/>
    <col min="10527" max="10527" width="7.28515625" style="2" customWidth="1"/>
    <col min="10528" max="10528" width="13.7109375" style="2" customWidth="1"/>
    <col min="10529" max="10529" width="7.28515625" style="2" bestFit="1" customWidth="1"/>
    <col min="10530" max="10530" width="14.28515625" style="2" customWidth="1"/>
    <col min="10531" max="10531" width="8.140625" style="2" bestFit="1" customWidth="1"/>
    <col min="10532" max="10532" width="12.7109375" style="2" bestFit="1" customWidth="1"/>
    <col min="10533" max="10533" width="9.140625" style="2" bestFit="1" customWidth="1"/>
    <col min="10534" max="10534" width="12.7109375" style="2" bestFit="1" customWidth="1"/>
    <col min="10535" max="10535" width="15.42578125" style="2" bestFit="1" customWidth="1"/>
    <col min="10536" max="10536" width="12.85546875" style="2" bestFit="1" customWidth="1"/>
    <col min="10537" max="10537" width="11.28515625" style="2" bestFit="1" customWidth="1"/>
    <col min="10538" max="10538" width="12.28515625" style="2" bestFit="1" customWidth="1"/>
    <col min="10539" max="10752" width="9.140625" style="2"/>
    <col min="10753" max="10754" width="0" style="2" hidden="1" customWidth="1"/>
    <col min="10755" max="10755" width="25.5703125" style="2" bestFit="1" customWidth="1"/>
    <col min="10756" max="10756" width="13.85546875" style="2" customWidth="1"/>
    <col min="10757" max="10757" width="10.85546875" style="2" customWidth="1"/>
    <col min="10758" max="10758" width="12.7109375" style="2" bestFit="1" customWidth="1"/>
    <col min="10759" max="10759" width="10.7109375" style="2" customWidth="1"/>
    <col min="10760" max="10760" width="11.7109375" style="2" bestFit="1" customWidth="1"/>
    <col min="10761" max="10761" width="7.85546875" style="2" customWidth="1"/>
    <col min="10762" max="10762" width="17.85546875" style="2" customWidth="1"/>
    <col min="10763" max="10763" width="14.28515625" style="2" bestFit="1" customWidth="1"/>
    <col min="10764" max="10764" width="15.28515625" style="2" customWidth="1"/>
    <col min="10765" max="10765" width="10.7109375" style="2" customWidth="1"/>
    <col min="10766" max="10766" width="14.42578125" style="2" bestFit="1" customWidth="1"/>
    <col min="10767" max="10767" width="8.42578125" style="2" customWidth="1"/>
    <col min="10768" max="10768" width="12.28515625" style="2" bestFit="1" customWidth="1"/>
    <col min="10769" max="10769" width="7.140625" style="2" customWidth="1"/>
    <col min="10770" max="10770" width="12.7109375" style="2" bestFit="1" customWidth="1"/>
    <col min="10771" max="10771" width="7.85546875" style="2" customWidth="1"/>
    <col min="10772" max="10772" width="12.7109375" style="2" customWidth="1"/>
    <col min="10773" max="10773" width="7.28515625" style="2" bestFit="1" customWidth="1"/>
    <col min="10774" max="10774" width="12.7109375" style="2" bestFit="1" customWidth="1"/>
    <col min="10775" max="10775" width="7.28515625" style="2" bestFit="1" customWidth="1"/>
    <col min="10776" max="10776" width="12.7109375" style="2" bestFit="1" customWidth="1"/>
    <col min="10777" max="10777" width="7.28515625" style="2" bestFit="1" customWidth="1"/>
    <col min="10778" max="10778" width="13.140625" style="2" customWidth="1"/>
    <col min="10779" max="10779" width="7.28515625" style="2" bestFit="1" customWidth="1"/>
    <col min="10780" max="10780" width="12.7109375" style="2" bestFit="1" customWidth="1"/>
    <col min="10781" max="10781" width="7.28515625" style="2" bestFit="1" customWidth="1"/>
    <col min="10782" max="10782" width="13.42578125" style="2" bestFit="1" customWidth="1"/>
    <col min="10783" max="10783" width="7.28515625" style="2" customWidth="1"/>
    <col min="10784" max="10784" width="13.7109375" style="2" customWidth="1"/>
    <col min="10785" max="10785" width="7.28515625" style="2" bestFit="1" customWidth="1"/>
    <col min="10786" max="10786" width="14.28515625" style="2" customWidth="1"/>
    <col min="10787" max="10787" width="8.140625" style="2" bestFit="1" customWidth="1"/>
    <col min="10788" max="10788" width="12.7109375" style="2" bestFit="1" customWidth="1"/>
    <col min="10789" max="10789" width="9.140625" style="2" bestFit="1" customWidth="1"/>
    <col min="10790" max="10790" width="12.7109375" style="2" bestFit="1" customWidth="1"/>
    <col min="10791" max="10791" width="15.42578125" style="2" bestFit="1" customWidth="1"/>
    <col min="10792" max="10792" width="12.85546875" style="2" bestFit="1" customWidth="1"/>
    <col min="10793" max="10793" width="11.28515625" style="2" bestFit="1" customWidth="1"/>
    <col min="10794" max="10794" width="12.28515625" style="2" bestFit="1" customWidth="1"/>
    <col min="10795" max="11008" width="9.140625" style="2"/>
    <col min="11009" max="11010" width="0" style="2" hidden="1" customWidth="1"/>
    <col min="11011" max="11011" width="25.5703125" style="2" bestFit="1" customWidth="1"/>
    <col min="11012" max="11012" width="13.85546875" style="2" customWidth="1"/>
    <col min="11013" max="11013" width="10.85546875" style="2" customWidth="1"/>
    <col min="11014" max="11014" width="12.7109375" style="2" bestFit="1" customWidth="1"/>
    <col min="11015" max="11015" width="10.7109375" style="2" customWidth="1"/>
    <col min="11016" max="11016" width="11.7109375" style="2" bestFit="1" customWidth="1"/>
    <col min="11017" max="11017" width="7.85546875" style="2" customWidth="1"/>
    <col min="11018" max="11018" width="17.85546875" style="2" customWidth="1"/>
    <col min="11019" max="11019" width="14.28515625" style="2" bestFit="1" customWidth="1"/>
    <col min="11020" max="11020" width="15.28515625" style="2" customWidth="1"/>
    <col min="11021" max="11021" width="10.7109375" style="2" customWidth="1"/>
    <col min="11022" max="11022" width="14.42578125" style="2" bestFit="1" customWidth="1"/>
    <col min="11023" max="11023" width="8.42578125" style="2" customWidth="1"/>
    <col min="11024" max="11024" width="12.28515625" style="2" bestFit="1" customWidth="1"/>
    <col min="11025" max="11025" width="7.140625" style="2" customWidth="1"/>
    <col min="11026" max="11026" width="12.7109375" style="2" bestFit="1" customWidth="1"/>
    <col min="11027" max="11027" width="7.85546875" style="2" customWidth="1"/>
    <col min="11028" max="11028" width="12.7109375" style="2" customWidth="1"/>
    <col min="11029" max="11029" width="7.28515625" style="2" bestFit="1" customWidth="1"/>
    <col min="11030" max="11030" width="12.7109375" style="2" bestFit="1" customWidth="1"/>
    <col min="11031" max="11031" width="7.28515625" style="2" bestFit="1" customWidth="1"/>
    <col min="11032" max="11032" width="12.7109375" style="2" bestFit="1" customWidth="1"/>
    <col min="11033" max="11033" width="7.28515625" style="2" bestFit="1" customWidth="1"/>
    <col min="11034" max="11034" width="13.140625" style="2" customWidth="1"/>
    <col min="11035" max="11035" width="7.28515625" style="2" bestFit="1" customWidth="1"/>
    <col min="11036" max="11036" width="12.7109375" style="2" bestFit="1" customWidth="1"/>
    <col min="11037" max="11037" width="7.28515625" style="2" bestFit="1" customWidth="1"/>
    <col min="11038" max="11038" width="13.42578125" style="2" bestFit="1" customWidth="1"/>
    <col min="11039" max="11039" width="7.28515625" style="2" customWidth="1"/>
    <col min="11040" max="11040" width="13.7109375" style="2" customWidth="1"/>
    <col min="11041" max="11041" width="7.28515625" style="2" bestFit="1" customWidth="1"/>
    <col min="11042" max="11042" width="14.28515625" style="2" customWidth="1"/>
    <col min="11043" max="11043" width="8.140625" style="2" bestFit="1" customWidth="1"/>
    <col min="11044" max="11044" width="12.7109375" style="2" bestFit="1" customWidth="1"/>
    <col min="11045" max="11045" width="9.140625" style="2" bestFit="1" customWidth="1"/>
    <col min="11046" max="11046" width="12.7109375" style="2" bestFit="1" customWidth="1"/>
    <col min="11047" max="11047" width="15.42578125" style="2" bestFit="1" customWidth="1"/>
    <col min="11048" max="11048" width="12.85546875" style="2" bestFit="1" customWidth="1"/>
    <col min="11049" max="11049" width="11.28515625" style="2" bestFit="1" customWidth="1"/>
    <col min="11050" max="11050" width="12.28515625" style="2" bestFit="1" customWidth="1"/>
    <col min="11051" max="11264" width="9.140625" style="2"/>
    <col min="11265" max="11266" width="0" style="2" hidden="1" customWidth="1"/>
    <col min="11267" max="11267" width="25.5703125" style="2" bestFit="1" customWidth="1"/>
    <col min="11268" max="11268" width="13.85546875" style="2" customWidth="1"/>
    <col min="11269" max="11269" width="10.85546875" style="2" customWidth="1"/>
    <col min="11270" max="11270" width="12.7109375" style="2" bestFit="1" customWidth="1"/>
    <col min="11271" max="11271" width="10.7109375" style="2" customWidth="1"/>
    <col min="11272" max="11272" width="11.7109375" style="2" bestFit="1" customWidth="1"/>
    <col min="11273" max="11273" width="7.85546875" style="2" customWidth="1"/>
    <col min="11274" max="11274" width="17.85546875" style="2" customWidth="1"/>
    <col min="11275" max="11275" width="14.28515625" style="2" bestFit="1" customWidth="1"/>
    <col min="11276" max="11276" width="15.28515625" style="2" customWidth="1"/>
    <col min="11277" max="11277" width="10.7109375" style="2" customWidth="1"/>
    <col min="11278" max="11278" width="14.42578125" style="2" bestFit="1" customWidth="1"/>
    <col min="11279" max="11279" width="8.42578125" style="2" customWidth="1"/>
    <col min="11280" max="11280" width="12.28515625" style="2" bestFit="1" customWidth="1"/>
    <col min="11281" max="11281" width="7.140625" style="2" customWidth="1"/>
    <col min="11282" max="11282" width="12.7109375" style="2" bestFit="1" customWidth="1"/>
    <col min="11283" max="11283" width="7.85546875" style="2" customWidth="1"/>
    <col min="11284" max="11284" width="12.7109375" style="2" customWidth="1"/>
    <col min="11285" max="11285" width="7.28515625" style="2" bestFit="1" customWidth="1"/>
    <col min="11286" max="11286" width="12.7109375" style="2" bestFit="1" customWidth="1"/>
    <col min="11287" max="11287" width="7.28515625" style="2" bestFit="1" customWidth="1"/>
    <col min="11288" max="11288" width="12.7109375" style="2" bestFit="1" customWidth="1"/>
    <col min="11289" max="11289" width="7.28515625" style="2" bestFit="1" customWidth="1"/>
    <col min="11290" max="11290" width="13.140625" style="2" customWidth="1"/>
    <col min="11291" max="11291" width="7.28515625" style="2" bestFit="1" customWidth="1"/>
    <col min="11292" max="11292" width="12.7109375" style="2" bestFit="1" customWidth="1"/>
    <col min="11293" max="11293" width="7.28515625" style="2" bestFit="1" customWidth="1"/>
    <col min="11294" max="11294" width="13.42578125" style="2" bestFit="1" customWidth="1"/>
    <col min="11295" max="11295" width="7.28515625" style="2" customWidth="1"/>
    <col min="11296" max="11296" width="13.7109375" style="2" customWidth="1"/>
    <col min="11297" max="11297" width="7.28515625" style="2" bestFit="1" customWidth="1"/>
    <col min="11298" max="11298" width="14.28515625" style="2" customWidth="1"/>
    <col min="11299" max="11299" width="8.140625" style="2" bestFit="1" customWidth="1"/>
    <col min="11300" max="11300" width="12.7109375" style="2" bestFit="1" customWidth="1"/>
    <col min="11301" max="11301" width="9.140625" style="2" bestFit="1" customWidth="1"/>
    <col min="11302" max="11302" width="12.7109375" style="2" bestFit="1" customWidth="1"/>
    <col min="11303" max="11303" width="15.42578125" style="2" bestFit="1" customWidth="1"/>
    <col min="11304" max="11304" width="12.85546875" style="2" bestFit="1" customWidth="1"/>
    <col min="11305" max="11305" width="11.28515625" style="2" bestFit="1" customWidth="1"/>
    <col min="11306" max="11306" width="12.28515625" style="2" bestFit="1" customWidth="1"/>
    <col min="11307" max="11520" width="9.140625" style="2"/>
    <col min="11521" max="11522" width="0" style="2" hidden="1" customWidth="1"/>
    <col min="11523" max="11523" width="25.5703125" style="2" bestFit="1" customWidth="1"/>
    <col min="11524" max="11524" width="13.85546875" style="2" customWidth="1"/>
    <col min="11525" max="11525" width="10.85546875" style="2" customWidth="1"/>
    <col min="11526" max="11526" width="12.7109375" style="2" bestFit="1" customWidth="1"/>
    <col min="11527" max="11527" width="10.7109375" style="2" customWidth="1"/>
    <col min="11528" max="11528" width="11.7109375" style="2" bestFit="1" customWidth="1"/>
    <col min="11529" max="11529" width="7.85546875" style="2" customWidth="1"/>
    <col min="11530" max="11530" width="17.85546875" style="2" customWidth="1"/>
    <col min="11531" max="11531" width="14.28515625" style="2" bestFit="1" customWidth="1"/>
    <col min="11532" max="11532" width="15.28515625" style="2" customWidth="1"/>
    <col min="11533" max="11533" width="10.7109375" style="2" customWidth="1"/>
    <col min="11534" max="11534" width="14.42578125" style="2" bestFit="1" customWidth="1"/>
    <col min="11535" max="11535" width="8.42578125" style="2" customWidth="1"/>
    <col min="11536" max="11536" width="12.28515625" style="2" bestFit="1" customWidth="1"/>
    <col min="11537" max="11537" width="7.140625" style="2" customWidth="1"/>
    <col min="11538" max="11538" width="12.7109375" style="2" bestFit="1" customWidth="1"/>
    <col min="11539" max="11539" width="7.85546875" style="2" customWidth="1"/>
    <col min="11540" max="11540" width="12.7109375" style="2" customWidth="1"/>
    <col min="11541" max="11541" width="7.28515625" style="2" bestFit="1" customWidth="1"/>
    <col min="11542" max="11542" width="12.7109375" style="2" bestFit="1" customWidth="1"/>
    <col min="11543" max="11543" width="7.28515625" style="2" bestFit="1" customWidth="1"/>
    <col min="11544" max="11544" width="12.7109375" style="2" bestFit="1" customWidth="1"/>
    <col min="11545" max="11545" width="7.28515625" style="2" bestFit="1" customWidth="1"/>
    <col min="11546" max="11546" width="13.140625" style="2" customWidth="1"/>
    <col min="11547" max="11547" width="7.28515625" style="2" bestFit="1" customWidth="1"/>
    <col min="11548" max="11548" width="12.7109375" style="2" bestFit="1" customWidth="1"/>
    <col min="11549" max="11549" width="7.28515625" style="2" bestFit="1" customWidth="1"/>
    <col min="11550" max="11550" width="13.42578125" style="2" bestFit="1" customWidth="1"/>
    <col min="11551" max="11551" width="7.28515625" style="2" customWidth="1"/>
    <col min="11552" max="11552" width="13.7109375" style="2" customWidth="1"/>
    <col min="11553" max="11553" width="7.28515625" style="2" bestFit="1" customWidth="1"/>
    <col min="11554" max="11554" width="14.28515625" style="2" customWidth="1"/>
    <col min="11555" max="11555" width="8.140625" style="2" bestFit="1" customWidth="1"/>
    <col min="11556" max="11556" width="12.7109375" style="2" bestFit="1" customWidth="1"/>
    <col min="11557" max="11557" width="9.140625" style="2" bestFit="1" customWidth="1"/>
    <col min="11558" max="11558" width="12.7109375" style="2" bestFit="1" customWidth="1"/>
    <col min="11559" max="11559" width="15.42578125" style="2" bestFit="1" customWidth="1"/>
    <col min="11560" max="11560" width="12.85546875" style="2" bestFit="1" customWidth="1"/>
    <col min="11561" max="11561" width="11.28515625" style="2" bestFit="1" customWidth="1"/>
    <col min="11562" max="11562" width="12.28515625" style="2" bestFit="1" customWidth="1"/>
    <col min="11563" max="11776" width="9.140625" style="2"/>
    <col min="11777" max="11778" width="0" style="2" hidden="1" customWidth="1"/>
    <col min="11779" max="11779" width="25.5703125" style="2" bestFit="1" customWidth="1"/>
    <col min="11780" max="11780" width="13.85546875" style="2" customWidth="1"/>
    <col min="11781" max="11781" width="10.85546875" style="2" customWidth="1"/>
    <col min="11782" max="11782" width="12.7109375" style="2" bestFit="1" customWidth="1"/>
    <col min="11783" max="11783" width="10.7109375" style="2" customWidth="1"/>
    <col min="11784" max="11784" width="11.7109375" style="2" bestFit="1" customWidth="1"/>
    <col min="11785" max="11785" width="7.85546875" style="2" customWidth="1"/>
    <col min="11786" max="11786" width="17.85546875" style="2" customWidth="1"/>
    <col min="11787" max="11787" width="14.28515625" style="2" bestFit="1" customWidth="1"/>
    <col min="11788" max="11788" width="15.28515625" style="2" customWidth="1"/>
    <col min="11789" max="11789" width="10.7109375" style="2" customWidth="1"/>
    <col min="11790" max="11790" width="14.42578125" style="2" bestFit="1" customWidth="1"/>
    <col min="11791" max="11791" width="8.42578125" style="2" customWidth="1"/>
    <col min="11792" max="11792" width="12.28515625" style="2" bestFit="1" customWidth="1"/>
    <col min="11793" max="11793" width="7.140625" style="2" customWidth="1"/>
    <col min="11794" max="11794" width="12.7109375" style="2" bestFit="1" customWidth="1"/>
    <col min="11795" max="11795" width="7.85546875" style="2" customWidth="1"/>
    <col min="11796" max="11796" width="12.7109375" style="2" customWidth="1"/>
    <col min="11797" max="11797" width="7.28515625" style="2" bestFit="1" customWidth="1"/>
    <col min="11798" max="11798" width="12.7109375" style="2" bestFit="1" customWidth="1"/>
    <col min="11799" max="11799" width="7.28515625" style="2" bestFit="1" customWidth="1"/>
    <col min="11800" max="11800" width="12.7109375" style="2" bestFit="1" customWidth="1"/>
    <col min="11801" max="11801" width="7.28515625" style="2" bestFit="1" customWidth="1"/>
    <col min="11802" max="11802" width="13.140625" style="2" customWidth="1"/>
    <col min="11803" max="11803" width="7.28515625" style="2" bestFit="1" customWidth="1"/>
    <col min="11804" max="11804" width="12.7109375" style="2" bestFit="1" customWidth="1"/>
    <col min="11805" max="11805" width="7.28515625" style="2" bestFit="1" customWidth="1"/>
    <col min="11806" max="11806" width="13.42578125" style="2" bestFit="1" customWidth="1"/>
    <col min="11807" max="11807" width="7.28515625" style="2" customWidth="1"/>
    <col min="11808" max="11808" width="13.7109375" style="2" customWidth="1"/>
    <col min="11809" max="11809" width="7.28515625" style="2" bestFit="1" customWidth="1"/>
    <col min="11810" max="11810" width="14.28515625" style="2" customWidth="1"/>
    <col min="11811" max="11811" width="8.140625" style="2" bestFit="1" customWidth="1"/>
    <col min="11812" max="11812" width="12.7109375" style="2" bestFit="1" customWidth="1"/>
    <col min="11813" max="11813" width="9.140625" style="2" bestFit="1" customWidth="1"/>
    <col min="11814" max="11814" width="12.7109375" style="2" bestFit="1" customWidth="1"/>
    <col min="11815" max="11815" width="15.42578125" style="2" bestFit="1" customWidth="1"/>
    <col min="11816" max="11816" width="12.85546875" style="2" bestFit="1" customWidth="1"/>
    <col min="11817" max="11817" width="11.28515625" style="2" bestFit="1" customWidth="1"/>
    <col min="11818" max="11818" width="12.28515625" style="2" bestFit="1" customWidth="1"/>
    <col min="11819" max="12032" width="9.140625" style="2"/>
    <col min="12033" max="12034" width="0" style="2" hidden="1" customWidth="1"/>
    <col min="12035" max="12035" width="25.5703125" style="2" bestFit="1" customWidth="1"/>
    <col min="12036" max="12036" width="13.85546875" style="2" customWidth="1"/>
    <col min="12037" max="12037" width="10.85546875" style="2" customWidth="1"/>
    <col min="12038" max="12038" width="12.7109375" style="2" bestFit="1" customWidth="1"/>
    <col min="12039" max="12039" width="10.7109375" style="2" customWidth="1"/>
    <col min="12040" max="12040" width="11.7109375" style="2" bestFit="1" customWidth="1"/>
    <col min="12041" max="12041" width="7.85546875" style="2" customWidth="1"/>
    <col min="12042" max="12042" width="17.85546875" style="2" customWidth="1"/>
    <col min="12043" max="12043" width="14.28515625" style="2" bestFit="1" customWidth="1"/>
    <col min="12044" max="12044" width="15.28515625" style="2" customWidth="1"/>
    <col min="12045" max="12045" width="10.7109375" style="2" customWidth="1"/>
    <col min="12046" max="12046" width="14.42578125" style="2" bestFit="1" customWidth="1"/>
    <col min="12047" max="12047" width="8.42578125" style="2" customWidth="1"/>
    <col min="12048" max="12048" width="12.28515625" style="2" bestFit="1" customWidth="1"/>
    <col min="12049" max="12049" width="7.140625" style="2" customWidth="1"/>
    <col min="12050" max="12050" width="12.7109375" style="2" bestFit="1" customWidth="1"/>
    <col min="12051" max="12051" width="7.85546875" style="2" customWidth="1"/>
    <col min="12052" max="12052" width="12.7109375" style="2" customWidth="1"/>
    <col min="12053" max="12053" width="7.28515625" style="2" bestFit="1" customWidth="1"/>
    <col min="12054" max="12054" width="12.7109375" style="2" bestFit="1" customWidth="1"/>
    <col min="12055" max="12055" width="7.28515625" style="2" bestFit="1" customWidth="1"/>
    <col min="12056" max="12056" width="12.7109375" style="2" bestFit="1" customWidth="1"/>
    <col min="12057" max="12057" width="7.28515625" style="2" bestFit="1" customWidth="1"/>
    <col min="12058" max="12058" width="13.140625" style="2" customWidth="1"/>
    <col min="12059" max="12059" width="7.28515625" style="2" bestFit="1" customWidth="1"/>
    <col min="12060" max="12060" width="12.7109375" style="2" bestFit="1" customWidth="1"/>
    <col min="12061" max="12061" width="7.28515625" style="2" bestFit="1" customWidth="1"/>
    <col min="12062" max="12062" width="13.42578125" style="2" bestFit="1" customWidth="1"/>
    <col min="12063" max="12063" width="7.28515625" style="2" customWidth="1"/>
    <col min="12064" max="12064" width="13.7109375" style="2" customWidth="1"/>
    <col min="12065" max="12065" width="7.28515625" style="2" bestFit="1" customWidth="1"/>
    <col min="12066" max="12066" width="14.28515625" style="2" customWidth="1"/>
    <col min="12067" max="12067" width="8.140625" style="2" bestFit="1" customWidth="1"/>
    <col min="12068" max="12068" width="12.7109375" style="2" bestFit="1" customWidth="1"/>
    <col min="12069" max="12069" width="9.140625" style="2" bestFit="1" customWidth="1"/>
    <col min="12070" max="12070" width="12.7109375" style="2" bestFit="1" customWidth="1"/>
    <col min="12071" max="12071" width="15.42578125" style="2" bestFit="1" customWidth="1"/>
    <col min="12072" max="12072" width="12.85546875" style="2" bestFit="1" customWidth="1"/>
    <col min="12073" max="12073" width="11.28515625" style="2" bestFit="1" customWidth="1"/>
    <col min="12074" max="12074" width="12.28515625" style="2" bestFit="1" customWidth="1"/>
    <col min="12075" max="12288" width="9.140625" style="2"/>
    <col min="12289" max="12290" width="0" style="2" hidden="1" customWidth="1"/>
    <col min="12291" max="12291" width="25.5703125" style="2" bestFit="1" customWidth="1"/>
    <col min="12292" max="12292" width="13.85546875" style="2" customWidth="1"/>
    <col min="12293" max="12293" width="10.85546875" style="2" customWidth="1"/>
    <col min="12294" max="12294" width="12.7109375" style="2" bestFit="1" customWidth="1"/>
    <col min="12295" max="12295" width="10.7109375" style="2" customWidth="1"/>
    <col min="12296" max="12296" width="11.7109375" style="2" bestFit="1" customWidth="1"/>
    <col min="12297" max="12297" width="7.85546875" style="2" customWidth="1"/>
    <col min="12298" max="12298" width="17.85546875" style="2" customWidth="1"/>
    <col min="12299" max="12299" width="14.28515625" style="2" bestFit="1" customWidth="1"/>
    <col min="12300" max="12300" width="15.28515625" style="2" customWidth="1"/>
    <col min="12301" max="12301" width="10.7109375" style="2" customWidth="1"/>
    <col min="12302" max="12302" width="14.42578125" style="2" bestFit="1" customWidth="1"/>
    <col min="12303" max="12303" width="8.42578125" style="2" customWidth="1"/>
    <col min="12304" max="12304" width="12.28515625" style="2" bestFit="1" customWidth="1"/>
    <col min="12305" max="12305" width="7.140625" style="2" customWidth="1"/>
    <col min="12306" max="12306" width="12.7109375" style="2" bestFit="1" customWidth="1"/>
    <col min="12307" max="12307" width="7.85546875" style="2" customWidth="1"/>
    <col min="12308" max="12308" width="12.7109375" style="2" customWidth="1"/>
    <col min="12309" max="12309" width="7.28515625" style="2" bestFit="1" customWidth="1"/>
    <col min="12310" max="12310" width="12.7109375" style="2" bestFit="1" customWidth="1"/>
    <col min="12311" max="12311" width="7.28515625" style="2" bestFit="1" customWidth="1"/>
    <col min="12312" max="12312" width="12.7109375" style="2" bestFit="1" customWidth="1"/>
    <col min="12313" max="12313" width="7.28515625" style="2" bestFit="1" customWidth="1"/>
    <col min="12314" max="12314" width="13.140625" style="2" customWidth="1"/>
    <col min="12315" max="12315" width="7.28515625" style="2" bestFit="1" customWidth="1"/>
    <col min="12316" max="12316" width="12.7109375" style="2" bestFit="1" customWidth="1"/>
    <col min="12317" max="12317" width="7.28515625" style="2" bestFit="1" customWidth="1"/>
    <col min="12318" max="12318" width="13.42578125" style="2" bestFit="1" customWidth="1"/>
    <col min="12319" max="12319" width="7.28515625" style="2" customWidth="1"/>
    <col min="12320" max="12320" width="13.7109375" style="2" customWidth="1"/>
    <col min="12321" max="12321" width="7.28515625" style="2" bestFit="1" customWidth="1"/>
    <col min="12322" max="12322" width="14.28515625" style="2" customWidth="1"/>
    <col min="12323" max="12323" width="8.140625" style="2" bestFit="1" customWidth="1"/>
    <col min="12324" max="12324" width="12.7109375" style="2" bestFit="1" customWidth="1"/>
    <col min="12325" max="12325" width="9.140625" style="2" bestFit="1" customWidth="1"/>
    <col min="12326" max="12326" width="12.7109375" style="2" bestFit="1" customWidth="1"/>
    <col min="12327" max="12327" width="15.42578125" style="2" bestFit="1" customWidth="1"/>
    <col min="12328" max="12328" width="12.85546875" style="2" bestFit="1" customWidth="1"/>
    <col min="12329" max="12329" width="11.28515625" style="2" bestFit="1" customWidth="1"/>
    <col min="12330" max="12330" width="12.28515625" style="2" bestFit="1" customWidth="1"/>
    <col min="12331" max="12544" width="9.140625" style="2"/>
    <col min="12545" max="12546" width="0" style="2" hidden="1" customWidth="1"/>
    <col min="12547" max="12547" width="25.5703125" style="2" bestFit="1" customWidth="1"/>
    <col min="12548" max="12548" width="13.85546875" style="2" customWidth="1"/>
    <col min="12549" max="12549" width="10.85546875" style="2" customWidth="1"/>
    <col min="12550" max="12550" width="12.7109375" style="2" bestFit="1" customWidth="1"/>
    <col min="12551" max="12551" width="10.7109375" style="2" customWidth="1"/>
    <col min="12552" max="12552" width="11.7109375" style="2" bestFit="1" customWidth="1"/>
    <col min="12553" max="12553" width="7.85546875" style="2" customWidth="1"/>
    <col min="12554" max="12554" width="17.85546875" style="2" customWidth="1"/>
    <col min="12555" max="12555" width="14.28515625" style="2" bestFit="1" customWidth="1"/>
    <col min="12556" max="12556" width="15.28515625" style="2" customWidth="1"/>
    <col min="12557" max="12557" width="10.7109375" style="2" customWidth="1"/>
    <col min="12558" max="12558" width="14.42578125" style="2" bestFit="1" customWidth="1"/>
    <col min="12559" max="12559" width="8.42578125" style="2" customWidth="1"/>
    <col min="12560" max="12560" width="12.28515625" style="2" bestFit="1" customWidth="1"/>
    <col min="12561" max="12561" width="7.140625" style="2" customWidth="1"/>
    <col min="12562" max="12562" width="12.7109375" style="2" bestFit="1" customWidth="1"/>
    <col min="12563" max="12563" width="7.85546875" style="2" customWidth="1"/>
    <col min="12564" max="12564" width="12.7109375" style="2" customWidth="1"/>
    <col min="12565" max="12565" width="7.28515625" style="2" bestFit="1" customWidth="1"/>
    <col min="12566" max="12566" width="12.7109375" style="2" bestFit="1" customWidth="1"/>
    <col min="12567" max="12567" width="7.28515625" style="2" bestFit="1" customWidth="1"/>
    <col min="12568" max="12568" width="12.7109375" style="2" bestFit="1" customWidth="1"/>
    <col min="12569" max="12569" width="7.28515625" style="2" bestFit="1" customWidth="1"/>
    <col min="12570" max="12570" width="13.140625" style="2" customWidth="1"/>
    <col min="12571" max="12571" width="7.28515625" style="2" bestFit="1" customWidth="1"/>
    <col min="12572" max="12572" width="12.7109375" style="2" bestFit="1" customWidth="1"/>
    <col min="12573" max="12573" width="7.28515625" style="2" bestFit="1" customWidth="1"/>
    <col min="12574" max="12574" width="13.42578125" style="2" bestFit="1" customWidth="1"/>
    <col min="12575" max="12575" width="7.28515625" style="2" customWidth="1"/>
    <col min="12576" max="12576" width="13.7109375" style="2" customWidth="1"/>
    <col min="12577" max="12577" width="7.28515625" style="2" bestFit="1" customWidth="1"/>
    <col min="12578" max="12578" width="14.28515625" style="2" customWidth="1"/>
    <col min="12579" max="12579" width="8.140625" style="2" bestFit="1" customWidth="1"/>
    <col min="12580" max="12580" width="12.7109375" style="2" bestFit="1" customWidth="1"/>
    <col min="12581" max="12581" width="9.140625" style="2" bestFit="1" customWidth="1"/>
    <col min="12582" max="12582" width="12.7109375" style="2" bestFit="1" customWidth="1"/>
    <col min="12583" max="12583" width="15.42578125" style="2" bestFit="1" customWidth="1"/>
    <col min="12584" max="12584" width="12.85546875" style="2" bestFit="1" customWidth="1"/>
    <col min="12585" max="12585" width="11.28515625" style="2" bestFit="1" customWidth="1"/>
    <col min="12586" max="12586" width="12.28515625" style="2" bestFit="1" customWidth="1"/>
    <col min="12587" max="12800" width="9.140625" style="2"/>
    <col min="12801" max="12802" width="0" style="2" hidden="1" customWidth="1"/>
    <col min="12803" max="12803" width="25.5703125" style="2" bestFit="1" customWidth="1"/>
    <col min="12804" max="12804" width="13.85546875" style="2" customWidth="1"/>
    <col min="12805" max="12805" width="10.85546875" style="2" customWidth="1"/>
    <col min="12806" max="12806" width="12.7109375" style="2" bestFit="1" customWidth="1"/>
    <col min="12807" max="12807" width="10.7109375" style="2" customWidth="1"/>
    <col min="12808" max="12808" width="11.7109375" style="2" bestFit="1" customWidth="1"/>
    <col min="12809" max="12809" width="7.85546875" style="2" customWidth="1"/>
    <col min="12810" max="12810" width="17.85546875" style="2" customWidth="1"/>
    <col min="12811" max="12811" width="14.28515625" style="2" bestFit="1" customWidth="1"/>
    <col min="12812" max="12812" width="15.28515625" style="2" customWidth="1"/>
    <col min="12813" max="12813" width="10.7109375" style="2" customWidth="1"/>
    <col min="12814" max="12814" width="14.42578125" style="2" bestFit="1" customWidth="1"/>
    <col min="12815" max="12815" width="8.42578125" style="2" customWidth="1"/>
    <col min="12816" max="12816" width="12.28515625" style="2" bestFit="1" customWidth="1"/>
    <col min="12817" max="12817" width="7.140625" style="2" customWidth="1"/>
    <col min="12818" max="12818" width="12.7109375" style="2" bestFit="1" customWidth="1"/>
    <col min="12819" max="12819" width="7.85546875" style="2" customWidth="1"/>
    <col min="12820" max="12820" width="12.7109375" style="2" customWidth="1"/>
    <col min="12821" max="12821" width="7.28515625" style="2" bestFit="1" customWidth="1"/>
    <col min="12822" max="12822" width="12.7109375" style="2" bestFit="1" customWidth="1"/>
    <col min="12823" max="12823" width="7.28515625" style="2" bestFit="1" customWidth="1"/>
    <col min="12824" max="12824" width="12.7109375" style="2" bestFit="1" customWidth="1"/>
    <col min="12825" max="12825" width="7.28515625" style="2" bestFit="1" customWidth="1"/>
    <col min="12826" max="12826" width="13.140625" style="2" customWidth="1"/>
    <col min="12827" max="12827" width="7.28515625" style="2" bestFit="1" customWidth="1"/>
    <col min="12828" max="12828" width="12.7109375" style="2" bestFit="1" customWidth="1"/>
    <col min="12829" max="12829" width="7.28515625" style="2" bestFit="1" customWidth="1"/>
    <col min="12830" max="12830" width="13.42578125" style="2" bestFit="1" customWidth="1"/>
    <col min="12831" max="12831" width="7.28515625" style="2" customWidth="1"/>
    <col min="12832" max="12832" width="13.7109375" style="2" customWidth="1"/>
    <col min="12833" max="12833" width="7.28515625" style="2" bestFit="1" customWidth="1"/>
    <col min="12834" max="12834" width="14.28515625" style="2" customWidth="1"/>
    <col min="12835" max="12835" width="8.140625" style="2" bestFit="1" customWidth="1"/>
    <col min="12836" max="12836" width="12.7109375" style="2" bestFit="1" customWidth="1"/>
    <col min="12837" max="12837" width="9.140625" style="2" bestFit="1" customWidth="1"/>
    <col min="12838" max="12838" width="12.7109375" style="2" bestFit="1" customWidth="1"/>
    <col min="12839" max="12839" width="15.42578125" style="2" bestFit="1" customWidth="1"/>
    <col min="12840" max="12840" width="12.85546875" style="2" bestFit="1" customWidth="1"/>
    <col min="12841" max="12841" width="11.28515625" style="2" bestFit="1" customWidth="1"/>
    <col min="12842" max="12842" width="12.28515625" style="2" bestFit="1" customWidth="1"/>
    <col min="12843" max="13056" width="9.140625" style="2"/>
    <col min="13057" max="13058" width="0" style="2" hidden="1" customWidth="1"/>
    <col min="13059" max="13059" width="25.5703125" style="2" bestFit="1" customWidth="1"/>
    <col min="13060" max="13060" width="13.85546875" style="2" customWidth="1"/>
    <col min="13061" max="13061" width="10.85546875" style="2" customWidth="1"/>
    <col min="13062" max="13062" width="12.7109375" style="2" bestFit="1" customWidth="1"/>
    <col min="13063" max="13063" width="10.7109375" style="2" customWidth="1"/>
    <col min="13064" max="13064" width="11.7109375" style="2" bestFit="1" customWidth="1"/>
    <col min="13065" max="13065" width="7.85546875" style="2" customWidth="1"/>
    <col min="13066" max="13066" width="17.85546875" style="2" customWidth="1"/>
    <col min="13067" max="13067" width="14.28515625" style="2" bestFit="1" customWidth="1"/>
    <col min="13068" max="13068" width="15.28515625" style="2" customWidth="1"/>
    <col min="13069" max="13069" width="10.7109375" style="2" customWidth="1"/>
    <col min="13070" max="13070" width="14.42578125" style="2" bestFit="1" customWidth="1"/>
    <col min="13071" max="13071" width="8.42578125" style="2" customWidth="1"/>
    <col min="13072" max="13072" width="12.28515625" style="2" bestFit="1" customWidth="1"/>
    <col min="13073" max="13073" width="7.140625" style="2" customWidth="1"/>
    <col min="13074" max="13074" width="12.7109375" style="2" bestFit="1" customWidth="1"/>
    <col min="13075" max="13075" width="7.85546875" style="2" customWidth="1"/>
    <col min="13076" max="13076" width="12.7109375" style="2" customWidth="1"/>
    <col min="13077" max="13077" width="7.28515625" style="2" bestFit="1" customWidth="1"/>
    <col min="13078" max="13078" width="12.7109375" style="2" bestFit="1" customWidth="1"/>
    <col min="13079" max="13079" width="7.28515625" style="2" bestFit="1" customWidth="1"/>
    <col min="13080" max="13080" width="12.7109375" style="2" bestFit="1" customWidth="1"/>
    <col min="13081" max="13081" width="7.28515625" style="2" bestFit="1" customWidth="1"/>
    <col min="13082" max="13082" width="13.140625" style="2" customWidth="1"/>
    <col min="13083" max="13083" width="7.28515625" style="2" bestFit="1" customWidth="1"/>
    <col min="13084" max="13084" width="12.7109375" style="2" bestFit="1" customWidth="1"/>
    <col min="13085" max="13085" width="7.28515625" style="2" bestFit="1" customWidth="1"/>
    <col min="13086" max="13086" width="13.42578125" style="2" bestFit="1" customWidth="1"/>
    <col min="13087" max="13087" width="7.28515625" style="2" customWidth="1"/>
    <col min="13088" max="13088" width="13.7109375" style="2" customWidth="1"/>
    <col min="13089" max="13089" width="7.28515625" style="2" bestFit="1" customWidth="1"/>
    <col min="13090" max="13090" width="14.28515625" style="2" customWidth="1"/>
    <col min="13091" max="13091" width="8.140625" style="2" bestFit="1" customWidth="1"/>
    <col min="13092" max="13092" width="12.7109375" style="2" bestFit="1" customWidth="1"/>
    <col min="13093" max="13093" width="9.140625" style="2" bestFit="1" customWidth="1"/>
    <col min="13094" max="13094" width="12.7109375" style="2" bestFit="1" customWidth="1"/>
    <col min="13095" max="13095" width="15.42578125" style="2" bestFit="1" customWidth="1"/>
    <col min="13096" max="13096" width="12.85546875" style="2" bestFit="1" customWidth="1"/>
    <col min="13097" max="13097" width="11.28515625" style="2" bestFit="1" customWidth="1"/>
    <col min="13098" max="13098" width="12.28515625" style="2" bestFit="1" customWidth="1"/>
    <col min="13099" max="13312" width="9.140625" style="2"/>
    <col min="13313" max="13314" width="0" style="2" hidden="1" customWidth="1"/>
    <col min="13315" max="13315" width="25.5703125" style="2" bestFit="1" customWidth="1"/>
    <col min="13316" max="13316" width="13.85546875" style="2" customWidth="1"/>
    <col min="13317" max="13317" width="10.85546875" style="2" customWidth="1"/>
    <col min="13318" max="13318" width="12.7109375" style="2" bestFit="1" customWidth="1"/>
    <col min="13319" max="13319" width="10.7109375" style="2" customWidth="1"/>
    <col min="13320" max="13320" width="11.7109375" style="2" bestFit="1" customWidth="1"/>
    <col min="13321" max="13321" width="7.85546875" style="2" customWidth="1"/>
    <col min="13322" max="13322" width="17.85546875" style="2" customWidth="1"/>
    <col min="13323" max="13323" width="14.28515625" style="2" bestFit="1" customWidth="1"/>
    <col min="13324" max="13324" width="15.28515625" style="2" customWidth="1"/>
    <col min="13325" max="13325" width="10.7109375" style="2" customWidth="1"/>
    <col min="13326" max="13326" width="14.42578125" style="2" bestFit="1" customWidth="1"/>
    <col min="13327" max="13327" width="8.42578125" style="2" customWidth="1"/>
    <col min="13328" max="13328" width="12.28515625" style="2" bestFit="1" customWidth="1"/>
    <col min="13329" max="13329" width="7.140625" style="2" customWidth="1"/>
    <col min="13330" max="13330" width="12.7109375" style="2" bestFit="1" customWidth="1"/>
    <col min="13331" max="13331" width="7.85546875" style="2" customWidth="1"/>
    <col min="13332" max="13332" width="12.7109375" style="2" customWidth="1"/>
    <col min="13333" max="13333" width="7.28515625" style="2" bestFit="1" customWidth="1"/>
    <col min="13334" max="13334" width="12.7109375" style="2" bestFit="1" customWidth="1"/>
    <col min="13335" max="13335" width="7.28515625" style="2" bestFit="1" customWidth="1"/>
    <col min="13336" max="13336" width="12.7109375" style="2" bestFit="1" customWidth="1"/>
    <col min="13337" max="13337" width="7.28515625" style="2" bestFit="1" customWidth="1"/>
    <col min="13338" max="13338" width="13.140625" style="2" customWidth="1"/>
    <col min="13339" max="13339" width="7.28515625" style="2" bestFit="1" customWidth="1"/>
    <col min="13340" max="13340" width="12.7109375" style="2" bestFit="1" customWidth="1"/>
    <col min="13341" max="13341" width="7.28515625" style="2" bestFit="1" customWidth="1"/>
    <col min="13342" max="13342" width="13.42578125" style="2" bestFit="1" customWidth="1"/>
    <col min="13343" max="13343" width="7.28515625" style="2" customWidth="1"/>
    <col min="13344" max="13344" width="13.7109375" style="2" customWidth="1"/>
    <col min="13345" max="13345" width="7.28515625" style="2" bestFit="1" customWidth="1"/>
    <col min="13346" max="13346" width="14.28515625" style="2" customWidth="1"/>
    <col min="13347" max="13347" width="8.140625" style="2" bestFit="1" customWidth="1"/>
    <col min="13348" max="13348" width="12.7109375" style="2" bestFit="1" customWidth="1"/>
    <col min="13349" max="13349" width="9.140625" style="2" bestFit="1" customWidth="1"/>
    <col min="13350" max="13350" width="12.7109375" style="2" bestFit="1" customWidth="1"/>
    <col min="13351" max="13351" width="15.42578125" style="2" bestFit="1" customWidth="1"/>
    <col min="13352" max="13352" width="12.85546875" style="2" bestFit="1" customWidth="1"/>
    <col min="13353" max="13353" width="11.28515625" style="2" bestFit="1" customWidth="1"/>
    <col min="13354" max="13354" width="12.28515625" style="2" bestFit="1" customWidth="1"/>
    <col min="13355" max="13568" width="9.140625" style="2"/>
    <col min="13569" max="13570" width="0" style="2" hidden="1" customWidth="1"/>
    <col min="13571" max="13571" width="25.5703125" style="2" bestFit="1" customWidth="1"/>
    <col min="13572" max="13572" width="13.85546875" style="2" customWidth="1"/>
    <col min="13573" max="13573" width="10.85546875" style="2" customWidth="1"/>
    <col min="13574" max="13574" width="12.7109375" style="2" bestFit="1" customWidth="1"/>
    <col min="13575" max="13575" width="10.7109375" style="2" customWidth="1"/>
    <col min="13576" max="13576" width="11.7109375" style="2" bestFit="1" customWidth="1"/>
    <col min="13577" max="13577" width="7.85546875" style="2" customWidth="1"/>
    <col min="13578" max="13578" width="17.85546875" style="2" customWidth="1"/>
    <col min="13579" max="13579" width="14.28515625" style="2" bestFit="1" customWidth="1"/>
    <col min="13580" max="13580" width="15.28515625" style="2" customWidth="1"/>
    <col min="13581" max="13581" width="10.7109375" style="2" customWidth="1"/>
    <col min="13582" max="13582" width="14.42578125" style="2" bestFit="1" customWidth="1"/>
    <col min="13583" max="13583" width="8.42578125" style="2" customWidth="1"/>
    <col min="13584" max="13584" width="12.28515625" style="2" bestFit="1" customWidth="1"/>
    <col min="13585" max="13585" width="7.140625" style="2" customWidth="1"/>
    <col min="13586" max="13586" width="12.7109375" style="2" bestFit="1" customWidth="1"/>
    <col min="13587" max="13587" width="7.85546875" style="2" customWidth="1"/>
    <col min="13588" max="13588" width="12.7109375" style="2" customWidth="1"/>
    <col min="13589" max="13589" width="7.28515625" style="2" bestFit="1" customWidth="1"/>
    <col min="13590" max="13590" width="12.7109375" style="2" bestFit="1" customWidth="1"/>
    <col min="13591" max="13591" width="7.28515625" style="2" bestFit="1" customWidth="1"/>
    <col min="13592" max="13592" width="12.7109375" style="2" bestFit="1" customWidth="1"/>
    <col min="13593" max="13593" width="7.28515625" style="2" bestFit="1" customWidth="1"/>
    <col min="13594" max="13594" width="13.140625" style="2" customWidth="1"/>
    <col min="13595" max="13595" width="7.28515625" style="2" bestFit="1" customWidth="1"/>
    <col min="13596" max="13596" width="12.7109375" style="2" bestFit="1" customWidth="1"/>
    <col min="13597" max="13597" width="7.28515625" style="2" bestFit="1" customWidth="1"/>
    <col min="13598" max="13598" width="13.42578125" style="2" bestFit="1" customWidth="1"/>
    <col min="13599" max="13599" width="7.28515625" style="2" customWidth="1"/>
    <col min="13600" max="13600" width="13.7109375" style="2" customWidth="1"/>
    <col min="13601" max="13601" width="7.28515625" style="2" bestFit="1" customWidth="1"/>
    <col min="13602" max="13602" width="14.28515625" style="2" customWidth="1"/>
    <col min="13603" max="13603" width="8.140625" style="2" bestFit="1" customWidth="1"/>
    <col min="13604" max="13604" width="12.7109375" style="2" bestFit="1" customWidth="1"/>
    <col min="13605" max="13605" width="9.140625" style="2" bestFit="1" customWidth="1"/>
    <col min="13606" max="13606" width="12.7109375" style="2" bestFit="1" customWidth="1"/>
    <col min="13607" max="13607" width="15.42578125" style="2" bestFit="1" customWidth="1"/>
    <col min="13608" max="13608" width="12.85546875" style="2" bestFit="1" customWidth="1"/>
    <col min="13609" max="13609" width="11.28515625" style="2" bestFit="1" customWidth="1"/>
    <col min="13610" max="13610" width="12.28515625" style="2" bestFit="1" customWidth="1"/>
    <col min="13611" max="13824" width="9.140625" style="2"/>
    <col min="13825" max="13826" width="0" style="2" hidden="1" customWidth="1"/>
    <col min="13827" max="13827" width="25.5703125" style="2" bestFit="1" customWidth="1"/>
    <col min="13828" max="13828" width="13.85546875" style="2" customWidth="1"/>
    <col min="13829" max="13829" width="10.85546875" style="2" customWidth="1"/>
    <col min="13830" max="13830" width="12.7109375" style="2" bestFit="1" customWidth="1"/>
    <col min="13831" max="13831" width="10.7109375" style="2" customWidth="1"/>
    <col min="13832" max="13832" width="11.7109375" style="2" bestFit="1" customWidth="1"/>
    <col min="13833" max="13833" width="7.85546875" style="2" customWidth="1"/>
    <col min="13834" max="13834" width="17.85546875" style="2" customWidth="1"/>
    <col min="13835" max="13835" width="14.28515625" style="2" bestFit="1" customWidth="1"/>
    <col min="13836" max="13836" width="15.28515625" style="2" customWidth="1"/>
    <col min="13837" max="13837" width="10.7109375" style="2" customWidth="1"/>
    <col min="13838" max="13838" width="14.42578125" style="2" bestFit="1" customWidth="1"/>
    <col min="13839" max="13839" width="8.42578125" style="2" customWidth="1"/>
    <col min="13840" max="13840" width="12.28515625" style="2" bestFit="1" customWidth="1"/>
    <col min="13841" max="13841" width="7.140625" style="2" customWidth="1"/>
    <col min="13842" max="13842" width="12.7109375" style="2" bestFit="1" customWidth="1"/>
    <col min="13843" max="13843" width="7.85546875" style="2" customWidth="1"/>
    <col min="13844" max="13844" width="12.7109375" style="2" customWidth="1"/>
    <col min="13845" max="13845" width="7.28515625" style="2" bestFit="1" customWidth="1"/>
    <col min="13846" max="13846" width="12.7109375" style="2" bestFit="1" customWidth="1"/>
    <col min="13847" max="13847" width="7.28515625" style="2" bestFit="1" customWidth="1"/>
    <col min="13848" max="13848" width="12.7109375" style="2" bestFit="1" customWidth="1"/>
    <col min="13849" max="13849" width="7.28515625" style="2" bestFit="1" customWidth="1"/>
    <col min="13850" max="13850" width="13.140625" style="2" customWidth="1"/>
    <col min="13851" max="13851" width="7.28515625" style="2" bestFit="1" customWidth="1"/>
    <col min="13852" max="13852" width="12.7109375" style="2" bestFit="1" customWidth="1"/>
    <col min="13853" max="13853" width="7.28515625" style="2" bestFit="1" customWidth="1"/>
    <col min="13854" max="13854" width="13.42578125" style="2" bestFit="1" customWidth="1"/>
    <col min="13855" max="13855" width="7.28515625" style="2" customWidth="1"/>
    <col min="13856" max="13856" width="13.7109375" style="2" customWidth="1"/>
    <col min="13857" max="13857" width="7.28515625" style="2" bestFit="1" customWidth="1"/>
    <col min="13858" max="13858" width="14.28515625" style="2" customWidth="1"/>
    <col min="13859" max="13859" width="8.140625" style="2" bestFit="1" customWidth="1"/>
    <col min="13860" max="13860" width="12.7109375" style="2" bestFit="1" customWidth="1"/>
    <col min="13861" max="13861" width="9.140625" style="2" bestFit="1" customWidth="1"/>
    <col min="13862" max="13862" width="12.7109375" style="2" bestFit="1" customWidth="1"/>
    <col min="13863" max="13863" width="15.42578125" style="2" bestFit="1" customWidth="1"/>
    <col min="13864" max="13864" width="12.85546875" style="2" bestFit="1" customWidth="1"/>
    <col min="13865" max="13865" width="11.28515625" style="2" bestFit="1" customWidth="1"/>
    <col min="13866" max="13866" width="12.28515625" style="2" bestFit="1" customWidth="1"/>
    <col min="13867" max="14080" width="9.140625" style="2"/>
    <col min="14081" max="14082" width="0" style="2" hidden="1" customWidth="1"/>
    <col min="14083" max="14083" width="25.5703125" style="2" bestFit="1" customWidth="1"/>
    <col min="14084" max="14084" width="13.85546875" style="2" customWidth="1"/>
    <col min="14085" max="14085" width="10.85546875" style="2" customWidth="1"/>
    <col min="14086" max="14086" width="12.7109375" style="2" bestFit="1" customWidth="1"/>
    <col min="14087" max="14087" width="10.7109375" style="2" customWidth="1"/>
    <col min="14088" max="14088" width="11.7109375" style="2" bestFit="1" customWidth="1"/>
    <col min="14089" max="14089" width="7.85546875" style="2" customWidth="1"/>
    <col min="14090" max="14090" width="17.85546875" style="2" customWidth="1"/>
    <col min="14091" max="14091" width="14.28515625" style="2" bestFit="1" customWidth="1"/>
    <col min="14092" max="14092" width="15.28515625" style="2" customWidth="1"/>
    <col min="14093" max="14093" width="10.7109375" style="2" customWidth="1"/>
    <col min="14094" max="14094" width="14.42578125" style="2" bestFit="1" customWidth="1"/>
    <col min="14095" max="14095" width="8.42578125" style="2" customWidth="1"/>
    <col min="14096" max="14096" width="12.28515625" style="2" bestFit="1" customWidth="1"/>
    <col min="14097" max="14097" width="7.140625" style="2" customWidth="1"/>
    <col min="14098" max="14098" width="12.7109375" style="2" bestFit="1" customWidth="1"/>
    <col min="14099" max="14099" width="7.85546875" style="2" customWidth="1"/>
    <col min="14100" max="14100" width="12.7109375" style="2" customWidth="1"/>
    <col min="14101" max="14101" width="7.28515625" style="2" bestFit="1" customWidth="1"/>
    <col min="14102" max="14102" width="12.7109375" style="2" bestFit="1" customWidth="1"/>
    <col min="14103" max="14103" width="7.28515625" style="2" bestFit="1" customWidth="1"/>
    <col min="14104" max="14104" width="12.7109375" style="2" bestFit="1" customWidth="1"/>
    <col min="14105" max="14105" width="7.28515625" style="2" bestFit="1" customWidth="1"/>
    <col min="14106" max="14106" width="13.140625" style="2" customWidth="1"/>
    <col min="14107" max="14107" width="7.28515625" style="2" bestFit="1" customWidth="1"/>
    <col min="14108" max="14108" width="12.7109375" style="2" bestFit="1" customWidth="1"/>
    <col min="14109" max="14109" width="7.28515625" style="2" bestFit="1" customWidth="1"/>
    <col min="14110" max="14110" width="13.42578125" style="2" bestFit="1" customWidth="1"/>
    <col min="14111" max="14111" width="7.28515625" style="2" customWidth="1"/>
    <col min="14112" max="14112" width="13.7109375" style="2" customWidth="1"/>
    <col min="14113" max="14113" width="7.28515625" style="2" bestFit="1" customWidth="1"/>
    <col min="14114" max="14114" width="14.28515625" style="2" customWidth="1"/>
    <col min="14115" max="14115" width="8.140625" style="2" bestFit="1" customWidth="1"/>
    <col min="14116" max="14116" width="12.7109375" style="2" bestFit="1" customWidth="1"/>
    <col min="14117" max="14117" width="9.140625" style="2" bestFit="1" customWidth="1"/>
    <col min="14118" max="14118" width="12.7109375" style="2" bestFit="1" customWidth="1"/>
    <col min="14119" max="14119" width="15.42578125" style="2" bestFit="1" customWidth="1"/>
    <col min="14120" max="14120" width="12.85546875" style="2" bestFit="1" customWidth="1"/>
    <col min="14121" max="14121" width="11.28515625" style="2" bestFit="1" customWidth="1"/>
    <col min="14122" max="14122" width="12.28515625" style="2" bestFit="1" customWidth="1"/>
    <col min="14123" max="14336" width="9.140625" style="2"/>
    <col min="14337" max="14338" width="0" style="2" hidden="1" customWidth="1"/>
    <col min="14339" max="14339" width="25.5703125" style="2" bestFit="1" customWidth="1"/>
    <col min="14340" max="14340" width="13.85546875" style="2" customWidth="1"/>
    <col min="14341" max="14341" width="10.85546875" style="2" customWidth="1"/>
    <col min="14342" max="14342" width="12.7109375" style="2" bestFit="1" customWidth="1"/>
    <col min="14343" max="14343" width="10.7109375" style="2" customWidth="1"/>
    <col min="14344" max="14344" width="11.7109375" style="2" bestFit="1" customWidth="1"/>
    <col min="14345" max="14345" width="7.85546875" style="2" customWidth="1"/>
    <col min="14346" max="14346" width="17.85546875" style="2" customWidth="1"/>
    <col min="14347" max="14347" width="14.28515625" style="2" bestFit="1" customWidth="1"/>
    <col min="14348" max="14348" width="15.28515625" style="2" customWidth="1"/>
    <col min="14349" max="14349" width="10.7109375" style="2" customWidth="1"/>
    <col min="14350" max="14350" width="14.42578125" style="2" bestFit="1" customWidth="1"/>
    <col min="14351" max="14351" width="8.42578125" style="2" customWidth="1"/>
    <col min="14352" max="14352" width="12.28515625" style="2" bestFit="1" customWidth="1"/>
    <col min="14353" max="14353" width="7.140625" style="2" customWidth="1"/>
    <col min="14354" max="14354" width="12.7109375" style="2" bestFit="1" customWidth="1"/>
    <col min="14355" max="14355" width="7.85546875" style="2" customWidth="1"/>
    <col min="14356" max="14356" width="12.7109375" style="2" customWidth="1"/>
    <col min="14357" max="14357" width="7.28515625" style="2" bestFit="1" customWidth="1"/>
    <col min="14358" max="14358" width="12.7109375" style="2" bestFit="1" customWidth="1"/>
    <col min="14359" max="14359" width="7.28515625" style="2" bestFit="1" customWidth="1"/>
    <col min="14360" max="14360" width="12.7109375" style="2" bestFit="1" customWidth="1"/>
    <col min="14361" max="14361" width="7.28515625" style="2" bestFit="1" customWidth="1"/>
    <col min="14362" max="14362" width="13.140625" style="2" customWidth="1"/>
    <col min="14363" max="14363" width="7.28515625" style="2" bestFit="1" customWidth="1"/>
    <col min="14364" max="14364" width="12.7109375" style="2" bestFit="1" customWidth="1"/>
    <col min="14365" max="14365" width="7.28515625" style="2" bestFit="1" customWidth="1"/>
    <col min="14366" max="14366" width="13.42578125" style="2" bestFit="1" customWidth="1"/>
    <col min="14367" max="14367" width="7.28515625" style="2" customWidth="1"/>
    <col min="14368" max="14368" width="13.7109375" style="2" customWidth="1"/>
    <col min="14369" max="14369" width="7.28515625" style="2" bestFit="1" customWidth="1"/>
    <col min="14370" max="14370" width="14.28515625" style="2" customWidth="1"/>
    <col min="14371" max="14371" width="8.140625" style="2" bestFit="1" customWidth="1"/>
    <col min="14372" max="14372" width="12.7109375" style="2" bestFit="1" customWidth="1"/>
    <col min="14373" max="14373" width="9.140625" style="2" bestFit="1" customWidth="1"/>
    <col min="14374" max="14374" width="12.7109375" style="2" bestFit="1" customWidth="1"/>
    <col min="14375" max="14375" width="15.42578125" style="2" bestFit="1" customWidth="1"/>
    <col min="14376" max="14376" width="12.85546875" style="2" bestFit="1" customWidth="1"/>
    <col min="14377" max="14377" width="11.28515625" style="2" bestFit="1" customWidth="1"/>
    <col min="14378" max="14378" width="12.28515625" style="2" bestFit="1" customWidth="1"/>
    <col min="14379" max="14592" width="9.140625" style="2"/>
    <col min="14593" max="14594" width="0" style="2" hidden="1" customWidth="1"/>
    <col min="14595" max="14595" width="25.5703125" style="2" bestFit="1" customWidth="1"/>
    <col min="14596" max="14596" width="13.85546875" style="2" customWidth="1"/>
    <col min="14597" max="14597" width="10.85546875" style="2" customWidth="1"/>
    <col min="14598" max="14598" width="12.7109375" style="2" bestFit="1" customWidth="1"/>
    <col min="14599" max="14599" width="10.7109375" style="2" customWidth="1"/>
    <col min="14600" max="14600" width="11.7109375" style="2" bestFit="1" customWidth="1"/>
    <col min="14601" max="14601" width="7.85546875" style="2" customWidth="1"/>
    <col min="14602" max="14602" width="17.85546875" style="2" customWidth="1"/>
    <col min="14603" max="14603" width="14.28515625" style="2" bestFit="1" customWidth="1"/>
    <col min="14604" max="14604" width="15.28515625" style="2" customWidth="1"/>
    <col min="14605" max="14605" width="10.7109375" style="2" customWidth="1"/>
    <col min="14606" max="14606" width="14.42578125" style="2" bestFit="1" customWidth="1"/>
    <col min="14607" max="14607" width="8.42578125" style="2" customWidth="1"/>
    <col min="14608" max="14608" width="12.28515625" style="2" bestFit="1" customWidth="1"/>
    <col min="14609" max="14609" width="7.140625" style="2" customWidth="1"/>
    <col min="14610" max="14610" width="12.7109375" style="2" bestFit="1" customWidth="1"/>
    <col min="14611" max="14611" width="7.85546875" style="2" customWidth="1"/>
    <col min="14612" max="14612" width="12.7109375" style="2" customWidth="1"/>
    <col min="14613" max="14613" width="7.28515625" style="2" bestFit="1" customWidth="1"/>
    <col min="14614" max="14614" width="12.7109375" style="2" bestFit="1" customWidth="1"/>
    <col min="14615" max="14615" width="7.28515625" style="2" bestFit="1" customWidth="1"/>
    <col min="14616" max="14616" width="12.7109375" style="2" bestFit="1" customWidth="1"/>
    <col min="14617" max="14617" width="7.28515625" style="2" bestFit="1" customWidth="1"/>
    <col min="14618" max="14618" width="13.140625" style="2" customWidth="1"/>
    <col min="14619" max="14619" width="7.28515625" style="2" bestFit="1" customWidth="1"/>
    <col min="14620" max="14620" width="12.7109375" style="2" bestFit="1" customWidth="1"/>
    <col min="14621" max="14621" width="7.28515625" style="2" bestFit="1" customWidth="1"/>
    <col min="14622" max="14622" width="13.42578125" style="2" bestFit="1" customWidth="1"/>
    <col min="14623" max="14623" width="7.28515625" style="2" customWidth="1"/>
    <col min="14624" max="14624" width="13.7109375" style="2" customWidth="1"/>
    <col min="14625" max="14625" width="7.28515625" style="2" bestFit="1" customWidth="1"/>
    <col min="14626" max="14626" width="14.28515625" style="2" customWidth="1"/>
    <col min="14627" max="14627" width="8.140625" style="2" bestFit="1" customWidth="1"/>
    <col min="14628" max="14628" width="12.7109375" style="2" bestFit="1" customWidth="1"/>
    <col min="14629" max="14629" width="9.140625" style="2" bestFit="1" customWidth="1"/>
    <col min="14630" max="14630" width="12.7109375" style="2" bestFit="1" customWidth="1"/>
    <col min="14631" max="14631" width="15.42578125" style="2" bestFit="1" customWidth="1"/>
    <col min="14632" max="14632" width="12.85546875" style="2" bestFit="1" customWidth="1"/>
    <col min="14633" max="14633" width="11.28515625" style="2" bestFit="1" customWidth="1"/>
    <col min="14634" max="14634" width="12.28515625" style="2" bestFit="1" customWidth="1"/>
    <col min="14635" max="14848" width="9.140625" style="2"/>
    <col min="14849" max="14850" width="0" style="2" hidden="1" customWidth="1"/>
    <col min="14851" max="14851" width="25.5703125" style="2" bestFit="1" customWidth="1"/>
    <col min="14852" max="14852" width="13.85546875" style="2" customWidth="1"/>
    <col min="14853" max="14853" width="10.85546875" style="2" customWidth="1"/>
    <col min="14854" max="14854" width="12.7109375" style="2" bestFit="1" customWidth="1"/>
    <col min="14855" max="14855" width="10.7109375" style="2" customWidth="1"/>
    <col min="14856" max="14856" width="11.7109375" style="2" bestFit="1" customWidth="1"/>
    <col min="14857" max="14857" width="7.85546875" style="2" customWidth="1"/>
    <col min="14858" max="14858" width="17.85546875" style="2" customWidth="1"/>
    <col min="14859" max="14859" width="14.28515625" style="2" bestFit="1" customWidth="1"/>
    <col min="14860" max="14860" width="15.28515625" style="2" customWidth="1"/>
    <col min="14861" max="14861" width="10.7109375" style="2" customWidth="1"/>
    <col min="14862" max="14862" width="14.42578125" style="2" bestFit="1" customWidth="1"/>
    <col min="14863" max="14863" width="8.42578125" style="2" customWidth="1"/>
    <col min="14864" max="14864" width="12.28515625" style="2" bestFit="1" customWidth="1"/>
    <col min="14865" max="14865" width="7.140625" style="2" customWidth="1"/>
    <col min="14866" max="14866" width="12.7109375" style="2" bestFit="1" customWidth="1"/>
    <col min="14867" max="14867" width="7.85546875" style="2" customWidth="1"/>
    <col min="14868" max="14868" width="12.7109375" style="2" customWidth="1"/>
    <col min="14869" max="14869" width="7.28515625" style="2" bestFit="1" customWidth="1"/>
    <col min="14870" max="14870" width="12.7109375" style="2" bestFit="1" customWidth="1"/>
    <col min="14871" max="14871" width="7.28515625" style="2" bestFit="1" customWidth="1"/>
    <col min="14872" max="14872" width="12.7109375" style="2" bestFit="1" customWidth="1"/>
    <col min="14873" max="14873" width="7.28515625" style="2" bestFit="1" customWidth="1"/>
    <col min="14874" max="14874" width="13.140625" style="2" customWidth="1"/>
    <col min="14875" max="14875" width="7.28515625" style="2" bestFit="1" customWidth="1"/>
    <col min="14876" max="14876" width="12.7109375" style="2" bestFit="1" customWidth="1"/>
    <col min="14877" max="14877" width="7.28515625" style="2" bestFit="1" customWidth="1"/>
    <col min="14878" max="14878" width="13.42578125" style="2" bestFit="1" customWidth="1"/>
    <col min="14879" max="14879" width="7.28515625" style="2" customWidth="1"/>
    <col min="14880" max="14880" width="13.7109375" style="2" customWidth="1"/>
    <col min="14881" max="14881" width="7.28515625" style="2" bestFit="1" customWidth="1"/>
    <col min="14882" max="14882" width="14.28515625" style="2" customWidth="1"/>
    <col min="14883" max="14883" width="8.140625" style="2" bestFit="1" customWidth="1"/>
    <col min="14884" max="14884" width="12.7109375" style="2" bestFit="1" customWidth="1"/>
    <col min="14885" max="14885" width="9.140625" style="2" bestFit="1" customWidth="1"/>
    <col min="14886" max="14886" width="12.7109375" style="2" bestFit="1" customWidth="1"/>
    <col min="14887" max="14887" width="15.42578125" style="2" bestFit="1" customWidth="1"/>
    <col min="14888" max="14888" width="12.85546875" style="2" bestFit="1" customWidth="1"/>
    <col min="14889" max="14889" width="11.28515625" style="2" bestFit="1" customWidth="1"/>
    <col min="14890" max="14890" width="12.28515625" style="2" bestFit="1" customWidth="1"/>
    <col min="14891" max="15104" width="9.140625" style="2"/>
    <col min="15105" max="15106" width="0" style="2" hidden="1" customWidth="1"/>
    <col min="15107" max="15107" width="25.5703125" style="2" bestFit="1" customWidth="1"/>
    <col min="15108" max="15108" width="13.85546875" style="2" customWidth="1"/>
    <col min="15109" max="15109" width="10.85546875" style="2" customWidth="1"/>
    <col min="15110" max="15110" width="12.7109375" style="2" bestFit="1" customWidth="1"/>
    <col min="15111" max="15111" width="10.7109375" style="2" customWidth="1"/>
    <col min="15112" max="15112" width="11.7109375" style="2" bestFit="1" customWidth="1"/>
    <col min="15113" max="15113" width="7.85546875" style="2" customWidth="1"/>
    <col min="15114" max="15114" width="17.85546875" style="2" customWidth="1"/>
    <col min="15115" max="15115" width="14.28515625" style="2" bestFit="1" customWidth="1"/>
    <col min="15116" max="15116" width="15.28515625" style="2" customWidth="1"/>
    <col min="15117" max="15117" width="10.7109375" style="2" customWidth="1"/>
    <col min="15118" max="15118" width="14.42578125" style="2" bestFit="1" customWidth="1"/>
    <col min="15119" max="15119" width="8.42578125" style="2" customWidth="1"/>
    <col min="15120" max="15120" width="12.28515625" style="2" bestFit="1" customWidth="1"/>
    <col min="15121" max="15121" width="7.140625" style="2" customWidth="1"/>
    <col min="15122" max="15122" width="12.7109375" style="2" bestFit="1" customWidth="1"/>
    <col min="15123" max="15123" width="7.85546875" style="2" customWidth="1"/>
    <col min="15124" max="15124" width="12.7109375" style="2" customWidth="1"/>
    <col min="15125" max="15125" width="7.28515625" style="2" bestFit="1" customWidth="1"/>
    <col min="15126" max="15126" width="12.7109375" style="2" bestFit="1" customWidth="1"/>
    <col min="15127" max="15127" width="7.28515625" style="2" bestFit="1" customWidth="1"/>
    <col min="15128" max="15128" width="12.7109375" style="2" bestFit="1" customWidth="1"/>
    <col min="15129" max="15129" width="7.28515625" style="2" bestFit="1" customWidth="1"/>
    <col min="15130" max="15130" width="13.140625" style="2" customWidth="1"/>
    <col min="15131" max="15131" width="7.28515625" style="2" bestFit="1" customWidth="1"/>
    <col min="15132" max="15132" width="12.7109375" style="2" bestFit="1" customWidth="1"/>
    <col min="15133" max="15133" width="7.28515625" style="2" bestFit="1" customWidth="1"/>
    <col min="15134" max="15134" width="13.42578125" style="2" bestFit="1" customWidth="1"/>
    <col min="15135" max="15135" width="7.28515625" style="2" customWidth="1"/>
    <col min="15136" max="15136" width="13.7109375" style="2" customWidth="1"/>
    <col min="15137" max="15137" width="7.28515625" style="2" bestFit="1" customWidth="1"/>
    <col min="15138" max="15138" width="14.28515625" style="2" customWidth="1"/>
    <col min="15139" max="15139" width="8.140625" style="2" bestFit="1" customWidth="1"/>
    <col min="15140" max="15140" width="12.7109375" style="2" bestFit="1" customWidth="1"/>
    <col min="15141" max="15141" width="9.140625" style="2" bestFit="1" customWidth="1"/>
    <col min="15142" max="15142" width="12.7109375" style="2" bestFit="1" customWidth="1"/>
    <col min="15143" max="15143" width="15.42578125" style="2" bestFit="1" customWidth="1"/>
    <col min="15144" max="15144" width="12.85546875" style="2" bestFit="1" customWidth="1"/>
    <col min="15145" max="15145" width="11.28515625" style="2" bestFit="1" customWidth="1"/>
    <col min="15146" max="15146" width="12.28515625" style="2" bestFit="1" customWidth="1"/>
    <col min="15147" max="15360" width="9.140625" style="2"/>
    <col min="15361" max="15362" width="0" style="2" hidden="1" customWidth="1"/>
    <col min="15363" max="15363" width="25.5703125" style="2" bestFit="1" customWidth="1"/>
    <col min="15364" max="15364" width="13.85546875" style="2" customWidth="1"/>
    <col min="15365" max="15365" width="10.85546875" style="2" customWidth="1"/>
    <col min="15366" max="15366" width="12.7109375" style="2" bestFit="1" customWidth="1"/>
    <col min="15367" max="15367" width="10.7109375" style="2" customWidth="1"/>
    <col min="15368" max="15368" width="11.7109375" style="2" bestFit="1" customWidth="1"/>
    <col min="15369" max="15369" width="7.85546875" style="2" customWidth="1"/>
    <col min="15370" max="15370" width="17.85546875" style="2" customWidth="1"/>
    <col min="15371" max="15371" width="14.28515625" style="2" bestFit="1" customWidth="1"/>
    <col min="15372" max="15372" width="15.28515625" style="2" customWidth="1"/>
    <col min="15373" max="15373" width="10.7109375" style="2" customWidth="1"/>
    <col min="15374" max="15374" width="14.42578125" style="2" bestFit="1" customWidth="1"/>
    <col min="15375" max="15375" width="8.42578125" style="2" customWidth="1"/>
    <col min="15376" max="15376" width="12.28515625" style="2" bestFit="1" customWidth="1"/>
    <col min="15377" max="15377" width="7.140625" style="2" customWidth="1"/>
    <col min="15378" max="15378" width="12.7109375" style="2" bestFit="1" customWidth="1"/>
    <col min="15379" max="15379" width="7.85546875" style="2" customWidth="1"/>
    <col min="15380" max="15380" width="12.7109375" style="2" customWidth="1"/>
    <col min="15381" max="15381" width="7.28515625" style="2" bestFit="1" customWidth="1"/>
    <col min="15382" max="15382" width="12.7109375" style="2" bestFit="1" customWidth="1"/>
    <col min="15383" max="15383" width="7.28515625" style="2" bestFit="1" customWidth="1"/>
    <col min="15384" max="15384" width="12.7109375" style="2" bestFit="1" customWidth="1"/>
    <col min="15385" max="15385" width="7.28515625" style="2" bestFit="1" customWidth="1"/>
    <col min="15386" max="15386" width="13.140625" style="2" customWidth="1"/>
    <col min="15387" max="15387" width="7.28515625" style="2" bestFit="1" customWidth="1"/>
    <col min="15388" max="15388" width="12.7109375" style="2" bestFit="1" customWidth="1"/>
    <col min="15389" max="15389" width="7.28515625" style="2" bestFit="1" customWidth="1"/>
    <col min="15390" max="15390" width="13.42578125" style="2" bestFit="1" customWidth="1"/>
    <col min="15391" max="15391" width="7.28515625" style="2" customWidth="1"/>
    <col min="15392" max="15392" width="13.7109375" style="2" customWidth="1"/>
    <col min="15393" max="15393" width="7.28515625" style="2" bestFit="1" customWidth="1"/>
    <col min="15394" max="15394" width="14.28515625" style="2" customWidth="1"/>
    <col min="15395" max="15395" width="8.140625" style="2" bestFit="1" customWidth="1"/>
    <col min="15396" max="15396" width="12.7109375" style="2" bestFit="1" customWidth="1"/>
    <col min="15397" max="15397" width="9.140625" style="2" bestFit="1" customWidth="1"/>
    <col min="15398" max="15398" width="12.7109375" style="2" bestFit="1" customWidth="1"/>
    <col min="15399" max="15399" width="15.42578125" style="2" bestFit="1" customWidth="1"/>
    <col min="15400" max="15400" width="12.85546875" style="2" bestFit="1" customWidth="1"/>
    <col min="15401" max="15401" width="11.28515625" style="2" bestFit="1" customWidth="1"/>
    <col min="15402" max="15402" width="12.28515625" style="2" bestFit="1" customWidth="1"/>
    <col min="15403" max="15616" width="9.140625" style="2"/>
    <col min="15617" max="15618" width="0" style="2" hidden="1" customWidth="1"/>
    <col min="15619" max="15619" width="25.5703125" style="2" bestFit="1" customWidth="1"/>
    <col min="15620" max="15620" width="13.85546875" style="2" customWidth="1"/>
    <col min="15621" max="15621" width="10.85546875" style="2" customWidth="1"/>
    <col min="15622" max="15622" width="12.7109375" style="2" bestFit="1" customWidth="1"/>
    <col min="15623" max="15623" width="10.7109375" style="2" customWidth="1"/>
    <col min="15624" max="15624" width="11.7109375" style="2" bestFit="1" customWidth="1"/>
    <col min="15625" max="15625" width="7.85546875" style="2" customWidth="1"/>
    <col min="15626" max="15626" width="17.85546875" style="2" customWidth="1"/>
    <col min="15627" max="15627" width="14.28515625" style="2" bestFit="1" customWidth="1"/>
    <col min="15628" max="15628" width="15.28515625" style="2" customWidth="1"/>
    <col min="15629" max="15629" width="10.7109375" style="2" customWidth="1"/>
    <col min="15630" max="15630" width="14.42578125" style="2" bestFit="1" customWidth="1"/>
    <col min="15631" max="15631" width="8.42578125" style="2" customWidth="1"/>
    <col min="15632" max="15632" width="12.28515625" style="2" bestFit="1" customWidth="1"/>
    <col min="15633" max="15633" width="7.140625" style="2" customWidth="1"/>
    <col min="15634" max="15634" width="12.7109375" style="2" bestFit="1" customWidth="1"/>
    <col min="15635" max="15635" width="7.85546875" style="2" customWidth="1"/>
    <col min="15636" max="15636" width="12.7109375" style="2" customWidth="1"/>
    <col min="15637" max="15637" width="7.28515625" style="2" bestFit="1" customWidth="1"/>
    <col min="15638" max="15638" width="12.7109375" style="2" bestFit="1" customWidth="1"/>
    <col min="15639" max="15639" width="7.28515625" style="2" bestFit="1" customWidth="1"/>
    <col min="15640" max="15640" width="12.7109375" style="2" bestFit="1" customWidth="1"/>
    <col min="15641" max="15641" width="7.28515625" style="2" bestFit="1" customWidth="1"/>
    <col min="15642" max="15642" width="13.140625" style="2" customWidth="1"/>
    <col min="15643" max="15643" width="7.28515625" style="2" bestFit="1" customWidth="1"/>
    <col min="15644" max="15644" width="12.7109375" style="2" bestFit="1" customWidth="1"/>
    <col min="15645" max="15645" width="7.28515625" style="2" bestFit="1" customWidth="1"/>
    <col min="15646" max="15646" width="13.42578125" style="2" bestFit="1" customWidth="1"/>
    <col min="15647" max="15647" width="7.28515625" style="2" customWidth="1"/>
    <col min="15648" max="15648" width="13.7109375" style="2" customWidth="1"/>
    <col min="15649" max="15649" width="7.28515625" style="2" bestFit="1" customWidth="1"/>
    <col min="15650" max="15650" width="14.28515625" style="2" customWidth="1"/>
    <col min="15651" max="15651" width="8.140625" style="2" bestFit="1" customWidth="1"/>
    <col min="15652" max="15652" width="12.7109375" style="2" bestFit="1" customWidth="1"/>
    <col min="15653" max="15653" width="9.140625" style="2" bestFit="1" customWidth="1"/>
    <col min="15654" max="15654" width="12.7109375" style="2" bestFit="1" customWidth="1"/>
    <col min="15655" max="15655" width="15.42578125" style="2" bestFit="1" customWidth="1"/>
    <col min="15656" max="15656" width="12.85546875" style="2" bestFit="1" customWidth="1"/>
    <col min="15657" max="15657" width="11.28515625" style="2" bestFit="1" customWidth="1"/>
    <col min="15658" max="15658" width="12.28515625" style="2" bestFit="1" customWidth="1"/>
    <col min="15659" max="15872" width="9.140625" style="2"/>
    <col min="15873" max="15874" width="0" style="2" hidden="1" customWidth="1"/>
    <col min="15875" max="15875" width="25.5703125" style="2" bestFit="1" customWidth="1"/>
    <col min="15876" max="15876" width="13.85546875" style="2" customWidth="1"/>
    <col min="15877" max="15877" width="10.85546875" style="2" customWidth="1"/>
    <col min="15878" max="15878" width="12.7109375" style="2" bestFit="1" customWidth="1"/>
    <col min="15879" max="15879" width="10.7109375" style="2" customWidth="1"/>
    <col min="15880" max="15880" width="11.7109375" style="2" bestFit="1" customWidth="1"/>
    <col min="15881" max="15881" width="7.85546875" style="2" customWidth="1"/>
    <col min="15882" max="15882" width="17.85546875" style="2" customWidth="1"/>
    <col min="15883" max="15883" width="14.28515625" style="2" bestFit="1" customWidth="1"/>
    <col min="15884" max="15884" width="15.28515625" style="2" customWidth="1"/>
    <col min="15885" max="15885" width="10.7109375" style="2" customWidth="1"/>
    <col min="15886" max="15886" width="14.42578125" style="2" bestFit="1" customWidth="1"/>
    <col min="15887" max="15887" width="8.42578125" style="2" customWidth="1"/>
    <col min="15888" max="15888" width="12.28515625" style="2" bestFit="1" customWidth="1"/>
    <col min="15889" max="15889" width="7.140625" style="2" customWidth="1"/>
    <col min="15890" max="15890" width="12.7109375" style="2" bestFit="1" customWidth="1"/>
    <col min="15891" max="15891" width="7.85546875" style="2" customWidth="1"/>
    <col min="15892" max="15892" width="12.7109375" style="2" customWidth="1"/>
    <col min="15893" max="15893" width="7.28515625" style="2" bestFit="1" customWidth="1"/>
    <col min="15894" max="15894" width="12.7109375" style="2" bestFit="1" customWidth="1"/>
    <col min="15895" max="15895" width="7.28515625" style="2" bestFit="1" customWidth="1"/>
    <col min="15896" max="15896" width="12.7109375" style="2" bestFit="1" customWidth="1"/>
    <col min="15897" max="15897" width="7.28515625" style="2" bestFit="1" customWidth="1"/>
    <col min="15898" max="15898" width="13.140625" style="2" customWidth="1"/>
    <col min="15899" max="15899" width="7.28515625" style="2" bestFit="1" customWidth="1"/>
    <col min="15900" max="15900" width="12.7109375" style="2" bestFit="1" customWidth="1"/>
    <col min="15901" max="15901" width="7.28515625" style="2" bestFit="1" customWidth="1"/>
    <col min="15902" max="15902" width="13.42578125" style="2" bestFit="1" customWidth="1"/>
    <col min="15903" max="15903" width="7.28515625" style="2" customWidth="1"/>
    <col min="15904" max="15904" width="13.7109375" style="2" customWidth="1"/>
    <col min="15905" max="15905" width="7.28515625" style="2" bestFit="1" customWidth="1"/>
    <col min="15906" max="15906" width="14.28515625" style="2" customWidth="1"/>
    <col min="15907" max="15907" width="8.140625" style="2" bestFit="1" customWidth="1"/>
    <col min="15908" max="15908" width="12.7109375" style="2" bestFit="1" customWidth="1"/>
    <col min="15909" max="15909" width="9.140625" style="2" bestFit="1" customWidth="1"/>
    <col min="15910" max="15910" width="12.7109375" style="2" bestFit="1" customWidth="1"/>
    <col min="15911" max="15911" width="15.42578125" style="2" bestFit="1" customWidth="1"/>
    <col min="15912" max="15912" width="12.85546875" style="2" bestFit="1" customWidth="1"/>
    <col min="15913" max="15913" width="11.28515625" style="2" bestFit="1" customWidth="1"/>
    <col min="15914" max="15914" width="12.28515625" style="2" bestFit="1" customWidth="1"/>
    <col min="15915" max="16128" width="9.140625" style="2"/>
    <col min="16129" max="16130" width="0" style="2" hidden="1" customWidth="1"/>
    <col min="16131" max="16131" width="25.5703125" style="2" bestFit="1" customWidth="1"/>
    <col min="16132" max="16132" width="13.85546875" style="2" customWidth="1"/>
    <col min="16133" max="16133" width="10.85546875" style="2" customWidth="1"/>
    <col min="16134" max="16134" width="12.7109375" style="2" bestFit="1" customWidth="1"/>
    <col min="16135" max="16135" width="10.7109375" style="2" customWidth="1"/>
    <col min="16136" max="16136" width="11.7109375" style="2" bestFit="1" customWidth="1"/>
    <col min="16137" max="16137" width="7.85546875" style="2" customWidth="1"/>
    <col min="16138" max="16138" width="17.85546875" style="2" customWidth="1"/>
    <col min="16139" max="16139" width="14.28515625" style="2" bestFit="1" customWidth="1"/>
    <col min="16140" max="16140" width="15.28515625" style="2" customWidth="1"/>
    <col min="16141" max="16141" width="10.7109375" style="2" customWidth="1"/>
    <col min="16142" max="16142" width="14.42578125" style="2" bestFit="1" customWidth="1"/>
    <col min="16143" max="16143" width="8.42578125" style="2" customWidth="1"/>
    <col min="16144" max="16144" width="12.28515625" style="2" bestFit="1" customWidth="1"/>
    <col min="16145" max="16145" width="7.140625" style="2" customWidth="1"/>
    <col min="16146" max="16146" width="12.7109375" style="2" bestFit="1" customWidth="1"/>
    <col min="16147" max="16147" width="7.85546875" style="2" customWidth="1"/>
    <col min="16148" max="16148" width="12.7109375" style="2" customWidth="1"/>
    <col min="16149" max="16149" width="7.28515625" style="2" bestFit="1" customWidth="1"/>
    <col min="16150" max="16150" width="12.7109375" style="2" bestFit="1" customWidth="1"/>
    <col min="16151" max="16151" width="7.28515625" style="2" bestFit="1" customWidth="1"/>
    <col min="16152" max="16152" width="12.7109375" style="2" bestFit="1" customWidth="1"/>
    <col min="16153" max="16153" width="7.28515625" style="2" bestFit="1" customWidth="1"/>
    <col min="16154" max="16154" width="13.140625" style="2" customWidth="1"/>
    <col min="16155" max="16155" width="7.28515625" style="2" bestFit="1" customWidth="1"/>
    <col min="16156" max="16156" width="12.7109375" style="2" bestFit="1" customWidth="1"/>
    <col min="16157" max="16157" width="7.28515625" style="2" bestFit="1" customWidth="1"/>
    <col min="16158" max="16158" width="13.42578125" style="2" bestFit="1" customWidth="1"/>
    <col min="16159" max="16159" width="7.28515625" style="2" customWidth="1"/>
    <col min="16160" max="16160" width="13.7109375" style="2" customWidth="1"/>
    <col min="16161" max="16161" width="7.28515625" style="2" bestFit="1" customWidth="1"/>
    <col min="16162" max="16162" width="14.28515625" style="2" customWidth="1"/>
    <col min="16163" max="16163" width="8.140625" style="2" bestFit="1" customWidth="1"/>
    <col min="16164" max="16164" width="12.7109375" style="2" bestFit="1" customWidth="1"/>
    <col min="16165" max="16165" width="9.140625" style="2" bestFit="1" customWidth="1"/>
    <col min="16166" max="16166" width="12.7109375" style="2" bestFit="1" customWidth="1"/>
    <col min="16167" max="16167" width="15.42578125" style="2" bestFit="1" customWidth="1"/>
    <col min="16168" max="16168" width="12.85546875" style="2" bestFit="1" customWidth="1"/>
    <col min="16169" max="16169" width="11.28515625" style="2" bestFit="1" customWidth="1"/>
    <col min="16170" max="16170" width="12.28515625" style="2" bestFit="1" customWidth="1"/>
    <col min="16171" max="16384" width="9.140625" style="2"/>
  </cols>
  <sheetData>
    <row r="1" spans="1:40" x14ac:dyDescent="0.3">
      <c r="C1" s="1" t="s">
        <v>150</v>
      </c>
      <c r="D1" s="29"/>
      <c r="O1" s="2"/>
      <c r="P1" s="2"/>
    </row>
    <row r="2" spans="1:40" x14ac:dyDescent="0.3">
      <c r="C2" s="1"/>
      <c r="D2" s="1"/>
      <c r="E2" s="1" t="s">
        <v>0</v>
      </c>
      <c r="F2" s="1"/>
      <c r="G2" s="1"/>
      <c r="H2" s="1"/>
      <c r="I2" s="1"/>
      <c r="J2" s="1"/>
      <c r="O2" s="2"/>
      <c r="P2" s="2"/>
      <c r="T2" s="33"/>
      <c r="U2" s="34"/>
      <c r="V2" s="34"/>
      <c r="W2" s="34"/>
      <c r="X2" s="34"/>
    </row>
    <row r="3" spans="1:40" x14ac:dyDescent="0.3">
      <c r="A3" s="1"/>
      <c r="B3" s="1"/>
      <c r="C3" s="4" t="s">
        <v>1</v>
      </c>
      <c r="D3" s="4"/>
      <c r="E3" s="1"/>
      <c r="F3" s="1"/>
      <c r="G3" s="1" t="s">
        <v>2</v>
      </c>
      <c r="H3" s="1"/>
      <c r="I3" s="1"/>
      <c r="J3" s="1"/>
      <c r="L3" s="35"/>
      <c r="M3" s="33"/>
      <c r="N3" s="33"/>
      <c r="O3" s="33"/>
      <c r="P3" s="33"/>
      <c r="Q3" s="34"/>
      <c r="R3" s="34"/>
      <c r="T3" s="33"/>
      <c r="U3" s="34"/>
      <c r="V3" s="34"/>
      <c r="W3" s="34"/>
      <c r="X3" s="34"/>
    </row>
    <row r="4" spans="1:40" ht="18.75" thickBot="1" x14ac:dyDescent="0.4">
      <c r="A4" s="1"/>
      <c r="B4" s="1"/>
      <c r="C4" s="4" t="s">
        <v>3</v>
      </c>
      <c r="D4" s="4"/>
      <c r="E4" s="1"/>
      <c r="F4" s="1"/>
      <c r="G4" s="1" t="s">
        <v>4</v>
      </c>
      <c r="H4" s="1"/>
      <c r="I4" s="1"/>
      <c r="J4" s="1"/>
      <c r="L4" s="33"/>
      <c r="M4" s="33"/>
      <c r="N4" s="33"/>
      <c r="O4" s="33"/>
      <c r="P4" s="33"/>
      <c r="Q4" s="34"/>
      <c r="R4" s="34"/>
      <c r="T4" s="36"/>
      <c r="U4" s="37"/>
      <c r="V4" s="38"/>
      <c r="W4" s="34"/>
      <c r="X4" s="34"/>
      <c r="Z4" s="289" t="s">
        <v>151</v>
      </c>
    </row>
    <row r="5" spans="1:40" ht="41.25" thickBot="1" x14ac:dyDescent="0.35">
      <c r="A5" s="1"/>
      <c r="B5" s="1"/>
      <c r="C5" s="4"/>
      <c r="D5" s="37"/>
      <c r="E5" s="37"/>
      <c r="F5" s="1"/>
      <c r="G5" s="1"/>
      <c r="H5" s="35"/>
      <c r="I5" s="35"/>
      <c r="J5" s="35"/>
      <c r="K5" s="33"/>
      <c r="L5" s="33"/>
      <c r="M5" s="33"/>
      <c r="N5" s="33"/>
      <c r="O5" s="33"/>
      <c r="P5" s="33"/>
      <c r="Q5" s="34"/>
      <c r="R5" s="34"/>
      <c r="T5" s="39"/>
      <c r="U5" s="37"/>
      <c r="V5" s="37"/>
      <c r="W5" s="34"/>
      <c r="X5" s="34"/>
      <c r="Z5" s="290"/>
      <c r="AA5" s="291"/>
      <c r="AB5" s="292" t="s">
        <v>152</v>
      </c>
      <c r="AC5" s="292"/>
      <c r="AD5" s="292" t="s">
        <v>153</v>
      </c>
      <c r="AE5" s="292"/>
      <c r="AF5" s="292" t="s">
        <v>154</v>
      </c>
      <c r="AG5" s="292" t="s">
        <v>155</v>
      </c>
      <c r="AH5" s="292" t="s">
        <v>156</v>
      </c>
      <c r="AI5" s="292"/>
      <c r="AJ5" s="293" t="s">
        <v>157</v>
      </c>
    </row>
    <row r="6" spans="1:40" ht="31.5" thickBot="1" x14ac:dyDescent="0.4">
      <c r="A6" s="1"/>
      <c r="B6" s="1"/>
      <c r="C6" s="294"/>
      <c r="D6" s="295" t="s">
        <v>26</v>
      </c>
      <c r="E6" s="296" t="s">
        <v>27</v>
      </c>
      <c r="F6" s="297" t="s">
        <v>10</v>
      </c>
      <c r="G6" s="41"/>
      <c r="H6" s="41"/>
      <c r="I6" s="298"/>
      <c r="J6" s="299" t="s">
        <v>158</v>
      </c>
      <c r="K6" s="36"/>
      <c r="L6" s="50"/>
      <c r="M6" s="50"/>
      <c r="N6" s="50"/>
      <c r="O6" s="50"/>
      <c r="P6" s="37"/>
      <c r="Q6" s="34"/>
      <c r="R6" s="34"/>
      <c r="T6" s="39"/>
      <c r="U6" s="43"/>
      <c r="V6" s="38"/>
      <c r="W6" s="34"/>
      <c r="X6" s="34"/>
      <c r="Z6" s="300" t="s">
        <v>159</v>
      </c>
      <c r="AA6" s="34"/>
      <c r="AB6" s="301">
        <f>SUM('[1]28,1 modif contract dec'!AH32)</f>
        <v>3519149.4499999997</v>
      </c>
      <c r="AC6" s="302"/>
      <c r="AD6" s="301">
        <f>SUM(AH31-AH28-AH19)</f>
        <v>3508899.4000000004</v>
      </c>
      <c r="AE6" s="302"/>
      <c r="AF6" s="301">
        <f>SUM(AB6-AD6)</f>
        <v>10250.049999999348</v>
      </c>
      <c r="AG6" s="301">
        <f>SUM(AH28)</f>
        <v>-524.45000000000005</v>
      </c>
      <c r="AH6" s="301">
        <f>SUM(AH19)</f>
        <v>349395.1</v>
      </c>
      <c r="AI6" s="34"/>
      <c r="AJ6" s="303">
        <f>SUM(AH6-AF6+AG6)</f>
        <v>338620.60000000062</v>
      </c>
    </row>
    <row r="7" spans="1:40" ht="18" x14ac:dyDescent="0.35">
      <c r="A7" s="1"/>
      <c r="B7" s="1"/>
      <c r="C7" s="304" t="s">
        <v>28</v>
      </c>
      <c r="D7" s="36">
        <v>71566920</v>
      </c>
      <c r="E7" s="45">
        <v>3510</v>
      </c>
      <c r="F7" s="305">
        <f>SUM(D7:E7)</f>
        <v>71570430</v>
      </c>
      <c r="G7" s="36"/>
      <c r="H7" s="36"/>
      <c r="I7" s="306"/>
      <c r="J7" s="307" t="s">
        <v>160</v>
      </c>
      <c r="K7" s="308">
        <f>SUM(D7)</f>
        <v>71566920</v>
      </c>
      <c r="L7" s="309"/>
      <c r="M7" s="309"/>
      <c r="N7" s="309"/>
      <c r="O7" s="47"/>
      <c r="P7" s="33"/>
      <c r="Q7" s="34"/>
      <c r="R7" s="34"/>
      <c r="T7" s="39"/>
      <c r="U7" s="43"/>
      <c r="V7" s="38"/>
      <c r="W7" s="34"/>
      <c r="X7" s="34"/>
      <c r="Z7" s="300" t="s">
        <v>161</v>
      </c>
      <c r="AA7" s="34"/>
      <c r="AB7" s="58">
        <f>SUM('[1]28,1 modif contract dec'!AH45)</f>
        <v>804999.99750000006</v>
      </c>
      <c r="AC7" s="34"/>
      <c r="AD7" s="58">
        <f>SUM(AH44)</f>
        <v>804869.69</v>
      </c>
      <c r="AE7" s="34"/>
      <c r="AF7" s="301">
        <f>SUM(AB7-AD7)</f>
        <v>130.30750000011176</v>
      </c>
      <c r="AG7" s="34"/>
      <c r="AH7" s="34">
        <v>0</v>
      </c>
      <c r="AI7" s="34"/>
      <c r="AJ7" s="303">
        <f>SUM(AH7+AG7-AF7)</f>
        <v>-130.30750000011176</v>
      </c>
    </row>
    <row r="8" spans="1:40" ht="18" thickBot="1" x14ac:dyDescent="0.4">
      <c r="A8" s="1"/>
      <c r="B8" s="1"/>
      <c r="C8" s="310" t="s">
        <v>30</v>
      </c>
      <c r="D8" s="49">
        <f>SUM('[1]27,realiz=nov;supl.sp.zi'!AL99-'[1]27,realiz=nov;supl.sp.zi'!AL97-'[1]27,realiz=nov;supl.sp.zi'!AL93-'[1]27,realiz=nov;supl.sp.zi'!AL90)</f>
        <v>71214487.277500018</v>
      </c>
      <c r="E8" s="49">
        <f>SUM('[1]27,realiz=nov;supl.sp.zi'!AL97+'[1]27,realiz=nov;supl.sp.zi'!AL90+'[1]27,realiz=nov;supl.sp.zi'!AL93)</f>
        <v>3483.4199999999996</v>
      </c>
      <c r="F8" s="305">
        <f>SUM(D8:E8)</f>
        <v>71217970.69750002</v>
      </c>
      <c r="G8" s="49">
        <f>SUM(F8-'[1]27,realiz=nov;supl.sp.zi'!AL99)</f>
        <v>1.4901161193847656E-8</v>
      </c>
      <c r="H8" s="39"/>
      <c r="I8" s="50"/>
      <c r="J8" s="311" t="s">
        <v>162</v>
      </c>
      <c r="K8" s="312">
        <v>18899210</v>
      </c>
      <c r="L8" s="313"/>
      <c r="M8" s="313"/>
      <c r="N8" s="313"/>
      <c r="O8" s="50"/>
      <c r="P8" s="37"/>
      <c r="Q8" s="34"/>
      <c r="R8" s="34"/>
      <c r="T8" s="39"/>
      <c r="U8" s="43"/>
      <c r="V8" s="38"/>
      <c r="W8" s="34"/>
      <c r="X8" s="34"/>
      <c r="Z8" s="300" t="s">
        <v>163</v>
      </c>
      <c r="AA8" s="34"/>
      <c r="AB8" s="58">
        <f>SUM('[1]28,1 modif contract dec'!AH58)</f>
        <v>1100579.92</v>
      </c>
      <c r="AC8" s="34"/>
      <c r="AD8" s="58">
        <f>SUM(AH57)</f>
        <v>1066082.97</v>
      </c>
      <c r="AE8" s="34"/>
      <c r="AF8" s="301">
        <f>SUM(AB8-AD8)</f>
        <v>34496.949999999953</v>
      </c>
      <c r="AG8" s="34"/>
      <c r="AH8" s="34"/>
      <c r="AI8" s="34"/>
      <c r="AJ8" s="303">
        <f>SUM(AH8+AG8-AF8)</f>
        <v>-34496.949999999953</v>
      </c>
    </row>
    <row r="9" spans="1:40" ht="17.25" x14ac:dyDescent="0.35">
      <c r="A9" s="1"/>
      <c r="B9" s="1"/>
      <c r="C9" s="310" t="s">
        <v>31</v>
      </c>
      <c r="D9" s="49">
        <f>SUM(D7-D8)</f>
        <v>352432.72249998152</v>
      </c>
      <c r="E9" s="49">
        <f>SUM(E7-E8)</f>
        <v>26.580000000000382</v>
      </c>
      <c r="F9" s="305">
        <f>SUM(D9:E9)</f>
        <v>352459.30249998154</v>
      </c>
      <c r="G9" s="49"/>
      <c r="H9" s="39"/>
      <c r="I9" s="46"/>
      <c r="J9" s="311" t="s">
        <v>164</v>
      </c>
      <c r="K9" s="312">
        <f>SUM(K7-K8)</f>
        <v>52667710</v>
      </c>
      <c r="L9" s="314" t="s">
        <v>165</v>
      </c>
      <c r="M9" s="315"/>
      <c r="N9" s="316" t="s">
        <v>166</v>
      </c>
      <c r="O9" s="50"/>
      <c r="P9" s="33"/>
      <c r="Q9" s="34"/>
      <c r="R9" s="34"/>
      <c r="T9" s="33"/>
      <c r="U9" s="34"/>
      <c r="V9" s="34"/>
      <c r="W9" s="34"/>
      <c r="X9" s="34"/>
      <c r="Z9" s="300" t="s">
        <v>167</v>
      </c>
      <c r="AA9" s="34"/>
      <c r="AB9" s="58">
        <f>SUM('[1]28,1 modif contract dec'!AH71)</f>
        <v>429666.55499999999</v>
      </c>
      <c r="AC9" s="34"/>
      <c r="AD9" s="58">
        <f>SUM(AH70)</f>
        <v>428042.83</v>
      </c>
      <c r="AE9" s="34"/>
      <c r="AF9" s="301">
        <f>SUM(AB9-AD9)</f>
        <v>1623.7249999999767</v>
      </c>
      <c r="AG9" s="34"/>
      <c r="AH9" s="34"/>
      <c r="AI9" s="34"/>
      <c r="AJ9" s="303">
        <f>SUM(AH9+AG9-AF9)</f>
        <v>-1623.7249999999767</v>
      </c>
    </row>
    <row r="10" spans="1:40" ht="18" thickBot="1" x14ac:dyDescent="0.4">
      <c r="A10" s="1"/>
      <c r="B10" s="1"/>
      <c r="C10" s="310" t="s">
        <v>168</v>
      </c>
      <c r="D10" s="49">
        <f>SUM(K12)</f>
        <v>349395.09570000006</v>
      </c>
      <c r="E10" s="36"/>
      <c r="F10" s="305"/>
      <c r="G10" s="49"/>
      <c r="H10" s="39"/>
      <c r="I10" s="46"/>
      <c r="J10" s="311" t="s">
        <v>169</v>
      </c>
      <c r="K10" s="312">
        <f>SUM(L12*1%)</f>
        <v>524672.19570000004</v>
      </c>
      <c r="L10" s="317">
        <f>SUM(AL30)</f>
        <v>200490.43</v>
      </c>
      <c r="M10" s="313"/>
      <c r="N10" s="318">
        <f>SUM(L10*1%)</f>
        <v>2004.9042999999999</v>
      </c>
      <c r="O10" s="50"/>
      <c r="P10" s="53"/>
      <c r="Q10" s="34"/>
      <c r="R10" s="34"/>
      <c r="Z10" s="319" t="s">
        <v>10</v>
      </c>
      <c r="AA10" s="320"/>
      <c r="AB10" s="283">
        <f>SUM(AB6:AB9)</f>
        <v>5854395.9224999994</v>
      </c>
      <c r="AC10" s="283"/>
      <c r="AD10" s="283">
        <f t="shared" ref="AD10:AJ10" si="0">SUM(AD6:AD9)</f>
        <v>5807894.8899999997</v>
      </c>
      <c r="AE10" s="283"/>
      <c r="AF10" s="283">
        <f t="shared" si="0"/>
        <v>46501.03249999939</v>
      </c>
      <c r="AG10" s="283"/>
      <c r="AH10" s="283">
        <f t="shared" si="0"/>
        <v>349395.1</v>
      </c>
      <c r="AI10" s="283"/>
      <c r="AJ10" s="321">
        <f t="shared" si="0"/>
        <v>302369.61750000058</v>
      </c>
    </row>
    <row r="11" spans="1:40" ht="52.5" thickBot="1" x14ac:dyDescent="0.4">
      <c r="A11" s="1"/>
      <c r="B11" s="1"/>
      <c r="C11" s="322" t="s">
        <v>32</v>
      </c>
      <c r="D11" s="323">
        <f>SUM(D9-D10)</f>
        <v>3037.626799981459</v>
      </c>
      <c r="E11" s="324"/>
      <c r="F11" s="325"/>
      <c r="G11" s="49"/>
      <c r="H11" s="39"/>
      <c r="I11" s="43"/>
      <c r="J11" s="326" t="s">
        <v>170</v>
      </c>
      <c r="K11" s="312">
        <f>SUM('[1]27,realiz=nov;supl.sp.zi'!AL30)</f>
        <v>175277.1</v>
      </c>
      <c r="L11" s="327" t="s">
        <v>171</v>
      </c>
      <c r="M11" s="56"/>
      <c r="N11" s="57">
        <f>SUM('[1]28,1 modif contract dec'!K12-'[1]28,2, dec=realiz;1% III-iV'!K12-'[1]28,2, dec=realiz;1% III-iV'!N10)</f>
        <v>-6.3437255448661745E-11</v>
      </c>
      <c r="O11" s="37"/>
      <c r="P11" s="53"/>
      <c r="Q11" s="34"/>
      <c r="R11" s="34"/>
      <c r="AB11" s="175">
        <f>SUM(AB10-'[1]28,1 modif contract dec'!AH89)</f>
        <v>-9.3132257461547852E-10</v>
      </c>
      <c r="AJ11" s="175">
        <f>SUM(AJ10-AN88)</f>
        <v>-2.5000062305480242E-3</v>
      </c>
    </row>
    <row r="12" spans="1:40" ht="35.25" thickBot="1" x14ac:dyDescent="0.4">
      <c r="A12" s="1"/>
      <c r="B12" s="1"/>
      <c r="C12" s="44"/>
      <c r="D12" s="36">
        <f>SUM(D11-N10-'[1]28,1 modif contract dec'!D11)</f>
        <v>-6.3437255448661745E-11</v>
      </c>
      <c r="E12" s="36"/>
      <c r="F12" s="36"/>
      <c r="G12" s="36"/>
      <c r="H12" s="39"/>
      <c r="I12" s="38"/>
      <c r="J12" s="328" t="s">
        <v>172</v>
      </c>
      <c r="K12" s="329">
        <f>SUM(K10-K11)</f>
        <v>349395.09570000006</v>
      </c>
      <c r="L12" s="330">
        <f>SUM(K9-L10)</f>
        <v>52467219.57</v>
      </c>
      <c r="M12" s="331"/>
      <c r="N12" s="332"/>
      <c r="O12" s="56"/>
      <c r="P12" s="333"/>
      <c r="Q12" s="34"/>
      <c r="R12" s="58"/>
    </row>
    <row r="13" spans="1:40" ht="25.5" customHeight="1" x14ac:dyDescent="0.35">
      <c r="A13" s="1"/>
      <c r="B13" s="1"/>
      <c r="C13" s="454" t="s">
        <v>173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2"/>
    </row>
    <row r="14" spans="1:40" ht="18.75" customHeight="1" x14ac:dyDescent="0.35">
      <c r="A14" s="1"/>
      <c r="B14" s="1"/>
      <c r="C14" s="285"/>
      <c r="D14" s="286"/>
      <c r="E14" s="286"/>
      <c r="F14" s="286"/>
      <c r="G14" s="286"/>
      <c r="H14" s="286"/>
      <c r="I14" s="456" t="s">
        <v>174</v>
      </c>
      <c r="J14" s="456"/>
      <c r="K14" s="456"/>
      <c r="L14" s="456"/>
      <c r="M14" s="456"/>
      <c r="N14" s="456"/>
      <c r="O14" s="457"/>
      <c r="P14" s="2"/>
      <c r="Z14" s="54"/>
      <c r="AJ14" s="175"/>
      <c r="AL14" s="175"/>
    </row>
    <row r="15" spans="1:40" ht="14.45" customHeight="1" x14ac:dyDescent="0.3">
      <c r="C15" s="23" t="s">
        <v>33</v>
      </c>
      <c r="D15" s="23"/>
      <c r="E15" s="23"/>
      <c r="F15" s="23"/>
      <c r="G15" s="23"/>
      <c r="H15" s="23"/>
      <c r="I15" s="1"/>
      <c r="J15" s="1"/>
      <c r="K15" s="23"/>
      <c r="L15" s="23"/>
    </row>
    <row r="16" spans="1:40" ht="37.5" customHeight="1" x14ac:dyDescent="0.35">
      <c r="C16" s="448" t="s">
        <v>34</v>
      </c>
      <c r="D16" s="60">
        <v>44531</v>
      </c>
      <c r="E16" s="431">
        <v>44562</v>
      </c>
      <c r="F16" s="432"/>
      <c r="G16" s="431">
        <v>44593</v>
      </c>
      <c r="H16" s="432"/>
      <c r="I16" s="433">
        <v>44621</v>
      </c>
      <c r="J16" s="434"/>
      <c r="K16" s="435" t="s">
        <v>35</v>
      </c>
      <c r="L16" s="435"/>
      <c r="M16" s="431">
        <v>44652</v>
      </c>
      <c r="N16" s="432"/>
      <c r="O16" s="436">
        <v>44682</v>
      </c>
      <c r="P16" s="437"/>
      <c r="Q16" s="436">
        <v>44713</v>
      </c>
      <c r="R16" s="437"/>
      <c r="S16" s="438" t="s">
        <v>36</v>
      </c>
      <c r="T16" s="439"/>
      <c r="U16" s="436">
        <v>44743</v>
      </c>
      <c r="V16" s="437"/>
      <c r="W16" s="436">
        <v>44774</v>
      </c>
      <c r="X16" s="437"/>
      <c r="Y16" s="436">
        <v>44805</v>
      </c>
      <c r="Z16" s="437"/>
      <c r="AA16" s="438" t="s">
        <v>37</v>
      </c>
      <c r="AB16" s="439"/>
      <c r="AC16" s="445" t="s">
        <v>38</v>
      </c>
      <c r="AD16" s="446"/>
      <c r="AE16" s="447" t="s">
        <v>39</v>
      </c>
      <c r="AF16" s="446"/>
      <c r="AG16" s="452" t="s">
        <v>175</v>
      </c>
      <c r="AH16" s="453"/>
      <c r="AI16" s="438" t="s">
        <v>40</v>
      </c>
      <c r="AJ16" s="439"/>
      <c r="AK16" s="427" t="s">
        <v>41</v>
      </c>
      <c r="AL16" s="428"/>
      <c r="AM16" s="61" t="s">
        <v>42</v>
      </c>
      <c r="AN16" s="62" t="s">
        <v>29</v>
      </c>
    </row>
    <row r="17" spans="3:42" ht="31.5" customHeight="1" x14ac:dyDescent="0.3">
      <c r="C17" s="449"/>
      <c r="D17" s="287"/>
      <c r="E17" s="63" t="s">
        <v>17</v>
      </c>
      <c r="F17" s="63" t="s">
        <v>43</v>
      </c>
      <c r="G17" s="63" t="s">
        <v>17</v>
      </c>
      <c r="H17" s="63" t="s">
        <v>43</v>
      </c>
      <c r="I17" s="64" t="s">
        <v>17</v>
      </c>
      <c r="J17" s="64" t="s">
        <v>43</v>
      </c>
      <c r="K17" s="65" t="s">
        <v>17</v>
      </c>
      <c r="L17" s="65" t="s">
        <v>43</v>
      </c>
      <c r="M17" s="63" t="s">
        <v>17</v>
      </c>
      <c r="N17" s="63" t="s">
        <v>43</v>
      </c>
      <c r="O17" s="66" t="s">
        <v>17</v>
      </c>
      <c r="P17" s="66" t="s">
        <v>43</v>
      </c>
      <c r="Q17" s="66" t="s">
        <v>17</v>
      </c>
      <c r="R17" s="66" t="s">
        <v>43</v>
      </c>
      <c r="S17" s="65" t="s">
        <v>17</v>
      </c>
      <c r="T17" s="65" t="s">
        <v>43</v>
      </c>
      <c r="U17" s="67" t="s">
        <v>17</v>
      </c>
      <c r="V17" s="66" t="s">
        <v>43</v>
      </c>
      <c r="W17" s="66" t="s">
        <v>17</v>
      </c>
      <c r="X17" s="66" t="s">
        <v>43</v>
      </c>
      <c r="Y17" s="66" t="s">
        <v>17</v>
      </c>
      <c r="Z17" s="68" t="s">
        <v>43</v>
      </c>
      <c r="AA17" s="65" t="s">
        <v>17</v>
      </c>
      <c r="AB17" s="65" t="s">
        <v>43</v>
      </c>
      <c r="AC17" s="69" t="s">
        <v>17</v>
      </c>
      <c r="AD17" s="70" t="s">
        <v>43</v>
      </c>
      <c r="AE17" s="70" t="s">
        <v>17</v>
      </c>
      <c r="AF17" s="70" t="s">
        <v>43</v>
      </c>
      <c r="AG17" s="70" t="s">
        <v>17</v>
      </c>
      <c r="AH17" s="71" t="s">
        <v>43</v>
      </c>
      <c r="AI17" s="65" t="s">
        <v>17</v>
      </c>
      <c r="AJ17" s="65" t="s">
        <v>43</v>
      </c>
      <c r="AK17" s="72" t="s">
        <v>17</v>
      </c>
      <c r="AL17" s="72" t="s">
        <v>43</v>
      </c>
      <c r="AM17" s="73" t="s">
        <v>43</v>
      </c>
      <c r="AN17" s="74" t="s">
        <v>43</v>
      </c>
    </row>
    <row r="18" spans="3:42" ht="21.75" customHeight="1" x14ac:dyDescent="0.3">
      <c r="C18" s="75" t="s">
        <v>44</v>
      </c>
      <c r="D18" s="75"/>
      <c r="E18" s="76">
        <v>1040</v>
      </c>
      <c r="F18" s="77">
        <v>2587713.81</v>
      </c>
      <c r="G18" s="76">
        <v>1031</v>
      </c>
      <c r="H18" s="77">
        <v>2629994.61</v>
      </c>
      <c r="I18" s="78">
        <v>1226</v>
      </c>
      <c r="J18" s="77">
        <v>3169866.93</v>
      </c>
      <c r="K18" s="79">
        <f>SUM(E18+G18+I18)</f>
        <v>3297</v>
      </c>
      <c r="L18" s="80">
        <f>SUM(D18+F18+H18+J18)</f>
        <v>8387575.3499999996</v>
      </c>
      <c r="M18" s="76">
        <v>1051</v>
      </c>
      <c r="N18" s="77">
        <v>2669552.5499999998</v>
      </c>
      <c r="O18" s="81">
        <v>1130</v>
      </c>
      <c r="P18" s="82">
        <v>2747581.46</v>
      </c>
      <c r="Q18" s="81">
        <v>1067</v>
      </c>
      <c r="R18" s="83">
        <v>2494417.9199999999</v>
      </c>
      <c r="S18" s="84">
        <f>SUM(M18+O18+Q18)</f>
        <v>3248</v>
      </c>
      <c r="T18" s="25">
        <f>SUM(N18+P18+R18)</f>
        <v>7911551.9299999997</v>
      </c>
      <c r="U18" s="85">
        <v>1176</v>
      </c>
      <c r="V18" s="82">
        <v>3002032.92</v>
      </c>
      <c r="W18" s="81">
        <v>1180</v>
      </c>
      <c r="X18" s="82">
        <v>2875530.39</v>
      </c>
      <c r="Y18" s="81">
        <v>1142</v>
      </c>
      <c r="Z18" s="86">
        <v>2817594.53</v>
      </c>
      <c r="AA18" s="84">
        <f>SUM(U18+W18+Y18)</f>
        <v>3498</v>
      </c>
      <c r="AB18" s="25">
        <f>SUM(V18+X18+Z18)</f>
        <v>8695157.8399999999</v>
      </c>
      <c r="AC18" s="85">
        <v>1194</v>
      </c>
      <c r="AD18" s="82">
        <v>2936628.06</v>
      </c>
      <c r="AE18" s="87">
        <v>1229</v>
      </c>
      <c r="AF18" s="88">
        <v>3016059.54</v>
      </c>
      <c r="AG18" s="87">
        <v>1104</v>
      </c>
      <c r="AH18" s="89">
        <v>3093699.83</v>
      </c>
      <c r="AI18" s="84">
        <f>SUM(AC18+AE18+AG18)</f>
        <v>3527</v>
      </c>
      <c r="AJ18" s="25">
        <f>SUM(AD18+AF18+AH18)</f>
        <v>9046387.4299999997</v>
      </c>
      <c r="AK18" s="90">
        <f>SUM(K18+S18+AA18+AI18)</f>
        <v>13570</v>
      </c>
      <c r="AL18" s="91">
        <f>SUM(L18+T18+AB18+AJ18)</f>
        <v>34040672.549999997</v>
      </c>
      <c r="AM18" s="92">
        <v>34063748.469999999</v>
      </c>
      <c r="AN18" s="93">
        <f t="shared" ref="AN18:AN26" si="1">SUM(AL18-AM18)</f>
        <v>-23075.920000001788</v>
      </c>
    </row>
    <row r="19" spans="3:42" ht="21.75" customHeight="1" x14ac:dyDescent="0.3">
      <c r="C19" s="75" t="s">
        <v>45</v>
      </c>
      <c r="D19" s="75"/>
      <c r="E19" s="76"/>
      <c r="F19" s="37"/>
      <c r="G19" s="76"/>
      <c r="H19" s="37"/>
      <c r="I19" s="78"/>
      <c r="J19" s="37"/>
      <c r="K19" s="79"/>
      <c r="L19" s="80">
        <f>SUM(D19+F19+H19+J19)</f>
        <v>0</v>
      </c>
      <c r="M19" s="76"/>
      <c r="N19" s="37"/>
      <c r="O19" s="81"/>
      <c r="P19" s="94"/>
      <c r="Q19" s="81"/>
      <c r="R19" s="83"/>
      <c r="S19" s="84"/>
      <c r="T19" s="25">
        <f>SUM(N19+P19+R19)</f>
        <v>0</v>
      </c>
      <c r="U19" s="85"/>
      <c r="V19" s="94"/>
      <c r="W19" s="81"/>
      <c r="X19" s="94"/>
      <c r="Y19" s="81"/>
      <c r="Z19" s="94"/>
      <c r="AA19" s="84"/>
      <c r="AB19" s="25">
        <f>SUM(V19+X19+Z19)</f>
        <v>0</v>
      </c>
      <c r="AC19" s="85"/>
      <c r="AD19" s="94">
        <v>175277.1</v>
      </c>
      <c r="AE19" s="87"/>
      <c r="AF19" s="95"/>
      <c r="AG19" s="87"/>
      <c r="AH19" s="95">
        <v>349395.1</v>
      </c>
      <c r="AI19" s="84"/>
      <c r="AJ19" s="25">
        <f>SUM(AD19+AF19+AH19)</f>
        <v>524672.19999999995</v>
      </c>
      <c r="AK19" s="90"/>
      <c r="AL19" s="91">
        <f>SUM(L19+T19+AB19+AJ19)</f>
        <v>524672.19999999995</v>
      </c>
      <c r="AM19" s="92">
        <v>175277.1</v>
      </c>
      <c r="AN19" s="93">
        <f t="shared" si="1"/>
        <v>349395.1</v>
      </c>
    </row>
    <row r="20" spans="3:42" ht="28.5" customHeight="1" x14ac:dyDescent="0.3">
      <c r="C20" s="96" t="s">
        <v>46</v>
      </c>
      <c r="D20" s="96"/>
      <c r="E20" s="97"/>
      <c r="F20" s="98"/>
      <c r="G20" s="97"/>
      <c r="H20" s="98">
        <v>893920.8</v>
      </c>
      <c r="I20" s="99"/>
      <c r="J20" s="98">
        <v>337414.41</v>
      </c>
      <c r="K20" s="79">
        <f t="shared" ref="K20:K29" si="2">SUM(E20+G20+I20)</f>
        <v>0</v>
      </c>
      <c r="L20" s="80">
        <f t="shared" ref="L20:L29" si="3">SUM(D20+F20+H20+J20)</f>
        <v>1231335.21</v>
      </c>
      <c r="M20" s="97"/>
      <c r="N20" s="98">
        <v>304498.55</v>
      </c>
      <c r="O20" s="100"/>
      <c r="P20" s="83">
        <v>215291.99</v>
      </c>
      <c r="Q20" s="100"/>
      <c r="R20" s="83">
        <v>273874.49</v>
      </c>
      <c r="S20" s="84">
        <f t="shared" ref="S20:T29" si="4">SUM(M20+O20+Q20)</f>
        <v>0</v>
      </c>
      <c r="T20" s="25">
        <f t="shared" si="4"/>
        <v>793665.03</v>
      </c>
      <c r="U20" s="101"/>
      <c r="V20" s="83"/>
      <c r="W20" s="100"/>
      <c r="X20" s="83">
        <v>160419.76</v>
      </c>
      <c r="Y20" s="100"/>
      <c r="Z20" s="102">
        <v>63597.68</v>
      </c>
      <c r="AA20" s="84">
        <f t="shared" ref="AA20:AA28" si="5">SUM(U20+W20+Y20)</f>
        <v>0</v>
      </c>
      <c r="AB20" s="25">
        <f t="shared" ref="AB20:AB28" si="6">SUM(V20+X20+Z20)</f>
        <v>224017.44</v>
      </c>
      <c r="AC20" s="101"/>
      <c r="AD20" s="83">
        <v>92391.51</v>
      </c>
      <c r="AE20" s="103"/>
      <c r="AF20" s="104">
        <v>2474.81</v>
      </c>
      <c r="AG20" s="103"/>
      <c r="AH20" s="105">
        <v>32100.04</v>
      </c>
      <c r="AI20" s="84">
        <f t="shared" ref="AI20:AI29" si="7">SUM(AC20+AE20+AG20)</f>
        <v>0</v>
      </c>
      <c r="AJ20" s="25">
        <f t="shared" ref="AJ20:AJ29" si="8">SUM(AD20+AF20+AH20)</f>
        <v>126966.35999999999</v>
      </c>
      <c r="AK20" s="90">
        <f t="shared" ref="AK20:AK28" si="9">SUM(K20+S20+AA20+AI20)</f>
        <v>0</v>
      </c>
      <c r="AL20" s="91">
        <f t="shared" ref="AL20:AL28" si="10">SUM(L20+T20+AB20+AJ20)</f>
        <v>2375984.04</v>
      </c>
      <c r="AM20" s="92">
        <v>2343884</v>
      </c>
      <c r="AN20" s="93">
        <f t="shared" si="1"/>
        <v>32100.040000000037</v>
      </c>
    </row>
    <row r="21" spans="3:42" ht="27" customHeight="1" x14ac:dyDescent="0.3">
      <c r="C21" s="96" t="s">
        <v>47</v>
      </c>
      <c r="D21" s="106">
        <v>619401.91</v>
      </c>
      <c r="E21" s="97"/>
      <c r="F21" s="98"/>
      <c r="G21" s="97"/>
      <c r="H21" s="98"/>
      <c r="I21" s="99"/>
      <c r="J21" s="98">
        <v>1163711.6599999999</v>
      </c>
      <c r="K21" s="79">
        <f t="shared" si="2"/>
        <v>0</v>
      </c>
      <c r="L21" s="80">
        <f t="shared" si="3"/>
        <v>1783113.5699999998</v>
      </c>
      <c r="M21" s="97"/>
      <c r="N21" s="98"/>
      <c r="O21" s="100"/>
      <c r="P21" s="83"/>
      <c r="Q21" s="100"/>
      <c r="R21" s="83"/>
      <c r="S21" s="84">
        <f t="shared" si="4"/>
        <v>0</v>
      </c>
      <c r="T21" s="25">
        <f t="shared" si="4"/>
        <v>0</v>
      </c>
      <c r="U21" s="101"/>
      <c r="V21" s="83"/>
      <c r="W21" s="100"/>
      <c r="X21" s="83"/>
      <c r="Y21" s="100"/>
      <c r="Z21" s="102"/>
      <c r="AA21" s="84">
        <f t="shared" si="5"/>
        <v>0</v>
      </c>
      <c r="AB21" s="25">
        <f t="shared" si="6"/>
        <v>0</v>
      </c>
      <c r="AC21" s="101"/>
      <c r="AD21" s="83"/>
      <c r="AE21" s="103"/>
      <c r="AF21" s="104"/>
      <c r="AG21" s="103"/>
      <c r="AH21" s="105"/>
      <c r="AI21" s="84">
        <f t="shared" si="7"/>
        <v>0</v>
      </c>
      <c r="AJ21" s="25">
        <f t="shared" si="8"/>
        <v>0</v>
      </c>
      <c r="AK21" s="90">
        <f t="shared" si="9"/>
        <v>0</v>
      </c>
      <c r="AL21" s="91">
        <f t="shared" si="10"/>
        <v>1783113.5699999998</v>
      </c>
      <c r="AM21" s="92">
        <v>1783113.57</v>
      </c>
      <c r="AN21" s="93">
        <f t="shared" si="1"/>
        <v>-2.3283064365386963E-10</v>
      </c>
    </row>
    <row r="22" spans="3:42" ht="27" customHeight="1" x14ac:dyDescent="0.3">
      <c r="C22" s="96" t="s">
        <v>48</v>
      </c>
      <c r="D22" s="106"/>
      <c r="E22" s="97"/>
      <c r="F22" s="98"/>
      <c r="G22" s="97"/>
      <c r="H22" s="98"/>
      <c r="I22" s="99"/>
      <c r="J22" s="98"/>
      <c r="K22" s="79">
        <f t="shared" si="2"/>
        <v>0</v>
      </c>
      <c r="L22" s="80">
        <f t="shared" si="3"/>
        <v>0</v>
      </c>
      <c r="M22" s="97"/>
      <c r="N22" s="98"/>
      <c r="O22" s="100"/>
      <c r="P22" s="83"/>
      <c r="Q22" s="100"/>
      <c r="R22" s="83"/>
      <c r="S22" s="84">
        <f t="shared" si="4"/>
        <v>0</v>
      </c>
      <c r="T22" s="25">
        <f t="shared" si="4"/>
        <v>0</v>
      </c>
      <c r="U22" s="101"/>
      <c r="V22" s="83"/>
      <c r="W22" s="100"/>
      <c r="X22" s="83">
        <v>453.6</v>
      </c>
      <c r="Y22" s="100"/>
      <c r="Z22" s="102"/>
      <c r="AA22" s="84">
        <f t="shared" si="5"/>
        <v>0</v>
      </c>
      <c r="AB22" s="25">
        <f t="shared" si="6"/>
        <v>453.6</v>
      </c>
      <c r="AC22" s="101"/>
      <c r="AD22" s="83"/>
      <c r="AE22" s="103"/>
      <c r="AF22" s="104"/>
      <c r="AG22" s="103"/>
      <c r="AH22" s="105"/>
      <c r="AI22" s="84">
        <f t="shared" si="7"/>
        <v>0</v>
      </c>
      <c r="AJ22" s="25">
        <f t="shared" si="8"/>
        <v>0</v>
      </c>
      <c r="AK22" s="90">
        <f t="shared" si="9"/>
        <v>0</v>
      </c>
      <c r="AL22" s="91">
        <f t="shared" si="10"/>
        <v>453.6</v>
      </c>
      <c r="AM22" s="92">
        <v>453.6</v>
      </c>
      <c r="AN22" s="93">
        <f t="shared" si="1"/>
        <v>0</v>
      </c>
    </row>
    <row r="23" spans="3:42" ht="14.45" customHeight="1" x14ac:dyDescent="0.3">
      <c r="C23" s="96" t="s">
        <v>49</v>
      </c>
      <c r="D23" s="106"/>
      <c r="E23" s="97">
        <v>29</v>
      </c>
      <c r="F23" s="24">
        <v>61659.72</v>
      </c>
      <c r="G23" s="97">
        <v>31</v>
      </c>
      <c r="H23" s="24">
        <v>57829.73</v>
      </c>
      <c r="I23" s="99">
        <v>42</v>
      </c>
      <c r="J23" s="98">
        <v>85055.97</v>
      </c>
      <c r="K23" s="79">
        <f t="shared" si="2"/>
        <v>102</v>
      </c>
      <c r="L23" s="80">
        <f t="shared" si="3"/>
        <v>204545.42</v>
      </c>
      <c r="M23" s="97">
        <v>36</v>
      </c>
      <c r="N23" s="24">
        <v>69558.179999999993</v>
      </c>
      <c r="O23" s="100">
        <v>36</v>
      </c>
      <c r="P23" s="107">
        <v>66284</v>
      </c>
      <c r="Q23" s="100">
        <v>41</v>
      </c>
      <c r="R23" s="107">
        <v>74578.59</v>
      </c>
      <c r="S23" s="84">
        <f t="shared" si="4"/>
        <v>113</v>
      </c>
      <c r="T23" s="25">
        <f t="shared" si="4"/>
        <v>210420.77</v>
      </c>
      <c r="U23" s="101">
        <v>45</v>
      </c>
      <c r="V23" s="107">
        <v>84310.19</v>
      </c>
      <c r="W23" s="100">
        <v>23</v>
      </c>
      <c r="X23" s="107">
        <v>37188.239999999998</v>
      </c>
      <c r="Y23" s="100">
        <v>41</v>
      </c>
      <c r="Z23" s="108">
        <v>80876.34</v>
      </c>
      <c r="AA23" s="84">
        <f t="shared" si="5"/>
        <v>109</v>
      </c>
      <c r="AB23" s="25">
        <f t="shared" si="6"/>
        <v>202374.77</v>
      </c>
      <c r="AC23" s="101">
        <v>35</v>
      </c>
      <c r="AD23" s="107">
        <v>62249.88</v>
      </c>
      <c r="AE23" s="103">
        <v>46</v>
      </c>
      <c r="AF23" s="109">
        <v>75585.100000000006</v>
      </c>
      <c r="AG23" s="103">
        <v>35</v>
      </c>
      <c r="AH23" s="110">
        <v>61047.33</v>
      </c>
      <c r="AI23" s="84">
        <f t="shared" si="7"/>
        <v>116</v>
      </c>
      <c r="AJ23" s="25">
        <f t="shared" si="8"/>
        <v>198882.31</v>
      </c>
      <c r="AK23" s="90">
        <f t="shared" si="9"/>
        <v>440</v>
      </c>
      <c r="AL23" s="91">
        <f t="shared" si="10"/>
        <v>816223.27</v>
      </c>
      <c r="AM23" s="92">
        <v>818840.59</v>
      </c>
      <c r="AN23" s="93">
        <f t="shared" si="1"/>
        <v>-2617.3199999999488</v>
      </c>
    </row>
    <row r="24" spans="3:42" x14ac:dyDescent="0.3">
      <c r="C24" s="96" t="s">
        <v>50</v>
      </c>
      <c r="D24" s="106"/>
      <c r="E24" s="97">
        <v>12</v>
      </c>
      <c r="F24" s="24">
        <v>38760</v>
      </c>
      <c r="G24" s="97">
        <v>10</v>
      </c>
      <c r="H24" s="24">
        <v>24510</v>
      </c>
      <c r="I24" s="99">
        <v>8</v>
      </c>
      <c r="J24" s="98">
        <v>29640</v>
      </c>
      <c r="K24" s="79">
        <f t="shared" si="2"/>
        <v>30</v>
      </c>
      <c r="L24" s="80">
        <f t="shared" si="3"/>
        <v>92910</v>
      </c>
      <c r="M24" s="97">
        <v>7</v>
      </c>
      <c r="N24" s="24">
        <v>25650</v>
      </c>
      <c r="O24" s="100">
        <v>9</v>
      </c>
      <c r="P24" s="107">
        <v>27360</v>
      </c>
      <c r="Q24" s="100">
        <v>4</v>
      </c>
      <c r="R24" s="107">
        <v>10830</v>
      </c>
      <c r="S24" s="84">
        <f t="shared" si="4"/>
        <v>20</v>
      </c>
      <c r="T24" s="25">
        <f t="shared" si="4"/>
        <v>63840</v>
      </c>
      <c r="U24" s="101">
        <v>8</v>
      </c>
      <c r="V24" s="107">
        <v>38760</v>
      </c>
      <c r="W24" s="100">
        <v>8</v>
      </c>
      <c r="X24" s="107">
        <v>27360</v>
      </c>
      <c r="Y24" s="100">
        <v>7</v>
      </c>
      <c r="Z24" s="108">
        <v>27930</v>
      </c>
      <c r="AA24" s="84">
        <f t="shared" si="5"/>
        <v>23</v>
      </c>
      <c r="AB24" s="25">
        <f t="shared" si="6"/>
        <v>94050</v>
      </c>
      <c r="AC24" s="101">
        <v>9</v>
      </c>
      <c r="AD24" s="107">
        <v>47880</v>
      </c>
      <c r="AE24" s="103">
        <v>10</v>
      </c>
      <c r="AF24" s="109">
        <v>45030</v>
      </c>
      <c r="AG24" s="103">
        <v>11</v>
      </c>
      <c r="AH24" s="110">
        <v>53010</v>
      </c>
      <c r="AI24" s="84">
        <f t="shared" si="7"/>
        <v>30</v>
      </c>
      <c r="AJ24" s="25">
        <f t="shared" si="8"/>
        <v>145920</v>
      </c>
      <c r="AK24" s="90">
        <f t="shared" si="9"/>
        <v>103</v>
      </c>
      <c r="AL24" s="91">
        <f t="shared" si="10"/>
        <v>396720</v>
      </c>
      <c r="AM24" s="92">
        <v>403126.8</v>
      </c>
      <c r="AN24" s="93">
        <f t="shared" si="1"/>
        <v>-6406.7999999999884</v>
      </c>
    </row>
    <row r="25" spans="3:42" ht="27" x14ac:dyDescent="0.3">
      <c r="C25" s="96" t="s">
        <v>51</v>
      </c>
      <c r="D25" s="106"/>
      <c r="E25" s="97"/>
      <c r="F25" s="24"/>
      <c r="G25" s="97"/>
      <c r="H25" s="24"/>
      <c r="I25" s="99"/>
      <c r="J25" s="98"/>
      <c r="K25" s="79">
        <f t="shared" si="2"/>
        <v>0</v>
      </c>
      <c r="L25" s="80">
        <f t="shared" si="3"/>
        <v>0</v>
      </c>
      <c r="M25" s="97"/>
      <c r="N25" s="24"/>
      <c r="O25" s="100"/>
      <c r="P25" s="107"/>
      <c r="Q25" s="100"/>
      <c r="R25" s="107"/>
      <c r="S25" s="84">
        <f t="shared" si="4"/>
        <v>0</v>
      </c>
      <c r="T25" s="25">
        <f t="shared" si="4"/>
        <v>0</v>
      </c>
      <c r="U25" s="101"/>
      <c r="V25" s="107"/>
      <c r="W25" s="100"/>
      <c r="X25" s="107"/>
      <c r="Y25" s="100"/>
      <c r="Z25" s="108"/>
      <c r="AA25" s="84">
        <f t="shared" si="5"/>
        <v>0</v>
      </c>
      <c r="AB25" s="25">
        <f t="shared" si="6"/>
        <v>0</v>
      </c>
      <c r="AC25" s="101"/>
      <c r="AD25" s="107"/>
      <c r="AE25" s="103"/>
      <c r="AF25" s="109"/>
      <c r="AG25" s="103"/>
      <c r="AH25" s="110"/>
      <c r="AI25" s="84">
        <f t="shared" si="7"/>
        <v>0</v>
      </c>
      <c r="AJ25" s="25">
        <f t="shared" si="8"/>
        <v>0</v>
      </c>
      <c r="AK25" s="90">
        <f t="shared" si="9"/>
        <v>0</v>
      </c>
      <c r="AL25" s="91">
        <f t="shared" si="10"/>
        <v>0</v>
      </c>
      <c r="AM25" s="92">
        <v>0</v>
      </c>
      <c r="AN25" s="93">
        <f t="shared" si="1"/>
        <v>0</v>
      </c>
    </row>
    <row r="26" spans="3:42" s="347" customFormat="1" x14ac:dyDescent="0.3">
      <c r="C26" s="348" t="s">
        <v>52</v>
      </c>
      <c r="D26" s="348"/>
      <c r="E26" s="349"/>
      <c r="F26" s="350">
        <v>290653.49</v>
      </c>
      <c r="G26" s="349"/>
      <c r="H26" s="350">
        <v>252820.31</v>
      </c>
      <c r="I26" s="349"/>
      <c r="J26" s="350">
        <v>400128.58</v>
      </c>
      <c r="K26" s="351">
        <f t="shared" si="2"/>
        <v>0</v>
      </c>
      <c r="L26" s="352">
        <f t="shared" si="3"/>
        <v>943602.38000000012</v>
      </c>
      <c r="M26" s="349"/>
      <c r="N26" s="350">
        <v>293801.31</v>
      </c>
      <c r="O26" s="353"/>
      <c r="P26" s="354">
        <v>387618.97</v>
      </c>
      <c r="Q26" s="353"/>
      <c r="R26" s="354">
        <v>336431.63</v>
      </c>
      <c r="S26" s="349">
        <f t="shared" si="4"/>
        <v>0</v>
      </c>
      <c r="T26" s="350">
        <f t="shared" si="4"/>
        <v>1017851.91</v>
      </c>
      <c r="U26" s="355"/>
      <c r="V26" s="354">
        <v>298932</v>
      </c>
      <c r="W26" s="353"/>
      <c r="X26" s="354">
        <v>337058.6</v>
      </c>
      <c r="Y26" s="353"/>
      <c r="Z26" s="356">
        <v>336976.51</v>
      </c>
      <c r="AA26" s="349">
        <f t="shared" si="5"/>
        <v>0</v>
      </c>
      <c r="AB26" s="350">
        <f t="shared" si="6"/>
        <v>972967.11</v>
      </c>
      <c r="AC26" s="355"/>
      <c r="AD26" s="354">
        <v>298898.71000000002</v>
      </c>
      <c r="AE26" s="357"/>
      <c r="AF26" s="358">
        <v>380000</v>
      </c>
      <c r="AG26" s="357"/>
      <c r="AH26" s="359">
        <v>269042.2</v>
      </c>
      <c r="AI26" s="349">
        <f t="shared" si="7"/>
        <v>0</v>
      </c>
      <c r="AJ26" s="350">
        <f t="shared" si="8"/>
        <v>947940.90999999992</v>
      </c>
      <c r="AK26" s="349">
        <f t="shared" si="9"/>
        <v>0</v>
      </c>
      <c r="AL26" s="350">
        <f t="shared" si="10"/>
        <v>3882362.3099999996</v>
      </c>
      <c r="AM26" s="360">
        <v>3892612.36</v>
      </c>
      <c r="AN26" s="361">
        <f t="shared" si="1"/>
        <v>-10250.050000000279</v>
      </c>
      <c r="AO26" s="362"/>
      <c r="AP26" s="362"/>
    </row>
    <row r="27" spans="3:42" s="347" customFormat="1" ht="40.5" x14ac:dyDescent="0.3">
      <c r="C27" s="348" t="s">
        <v>53</v>
      </c>
      <c r="D27" s="348"/>
      <c r="E27" s="349"/>
      <c r="F27" s="350">
        <v>0</v>
      </c>
      <c r="G27" s="349"/>
      <c r="H27" s="350">
        <v>1653.08</v>
      </c>
      <c r="I27" s="349"/>
      <c r="J27" s="350">
        <v>0</v>
      </c>
      <c r="K27" s="351">
        <f t="shared" si="2"/>
        <v>0</v>
      </c>
      <c r="L27" s="352">
        <f t="shared" si="3"/>
        <v>1653.08</v>
      </c>
      <c r="M27" s="349"/>
      <c r="N27" s="350">
        <v>0</v>
      </c>
      <c r="O27" s="353"/>
      <c r="P27" s="354">
        <v>0</v>
      </c>
      <c r="Q27" s="353"/>
      <c r="R27" s="354">
        <v>0</v>
      </c>
      <c r="S27" s="349">
        <f t="shared" si="4"/>
        <v>0</v>
      </c>
      <c r="T27" s="350">
        <f t="shared" si="4"/>
        <v>0</v>
      </c>
      <c r="U27" s="355"/>
      <c r="V27" s="354">
        <v>0</v>
      </c>
      <c r="W27" s="353"/>
      <c r="X27" s="354">
        <v>0</v>
      </c>
      <c r="Y27" s="353"/>
      <c r="Z27" s="356">
        <v>0</v>
      </c>
      <c r="AA27" s="349">
        <f t="shared" si="5"/>
        <v>0</v>
      </c>
      <c r="AB27" s="350">
        <f t="shared" si="6"/>
        <v>0</v>
      </c>
      <c r="AC27" s="355"/>
      <c r="AD27" s="354">
        <v>0</v>
      </c>
      <c r="AE27" s="357"/>
      <c r="AF27" s="358">
        <v>0</v>
      </c>
      <c r="AG27" s="357"/>
      <c r="AH27" s="359">
        <v>0</v>
      </c>
      <c r="AI27" s="349">
        <f t="shared" si="7"/>
        <v>0</v>
      </c>
      <c r="AJ27" s="350">
        <f t="shared" si="8"/>
        <v>0</v>
      </c>
      <c r="AK27" s="349">
        <f t="shared" si="9"/>
        <v>0</v>
      </c>
      <c r="AL27" s="350">
        <f t="shared" si="10"/>
        <v>1653.08</v>
      </c>
      <c r="AM27" s="360">
        <v>1653.08</v>
      </c>
      <c r="AN27" s="361">
        <f>SUM(AL27-AM27)</f>
        <v>0</v>
      </c>
      <c r="AO27" s="362"/>
      <c r="AP27" s="362"/>
    </row>
    <row r="28" spans="3:42" s="347" customFormat="1" x14ac:dyDescent="0.3">
      <c r="C28" s="348" t="s">
        <v>54</v>
      </c>
      <c r="D28" s="348"/>
      <c r="E28" s="349"/>
      <c r="F28" s="350"/>
      <c r="G28" s="349"/>
      <c r="H28" s="350"/>
      <c r="I28" s="349"/>
      <c r="J28" s="350">
        <v>59800.26</v>
      </c>
      <c r="K28" s="351">
        <f t="shared" si="2"/>
        <v>0</v>
      </c>
      <c r="L28" s="352">
        <f t="shared" si="3"/>
        <v>59800.26</v>
      </c>
      <c r="M28" s="349"/>
      <c r="N28" s="350"/>
      <c r="O28" s="353"/>
      <c r="P28" s="354"/>
      <c r="Q28" s="353"/>
      <c r="R28" s="354">
        <v>7968.91</v>
      </c>
      <c r="S28" s="349">
        <f t="shared" si="4"/>
        <v>0</v>
      </c>
      <c r="T28" s="350">
        <f t="shared" si="4"/>
        <v>7968.91</v>
      </c>
      <c r="U28" s="355"/>
      <c r="V28" s="354"/>
      <c r="W28" s="353"/>
      <c r="X28" s="354"/>
      <c r="Y28" s="353"/>
      <c r="Z28" s="356">
        <v>40296.839999999997</v>
      </c>
      <c r="AA28" s="349">
        <f t="shared" si="5"/>
        <v>0</v>
      </c>
      <c r="AB28" s="350">
        <f t="shared" si="6"/>
        <v>40296.839999999997</v>
      </c>
      <c r="AC28" s="355"/>
      <c r="AD28" s="354"/>
      <c r="AE28" s="357"/>
      <c r="AF28" s="358"/>
      <c r="AG28" s="357"/>
      <c r="AH28" s="359">
        <v>-524.45000000000005</v>
      </c>
      <c r="AI28" s="349">
        <f t="shared" si="7"/>
        <v>0</v>
      </c>
      <c r="AJ28" s="350">
        <f t="shared" si="8"/>
        <v>-524.45000000000005</v>
      </c>
      <c r="AK28" s="349">
        <f t="shared" si="9"/>
        <v>0</v>
      </c>
      <c r="AL28" s="350">
        <f t="shared" si="10"/>
        <v>107541.56</v>
      </c>
      <c r="AM28" s="360">
        <v>108066.01</v>
      </c>
      <c r="AN28" s="361">
        <f>SUM(AL28-AM28)</f>
        <v>-524.44999999999709</v>
      </c>
      <c r="AO28" s="362"/>
      <c r="AP28" s="362"/>
    </row>
    <row r="29" spans="3:42" x14ac:dyDescent="0.3">
      <c r="C29" s="96" t="s">
        <v>55</v>
      </c>
      <c r="D29" s="96"/>
      <c r="E29" s="97"/>
      <c r="F29" s="24"/>
      <c r="G29" s="97"/>
      <c r="H29" s="24"/>
      <c r="I29" s="78"/>
      <c r="J29" s="111"/>
      <c r="K29" s="79">
        <f t="shared" si="2"/>
        <v>0</v>
      </c>
      <c r="L29" s="80">
        <f t="shared" si="3"/>
        <v>0</v>
      </c>
      <c r="M29" s="76"/>
      <c r="N29" s="24"/>
      <c r="O29" s="100"/>
      <c r="P29" s="107"/>
      <c r="Q29" s="100"/>
      <c r="R29" s="107"/>
      <c r="S29" s="84">
        <f t="shared" si="4"/>
        <v>0</v>
      </c>
      <c r="T29" s="25">
        <f t="shared" si="4"/>
        <v>0</v>
      </c>
      <c r="U29" s="101"/>
      <c r="V29" s="83">
        <v>464.82</v>
      </c>
      <c r="W29" s="100"/>
      <c r="X29" s="107"/>
      <c r="Y29" s="100"/>
      <c r="Z29" s="108"/>
      <c r="AA29" s="84">
        <f>SUM(U29+W29+Y29)</f>
        <v>0</v>
      </c>
      <c r="AB29" s="25">
        <f>SUM(V29+X29+Z29)</f>
        <v>464.82</v>
      </c>
      <c r="AC29" s="101"/>
      <c r="AD29" s="107"/>
      <c r="AE29" s="103"/>
      <c r="AF29" s="109"/>
      <c r="AG29" s="103"/>
      <c r="AH29" s="110"/>
      <c r="AI29" s="84">
        <f t="shared" si="7"/>
        <v>0</v>
      </c>
      <c r="AJ29" s="25">
        <f t="shared" si="8"/>
        <v>0</v>
      </c>
      <c r="AK29" s="90">
        <f>SUM(K29+S29+AA29+AI29)</f>
        <v>0</v>
      </c>
      <c r="AL29" s="91">
        <f>SUM(L29+T29+AB29+AJ29)</f>
        <v>464.82</v>
      </c>
      <c r="AM29" s="92">
        <v>464.82</v>
      </c>
      <c r="AN29" s="93">
        <f>SUM(AL29-AM29)</f>
        <v>0</v>
      </c>
      <c r="AO29" s="175"/>
      <c r="AP29" s="175"/>
    </row>
    <row r="30" spans="3:42" x14ac:dyDescent="0.3">
      <c r="C30" s="96" t="s">
        <v>56</v>
      </c>
      <c r="D30" s="96"/>
      <c r="E30" s="97"/>
      <c r="F30" s="24"/>
      <c r="G30" s="97"/>
      <c r="H30" s="24"/>
      <c r="I30" s="78"/>
      <c r="J30" s="111"/>
      <c r="K30" s="79">
        <f>SUM(E30+G30+I30)</f>
        <v>0</v>
      </c>
      <c r="L30" s="80">
        <f>SUM(D30+F30+H30+J30)</f>
        <v>0</v>
      </c>
      <c r="M30" s="76"/>
      <c r="N30" s="24"/>
      <c r="O30" s="100"/>
      <c r="P30" s="107">
        <v>7840</v>
      </c>
      <c r="Q30" s="100"/>
      <c r="R30" s="107"/>
      <c r="S30" s="84">
        <f>SUM(M30+O30+Q30)</f>
        <v>0</v>
      </c>
      <c r="T30" s="25">
        <f>SUM(N30+P30+R30)</f>
        <v>7840</v>
      </c>
      <c r="U30" s="101"/>
      <c r="V30" s="107">
        <v>11760</v>
      </c>
      <c r="W30" s="100"/>
      <c r="X30" s="107">
        <v>13440</v>
      </c>
      <c r="Y30" s="100"/>
      <c r="Z30" s="108">
        <v>14560</v>
      </c>
      <c r="AA30" s="84">
        <f>SUM(U30+W30+Y30)</f>
        <v>0</v>
      </c>
      <c r="AB30" s="25">
        <f>SUM(V30+X30+Z30)</f>
        <v>39760</v>
      </c>
      <c r="AC30" s="101"/>
      <c r="AD30" s="107">
        <v>81335.5</v>
      </c>
      <c r="AE30" s="103"/>
      <c r="AF30" s="109">
        <v>71554.929999999993</v>
      </c>
      <c r="AG30" s="103"/>
      <c r="AH30" s="110"/>
      <c r="AI30" s="84">
        <f>SUM(AC30+AE30+AG30)</f>
        <v>0</v>
      </c>
      <c r="AJ30" s="25">
        <f>SUM(AD30+AF30+AH30)</f>
        <v>152890.43</v>
      </c>
      <c r="AK30" s="90">
        <f>SUM(K30+S30+AA30+AI30)</f>
        <v>0</v>
      </c>
      <c r="AL30" s="91">
        <f>SUM(L30+T30+AB30+AJ30)</f>
        <v>200490.43</v>
      </c>
      <c r="AM30" s="92">
        <v>200490.43</v>
      </c>
      <c r="AN30" s="93">
        <f>SUM(AL30-AM30)</f>
        <v>0</v>
      </c>
      <c r="AO30" s="175"/>
      <c r="AP30" s="175"/>
    </row>
    <row r="31" spans="3:42" ht="15.75" thickBot="1" x14ac:dyDescent="0.35">
      <c r="C31" s="96" t="s">
        <v>57</v>
      </c>
      <c r="D31" s="24">
        <f>SUM(D18:D30)</f>
        <v>619401.91</v>
      </c>
      <c r="E31" s="97">
        <f>SUM(E18:E30)</f>
        <v>1081</v>
      </c>
      <c r="F31" s="24">
        <f>SUM(F18:F30)</f>
        <v>2978787.0200000005</v>
      </c>
      <c r="G31" s="97">
        <f t="shared" ref="G31:AN31" si="11">SUM(G18:G30)</f>
        <v>1072</v>
      </c>
      <c r="H31" s="24">
        <f t="shared" si="11"/>
        <v>3860728.5300000003</v>
      </c>
      <c r="I31" s="97">
        <f t="shared" si="11"/>
        <v>1276</v>
      </c>
      <c r="J31" s="24">
        <f t="shared" si="11"/>
        <v>5245617.8099999996</v>
      </c>
      <c r="K31" s="97">
        <f t="shared" si="11"/>
        <v>3429</v>
      </c>
      <c r="L31" s="24">
        <f t="shared" si="11"/>
        <v>12704535.27</v>
      </c>
      <c r="M31" s="97">
        <f t="shared" si="11"/>
        <v>1094</v>
      </c>
      <c r="N31" s="24">
        <f t="shared" si="11"/>
        <v>3363060.59</v>
      </c>
      <c r="O31" s="97">
        <f t="shared" si="11"/>
        <v>1175</v>
      </c>
      <c r="P31" s="24">
        <f t="shared" si="11"/>
        <v>3451976.42</v>
      </c>
      <c r="Q31" s="97">
        <f t="shared" si="11"/>
        <v>1112</v>
      </c>
      <c r="R31" s="24">
        <f t="shared" si="11"/>
        <v>3198101.54</v>
      </c>
      <c r="S31" s="97">
        <f t="shared" si="11"/>
        <v>3381</v>
      </c>
      <c r="T31" s="24">
        <f t="shared" si="11"/>
        <v>10013138.549999999</v>
      </c>
      <c r="U31" s="97">
        <f t="shared" si="11"/>
        <v>1229</v>
      </c>
      <c r="V31" s="24">
        <f t="shared" si="11"/>
        <v>3436259.9299999997</v>
      </c>
      <c r="W31" s="97">
        <f t="shared" si="11"/>
        <v>1211</v>
      </c>
      <c r="X31" s="24">
        <f t="shared" si="11"/>
        <v>3451450.5900000008</v>
      </c>
      <c r="Y31" s="97">
        <f t="shared" si="11"/>
        <v>1190</v>
      </c>
      <c r="Z31" s="24">
        <f t="shared" si="11"/>
        <v>3381831.8999999994</v>
      </c>
      <c r="AA31" s="97">
        <f>SUM(AA18:AA30)</f>
        <v>3630</v>
      </c>
      <c r="AB31" s="24">
        <f>SUM(AB18:AB30)</f>
        <v>10269542.419999998</v>
      </c>
      <c r="AC31" s="97">
        <f t="shared" si="11"/>
        <v>1238</v>
      </c>
      <c r="AD31" s="24">
        <f t="shared" si="11"/>
        <v>3694660.76</v>
      </c>
      <c r="AE31" s="97">
        <f t="shared" si="11"/>
        <v>1285</v>
      </c>
      <c r="AF31" s="24">
        <f t="shared" si="11"/>
        <v>3590704.3800000004</v>
      </c>
      <c r="AG31" s="97">
        <f t="shared" si="11"/>
        <v>1150</v>
      </c>
      <c r="AH31" s="24">
        <f t="shared" si="11"/>
        <v>3857770.0500000003</v>
      </c>
      <c r="AI31" s="97">
        <f t="shared" si="11"/>
        <v>3673</v>
      </c>
      <c r="AJ31" s="24">
        <f t="shared" si="11"/>
        <v>11143135.189999999</v>
      </c>
      <c r="AK31" s="97">
        <f t="shared" si="11"/>
        <v>14113</v>
      </c>
      <c r="AL31" s="24">
        <f t="shared" si="11"/>
        <v>44130351.430000007</v>
      </c>
      <c r="AM31" s="24">
        <f t="shared" si="11"/>
        <v>43791730.829999998</v>
      </c>
      <c r="AN31" s="24">
        <f t="shared" si="11"/>
        <v>338620.59999999776</v>
      </c>
      <c r="AO31" s="175"/>
      <c r="AP31" s="175"/>
    </row>
    <row r="32" spans="3:42" x14ac:dyDescent="0.3">
      <c r="C32" s="23"/>
      <c r="D32" s="23"/>
      <c r="E32" s="23"/>
      <c r="F32" s="23"/>
      <c r="G32" s="23"/>
      <c r="H32" s="23"/>
      <c r="I32" s="112"/>
      <c r="J32" s="113"/>
      <c r="K32" s="114"/>
      <c r="L32" s="115"/>
      <c r="M32" s="116" t="s">
        <v>58</v>
      </c>
      <c r="N32" s="117">
        <v>3363060.59</v>
      </c>
      <c r="O32" s="116" t="s">
        <v>59</v>
      </c>
      <c r="P32" s="117">
        <v>3451976.42</v>
      </c>
      <c r="Q32" s="116" t="s">
        <v>60</v>
      </c>
      <c r="R32" s="117">
        <v>3190132.63</v>
      </c>
      <c r="S32" s="118"/>
      <c r="T32" s="119"/>
      <c r="U32" s="120"/>
      <c r="V32" s="121">
        <v>3435795.11</v>
      </c>
      <c r="W32" s="120"/>
      <c r="X32" s="121">
        <v>3450996.99</v>
      </c>
      <c r="Y32" s="120"/>
      <c r="Z32" s="121">
        <v>3326975.06</v>
      </c>
      <c r="AA32" s="118"/>
      <c r="AB32" s="119"/>
      <c r="AC32" s="122"/>
      <c r="AD32" s="123"/>
      <c r="AE32" s="122"/>
      <c r="AF32" s="123"/>
      <c r="AG32" s="122"/>
      <c r="AH32" s="123"/>
      <c r="AI32" s="118"/>
      <c r="AJ32" s="119"/>
      <c r="AK32" s="124"/>
      <c r="AL32" s="125"/>
      <c r="AM32" s="126"/>
      <c r="AN32" s="127">
        <f>SUM(AN31-AN30-AN19)</f>
        <v>-10774.500000002212</v>
      </c>
    </row>
    <row r="33" spans="2:40" ht="15.75" thickBot="1" x14ac:dyDescent="0.35">
      <c r="C33" s="23" t="s">
        <v>11</v>
      </c>
      <c r="D33" s="23"/>
      <c r="E33" s="23"/>
      <c r="F33" s="23"/>
      <c r="G33" s="23"/>
      <c r="H33" s="117"/>
      <c r="I33" s="128"/>
      <c r="J33" s="129"/>
      <c r="K33" s="130"/>
      <c r="L33" s="131"/>
      <c r="M33" s="132" t="s">
        <v>61</v>
      </c>
      <c r="N33" s="117">
        <f>SUM(N31-N32)</f>
        <v>0</v>
      </c>
      <c r="O33" s="132" t="s">
        <v>61</v>
      </c>
      <c r="P33" s="117">
        <f>SUM(P31-P32)</f>
        <v>0</v>
      </c>
      <c r="Q33" s="132" t="s">
        <v>61</v>
      </c>
      <c r="R33" s="117">
        <f>SUM(R31-R32)</f>
        <v>7968.910000000149</v>
      </c>
      <c r="S33" s="118"/>
      <c r="T33" s="118"/>
      <c r="U33" s="120"/>
      <c r="V33" s="121">
        <f>SUM(V31-V29-V32)</f>
        <v>0</v>
      </c>
      <c r="W33" s="121"/>
      <c r="X33" s="121">
        <f>SUM(X31-X29-X32-X22)</f>
        <v>5.5877080740174279E-10</v>
      </c>
      <c r="Y33" s="120"/>
      <c r="Z33" s="121">
        <f>SUM(Z31-Z32-Z30)</f>
        <v>40296.839999999385</v>
      </c>
      <c r="AA33" s="118"/>
      <c r="AB33" s="118"/>
      <c r="AC33" s="122"/>
      <c r="AD33" s="122"/>
      <c r="AE33" s="122"/>
      <c r="AF33" s="122"/>
      <c r="AG33" s="122"/>
      <c r="AH33" s="122"/>
      <c r="AI33" s="118"/>
      <c r="AJ33" s="118"/>
      <c r="AK33" s="124"/>
      <c r="AL33" s="124"/>
      <c r="AM33" s="126"/>
      <c r="AN33" s="133"/>
    </row>
    <row r="34" spans="2:40" ht="34.5" customHeight="1" x14ac:dyDescent="0.35">
      <c r="C34" s="448" t="s">
        <v>34</v>
      </c>
      <c r="D34" s="60">
        <v>44531</v>
      </c>
      <c r="E34" s="431">
        <v>44562</v>
      </c>
      <c r="F34" s="432"/>
      <c r="G34" s="431">
        <v>44593</v>
      </c>
      <c r="H34" s="432"/>
      <c r="I34" s="441">
        <v>44621</v>
      </c>
      <c r="J34" s="442"/>
      <c r="K34" s="443" t="s">
        <v>35</v>
      </c>
      <c r="L34" s="443"/>
      <c r="M34" s="450">
        <v>44652</v>
      </c>
      <c r="N34" s="451"/>
      <c r="O34" s="436">
        <v>44682</v>
      </c>
      <c r="P34" s="437"/>
      <c r="Q34" s="436">
        <v>44713</v>
      </c>
      <c r="R34" s="437"/>
      <c r="S34" s="438" t="s">
        <v>36</v>
      </c>
      <c r="T34" s="439"/>
      <c r="U34" s="436">
        <v>44743</v>
      </c>
      <c r="V34" s="437"/>
      <c r="W34" s="436">
        <v>44774</v>
      </c>
      <c r="X34" s="437"/>
      <c r="Y34" s="436">
        <v>44805</v>
      </c>
      <c r="Z34" s="437"/>
      <c r="AA34" s="438" t="s">
        <v>37</v>
      </c>
      <c r="AB34" s="439"/>
      <c r="AC34" s="445">
        <v>44835</v>
      </c>
      <c r="AD34" s="446"/>
      <c r="AE34" s="447" t="s">
        <v>39</v>
      </c>
      <c r="AF34" s="446"/>
      <c r="AG34" s="452" t="s">
        <v>175</v>
      </c>
      <c r="AH34" s="453"/>
      <c r="AI34" s="438" t="s">
        <v>40</v>
      </c>
      <c r="AJ34" s="439"/>
      <c r="AK34" s="427" t="s">
        <v>41</v>
      </c>
      <c r="AL34" s="428"/>
      <c r="AM34" s="61" t="s">
        <v>42</v>
      </c>
      <c r="AN34" s="62" t="s">
        <v>29</v>
      </c>
    </row>
    <row r="35" spans="2:40" x14ac:dyDescent="0.3">
      <c r="B35" s="2">
        <f>SUM('0. final an 2022'!T11)</f>
        <v>0</v>
      </c>
      <c r="C35" s="449"/>
      <c r="D35" s="287"/>
      <c r="E35" s="63" t="s">
        <v>17</v>
      </c>
      <c r="F35" s="63" t="s">
        <v>43</v>
      </c>
      <c r="G35" s="63" t="s">
        <v>17</v>
      </c>
      <c r="H35" s="63" t="s">
        <v>43</v>
      </c>
      <c r="I35" s="64" t="s">
        <v>17</v>
      </c>
      <c r="J35" s="64" t="s">
        <v>43</v>
      </c>
      <c r="K35" s="65" t="s">
        <v>17</v>
      </c>
      <c r="L35" s="65" t="s">
        <v>43</v>
      </c>
      <c r="M35" s="63" t="s">
        <v>17</v>
      </c>
      <c r="N35" s="63" t="s">
        <v>43</v>
      </c>
      <c r="O35" s="66" t="s">
        <v>17</v>
      </c>
      <c r="P35" s="66" t="s">
        <v>43</v>
      </c>
      <c r="Q35" s="66" t="s">
        <v>17</v>
      </c>
      <c r="R35" s="66" t="s">
        <v>43</v>
      </c>
      <c r="S35" s="65" t="s">
        <v>17</v>
      </c>
      <c r="T35" s="65" t="s">
        <v>43</v>
      </c>
      <c r="U35" s="66" t="s">
        <v>17</v>
      </c>
      <c r="V35" s="66" t="s">
        <v>43</v>
      </c>
      <c r="W35" s="66" t="s">
        <v>17</v>
      </c>
      <c r="X35" s="66" t="s">
        <v>43</v>
      </c>
      <c r="Y35" s="66" t="s">
        <v>17</v>
      </c>
      <c r="Z35" s="66" t="s">
        <v>43</v>
      </c>
      <c r="AA35" s="65" t="s">
        <v>17</v>
      </c>
      <c r="AB35" s="65" t="s">
        <v>43</v>
      </c>
      <c r="AC35" s="70" t="s">
        <v>17</v>
      </c>
      <c r="AD35" s="70" t="s">
        <v>43</v>
      </c>
      <c r="AE35" s="70" t="s">
        <v>17</v>
      </c>
      <c r="AF35" s="70" t="s">
        <v>43</v>
      </c>
      <c r="AG35" s="70" t="s">
        <v>17</v>
      </c>
      <c r="AH35" s="70" t="s">
        <v>43</v>
      </c>
      <c r="AI35" s="65" t="s">
        <v>17</v>
      </c>
      <c r="AJ35" s="65" t="s">
        <v>43</v>
      </c>
      <c r="AK35" s="72" t="s">
        <v>17</v>
      </c>
      <c r="AL35" s="72" t="s">
        <v>43</v>
      </c>
      <c r="AM35" s="73" t="s">
        <v>43</v>
      </c>
      <c r="AN35" s="74" t="s">
        <v>43</v>
      </c>
    </row>
    <row r="36" spans="2:40" x14ac:dyDescent="0.3">
      <c r="C36" s="96" t="s">
        <v>44</v>
      </c>
      <c r="D36" s="134"/>
      <c r="E36" s="135">
        <v>175</v>
      </c>
      <c r="F36" s="136">
        <v>275771.74</v>
      </c>
      <c r="G36" s="135">
        <v>275</v>
      </c>
      <c r="H36" s="136">
        <v>457854.31</v>
      </c>
      <c r="I36" s="135">
        <v>291</v>
      </c>
      <c r="J36" s="136">
        <v>449463.33</v>
      </c>
      <c r="K36" s="84">
        <f>SUM(E36+G36+I36)</f>
        <v>741</v>
      </c>
      <c r="L36" s="25">
        <f>SUM(F36+H36+D36+J36)</f>
        <v>1183089.3800000001</v>
      </c>
      <c r="M36" s="135">
        <v>252</v>
      </c>
      <c r="N36" s="136">
        <v>377781.43</v>
      </c>
      <c r="O36" s="137">
        <v>364</v>
      </c>
      <c r="P36" s="138">
        <v>564197.29</v>
      </c>
      <c r="Q36" s="137">
        <v>336</v>
      </c>
      <c r="R36" s="138">
        <v>470196.97</v>
      </c>
      <c r="S36" s="79">
        <f>SUM(M36+O36+Q36)</f>
        <v>952</v>
      </c>
      <c r="T36" s="139">
        <f>SUM(N36+P36+R36)</f>
        <v>1412175.69</v>
      </c>
      <c r="U36" s="137">
        <v>341</v>
      </c>
      <c r="V36" s="138">
        <v>484267.13</v>
      </c>
      <c r="W36" s="137">
        <v>298</v>
      </c>
      <c r="X36" s="138">
        <v>438951.45</v>
      </c>
      <c r="Y36" s="137">
        <v>291</v>
      </c>
      <c r="Z36" s="138">
        <v>433826.06</v>
      </c>
      <c r="AA36" s="79">
        <f>SUM(U36+W36+Y36)</f>
        <v>930</v>
      </c>
      <c r="AB36" s="139">
        <f>SUM(V36+X36+Z36)</f>
        <v>1357044.6400000001</v>
      </c>
      <c r="AC36" s="137">
        <v>334</v>
      </c>
      <c r="AD36" s="138">
        <v>467537.68</v>
      </c>
      <c r="AE36" s="140">
        <v>286</v>
      </c>
      <c r="AF36" s="141">
        <v>358666.02</v>
      </c>
      <c r="AG36" s="140">
        <v>258</v>
      </c>
      <c r="AH36" s="141">
        <v>374110.89</v>
      </c>
      <c r="AI36" s="79">
        <f>SUM(AC36+AE36+AG36)</f>
        <v>878</v>
      </c>
      <c r="AJ36" s="139">
        <f>SUM(AD36+AF36+AH36)</f>
        <v>1200314.5899999999</v>
      </c>
      <c r="AK36" s="142">
        <f>SUM(K36+S36+AA36+AI36)</f>
        <v>3501</v>
      </c>
      <c r="AL36" s="143">
        <f>SUM(L36+T36+AB36+AJ36)</f>
        <v>5152624.3000000007</v>
      </c>
      <c r="AM36" s="144">
        <v>5421388.7699999996</v>
      </c>
      <c r="AN36" s="145">
        <f t="shared" ref="AN36:AN43" si="12">SUM(AL36-AM36)</f>
        <v>-268764.46999999881</v>
      </c>
    </row>
    <row r="37" spans="2:40" ht="27" x14ac:dyDescent="0.3">
      <c r="C37" s="96" t="s">
        <v>46</v>
      </c>
      <c r="D37" s="96"/>
      <c r="E37" s="99"/>
      <c r="F37" s="98">
        <v>318186.28000000003</v>
      </c>
      <c r="G37" s="99"/>
      <c r="H37" s="98">
        <v>136103.71</v>
      </c>
      <c r="I37" s="98"/>
      <c r="J37" s="98">
        <v>144152.69</v>
      </c>
      <c r="K37" s="84">
        <f t="shared" ref="K37:K43" si="13">SUM(E37+G37+I37)</f>
        <v>0</v>
      </c>
      <c r="L37" s="25">
        <f t="shared" ref="L37:L43" si="14">SUM(F37+H37+D37+J37)</f>
        <v>598442.67999999993</v>
      </c>
      <c r="M37" s="98"/>
      <c r="N37" s="98">
        <v>233854.46</v>
      </c>
      <c r="O37" s="83"/>
      <c r="P37" s="83">
        <v>35929.32</v>
      </c>
      <c r="Q37" s="83"/>
      <c r="R37" s="83">
        <v>200629.49</v>
      </c>
      <c r="S37" s="79">
        <f t="shared" ref="S37:T43" si="15">SUM(M37+O37+Q37)</f>
        <v>0</v>
      </c>
      <c r="T37" s="139">
        <f t="shared" si="15"/>
        <v>470413.26999999996</v>
      </c>
      <c r="U37" s="83"/>
      <c r="V37" s="83">
        <v>105994.39</v>
      </c>
      <c r="W37" s="83"/>
      <c r="X37" s="83">
        <v>151310.07</v>
      </c>
      <c r="Y37" s="83"/>
      <c r="Z37" s="83">
        <v>108754.17</v>
      </c>
      <c r="AA37" s="79">
        <f t="shared" ref="AA37:AB43" si="16">SUM(U37+W37+Y37)</f>
        <v>0</v>
      </c>
      <c r="AB37" s="139">
        <f t="shared" si="16"/>
        <v>366058.63</v>
      </c>
      <c r="AC37" s="83"/>
      <c r="AD37" s="83">
        <v>120424.97</v>
      </c>
      <c r="AE37" s="104"/>
      <c r="AF37" s="104">
        <v>203948.7</v>
      </c>
      <c r="AG37" s="104"/>
      <c r="AH37" s="104">
        <v>268764.46999999997</v>
      </c>
      <c r="AI37" s="79">
        <f t="shared" ref="AI37:AJ43" si="17">SUM(AC37+AE37+AG37)</f>
        <v>0</v>
      </c>
      <c r="AJ37" s="139">
        <f t="shared" si="17"/>
        <v>593138.14</v>
      </c>
      <c r="AK37" s="142">
        <f t="shared" ref="AK37:AL43" si="18">SUM(K37+S37+AA37+AI37)</f>
        <v>0</v>
      </c>
      <c r="AL37" s="143">
        <f t="shared" si="18"/>
        <v>2028052.7200000002</v>
      </c>
      <c r="AM37" s="144">
        <v>1759288.25</v>
      </c>
      <c r="AN37" s="145">
        <f t="shared" si="12"/>
        <v>268764.4700000002</v>
      </c>
    </row>
    <row r="38" spans="2:40" ht="27" x14ac:dyDescent="0.3">
      <c r="C38" s="96" t="s">
        <v>47</v>
      </c>
      <c r="D38" s="96"/>
      <c r="E38" s="99"/>
      <c r="F38" s="98">
        <v>72447.05</v>
      </c>
      <c r="G38" s="99"/>
      <c r="H38" s="98">
        <v>10944.5</v>
      </c>
      <c r="I38" s="98"/>
      <c r="J38" s="98">
        <v>154297.1</v>
      </c>
      <c r="K38" s="84">
        <f t="shared" si="13"/>
        <v>0</v>
      </c>
      <c r="L38" s="25">
        <f t="shared" si="14"/>
        <v>237688.65000000002</v>
      </c>
      <c r="M38" s="98"/>
      <c r="N38" s="98"/>
      <c r="O38" s="83"/>
      <c r="P38" s="83"/>
      <c r="Q38" s="83"/>
      <c r="R38" s="83"/>
      <c r="S38" s="79">
        <f t="shared" si="15"/>
        <v>0</v>
      </c>
      <c r="T38" s="139">
        <f t="shared" si="15"/>
        <v>0</v>
      </c>
      <c r="U38" s="83"/>
      <c r="V38" s="83"/>
      <c r="W38" s="83"/>
      <c r="X38" s="83"/>
      <c r="Y38" s="83"/>
      <c r="Z38" s="83"/>
      <c r="AA38" s="79">
        <f t="shared" si="16"/>
        <v>0</v>
      </c>
      <c r="AB38" s="139">
        <f t="shared" si="16"/>
        <v>0</v>
      </c>
      <c r="AC38" s="83"/>
      <c r="AD38" s="83"/>
      <c r="AE38" s="104"/>
      <c r="AF38" s="104"/>
      <c r="AG38" s="104"/>
      <c r="AH38" s="104"/>
      <c r="AI38" s="79">
        <f t="shared" si="17"/>
        <v>0</v>
      </c>
      <c r="AJ38" s="139">
        <f t="shared" si="17"/>
        <v>0</v>
      </c>
      <c r="AK38" s="142">
        <f t="shared" si="18"/>
        <v>0</v>
      </c>
      <c r="AL38" s="143">
        <f t="shared" si="18"/>
        <v>237688.65000000002</v>
      </c>
      <c r="AM38" s="144">
        <v>237688.65</v>
      </c>
      <c r="AN38" s="145">
        <f t="shared" si="12"/>
        <v>2.9103830456733704E-11</v>
      </c>
    </row>
    <row r="39" spans="2:40" x14ac:dyDescent="0.3">
      <c r="C39" s="96" t="s">
        <v>48</v>
      </c>
      <c r="D39" s="96"/>
      <c r="E39" s="99"/>
      <c r="F39" s="98"/>
      <c r="G39" s="99"/>
      <c r="H39" s="98"/>
      <c r="I39" s="98"/>
      <c r="J39" s="98"/>
      <c r="K39" s="84">
        <f t="shared" si="13"/>
        <v>0</v>
      </c>
      <c r="L39" s="25">
        <f t="shared" si="14"/>
        <v>0</v>
      </c>
      <c r="M39" s="98"/>
      <c r="N39" s="98"/>
      <c r="O39" s="83"/>
      <c r="P39" s="83"/>
      <c r="Q39" s="83"/>
      <c r="R39" s="83"/>
      <c r="S39" s="79">
        <f t="shared" si="15"/>
        <v>0</v>
      </c>
      <c r="T39" s="139">
        <f t="shared" si="15"/>
        <v>0</v>
      </c>
      <c r="U39" s="83"/>
      <c r="V39" s="83"/>
      <c r="W39" s="83"/>
      <c r="X39" s="83"/>
      <c r="Y39" s="83"/>
      <c r="Z39" s="83"/>
      <c r="AA39" s="79">
        <f t="shared" si="16"/>
        <v>0</v>
      </c>
      <c r="AB39" s="139">
        <f t="shared" si="16"/>
        <v>0</v>
      </c>
      <c r="AC39" s="83"/>
      <c r="AD39" s="83"/>
      <c r="AE39" s="104"/>
      <c r="AF39" s="104"/>
      <c r="AG39" s="104"/>
      <c r="AH39" s="104"/>
      <c r="AI39" s="79">
        <f t="shared" si="17"/>
        <v>0</v>
      </c>
      <c r="AJ39" s="139">
        <f t="shared" si="17"/>
        <v>0</v>
      </c>
      <c r="AK39" s="142">
        <f t="shared" si="18"/>
        <v>0</v>
      </c>
      <c r="AL39" s="143">
        <f t="shared" si="18"/>
        <v>0</v>
      </c>
      <c r="AM39" s="144"/>
      <c r="AN39" s="145">
        <f t="shared" si="12"/>
        <v>0</v>
      </c>
    </row>
    <row r="40" spans="2:40" s="347" customFormat="1" x14ac:dyDescent="0.3">
      <c r="C40" s="348" t="s">
        <v>52</v>
      </c>
      <c r="D40" s="348"/>
      <c r="E40" s="349"/>
      <c r="F40" s="350">
        <v>176301</v>
      </c>
      <c r="G40" s="349"/>
      <c r="H40" s="350">
        <v>200241</v>
      </c>
      <c r="I40" s="350"/>
      <c r="J40" s="350">
        <v>182628</v>
      </c>
      <c r="K40" s="349">
        <f t="shared" si="13"/>
        <v>0</v>
      </c>
      <c r="L40" s="350">
        <f t="shared" si="14"/>
        <v>559170</v>
      </c>
      <c r="M40" s="350"/>
      <c r="N40" s="350">
        <v>126540</v>
      </c>
      <c r="O40" s="354"/>
      <c r="P40" s="354">
        <v>166041</v>
      </c>
      <c r="Q40" s="354"/>
      <c r="R40" s="354">
        <v>194940</v>
      </c>
      <c r="S40" s="351">
        <f t="shared" si="15"/>
        <v>0</v>
      </c>
      <c r="T40" s="363">
        <f t="shared" si="15"/>
        <v>487521</v>
      </c>
      <c r="U40" s="354"/>
      <c r="V40" s="354">
        <v>199899</v>
      </c>
      <c r="W40" s="354"/>
      <c r="X40" s="354">
        <v>193059</v>
      </c>
      <c r="Y40" s="354"/>
      <c r="Z40" s="354">
        <v>182457</v>
      </c>
      <c r="AA40" s="351">
        <f t="shared" si="16"/>
        <v>0</v>
      </c>
      <c r="AB40" s="363">
        <f t="shared" si="16"/>
        <v>575415</v>
      </c>
      <c r="AC40" s="354"/>
      <c r="AD40" s="354">
        <v>165699</v>
      </c>
      <c r="AE40" s="358"/>
      <c r="AF40" s="358">
        <v>180405</v>
      </c>
      <c r="AG40" s="358"/>
      <c r="AH40" s="358">
        <v>160056</v>
      </c>
      <c r="AI40" s="351">
        <f t="shared" si="17"/>
        <v>0</v>
      </c>
      <c r="AJ40" s="363">
        <f t="shared" si="17"/>
        <v>506160</v>
      </c>
      <c r="AK40" s="351">
        <f t="shared" si="18"/>
        <v>0</v>
      </c>
      <c r="AL40" s="363">
        <f t="shared" si="18"/>
        <v>2128266</v>
      </c>
      <c r="AM40" s="364">
        <v>2128334.64</v>
      </c>
      <c r="AN40" s="365">
        <f t="shared" si="12"/>
        <v>-68.640000000130385</v>
      </c>
    </row>
    <row r="41" spans="2:40" s="347" customFormat="1" ht="40.5" x14ac:dyDescent="0.3">
      <c r="C41" s="348" t="s">
        <v>53</v>
      </c>
      <c r="D41" s="348"/>
      <c r="E41" s="349">
        <v>13</v>
      </c>
      <c r="F41" s="350">
        <v>2799.81</v>
      </c>
      <c r="G41" s="349"/>
      <c r="H41" s="350">
        <v>18306.45</v>
      </c>
      <c r="I41" s="350"/>
      <c r="J41" s="350">
        <v>3015.18</v>
      </c>
      <c r="K41" s="349">
        <f t="shared" si="13"/>
        <v>13</v>
      </c>
      <c r="L41" s="350">
        <f t="shared" si="14"/>
        <v>24121.440000000002</v>
      </c>
      <c r="M41" s="350"/>
      <c r="N41" s="350">
        <v>430.74</v>
      </c>
      <c r="O41" s="354"/>
      <c r="P41" s="354">
        <v>430.74</v>
      </c>
      <c r="Q41" s="354"/>
      <c r="R41" s="354">
        <v>215.37</v>
      </c>
      <c r="S41" s="351">
        <f t="shared" si="15"/>
        <v>0</v>
      </c>
      <c r="T41" s="363">
        <f t="shared" si="15"/>
        <v>1076.8499999999999</v>
      </c>
      <c r="U41" s="354"/>
      <c r="V41" s="354">
        <v>12922.2</v>
      </c>
      <c r="W41" s="354"/>
      <c r="X41" s="354">
        <v>21106.26</v>
      </c>
      <c r="Y41" s="354"/>
      <c r="Z41" s="354">
        <v>5168.88</v>
      </c>
      <c r="AA41" s="351">
        <f t="shared" si="16"/>
        <v>0</v>
      </c>
      <c r="AB41" s="363">
        <f t="shared" si="16"/>
        <v>39197.339999999997</v>
      </c>
      <c r="AC41" s="354"/>
      <c r="AD41" s="354">
        <v>1076.8499999999999</v>
      </c>
      <c r="AE41" s="358"/>
      <c r="AF41" s="358">
        <v>1292.22</v>
      </c>
      <c r="AG41" s="358"/>
      <c r="AH41" s="358">
        <v>1938.33</v>
      </c>
      <c r="AI41" s="351">
        <f t="shared" si="17"/>
        <v>0</v>
      </c>
      <c r="AJ41" s="363">
        <f t="shared" si="17"/>
        <v>4307.3999999999996</v>
      </c>
      <c r="AK41" s="351">
        <f t="shared" si="18"/>
        <v>13</v>
      </c>
      <c r="AL41" s="363">
        <f t="shared" si="18"/>
        <v>68703.03</v>
      </c>
      <c r="AM41" s="360">
        <v>68764.7</v>
      </c>
      <c r="AN41" s="365">
        <f t="shared" si="12"/>
        <v>-61.669999999998254</v>
      </c>
    </row>
    <row r="42" spans="2:40" s="347" customFormat="1" x14ac:dyDescent="0.3">
      <c r="C42" s="348" t="s">
        <v>54</v>
      </c>
      <c r="D42" s="348"/>
      <c r="E42" s="349"/>
      <c r="F42" s="350"/>
      <c r="G42" s="349"/>
      <c r="H42" s="350"/>
      <c r="I42" s="350"/>
      <c r="J42" s="350">
        <v>342</v>
      </c>
      <c r="K42" s="349">
        <f t="shared" si="13"/>
        <v>0</v>
      </c>
      <c r="L42" s="350">
        <f t="shared" si="14"/>
        <v>342</v>
      </c>
      <c r="M42" s="350"/>
      <c r="N42" s="350"/>
      <c r="O42" s="354"/>
      <c r="P42" s="354"/>
      <c r="Q42" s="354"/>
      <c r="R42" s="354">
        <v>-171</v>
      </c>
      <c r="S42" s="351">
        <f t="shared" si="15"/>
        <v>0</v>
      </c>
      <c r="T42" s="363">
        <f t="shared" si="15"/>
        <v>-171</v>
      </c>
      <c r="U42" s="354"/>
      <c r="V42" s="354"/>
      <c r="W42" s="354"/>
      <c r="X42" s="354"/>
      <c r="Y42" s="354"/>
      <c r="Z42" s="354">
        <v>-171</v>
      </c>
      <c r="AA42" s="351">
        <f t="shared" si="16"/>
        <v>0</v>
      </c>
      <c r="AB42" s="363">
        <f t="shared" si="16"/>
        <v>-171</v>
      </c>
      <c r="AC42" s="354"/>
      <c r="AD42" s="354"/>
      <c r="AE42" s="358"/>
      <c r="AF42" s="358"/>
      <c r="AG42" s="358"/>
      <c r="AH42" s="358"/>
      <c r="AI42" s="351">
        <f t="shared" si="17"/>
        <v>0</v>
      </c>
      <c r="AJ42" s="363">
        <f t="shared" si="17"/>
        <v>0</v>
      </c>
      <c r="AK42" s="351">
        <f t="shared" si="18"/>
        <v>0</v>
      </c>
      <c r="AL42" s="363">
        <f t="shared" si="18"/>
        <v>0</v>
      </c>
      <c r="AM42" s="360">
        <v>0</v>
      </c>
      <c r="AN42" s="365">
        <f t="shared" si="12"/>
        <v>0</v>
      </c>
    </row>
    <row r="43" spans="2:40" x14ac:dyDescent="0.3">
      <c r="C43" s="96" t="s">
        <v>55</v>
      </c>
      <c r="D43" s="96"/>
      <c r="E43" s="97"/>
      <c r="F43" s="24"/>
      <c r="G43" s="97"/>
      <c r="H43" s="146"/>
      <c r="I43" s="111">
        <v>5</v>
      </c>
      <c r="J43" s="111">
        <v>855</v>
      </c>
      <c r="K43" s="84">
        <f t="shared" si="13"/>
        <v>5</v>
      </c>
      <c r="L43" s="25">
        <f t="shared" si="14"/>
        <v>855</v>
      </c>
      <c r="M43" s="146"/>
      <c r="N43" s="24"/>
      <c r="O43" s="107"/>
      <c r="P43" s="107">
        <v>171</v>
      </c>
      <c r="Q43" s="107"/>
      <c r="R43" s="107"/>
      <c r="S43" s="79">
        <f t="shared" si="15"/>
        <v>0</v>
      </c>
      <c r="T43" s="139">
        <f t="shared" si="15"/>
        <v>171</v>
      </c>
      <c r="U43" s="107"/>
      <c r="V43" s="107">
        <v>171</v>
      </c>
      <c r="W43" s="107"/>
      <c r="X43" s="107"/>
      <c r="Y43" s="107"/>
      <c r="Z43" s="107"/>
      <c r="AA43" s="79">
        <f t="shared" si="16"/>
        <v>0</v>
      </c>
      <c r="AB43" s="139">
        <f t="shared" si="16"/>
        <v>171</v>
      </c>
      <c r="AC43" s="107"/>
      <c r="AD43" s="107"/>
      <c r="AE43" s="109"/>
      <c r="AF43" s="109"/>
      <c r="AG43" s="109"/>
      <c r="AH43" s="109"/>
      <c r="AI43" s="79">
        <f t="shared" si="17"/>
        <v>0</v>
      </c>
      <c r="AJ43" s="139">
        <f t="shared" si="17"/>
        <v>0</v>
      </c>
      <c r="AK43" s="142">
        <f t="shared" si="18"/>
        <v>5</v>
      </c>
      <c r="AL43" s="143">
        <f t="shared" si="18"/>
        <v>1197</v>
      </c>
      <c r="AM43" s="92">
        <v>1197</v>
      </c>
      <c r="AN43" s="145">
        <f t="shared" si="12"/>
        <v>0</v>
      </c>
    </row>
    <row r="44" spans="2:40" ht="15.75" thickBot="1" x14ac:dyDescent="0.35">
      <c r="C44" s="96" t="s">
        <v>57</v>
      </c>
      <c r="D44" s="24">
        <f>SUM(D36:D43)</f>
        <v>0</v>
      </c>
      <c r="E44" s="97">
        <f>SUM(E36:E43)</f>
        <v>188</v>
      </c>
      <c r="F44" s="24">
        <f>SUM(F36:F43)</f>
        <v>845505.88000000012</v>
      </c>
      <c r="G44" s="97">
        <f t="shared" ref="G44:AL44" si="19">SUM(G36:G43)</f>
        <v>275</v>
      </c>
      <c r="H44" s="24">
        <f t="shared" si="19"/>
        <v>823449.97</v>
      </c>
      <c r="I44" s="97">
        <f t="shared" si="19"/>
        <v>296</v>
      </c>
      <c r="J44" s="24">
        <f t="shared" si="19"/>
        <v>934753.3</v>
      </c>
      <c r="K44" s="97">
        <f t="shared" si="19"/>
        <v>759</v>
      </c>
      <c r="L44" s="24">
        <f t="shared" si="19"/>
        <v>2603709.15</v>
      </c>
      <c r="M44" s="97">
        <f t="shared" si="19"/>
        <v>252</v>
      </c>
      <c r="N44" s="24">
        <f t="shared" si="19"/>
        <v>738606.63</v>
      </c>
      <c r="O44" s="97">
        <f t="shared" si="19"/>
        <v>364</v>
      </c>
      <c r="P44" s="24">
        <f t="shared" si="19"/>
        <v>766769.35</v>
      </c>
      <c r="Q44" s="97">
        <f t="shared" si="19"/>
        <v>336</v>
      </c>
      <c r="R44" s="24">
        <f t="shared" si="19"/>
        <v>865810.83</v>
      </c>
      <c r="S44" s="97">
        <f t="shared" si="19"/>
        <v>952</v>
      </c>
      <c r="T44" s="24">
        <f t="shared" si="19"/>
        <v>2371186.81</v>
      </c>
      <c r="U44" s="97">
        <f t="shared" si="19"/>
        <v>341</v>
      </c>
      <c r="V44" s="24">
        <f t="shared" si="19"/>
        <v>803253.72</v>
      </c>
      <c r="W44" s="97">
        <f t="shared" si="19"/>
        <v>298</v>
      </c>
      <c r="X44" s="24">
        <f t="shared" si="19"/>
        <v>804426.78</v>
      </c>
      <c r="Y44" s="97">
        <f t="shared" si="19"/>
        <v>291</v>
      </c>
      <c r="Z44" s="24">
        <f t="shared" si="19"/>
        <v>730035.11</v>
      </c>
      <c r="AA44" s="97">
        <f t="shared" si="19"/>
        <v>930</v>
      </c>
      <c r="AB44" s="24">
        <f t="shared" si="19"/>
        <v>2337715.61</v>
      </c>
      <c r="AC44" s="97">
        <f t="shared" si="19"/>
        <v>334</v>
      </c>
      <c r="AD44" s="24">
        <f t="shared" si="19"/>
        <v>754738.5</v>
      </c>
      <c r="AE44" s="97">
        <f t="shared" si="19"/>
        <v>286</v>
      </c>
      <c r="AF44" s="24">
        <f t="shared" si="19"/>
        <v>744311.94</v>
      </c>
      <c r="AG44" s="97">
        <f t="shared" si="19"/>
        <v>258</v>
      </c>
      <c r="AH44" s="24">
        <f t="shared" si="19"/>
        <v>804869.69</v>
      </c>
      <c r="AI44" s="97">
        <f t="shared" si="19"/>
        <v>878</v>
      </c>
      <c r="AJ44" s="24">
        <f t="shared" si="19"/>
        <v>2303920.13</v>
      </c>
      <c r="AK44" s="97">
        <f t="shared" si="19"/>
        <v>3519</v>
      </c>
      <c r="AL44" s="24">
        <f t="shared" si="19"/>
        <v>9616531.7000000011</v>
      </c>
      <c r="AM44" s="24">
        <f>SUM(AM36:AM43)</f>
        <v>9616662.0099999998</v>
      </c>
      <c r="AN44" s="24">
        <f>SUM(AN36:AN43)</f>
        <v>-130.30999999870255</v>
      </c>
    </row>
    <row r="45" spans="2:40" x14ac:dyDescent="0.3">
      <c r="C45" s="23"/>
      <c r="D45" s="23"/>
      <c r="E45" s="23"/>
      <c r="F45" s="23"/>
      <c r="G45" s="23"/>
      <c r="H45" s="147"/>
      <c r="I45" s="148"/>
      <c r="J45" s="149"/>
      <c r="K45" s="150"/>
      <c r="L45" s="151"/>
      <c r="M45" s="152" t="s">
        <v>58</v>
      </c>
      <c r="N45" s="123">
        <v>738606.63</v>
      </c>
      <c r="O45" s="116" t="s">
        <v>59</v>
      </c>
      <c r="P45" s="117">
        <v>766598.35</v>
      </c>
      <c r="Q45" s="116" t="s">
        <v>60</v>
      </c>
      <c r="R45" s="117">
        <v>865981.83</v>
      </c>
      <c r="S45" s="118"/>
      <c r="T45" s="119"/>
      <c r="U45" s="120"/>
      <c r="V45" s="121">
        <v>803082.72</v>
      </c>
      <c r="W45" s="120"/>
      <c r="X45" s="121">
        <v>804426.78</v>
      </c>
      <c r="Y45" s="120"/>
      <c r="Z45" s="121">
        <v>730206.11</v>
      </c>
      <c r="AA45" s="118"/>
      <c r="AB45" s="119"/>
      <c r="AC45" s="122"/>
      <c r="AD45" s="123"/>
      <c r="AE45" s="122"/>
      <c r="AF45" s="123"/>
      <c r="AG45" s="122"/>
      <c r="AH45" s="123"/>
      <c r="AI45" s="118"/>
      <c r="AJ45" s="119"/>
      <c r="AK45" s="124"/>
      <c r="AL45" s="125"/>
      <c r="AM45" s="126"/>
      <c r="AN45" s="127"/>
    </row>
    <row r="46" spans="2:40" ht="15.75" thickBot="1" x14ac:dyDescent="0.35">
      <c r="C46" s="23" t="s">
        <v>62</v>
      </c>
      <c r="D46" s="23"/>
      <c r="E46" s="23"/>
      <c r="F46" s="23"/>
      <c r="G46" s="23"/>
      <c r="H46" s="153"/>
      <c r="I46" s="154"/>
      <c r="J46" s="154"/>
      <c r="K46" s="155"/>
      <c r="L46" s="156"/>
      <c r="M46" s="157" t="s">
        <v>63</v>
      </c>
      <c r="N46" s="123">
        <f>SUM(N44-N45)</f>
        <v>0</v>
      </c>
      <c r="O46" s="132" t="s">
        <v>64</v>
      </c>
      <c r="P46" s="117">
        <f>SUM(P44-P45)</f>
        <v>171</v>
      </c>
      <c r="Q46" s="132" t="s">
        <v>61</v>
      </c>
      <c r="R46" s="117">
        <f>SUM(R44-R45)</f>
        <v>-171</v>
      </c>
      <c r="S46" s="118"/>
      <c r="T46" s="118"/>
      <c r="U46" s="120"/>
      <c r="V46" s="121">
        <f>SUM(V44-V45-V43)</f>
        <v>0</v>
      </c>
      <c r="W46" s="120"/>
      <c r="X46" s="121">
        <f>SUM(X44-X45)</f>
        <v>0</v>
      </c>
      <c r="Y46" s="120"/>
      <c r="Z46" s="121">
        <f>SUM(Z44-Z45)</f>
        <v>-171</v>
      </c>
      <c r="AA46" s="118"/>
      <c r="AB46" s="118"/>
      <c r="AC46" s="122"/>
      <c r="AD46" s="122"/>
      <c r="AE46" s="122"/>
      <c r="AF46" s="122"/>
      <c r="AG46" s="122"/>
      <c r="AH46" s="122"/>
      <c r="AI46" s="118"/>
      <c r="AJ46" s="118"/>
      <c r="AK46" s="124"/>
      <c r="AL46" s="124"/>
      <c r="AM46" s="126"/>
      <c r="AN46" s="133"/>
    </row>
    <row r="47" spans="2:40" ht="34.5" customHeight="1" x14ac:dyDescent="0.35">
      <c r="C47" s="429" t="s">
        <v>34</v>
      </c>
      <c r="D47" s="60">
        <v>44531</v>
      </c>
      <c r="E47" s="431">
        <v>44562</v>
      </c>
      <c r="F47" s="432"/>
      <c r="G47" s="431">
        <v>44593</v>
      </c>
      <c r="H47" s="440"/>
      <c r="I47" s="441">
        <v>44621</v>
      </c>
      <c r="J47" s="442"/>
      <c r="K47" s="443" t="s">
        <v>35</v>
      </c>
      <c r="L47" s="443"/>
      <c r="M47" s="444">
        <v>44652</v>
      </c>
      <c r="N47" s="432"/>
      <c r="O47" s="436">
        <v>44682</v>
      </c>
      <c r="P47" s="437"/>
      <c r="Q47" s="436">
        <v>44713</v>
      </c>
      <c r="R47" s="437"/>
      <c r="S47" s="438" t="s">
        <v>36</v>
      </c>
      <c r="T47" s="439"/>
      <c r="U47" s="436">
        <v>44743</v>
      </c>
      <c r="V47" s="437"/>
      <c r="W47" s="436">
        <v>44774</v>
      </c>
      <c r="X47" s="437"/>
      <c r="Y47" s="436">
        <v>44805</v>
      </c>
      <c r="Z47" s="437"/>
      <c r="AA47" s="438" t="s">
        <v>37</v>
      </c>
      <c r="AB47" s="439"/>
      <c r="AC47" s="445">
        <v>44835</v>
      </c>
      <c r="AD47" s="446"/>
      <c r="AE47" s="447" t="s">
        <v>39</v>
      </c>
      <c r="AF47" s="446"/>
      <c r="AG47" s="452" t="s">
        <v>175</v>
      </c>
      <c r="AH47" s="453"/>
      <c r="AI47" s="438" t="s">
        <v>40</v>
      </c>
      <c r="AJ47" s="439"/>
      <c r="AK47" s="427" t="s">
        <v>41</v>
      </c>
      <c r="AL47" s="428"/>
      <c r="AM47" s="61" t="s">
        <v>42</v>
      </c>
      <c r="AN47" s="62" t="s">
        <v>29</v>
      </c>
    </row>
    <row r="48" spans="2:40" x14ac:dyDescent="0.3">
      <c r="C48" s="430"/>
      <c r="D48" s="287"/>
      <c r="E48" s="63" t="s">
        <v>17</v>
      </c>
      <c r="F48" s="63" t="s">
        <v>43</v>
      </c>
      <c r="G48" s="63" t="s">
        <v>17</v>
      </c>
      <c r="H48" s="63" t="s">
        <v>43</v>
      </c>
      <c r="I48" s="64" t="s">
        <v>17</v>
      </c>
      <c r="J48" s="64" t="s">
        <v>43</v>
      </c>
      <c r="K48" s="65" t="s">
        <v>17</v>
      </c>
      <c r="L48" s="65" t="s">
        <v>43</v>
      </c>
      <c r="M48" s="63" t="s">
        <v>17</v>
      </c>
      <c r="N48" s="63" t="s">
        <v>43</v>
      </c>
      <c r="O48" s="66" t="s">
        <v>17</v>
      </c>
      <c r="P48" s="66" t="s">
        <v>43</v>
      </c>
      <c r="Q48" s="66" t="s">
        <v>17</v>
      </c>
      <c r="R48" s="66" t="s">
        <v>43</v>
      </c>
      <c r="S48" s="65" t="s">
        <v>17</v>
      </c>
      <c r="T48" s="65" t="s">
        <v>43</v>
      </c>
      <c r="U48" s="66" t="s">
        <v>17</v>
      </c>
      <c r="V48" s="66" t="s">
        <v>43</v>
      </c>
      <c r="W48" s="66" t="s">
        <v>17</v>
      </c>
      <c r="X48" s="66" t="s">
        <v>43</v>
      </c>
      <c r="Y48" s="66" t="s">
        <v>17</v>
      </c>
      <c r="Z48" s="66" t="s">
        <v>43</v>
      </c>
      <c r="AA48" s="65" t="s">
        <v>17</v>
      </c>
      <c r="AB48" s="65" t="s">
        <v>43</v>
      </c>
      <c r="AC48" s="70" t="s">
        <v>17</v>
      </c>
      <c r="AD48" s="70" t="s">
        <v>43</v>
      </c>
      <c r="AE48" s="70" t="s">
        <v>17</v>
      </c>
      <c r="AF48" s="70" t="s">
        <v>43</v>
      </c>
      <c r="AG48" s="70" t="s">
        <v>17</v>
      </c>
      <c r="AH48" s="70" t="s">
        <v>43</v>
      </c>
      <c r="AI48" s="65" t="s">
        <v>17</v>
      </c>
      <c r="AJ48" s="65" t="s">
        <v>43</v>
      </c>
      <c r="AK48" s="72" t="s">
        <v>17</v>
      </c>
      <c r="AL48" s="72" t="s">
        <v>43</v>
      </c>
      <c r="AM48" s="73" t="s">
        <v>43</v>
      </c>
      <c r="AN48" s="74" t="s">
        <v>43</v>
      </c>
    </row>
    <row r="49" spans="3:40" x14ac:dyDescent="0.3">
      <c r="C49" s="96" t="s">
        <v>44</v>
      </c>
      <c r="D49" s="75"/>
      <c r="E49" s="76">
        <v>298</v>
      </c>
      <c r="F49" s="158">
        <v>539337.59</v>
      </c>
      <c r="G49" s="76">
        <v>288</v>
      </c>
      <c r="H49" s="158">
        <v>584590.29</v>
      </c>
      <c r="I49" s="78">
        <v>303</v>
      </c>
      <c r="J49" s="158">
        <v>575825.25</v>
      </c>
      <c r="K49" s="79">
        <f>SUM(E49+G49+I49)</f>
        <v>889</v>
      </c>
      <c r="L49" s="80">
        <f>SUM(F49+H49+D49+J49)</f>
        <v>1699753.13</v>
      </c>
      <c r="M49" s="76">
        <v>250</v>
      </c>
      <c r="N49" s="158">
        <v>449274.93</v>
      </c>
      <c r="O49" s="81">
        <v>341</v>
      </c>
      <c r="P49" s="86">
        <v>558089.47</v>
      </c>
      <c r="Q49" s="81">
        <v>295</v>
      </c>
      <c r="R49" s="86">
        <v>487684.56</v>
      </c>
      <c r="S49" s="79">
        <f>SUM(M49+O49+Q49)</f>
        <v>886</v>
      </c>
      <c r="T49" s="139">
        <f>SUM(N49+P49+R49)</f>
        <v>1495048.96</v>
      </c>
      <c r="U49" s="81">
        <v>338</v>
      </c>
      <c r="V49" s="86">
        <v>541242.98</v>
      </c>
      <c r="W49" s="81">
        <v>343</v>
      </c>
      <c r="X49" s="86">
        <v>536576.53</v>
      </c>
      <c r="Y49" s="81">
        <v>356</v>
      </c>
      <c r="Z49" s="86">
        <v>575985.29</v>
      </c>
      <c r="AA49" s="79">
        <f>SUM(U49+W49+Y49)</f>
        <v>1037</v>
      </c>
      <c r="AB49" s="139">
        <f>SUM(V49+X49+Z49)</f>
        <v>1653804.8</v>
      </c>
      <c r="AC49" s="81">
        <v>383</v>
      </c>
      <c r="AD49" s="86">
        <v>645525.34</v>
      </c>
      <c r="AE49" s="87">
        <v>385</v>
      </c>
      <c r="AF49" s="89">
        <v>622470.40000000002</v>
      </c>
      <c r="AG49" s="87">
        <v>323</v>
      </c>
      <c r="AH49" s="89">
        <v>524717.78</v>
      </c>
      <c r="AI49" s="79">
        <f>SUM(AC49+AE49+AG49)</f>
        <v>1091</v>
      </c>
      <c r="AJ49" s="139">
        <f>SUM(AD49+AF49+AH49)</f>
        <v>1792713.52</v>
      </c>
      <c r="AK49" s="142">
        <f>SUM(K49+S49+AA49+AI49)</f>
        <v>3903</v>
      </c>
      <c r="AL49" s="143">
        <f>SUM(L49+T49+AB49+AJ49)</f>
        <v>6641320.4100000001</v>
      </c>
      <c r="AM49" s="144">
        <v>6915731.0800000001</v>
      </c>
      <c r="AN49" s="145">
        <f t="shared" ref="AN49:AN56" si="20">SUM(AL49-AM49)</f>
        <v>-274410.66999999993</v>
      </c>
    </row>
    <row r="50" spans="3:40" ht="27" x14ac:dyDescent="0.3">
      <c r="C50" s="96" t="s">
        <v>46</v>
      </c>
      <c r="D50" s="96"/>
      <c r="E50" s="97"/>
      <c r="F50" s="98">
        <v>151678.07999999999</v>
      </c>
      <c r="G50" s="97"/>
      <c r="H50" s="98">
        <v>106425.38</v>
      </c>
      <c r="I50" s="98"/>
      <c r="J50" s="98">
        <v>81938.009999999995</v>
      </c>
      <c r="K50" s="79">
        <f t="shared" ref="K50:K56" si="21">SUM(E50+G50+I50)</f>
        <v>0</v>
      </c>
      <c r="L50" s="80">
        <f t="shared" ref="L50:L56" si="22">SUM(F50+H50+D50+J50)</f>
        <v>340041.47</v>
      </c>
      <c r="M50" s="98"/>
      <c r="N50" s="98">
        <v>378177.06</v>
      </c>
      <c r="O50" s="83"/>
      <c r="P50" s="83">
        <v>241038.98</v>
      </c>
      <c r="Q50" s="83"/>
      <c r="R50" s="83">
        <v>236324.36</v>
      </c>
      <c r="S50" s="79">
        <f t="shared" ref="S50:T56" si="23">SUM(M50+O50+Q50)</f>
        <v>0</v>
      </c>
      <c r="T50" s="139">
        <f t="shared" si="23"/>
        <v>855540.4</v>
      </c>
      <c r="U50" s="83"/>
      <c r="V50" s="83">
        <v>154982.07</v>
      </c>
      <c r="W50" s="83"/>
      <c r="X50" s="83">
        <v>162130.25</v>
      </c>
      <c r="Y50" s="83"/>
      <c r="Z50" s="83">
        <v>122622.71</v>
      </c>
      <c r="AA50" s="79">
        <f t="shared" ref="AA50:AB56" si="24">SUM(U50+W50+Y50)</f>
        <v>0</v>
      </c>
      <c r="AB50" s="139">
        <f t="shared" si="24"/>
        <v>439735.03</v>
      </c>
      <c r="AC50" s="83"/>
      <c r="AD50" s="83">
        <v>15513.14</v>
      </c>
      <c r="AE50" s="104"/>
      <c r="AF50" s="104">
        <v>176658.05</v>
      </c>
      <c r="AG50" s="104"/>
      <c r="AH50" s="104">
        <v>274410.67</v>
      </c>
      <c r="AI50" s="79">
        <f t="shared" ref="AI50:AJ56" si="25">SUM(AC50+AE50+AG50)</f>
        <v>0</v>
      </c>
      <c r="AJ50" s="139">
        <f t="shared" si="25"/>
        <v>466581.86</v>
      </c>
      <c r="AK50" s="142">
        <f t="shared" ref="AK50:AL56" si="26">SUM(K50+S50+AA50+AI50)</f>
        <v>0</v>
      </c>
      <c r="AL50" s="143">
        <f t="shared" si="26"/>
        <v>2101898.7600000002</v>
      </c>
      <c r="AM50" s="144">
        <v>1827488.09</v>
      </c>
      <c r="AN50" s="145">
        <f t="shared" si="20"/>
        <v>274410.67000000016</v>
      </c>
    </row>
    <row r="51" spans="3:40" ht="27" x14ac:dyDescent="0.3">
      <c r="C51" s="96" t="s">
        <v>47</v>
      </c>
      <c r="D51" s="106">
        <v>238763.1</v>
      </c>
      <c r="E51" s="97"/>
      <c r="F51" s="98">
        <v>69117.679999999993</v>
      </c>
      <c r="G51" s="97"/>
      <c r="H51" s="98">
        <v>180590.4</v>
      </c>
      <c r="I51" s="98"/>
      <c r="J51" s="98">
        <v>279799.43</v>
      </c>
      <c r="K51" s="79">
        <f t="shared" si="21"/>
        <v>0</v>
      </c>
      <c r="L51" s="80">
        <f t="shared" si="22"/>
        <v>768270.61</v>
      </c>
      <c r="M51" s="98"/>
      <c r="N51" s="98"/>
      <c r="O51" s="83"/>
      <c r="P51" s="83"/>
      <c r="Q51" s="83"/>
      <c r="R51" s="83"/>
      <c r="S51" s="79">
        <f t="shared" si="23"/>
        <v>0</v>
      </c>
      <c r="T51" s="139">
        <f t="shared" si="23"/>
        <v>0</v>
      </c>
      <c r="U51" s="83"/>
      <c r="V51" s="83"/>
      <c r="W51" s="83"/>
      <c r="X51" s="83"/>
      <c r="Y51" s="83"/>
      <c r="Z51" s="83"/>
      <c r="AA51" s="79">
        <f t="shared" si="24"/>
        <v>0</v>
      </c>
      <c r="AB51" s="139">
        <f t="shared" si="24"/>
        <v>0</v>
      </c>
      <c r="AC51" s="83"/>
      <c r="AD51" s="83"/>
      <c r="AE51" s="104"/>
      <c r="AF51" s="104"/>
      <c r="AG51" s="104"/>
      <c r="AH51" s="104"/>
      <c r="AI51" s="79">
        <f t="shared" si="25"/>
        <v>0</v>
      </c>
      <c r="AJ51" s="139">
        <f t="shared" si="25"/>
        <v>0</v>
      </c>
      <c r="AK51" s="142">
        <f t="shared" si="26"/>
        <v>0</v>
      </c>
      <c r="AL51" s="143">
        <f t="shared" si="26"/>
        <v>768270.61</v>
      </c>
      <c r="AM51" s="144">
        <v>768270.61</v>
      </c>
      <c r="AN51" s="145">
        <f t="shared" si="20"/>
        <v>0</v>
      </c>
    </row>
    <row r="52" spans="3:40" x14ac:dyDescent="0.3">
      <c r="C52" s="96" t="s">
        <v>48</v>
      </c>
      <c r="D52" s="106"/>
      <c r="E52" s="97"/>
      <c r="F52" s="98"/>
      <c r="G52" s="97"/>
      <c r="H52" s="98"/>
      <c r="I52" s="98"/>
      <c r="J52" s="98"/>
      <c r="K52" s="79">
        <f t="shared" si="21"/>
        <v>0</v>
      </c>
      <c r="L52" s="80">
        <f t="shared" si="22"/>
        <v>0</v>
      </c>
      <c r="M52" s="98"/>
      <c r="N52" s="98"/>
      <c r="O52" s="83"/>
      <c r="P52" s="83"/>
      <c r="Q52" s="83"/>
      <c r="R52" s="83"/>
      <c r="S52" s="79">
        <f t="shared" si="23"/>
        <v>0</v>
      </c>
      <c r="T52" s="139">
        <f t="shared" si="23"/>
        <v>0</v>
      </c>
      <c r="U52" s="83"/>
      <c r="V52" s="83"/>
      <c r="W52" s="83"/>
      <c r="X52" s="83"/>
      <c r="Y52" s="83"/>
      <c r="Z52" s="83"/>
      <c r="AA52" s="79">
        <f t="shared" si="24"/>
        <v>0</v>
      </c>
      <c r="AB52" s="139">
        <f t="shared" si="24"/>
        <v>0</v>
      </c>
      <c r="AC52" s="83"/>
      <c r="AD52" s="83"/>
      <c r="AE52" s="104"/>
      <c r="AF52" s="104"/>
      <c r="AG52" s="104"/>
      <c r="AH52" s="104"/>
      <c r="AI52" s="79">
        <f t="shared" si="25"/>
        <v>0</v>
      </c>
      <c r="AJ52" s="139">
        <f t="shared" si="25"/>
        <v>0</v>
      </c>
      <c r="AK52" s="142">
        <f t="shared" si="26"/>
        <v>0</v>
      </c>
      <c r="AL52" s="143">
        <f t="shared" si="26"/>
        <v>0</v>
      </c>
      <c r="AM52" s="144">
        <v>0</v>
      </c>
      <c r="AN52" s="145">
        <f t="shared" si="20"/>
        <v>0</v>
      </c>
    </row>
    <row r="53" spans="3:40" s="347" customFormat="1" x14ac:dyDescent="0.3">
      <c r="C53" s="348" t="s">
        <v>52</v>
      </c>
      <c r="D53" s="348"/>
      <c r="E53" s="349"/>
      <c r="F53" s="350">
        <v>235085.79</v>
      </c>
      <c r="G53" s="349"/>
      <c r="H53" s="350">
        <v>200537.86</v>
      </c>
      <c r="I53" s="350"/>
      <c r="J53" s="350">
        <v>279071.68</v>
      </c>
      <c r="K53" s="351">
        <f t="shared" si="21"/>
        <v>0</v>
      </c>
      <c r="L53" s="352">
        <f t="shared" si="22"/>
        <v>714695.33000000007</v>
      </c>
      <c r="M53" s="350"/>
      <c r="N53" s="350">
        <v>259481.18</v>
      </c>
      <c r="O53" s="354"/>
      <c r="P53" s="354">
        <v>301089.81</v>
      </c>
      <c r="Q53" s="354"/>
      <c r="R53" s="354">
        <v>309512.5</v>
      </c>
      <c r="S53" s="351">
        <f t="shared" si="23"/>
        <v>0</v>
      </c>
      <c r="T53" s="363">
        <f t="shared" si="23"/>
        <v>870083.49</v>
      </c>
      <c r="U53" s="354"/>
      <c r="V53" s="354">
        <v>301135.90000000002</v>
      </c>
      <c r="W53" s="354"/>
      <c r="X53" s="354">
        <v>299719.88</v>
      </c>
      <c r="Y53" s="354"/>
      <c r="Z53" s="354">
        <v>284979.8</v>
      </c>
      <c r="AA53" s="351">
        <f t="shared" si="24"/>
        <v>0</v>
      </c>
      <c r="AB53" s="363">
        <f t="shared" si="24"/>
        <v>885835.58000000007</v>
      </c>
      <c r="AC53" s="354"/>
      <c r="AD53" s="354">
        <v>269389.65999999997</v>
      </c>
      <c r="AE53" s="358"/>
      <c r="AF53" s="358">
        <v>260589.46</v>
      </c>
      <c r="AG53" s="358"/>
      <c r="AH53" s="358">
        <v>266954.52</v>
      </c>
      <c r="AI53" s="351">
        <f t="shared" si="25"/>
        <v>0</v>
      </c>
      <c r="AJ53" s="363">
        <f t="shared" si="25"/>
        <v>796933.64</v>
      </c>
      <c r="AK53" s="351">
        <f t="shared" si="26"/>
        <v>0</v>
      </c>
      <c r="AL53" s="363">
        <f t="shared" si="26"/>
        <v>3267548.0400000005</v>
      </c>
      <c r="AM53" s="364">
        <v>3299486.99</v>
      </c>
      <c r="AN53" s="365">
        <f t="shared" si="20"/>
        <v>-31938.949999999721</v>
      </c>
    </row>
    <row r="54" spans="3:40" s="347" customFormat="1" ht="40.5" x14ac:dyDescent="0.3">
      <c r="C54" s="348" t="s">
        <v>53</v>
      </c>
      <c r="D54" s="348"/>
      <c r="E54" s="349"/>
      <c r="F54" s="350">
        <v>0</v>
      </c>
      <c r="G54" s="349"/>
      <c r="H54" s="350">
        <v>4332.66</v>
      </c>
      <c r="I54" s="350"/>
      <c r="J54" s="350">
        <v>494.74</v>
      </c>
      <c r="K54" s="351">
        <f t="shared" si="21"/>
        <v>0</v>
      </c>
      <c r="L54" s="352">
        <f t="shared" si="22"/>
        <v>4827.3999999999996</v>
      </c>
      <c r="M54" s="350"/>
      <c r="N54" s="350">
        <v>247.37</v>
      </c>
      <c r="O54" s="354"/>
      <c r="P54" s="354">
        <v>0</v>
      </c>
      <c r="Q54" s="354"/>
      <c r="R54" s="354">
        <v>0</v>
      </c>
      <c r="S54" s="351">
        <f t="shared" si="23"/>
        <v>0</v>
      </c>
      <c r="T54" s="363">
        <f t="shared" si="23"/>
        <v>247.37</v>
      </c>
      <c r="U54" s="354"/>
      <c r="V54" s="354">
        <v>247.37</v>
      </c>
      <c r="W54" s="354"/>
      <c r="X54" s="354">
        <v>1731.59</v>
      </c>
      <c r="Y54" s="354"/>
      <c r="Z54" s="354">
        <v>742.11</v>
      </c>
      <c r="AA54" s="351">
        <f t="shared" si="24"/>
        <v>0</v>
      </c>
      <c r="AB54" s="363">
        <f t="shared" si="24"/>
        <v>2721.07</v>
      </c>
      <c r="AC54" s="354"/>
      <c r="AD54" s="354">
        <v>247.37</v>
      </c>
      <c r="AE54" s="358"/>
      <c r="AF54" s="358">
        <v>0</v>
      </c>
      <c r="AG54" s="358"/>
      <c r="AH54" s="358">
        <v>0</v>
      </c>
      <c r="AI54" s="351">
        <f t="shared" si="25"/>
        <v>0</v>
      </c>
      <c r="AJ54" s="363">
        <f t="shared" si="25"/>
        <v>247.37</v>
      </c>
      <c r="AK54" s="351">
        <f t="shared" si="26"/>
        <v>0</v>
      </c>
      <c r="AL54" s="363">
        <f t="shared" si="26"/>
        <v>8043.21</v>
      </c>
      <c r="AM54" s="364">
        <v>10601.21</v>
      </c>
      <c r="AN54" s="365">
        <f t="shared" si="20"/>
        <v>-2557.9999999999991</v>
      </c>
    </row>
    <row r="55" spans="3:40" s="347" customFormat="1" x14ac:dyDescent="0.3">
      <c r="C55" s="348" t="s">
        <v>54</v>
      </c>
      <c r="D55" s="348"/>
      <c r="E55" s="349"/>
      <c r="F55" s="350"/>
      <c r="G55" s="349"/>
      <c r="H55" s="350"/>
      <c r="I55" s="350"/>
      <c r="J55" s="350">
        <v>33252.410000000003</v>
      </c>
      <c r="K55" s="351">
        <f t="shared" si="21"/>
        <v>0</v>
      </c>
      <c r="L55" s="352">
        <f t="shared" si="22"/>
        <v>33252.410000000003</v>
      </c>
      <c r="M55" s="350"/>
      <c r="N55" s="350"/>
      <c r="O55" s="354"/>
      <c r="P55" s="354"/>
      <c r="Q55" s="354"/>
      <c r="R55" s="354">
        <v>13368.99</v>
      </c>
      <c r="S55" s="351">
        <f t="shared" si="23"/>
        <v>0</v>
      </c>
      <c r="T55" s="363">
        <f t="shared" si="23"/>
        <v>13368.99</v>
      </c>
      <c r="U55" s="354"/>
      <c r="V55" s="354"/>
      <c r="W55" s="354"/>
      <c r="X55" s="354"/>
      <c r="Y55" s="354"/>
      <c r="Z55" s="354">
        <v>49119.44</v>
      </c>
      <c r="AA55" s="351">
        <f t="shared" si="24"/>
        <v>0</v>
      </c>
      <c r="AB55" s="363">
        <f t="shared" si="24"/>
        <v>49119.44</v>
      </c>
      <c r="AC55" s="354"/>
      <c r="AD55" s="354"/>
      <c r="AE55" s="358"/>
      <c r="AF55" s="358"/>
      <c r="AG55" s="358"/>
      <c r="AH55" s="358"/>
      <c r="AI55" s="351">
        <f t="shared" si="25"/>
        <v>0</v>
      </c>
      <c r="AJ55" s="363">
        <f t="shared" si="25"/>
        <v>0</v>
      </c>
      <c r="AK55" s="351">
        <f t="shared" si="26"/>
        <v>0</v>
      </c>
      <c r="AL55" s="366">
        <f t="shared" si="26"/>
        <v>95740.84</v>
      </c>
      <c r="AM55" s="360">
        <v>95740.84</v>
      </c>
      <c r="AN55" s="361">
        <f t="shared" si="20"/>
        <v>0</v>
      </c>
    </row>
    <row r="56" spans="3:40" x14ac:dyDescent="0.3">
      <c r="C56" s="96" t="s">
        <v>55</v>
      </c>
      <c r="D56" s="96"/>
      <c r="E56" s="97"/>
      <c r="F56" s="24"/>
      <c r="G56" s="97"/>
      <c r="H56" s="24"/>
      <c r="I56" s="98">
        <v>3</v>
      </c>
      <c r="J56" s="98">
        <v>513</v>
      </c>
      <c r="K56" s="79">
        <f t="shared" si="21"/>
        <v>3</v>
      </c>
      <c r="L56" s="80">
        <f t="shared" si="22"/>
        <v>513</v>
      </c>
      <c r="M56" s="24">
        <v>1</v>
      </c>
      <c r="N56" s="24">
        <v>171</v>
      </c>
      <c r="O56" s="107"/>
      <c r="P56" s="107"/>
      <c r="Q56" s="107"/>
      <c r="R56" s="107"/>
      <c r="S56" s="79">
        <f t="shared" si="23"/>
        <v>1</v>
      </c>
      <c r="T56" s="139">
        <f t="shared" si="23"/>
        <v>171</v>
      </c>
      <c r="U56" s="107"/>
      <c r="V56" s="107"/>
      <c r="W56" s="107"/>
      <c r="X56" s="107"/>
      <c r="Y56" s="107"/>
      <c r="Z56" s="107"/>
      <c r="AA56" s="79">
        <f t="shared" si="24"/>
        <v>0</v>
      </c>
      <c r="AB56" s="139">
        <f t="shared" si="24"/>
        <v>0</v>
      </c>
      <c r="AC56" s="107"/>
      <c r="AD56" s="107"/>
      <c r="AE56" s="109"/>
      <c r="AF56" s="109"/>
      <c r="AG56" s="109"/>
      <c r="AH56" s="109"/>
      <c r="AI56" s="79">
        <f t="shared" si="25"/>
        <v>0</v>
      </c>
      <c r="AJ56" s="139">
        <f t="shared" si="25"/>
        <v>0</v>
      </c>
      <c r="AK56" s="142">
        <f t="shared" si="26"/>
        <v>4</v>
      </c>
      <c r="AL56" s="159">
        <f t="shared" si="26"/>
        <v>684</v>
      </c>
      <c r="AM56" s="92">
        <v>684</v>
      </c>
      <c r="AN56" s="93">
        <f t="shared" si="20"/>
        <v>0</v>
      </c>
    </row>
    <row r="57" spans="3:40" ht="15.75" thickBot="1" x14ac:dyDescent="0.35">
      <c r="C57" s="96" t="s">
        <v>57</v>
      </c>
      <c r="D57" s="24">
        <f>SUM(D49:D56)</f>
        <v>238763.1</v>
      </c>
      <c r="E57" s="97">
        <f>SUM(E49:E56)</f>
        <v>298</v>
      </c>
      <c r="F57" s="24">
        <f>SUM(F49:F56)</f>
        <v>995219.1399999999</v>
      </c>
      <c r="G57" s="97">
        <f t="shared" ref="G57:AL57" si="27">SUM(G49:G56)</f>
        <v>288</v>
      </c>
      <c r="H57" s="24">
        <f t="shared" si="27"/>
        <v>1076476.5900000001</v>
      </c>
      <c r="I57" s="97">
        <f t="shared" si="27"/>
        <v>306</v>
      </c>
      <c r="J57" s="24">
        <f t="shared" si="27"/>
        <v>1250894.5199999998</v>
      </c>
      <c r="K57" s="97">
        <f t="shared" si="27"/>
        <v>892</v>
      </c>
      <c r="L57" s="24">
        <f t="shared" si="27"/>
        <v>3561353.35</v>
      </c>
      <c r="M57" s="97">
        <f t="shared" si="27"/>
        <v>251</v>
      </c>
      <c r="N57" s="24">
        <f t="shared" si="27"/>
        <v>1087351.54</v>
      </c>
      <c r="O57" s="97">
        <f t="shared" si="27"/>
        <v>341</v>
      </c>
      <c r="P57" s="24">
        <f t="shared" si="27"/>
        <v>1100218.26</v>
      </c>
      <c r="Q57" s="97">
        <f t="shared" si="27"/>
        <v>295</v>
      </c>
      <c r="R57" s="24">
        <f t="shared" si="27"/>
        <v>1046890.4099999999</v>
      </c>
      <c r="S57" s="97">
        <f t="shared" si="27"/>
        <v>887</v>
      </c>
      <c r="T57" s="24">
        <f t="shared" si="27"/>
        <v>3234460.21</v>
      </c>
      <c r="U57" s="97">
        <f t="shared" si="27"/>
        <v>338</v>
      </c>
      <c r="V57" s="24">
        <f t="shared" si="27"/>
        <v>997608.32000000007</v>
      </c>
      <c r="W57" s="97">
        <f t="shared" si="27"/>
        <v>343</v>
      </c>
      <c r="X57" s="24">
        <f t="shared" si="27"/>
        <v>1000158.25</v>
      </c>
      <c r="Y57" s="97">
        <f t="shared" si="27"/>
        <v>356</v>
      </c>
      <c r="Z57" s="24">
        <f t="shared" si="27"/>
        <v>1033449.3500000001</v>
      </c>
      <c r="AA57" s="97">
        <f t="shared" si="27"/>
        <v>1037</v>
      </c>
      <c r="AB57" s="24">
        <f t="shared" si="27"/>
        <v>3031215.92</v>
      </c>
      <c r="AC57" s="97">
        <f t="shared" si="27"/>
        <v>383</v>
      </c>
      <c r="AD57" s="24">
        <f t="shared" si="27"/>
        <v>930675.50999999989</v>
      </c>
      <c r="AE57" s="97">
        <f t="shared" si="27"/>
        <v>385</v>
      </c>
      <c r="AF57" s="24">
        <f t="shared" si="27"/>
        <v>1059717.9099999999</v>
      </c>
      <c r="AG57" s="97">
        <f t="shared" si="27"/>
        <v>323</v>
      </c>
      <c r="AH57" s="24">
        <f t="shared" si="27"/>
        <v>1066082.97</v>
      </c>
      <c r="AI57" s="97">
        <f t="shared" si="27"/>
        <v>1091</v>
      </c>
      <c r="AJ57" s="24">
        <f t="shared" si="27"/>
        <v>3056476.39</v>
      </c>
      <c r="AK57" s="97">
        <f t="shared" si="27"/>
        <v>3907</v>
      </c>
      <c r="AL57" s="24">
        <f t="shared" si="27"/>
        <v>12883505.870000001</v>
      </c>
      <c r="AM57" s="24">
        <f>SUM(AM49:AM56)</f>
        <v>12918002.82</v>
      </c>
      <c r="AN57" s="24">
        <f>SUM(AN49:AN56)</f>
        <v>-34496.949999999488</v>
      </c>
    </row>
    <row r="58" spans="3:40" x14ac:dyDescent="0.3">
      <c r="C58" s="23"/>
      <c r="D58" s="23"/>
      <c r="E58" s="23"/>
      <c r="F58" s="23"/>
      <c r="G58" s="23"/>
      <c r="H58" s="147"/>
      <c r="I58" s="148"/>
      <c r="J58" s="149">
        <f>SUM(J53+J54+J56)</f>
        <v>280079.42</v>
      </c>
      <c r="K58" s="150"/>
      <c r="L58" s="151"/>
      <c r="M58" s="152" t="s">
        <v>58</v>
      </c>
      <c r="N58" s="117">
        <v>1087180.54</v>
      </c>
      <c r="O58" s="116" t="s">
        <v>59</v>
      </c>
      <c r="P58" s="117">
        <v>1100218.26</v>
      </c>
      <c r="Q58" s="116" t="s">
        <v>60</v>
      </c>
      <c r="R58" s="117">
        <v>1033521.42</v>
      </c>
      <c r="S58" s="118"/>
      <c r="T58" s="119"/>
      <c r="U58" s="120"/>
      <c r="V58" s="121">
        <v>997608.32</v>
      </c>
      <c r="W58" s="120"/>
      <c r="X58" s="121">
        <v>1000158.25</v>
      </c>
      <c r="Y58" s="120"/>
      <c r="Z58" s="121">
        <v>984329.91</v>
      </c>
      <c r="AA58" s="118"/>
      <c r="AB58" s="119"/>
      <c r="AC58" s="122"/>
      <c r="AD58" s="123"/>
      <c r="AE58" s="122"/>
      <c r="AF58" s="123"/>
      <c r="AG58" s="122"/>
      <c r="AH58" s="123"/>
      <c r="AI58" s="118"/>
      <c r="AJ58" s="119"/>
      <c r="AK58" s="124"/>
      <c r="AL58" s="125"/>
      <c r="AM58" s="126"/>
      <c r="AN58" s="127"/>
    </row>
    <row r="59" spans="3:40" ht="15.75" thickBot="1" x14ac:dyDescent="0.35">
      <c r="C59" s="23" t="s">
        <v>12</v>
      </c>
      <c r="D59" s="23"/>
      <c r="E59" s="23"/>
      <c r="F59" s="23"/>
      <c r="G59" s="23"/>
      <c r="H59" s="153"/>
      <c r="I59" s="154"/>
      <c r="J59" s="154"/>
      <c r="K59" s="155"/>
      <c r="L59" s="156"/>
      <c r="M59" s="132" t="s">
        <v>61</v>
      </c>
      <c r="N59" s="117">
        <f>SUM(N57-N58-N56)</f>
        <v>0</v>
      </c>
      <c r="O59" s="132" t="s">
        <v>61</v>
      </c>
      <c r="P59" s="117">
        <f>SUM(P57-P58)</f>
        <v>0</v>
      </c>
      <c r="Q59" s="132" t="s">
        <v>61</v>
      </c>
      <c r="R59" s="117">
        <f>SUM(R57-R58)</f>
        <v>13368.989999999874</v>
      </c>
      <c r="S59" s="118"/>
      <c r="T59" s="118"/>
      <c r="U59" s="120"/>
      <c r="V59" s="121">
        <f>SUM(V57-V58)</f>
        <v>1.1641532182693481E-10</v>
      </c>
      <c r="W59" s="120"/>
      <c r="X59" s="121">
        <f>SUM(X57-X58)</f>
        <v>0</v>
      </c>
      <c r="Y59" s="120"/>
      <c r="Z59" s="121">
        <f>SUM(Z57-Z58)</f>
        <v>49119.440000000061</v>
      </c>
      <c r="AA59" s="118"/>
      <c r="AB59" s="118"/>
      <c r="AC59" s="122"/>
      <c r="AD59" s="122"/>
      <c r="AE59" s="122"/>
      <c r="AF59" s="122"/>
      <c r="AG59" s="122"/>
      <c r="AH59" s="122"/>
      <c r="AI59" s="118"/>
      <c r="AJ59" s="118"/>
      <c r="AK59" s="124"/>
      <c r="AL59" s="124"/>
      <c r="AM59" s="126"/>
      <c r="AN59" s="133"/>
    </row>
    <row r="60" spans="3:40" ht="33.75" customHeight="1" x14ac:dyDescent="0.35">
      <c r="C60" s="429" t="s">
        <v>34</v>
      </c>
      <c r="D60" s="60">
        <v>44531</v>
      </c>
      <c r="E60" s="431">
        <v>44562</v>
      </c>
      <c r="F60" s="432"/>
      <c r="G60" s="431">
        <v>44593</v>
      </c>
      <c r="H60" s="432"/>
      <c r="I60" s="433">
        <v>44621</v>
      </c>
      <c r="J60" s="434"/>
      <c r="K60" s="435" t="s">
        <v>35</v>
      </c>
      <c r="L60" s="435"/>
      <c r="M60" s="431">
        <v>44652</v>
      </c>
      <c r="N60" s="432"/>
      <c r="O60" s="436">
        <v>44682</v>
      </c>
      <c r="P60" s="437"/>
      <c r="Q60" s="436">
        <v>44713</v>
      </c>
      <c r="R60" s="437"/>
      <c r="S60" s="438" t="s">
        <v>36</v>
      </c>
      <c r="T60" s="439"/>
      <c r="U60" s="436">
        <v>44743</v>
      </c>
      <c r="V60" s="437"/>
      <c r="W60" s="436">
        <v>44774</v>
      </c>
      <c r="X60" s="437"/>
      <c r="Y60" s="436">
        <v>44805</v>
      </c>
      <c r="Z60" s="437"/>
      <c r="AA60" s="438" t="s">
        <v>37</v>
      </c>
      <c r="AB60" s="439"/>
      <c r="AC60" s="445">
        <v>44835</v>
      </c>
      <c r="AD60" s="446"/>
      <c r="AE60" s="447" t="s">
        <v>39</v>
      </c>
      <c r="AF60" s="446"/>
      <c r="AG60" s="452" t="s">
        <v>175</v>
      </c>
      <c r="AH60" s="453"/>
      <c r="AI60" s="438" t="s">
        <v>40</v>
      </c>
      <c r="AJ60" s="439"/>
      <c r="AK60" s="427" t="s">
        <v>41</v>
      </c>
      <c r="AL60" s="428"/>
      <c r="AM60" s="61" t="s">
        <v>42</v>
      </c>
      <c r="AN60" s="62" t="s">
        <v>29</v>
      </c>
    </row>
    <row r="61" spans="3:40" x14ac:dyDescent="0.3">
      <c r="C61" s="430"/>
      <c r="D61" s="287"/>
      <c r="E61" s="63" t="s">
        <v>17</v>
      </c>
      <c r="F61" s="63" t="s">
        <v>43</v>
      </c>
      <c r="G61" s="63" t="s">
        <v>17</v>
      </c>
      <c r="H61" s="63" t="s">
        <v>43</v>
      </c>
      <c r="I61" s="64" t="s">
        <v>17</v>
      </c>
      <c r="J61" s="64" t="s">
        <v>43</v>
      </c>
      <c r="K61" s="65" t="s">
        <v>17</v>
      </c>
      <c r="L61" s="65" t="s">
        <v>43</v>
      </c>
      <c r="M61" s="63" t="s">
        <v>17</v>
      </c>
      <c r="N61" s="63" t="s">
        <v>43</v>
      </c>
      <c r="O61" s="66" t="s">
        <v>17</v>
      </c>
      <c r="P61" s="66" t="s">
        <v>43</v>
      </c>
      <c r="Q61" s="66" t="s">
        <v>17</v>
      </c>
      <c r="R61" s="66" t="s">
        <v>43</v>
      </c>
      <c r="S61" s="65" t="s">
        <v>17</v>
      </c>
      <c r="T61" s="65" t="s">
        <v>43</v>
      </c>
      <c r="U61" s="66" t="s">
        <v>17</v>
      </c>
      <c r="V61" s="66" t="s">
        <v>43</v>
      </c>
      <c r="W61" s="66" t="s">
        <v>17</v>
      </c>
      <c r="X61" s="66" t="s">
        <v>43</v>
      </c>
      <c r="Y61" s="66" t="s">
        <v>17</v>
      </c>
      <c r="Z61" s="66" t="s">
        <v>43</v>
      </c>
      <c r="AA61" s="65" t="s">
        <v>17</v>
      </c>
      <c r="AB61" s="65" t="s">
        <v>43</v>
      </c>
      <c r="AC61" s="70" t="s">
        <v>17</v>
      </c>
      <c r="AD61" s="70" t="s">
        <v>43</v>
      </c>
      <c r="AE61" s="70" t="s">
        <v>17</v>
      </c>
      <c r="AF61" s="70" t="s">
        <v>43</v>
      </c>
      <c r="AG61" s="70" t="s">
        <v>17</v>
      </c>
      <c r="AH61" s="70" t="s">
        <v>43</v>
      </c>
      <c r="AI61" s="65" t="s">
        <v>17</v>
      </c>
      <c r="AJ61" s="65" t="s">
        <v>43</v>
      </c>
      <c r="AK61" s="72" t="s">
        <v>17</v>
      </c>
      <c r="AL61" s="72" t="s">
        <v>43</v>
      </c>
      <c r="AM61" s="73" t="s">
        <v>43</v>
      </c>
      <c r="AN61" s="74" t="s">
        <v>43</v>
      </c>
    </row>
    <row r="62" spans="3:40" x14ac:dyDescent="0.3">
      <c r="C62" s="96" t="s">
        <v>44</v>
      </c>
      <c r="D62" s="75"/>
      <c r="E62" s="76">
        <v>27</v>
      </c>
      <c r="F62" s="77">
        <v>63604.36</v>
      </c>
      <c r="G62" s="76">
        <v>84</v>
      </c>
      <c r="H62" s="77">
        <v>179559.72</v>
      </c>
      <c r="I62" s="78">
        <v>71</v>
      </c>
      <c r="J62" s="77">
        <v>154160.81</v>
      </c>
      <c r="K62" s="79">
        <f>SUM(E62+G62+I62)</f>
        <v>182</v>
      </c>
      <c r="L62" s="80">
        <f t="shared" ref="L62:L68" si="28">SUM(F62+H62+D62+J62)</f>
        <v>397324.89</v>
      </c>
      <c r="M62" s="76">
        <v>58</v>
      </c>
      <c r="N62" s="77">
        <v>120080.78</v>
      </c>
      <c r="O62" s="81">
        <v>89</v>
      </c>
      <c r="P62" s="82">
        <v>164383.29</v>
      </c>
      <c r="Q62" s="81">
        <v>93</v>
      </c>
      <c r="R62" s="82">
        <v>197830.39</v>
      </c>
      <c r="S62" s="79">
        <f>SUM(M62+O62+Q62)</f>
        <v>240</v>
      </c>
      <c r="T62" s="139">
        <f>SUM(N62+P62+R62)</f>
        <v>482294.46</v>
      </c>
      <c r="U62" s="81">
        <v>90</v>
      </c>
      <c r="V62" s="82">
        <v>158166.46</v>
      </c>
      <c r="W62" s="81">
        <v>107</v>
      </c>
      <c r="X62" s="82">
        <v>191974.79</v>
      </c>
      <c r="Y62" s="81">
        <v>109</v>
      </c>
      <c r="Z62" s="82">
        <v>193731.52</v>
      </c>
      <c r="AA62" s="79">
        <f>SUM(U62+W62+Y62)</f>
        <v>306</v>
      </c>
      <c r="AB62" s="139">
        <f>SUM(V62+X62+Z62)</f>
        <v>543872.77</v>
      </c>
      <c r="AC62" s="81">
        <v>98</v>
      </c>
      <c r="AD62" s="82">
        <v>173500.28</v>
      </c>
      <c r="AE62" s="87">
        <v>121</v>
      </c>
      <c r="AF62" s="88">
        <v>209618.99</v>
      </c>
      <c r="AG62" s="87">
        <v>74</v>
      </c>
      <c r="AH62" s="88">
        <v>124830.58</v>
      </c>
      <c r="AI62" s="79">
        <f>SUM(AC62+AE62+AG62)</f>
        <v>293</v>
      </c>
      <c r="AJ62" s="139">
        <f>SUM(AD62+AF62+AH62)</f>
        <v>507949.85000000003</v>
      </c>
      <c r="AK62" s="142">
        <f>SUM(K62+S62+AA62+AI62)</f>
        <v>1021</v>
      </c>
      <c r="AL62" s="143">
        <f>SUM(L62+T62+AB62+AJ62)</f>
        <v>1931441.9700000002</v>
      </c>
      <c r="AM62" s="144">
        <v>2140972.9500000002</v>
      </c>
      <c r="AN62" s="145">
        <f t="shared" ref="AN62:AN69" si="29">SUM(AL62-AM62)</f>
        <v>-209530.97999999998</v>
      </c>
    </row>
    <row r="63" spans="3:40" ht="27" x14ac:dyDescent="0.3">
      <c r="C63" s="96" t="s">
        <v>46</v>
      </c>
      <c r="D63" s="96"/>
      <c r="E63" s="97"/>
      <c r="F63" s="98">
        <v>235067.48</v>
      </c>
      <c r="G63" s="97"/>
      <c r="H63" s="98">
        <v>119841.09</v>
      </c>
      <c r="I63" s="98"/>
      <c r="J63" s="98">
        <v>141378.20000000001</v>
      </c>
      <c r="K63" s="79">
        <f>SUM(E63+G63+I63)</f>
        <v>0</v>
      </c>
      <c r="L63" s="80">
        <f t="shared" si="28"/>
        <v>496286.77</v>
      </c>
      <c r="M63" s="98"/>
      <c r="N63" s="98">
        <v>219859.46</v>
      </c>
      <c r="O63" s="83"/>
      <c r="P63" s="83">
        <v>99331.22</v>
      </c>
      <c r="Q63" s="83"/>
      <c r="R63" s="83">
        <v>86277.13</v>
      </c>
      <c r="S63" s="79">
        <f t="shared" ref="S63:T69" si="30">SUM(M63+O63+Q63)</f>
        <v>0</v>
      </c>
      <c r="T63" s="139">
        <f t="shared" si="30"/>
        <v>405467.81</v>
      </c>
      <c r="U63" s="83"/>
      <c r="V63" s="83">
        <v>120611.6</v>
      </c>
      <c r="W63" s="83"/>
      <c r="X63" s="83">
        <v>80551.86</v>
      </c>
      <c r="Y63" s="83"/>
      <c r="Z63" s="83">
        <v>36008.07</v>
      </c>
      <c r="AA63" s="79">
        <f t="shared" ref="AA63:AB69" si="31">SUM(U63+W63+Y63)</f>
        <v>0</v>
      </c>
      <c r="AB63" s="139">
        <f t="shared" si="31"/>
        <v>237171.53000000003</v>
      </c>
      <c r="AC63" s="83"/>
      <c r="AD63" s="83">
        <v>57382.86</v>
      </c>
      <c r="AE63" s="104"/>
      <c r="AF63" s="104">
        <v>11948.44</v>
      </c>
      <c r="AG63" s="104"/>
      <c r="AH63" s="104">
        <v>209530.98</v>
      </c>
      <c r="AI63" s="79">
        <f t="shared" ref="AI63:AJ69" si="32">SUM(AC63+AE63+AG63)</f>
        <v>0</v>
      </c>
      <c r="AJ63" s="139">
        <f t="shared" si="32"/>
        <v>278862.28000000003</v>
      </c>
      <c r="AK63" s="142">
        <f t="shared" ref="AK63:AL69" si="33">SUM(K63+S63+AA63+AI63)</f>
        <v>0</v>
      </c>
      <c r="AL63" s="143">
        <f t="shared" si="33"/>
        <v>1417788.3900000001</v>
      </c>
      <c r="AM63" s="144">
        <v>1208257.4099999999</v>
      </c>
      <c r="AN63" s="145">
        <f t="shared" si="29"/>
        <v>209530.98000000021</v>
      </c>
    </row>
    <row r="64" spans="3:40" ht="27" x14ac:dyDescent="0.3">
      <c r="C64" s="96" t="s">
        <v>47</v>
      </c>
      <c r="D64" s="96"/>
      <c r="E64" s="97"/>
      <c r="F64" s="98">
        <v>0</v>
      </c>
      <c r="G64" s="97"/>
      <c r="H64" s="98">
        <v>122689.15</v>
      </c>
      <c r="I64" s="98"/>
      <c r="J64" s="98">
        <v>86816.16</v>
      </c>
      <c r="K64" s="79">
        <f>SUM(E64+G64+I64)</f>
        <v>0</v>
      </c>
      <c r="L64" s="80">
        <f t="shared" si="28"/>
        <v>209505.31</v>
      </c>
      <c r="M64" s="98"/>
      <c r="N64" s="98"/>
      <c r="O64" s="83"/>
      <c r="P64" s="83"/>
      <c r="Q64" s="83"/>
      <c r="R64" s="83"/>
      <c r="S64" s="79">
        <f t="shared" si="30"/>
        <v>0</v>
      </c>
      <c r="T64" s="139">
        <f t="shared" si="30"/>
        <v>0</v>
      </c>
      <c r="U64" s="83"/>
      <c r="V64" s="83"/>
      <c r="W64" s="83"/>
      <c r="X64" s="83"/>
      <c r="Y64" s="83"/>
      <c r="Z64" s="83"/>
      <c r="AA64" s="79">
        <f t="shared" si="31"/>
        <v>0</v>
      </c>
      <c r="AB64" s="139">
        <f t="shared" si="31"/>
        <v>0</v>
      </c>
      <c r="AC64" s="83"/>
      <c r="AD64" s="83"/>
      <c r="AE64" s="104"/>
      <c r="AF64" s="104"/>
      <c r="AG64" s="104"/>
      <c r="AH64" s="104"/>
      <c r="AI64" s="79">
        <f t="shared" si="32"/>
        <v>0</v>
      </c>
      <c r="AJ64" s="139">
        <f t="shared" si="32"/>
        <v>0</v>
      </c>
      <c r="AK64" s="142">
        <f t="shared" si="33"/>
        <v>0</v>
      </c>
      <c r="AL64" s="143">
        <f t="shared" si="33"/>
        <v>209505.31</v>
      </c>
      <c r="AM64" s="144">
        <v>209505.31</v>
      </c>
      <c r="AN64" s="145">
        <f t="shared" si="29"/>
        <v>0</v>
      </c>
    </row>
    <row r="65" spans="3:41" x14ac:dyDescent="0.3">
      <c r="C65" s="96" t="s">
        <v>48</v>
      </c>
      <c r="D65" s="96"/>
      <c r="E65" s="97"/>
      <c r="F65" s="98"/>
      <c r="G65" s="97"/>
      <c r="H65" s="98"/>
      <c r="I65" s="98"/>
      <c r="J65" s="98"/>
      <c r="K65" s="79"/>
      <c r="L65" s="80"/>
      <c r="M65" s="98"/>
      <c r="N65" s="98"/>
      <c r="O65" s="83"/>
      <c r="P65" s="83"/>
      <c r="Q65" s="83"/>
      <c r="R65" s="83"/>
      <c r="S65" s="79">
        <f t="shared" si="30"/>
        <v>0</v>
      </c>
      <c r="T65" s="139">
        <f t="shared" si="30"/>
        <v>0</v>
      </c>
      <c r="U65" s="83"/>
      <c r="V65" s="83"/>
      <c r="W65" s="83"/>
      <c r="X65" s="83"/>
      <c r="Y65" s="83"/>
      <c r="Z65" s="83"/>
      <c r="AA65" s="79">
        <f t="shared" si="31"/>
        <v>0</v>
      </c>
      <c r="AB65" s="139">
        <f t="shared" si="31"/>
        <v>0</v>
      </c>
      <c r="AC65" s="83"/>
      <c r="AD65" s="83"/>
      <c r="AE65" s="104"/>
      <c r="AF65" s="104"/>
      <c r="AG65" s="104"/>
      <c r="AH65" s="104"/>
      <c r="AI65" s="79">
        <f t="shared" si="32"/>
        <v>0</v>
      </c>
      <c r="AJ65" s="139">
        <f t="shared" si="32"/>
        <v>0</v>
      </c>
      <c r="AK65" s="142">
        <f t="shared" si="33"/>
        <v>0</v>
      </c>
      <c r="AL65" s="143">
        <f t="shared" si="33"/>
        <v>0</v>
      </c>
      <c r="AM65" s="144"/>
      <c r="AN65" s="145">
        <f t="shared" si="29"/>
        <v>0</v>
      </c>
    </row>
    <row r="66" spans="3:41" s="347" customFormat="1" x14ac:dyDescent="0.3">
      <c r="C66" s="348" t="s">
        <v>52</v>
      </c>
      <c r="D66" s="348"/>
      <c r="E66" s="349"/>
      <c r="F66" s="350">
        <v>75378.63</v>
      </c>
      <c r="G66" s="349"/>
      <c r="H66" s="350">
        <v>67860.539999999994</v>
      </c>
      <c r="I66" s="350"/>
      <c r="J66" s="350">
        <v>77376.25</v>
      </c>
      <c r="K66" s="351">
        <f>SUM(E66+G66+I66)</f>
        <v>0</v>
      </c>
      <c r="L66" s="352">
        <f t="shared" si="28"/>
        <v>220615.41999999998</v>
      </c>
      <c r="M66" s="350"/>
      <c r="N66" s="350">
        <v>79532.66</v>
      </c>
      <c r="O66" s="354"/>
      <c r="P66" s="354">
        <v>113581.21</v>
      </c>
      <c r="Q66" s="354"/>
      <c r="R66" s="354">
        <v>123581.83</v>
      </c>
      <c r="S66" s="351">
        <f t="shared" si="30"/>
        <v>0</v>
      </c>
      <c r="T66" s="363">
        <f t="shared" si="30"/>
        <v>316695.7</v>
      </c>
      <c r="U66" s="354"/>
      <c r="V66" s="354">
        <v>131251.26999999999</v>
      </c>
      <c r="W66" s="354"/>
      <c r="X66" s="354">
        <v>149039.24</v>
      </c>
      <c r="Y66" s="354"/>
      <c r="Z66" s="354">
        <v>135917.20000000001</v>
      </c>
      <c r="AA66" s="351">
        <f t="shared" si="31"/>
        <v>0</v>
      </c>
      <c r="AB66" s="363">
        <f t="shared" si="31"/>
        <v>416207.71</v>
      </c>
      <c r="AC66" s="354"/>
      <c r="AD66" s="354">
        <v>122844.17</v>
      </c>
      <c r="AE66" s="358"/>
      <c r="AF66" s="358">
        <v>121514.6</v>
      </c>
      <c r="AG66" s="358"/>
      <c r="AH66" s="358">
        <v>93681.27</v>
      </c>
      <c r="AI66" s="351">
        <f t="shared" si="32"/>
        <v>0</v>
      </c>
      <c r="AJ66" s="363">
        <f t="shared" si="32"/>
        <v>338040.04000000004</v>
      </c>
      <c r="AK66" s="351">
        <f t="shared" si="33"/>
        <v>0</v>
      </c>
      <c r="AL66" s="363">
        <f t="shared" si="33"/>
        <v>1291558.8700000001</v>
      </c>
      <c r="AM66" s="364">
        <v>1292182.6000000001</v>
      </c>
      <c r="AN66" s="365">
        <f t="shared" si="29"/>
        <v>-623.72999999998137</v>
      </c>
    </row>
    <row r="67" spans="3:41" s="347" customFormat="1" ht="40.5" x14ac:dyDescent="0.3">
      <c r="C67" s="348" t="s">
        <v>53</v>
      </c>
      <c r="D67" s="348"/>
      <c r="E67" s="349"/>
      <c r="F67" s="350">
        <v>1067.3399999999999</v>
      </c>
      <c r="G67" s="349"/>
      <c r="H67" s="350">
        <v>1731.59</v>
      </c>
      <c r="I67" s="350"/>
      <c r="J67" s="350">
        <v>0</v>
      </c>
      <c r="K67" s="351">
        <f>SUM(E67+G67+I67)</f>
        <v>0</v>
      </c>
      <c r="L67" s="352">
        <f t="shared" si="28"/>
        <v>2798.93</v>
      </c>
      <c r="M67" s="350"/>
      <c r="N67" s="350">
        <v>0</v>
      </c>
      <c r="O67" s="354"/>
      <c r="P67" s="354">
        <v>0</v>
      </c>
      <c r="Q67" s="354"/>
      <c r="R67" s="354">
        <v>0</v>
      </c>
      <c r="S67" s="351">
        <f t="shared" si="30"/>
        <v>0</v>
      </c>
      <c r="T67" s="363">
        <f t="shared" si="30"/>
        <v>0</v>
      </c>
      <c r="U67" s="354"/>
      <c r="V67" s="354"/>
      <c r="W67" s="354"/>
      <c r="X67" s="354">
        <v>237.37</v>
      </c>
      <c r="Y67" s="354"/>
      <c r="Z67" s="354">
        <v>0</v>
      </c>
      <c r="AA67" s="351">
        <f t="shared" si="31"/>
        <v>0</v>
      </c>
      <c r="AB67" s="363">
        <f t="shared" si="31"/>
        <v>237.37</v>
      </c>
      <c r="AC67" s="354"/>
      <c r="AD67" s="354">
        <v>0</v>
      </c>
      <c r="AE67" s="358"/>
      <c r="AF67" s="358">
        <v>0</v>
      </c>
      <c r="AG67" s="358"/>
      <c r="AH67" s="358">
        <v>0</v>
      </c>
      <c r="AI67" s="351">
        <f t="shared" si="32"/>
        <v>0</v>
      </c>
      <c r="AJ67" s="363">
        <f t="shared" si="32"/>
        <v>0</v>
      </c>
      <c r="AK67" s="351">
        <f t="shared" si="33"/>
        <v>0</v>
      </c>
      <c r="AL67" s="363">
        <f t="shared" si="33"/>
        <v>3036.2999999999997</v>
      </c>
      <c r="AM67" s="360">
        <v>4036.3</v>
      </c>
      <c r="AN67" s="365">
        <f t="shared" si="29"/>
        <v>-1000.0000000000005</v>
      </c>
    </row>
    <row r="68" spans="3:41" s="347" customFormat="1" x14ac:dyDescent="0.3">
      <c r="C68" s="348" t="s">
        <v>54</v>
      </c>
      <c r="D68" s="348"/>
      <c r="E68" s="349"/>
      <c r="F68" s="350"/>
      <c r="G68" s="349"/>
      <c r="H68" s="350"/>
      <c r="I68" s="350"/>
      <c r="J68" s="350">
        <v>3861.8</v>
      </c>
      <c r="K68" s="351"/>
      <c r="L68" s="352">
        <f t="shared" si="28"/>
        <v>3861.8</v>
      </c>
      <c r="M68" s="350"/>
      <c r="N68" s="350"/>
      <c r="O68" s="354"/>
      <c r="P68" s="354"/>
      <c r="Q68" s="354"/>
      <c r="R68" s="354">
        <v>15662.52</v>
      </c>
      <c r="S68" s="351">
        <f t="shared" si="30"/>
        <v>0</v>
      </c>
      <c r="T68" s="363">
        <f t="shared" si="30"/>
        <v>15662.52</v>
      </c>
      <c r="U68" s="354"/>
      <c r="V68" s="354"/>
      <c r="W68" s="354"/>
      <c r="X68" s="354"/>
      <c r="Y68" s="354"/>
      <c r="Z68" s="354">
        <v>16412.150000000001</v>
      </c>
      <c r="AA68" s="351">
        <f t="shared" si="31"/>
        <v>0</v>
      </c>
      <c r="AB68" s="363">
        <f t="shared" si="31"/>
        <v>16412.150000000001</v>
      </c>
      <c r="AC68" s="354"/>
      <c r="AD68" s="354"/>
      <c r="AE68" s="358"/>
      <c r="AF68" s="358"/>
      <c r="AG68" s="358"/>
      <c r="AH68" s="358"/>
      <c r="AI68" s="351">
        <f t="shared" si="32"/>
        <v>0</v>
      </c>
      <c r="AJ68" s="363">
        <f t="shared" si="32"/>
        <v>0</v>
      </c>
      <c r="AK68" s="351">
        <f t="shared" si="33"/>
        <v>0</v>
      </c>
      <c r="AL68" s="363">
        <f t="shared" si="33"/>
        <v>35936.47</v>
      </c>
      <c r="AM68" s="360">
        <v>35936.47</v>
      </c>
      <c r="AN68" s="365">
        <f t="shared" si="29"/>
        <v>0</v>
      </c>
    </row>
    <row r="69" spans="3:41" x14ac:dyDescent="0.3">
      <c r="C69" s="96" t="s">
        <v>55</v>
      </c>
      <c r="D69" s="96"/>
      <c r="E69" s="97"/>
      <c r="F69" s="24"/>
      <c r="G69" s="97"/>
      <c r="H69" s="24"/>
      <c r="I69" s="98"/>
      <c r="J69" s="98"/>
      <c r="K69" s="79"/>
      <c r="L69" s="80"/>
      <c r="M69" s="24">
        <v>2</v>
      </c>
      <c r="N69" s="24">
        <v>342</v>
      </c>
      <c r="O69" s="107"/>
      <c r="P69" s="107">
        <v>171</v>
      </c>
      <c r="Q69" s="107"/>
      <c r="R69" s="107"/>
      <c r="S69" s="79">
        <f t="shared" si="30"/>
        <v>2</v>
      </c>
      <c r="T69" s="139">
        <f t="shared" si="30"/>
        <v>513</v>
      </c>
      <c r="U69" s="107"/>
      <c r="V69" s="107"/>
      <c r="W69" s="107"/>
      <c r="X69" s="107"/>
      <c r="Y69" s="107"/>
      <c r="Z69" s="107">
        <v>171</v>
      </c>
      <c r="AA69" s="79">
        <f t="shared" si="31"/>
        <v>0</v>
      </c>
      <c r="AB69" s="139">
        <f t="shared" si="31"/>
        <v>171</v>
      </c>
      <c r="AC69" s="107"/>
      <c r="AD69" s="107"/>
      <c r="AE69" s="109"/>
      <c r="AF69" s="109"/>
      <c r="AG69" s="109"/>
      <c r="AH69" s="109"/>
      <c r="AI69" s="79">
        <f t="shared" si="32"/>
        <v>0</v>
      </c>
      <c r="AJ69" s="139">
        <f t="shared" si="32"/>
        <v>0</v>
      </c>
      <c r="AK69" s="142">
        <f t="shared" si="33"/>
        <v>2</v>
      </c>
      <c r="AL69" s="143">
        <f t="shared" si="33"/>
        <v>684</v>
      </c>
      <c r="AM69" s="92">
        <v>684</v>
      </c>
      <c r="AN69" s="145">
        <f t="shared" si="29"/>
        <v>0</v>
      </c>
    </row>
    <row r="70" spans="3:41" ht="15.75" thickBot="1" x14ac:dyDescent="0.35">
      <c r="C70" s="96" t="s">
        <v>57</v>
      </c>
      <c r="D70" s="24">
        <f>SUM(D62:D69)</f>
        <v>0</v>
      </c>
      <c r="E70" s="97">
        <f>SUM(E62:E69)</f>
        <v>27</v>
      </c>
      <c r="F70" s="24">
        <f>SUM(F62:F69)</f>
        <v>375117.81000000006</v>
      </c>
      <c r="G70" s="97">
        <f t="shared" ref="G70:AL70" si="34">SUM(G62:G69)</f>
        <v>84</v>
      </c>
      <c r="H70" s="24">
        <f t="shared" si="34"/>
        <v>491682.08999999997</v>
      </c>
      <c r="I70" s="97">
        <f t="shared" si="34"/>
        <v>71</v>
      </c>
      <c r="J70" s="24">
        <f t="shared" si="34"/>
        <v>463593.22000000003</v>
      </c>
      <c r="K70" s="97">
        <f t="shared" si="34"/>
        <v>182</v>
      </c>
      <c r="L70" s="24">
        <f t="shared" si="34"/>
        <v>1330393.1199999999</v>
      </c>
      <c r="M70" s="97">
        <f t="shared" si="34"/>
        <v>60</v>
      </c>
      <c r="N70" s="24">
        <f t="shared" si="34"/>
        <v>419814.9</v>
      </c>
      <c r="O70" s="97">
        <f t="shared" si="34"/>
        <v>89</v>
      </c>
      <c r="P70" s="24">
        <f t="shared" si="34"/>
        <v>377466.72000000003</v>
      </c>
      <c r="Q70" s="97">
        <f t="shared" si="34"/>
        <v>93</v>
      </c>
      <c r="R70" s="24">
        <f t="shared" si="34"/>
        <v>423351.87000000005</v>
      </c>
      <c r="S70" s="97">
        <f t="shared" si="34"/>
        <v>242</v>
      </c>
      <c r="T70" s="24">
        <f t="shared" si="34"/>
        <v>1220633.49</v>
      </c>
      <c r="U70" s="100">
        <f t="shared" si="34"/>
        <v>90</v>
      </c>
      <c r="V70" s="107">
        <f t="shared" si="34"/>
        <v>410029.32999999996</v>
      </c>
      <c r="W70" s="97">
        <f t="shared" si="34"/>
        <v>107</v>
      </c>
      <c r="X70" s="24">
        <f t="shared" si="34"/>
        <v>421803.26</v>
      </c>
      <c r="Y70" s="97">
        <f t="shared" si="34"/>
        <v>109</v>
      </c>
      <c r="Z70" s="24">
        <f t="shared" si="34"/>
        <v>382239.94000000006</v>
      </c>
      <c r="AA70" s="97">
        <f t="shared" si="34"/>
        <v>306</v>
      </c>
      <c r="AB70" s="24">
        <f t="shared" si="34"/>
        <v>1214072.53</v>
      </c>
      <c r="AC70" s="97">
        <f t="shared" si="34"/>
        <v>98</v>
      </c>
      <c r="AD70" s="24">
        <f t="shared" si="34"/>
        <v>353727.31</v>
      </c>
      <c r="AE70" s="97">
        <f t="shared" si="34"/>
        <v>121</v>
      </c>
      <c r="AF70" s="24">
        <f t="shared" si="34"/>
        <v>343082.03</v>
      </c>
      <c r="AG70" s="97">
        <f t="shared" si="34"/>
        <v>74</v>
      </c>
      <c r="AH70" s="24">
        <f t="shared" si="34"/>
        <v>428042.83</v>
      </c>
      <c r="AI70" s="97">
        <f t="shared" si="34"/>
        <v>293</v>
      </c>
      <c r="AJ70" s="24">
        <f t="shared" si="34"/>
        <v>1124852.1700000002</v>
      </c>
      <c r="AK70" s="97">
        <f t="shared" si="34"/>
        <v>1023</v>
      </c>
      <c r="AL70" s="24">
        <f t="shared" si="34"/>
        <v>4889951.3100000005</v>
      </c>
      <c r="AM70" s="24">
        <f>SUM(AM62:AM69)</f>
        <v>4891575.04</v>
      </c>
      <c r="AN70" s="24">
        <f>SUM(AN62:AN69)</f>
        <v>-1623.729999999749</v>
      </c>
    </row>
    <row r="71" spans="3:41" x14ac:dyDescent="0.3">
      <c r="C71" s="160"/>
      <c r="D71" s="161"/>
      <c r="E71" s="161"/>
      <c r="F71" s="161"/>
      <c r="G71" s="23"/>
      <c r="H71" s="23"/>
      <c r="I71" s="112"/>
      <c r="J71" s="148"/>
      <c r="K71" s="162"/>
      <c r="L71" s="151"/>
      <c r="M71" s="152" t="s">
        <v>58</v>
      </c>
      <c r="N71" s="117">
        <v>419472.9</v>
      </c>
      <c r="O71" s="116" t="s">
        <v>59</v>
      </c>
      <c r="P71" s="117">
        <v>377295.72</v>
      </c>
      <c r="Q71" s="116" t="s">
        <v>60</v>
      </c>
      <c r="R71" s="117">
        <v>423351.87</v>
      </c>
      <c r="S71" s="163"/>
      <c r="T71" s="164"/>
      <c r="U71" s="165"/>
      <c r="V71" s="166">
        <v>410029.33</v>
      </c>
      <c r="W71" s="165"/>
      <c r="X71" s="166">
        <v>421803.26</v>
      </c>
      <c r="Y71" s="165"/>
      <c r="Z71" s="166">
        <v>382068.94</v>
      </c>
      <c r="AA71" s="163"/>
      <c r="AB71" s="164"/>
      <c r="AC71" s="167"/>
      <c r="AD71" s="168"/>
      <c r="AE71" s="167"/>
      <c r="AF71" s="168"/>
      <c r="AG71" s="167"/>
      <c r="AH71" s="168"/>
      <c r="AI71" s="163"/>
      <c r="AJ71" s="164"/>
      <c r="AK71" s="169"/>
      <c r="AL71" s="170"/>
      <c r="AM71" s="171"/>
      <c r="AN71" s="172"/>
    </row>
    <row r="72" spans="3:41" ht="18" thickBot="1" x14ac:dyDescent="0.4">
      <c r="C72" s="458" t="s">
        <v>65</v>
      </c>
      <c r="D72" s="458"/>
      <c r="E72" s="458"/>
      <c r="F72" s="458"/>
      <c r="G72" s="23"/>
      <c r="H72" s="117"/>
      <c r="I72" s="173"/>
      <c r="J72" s="154"/>
      <c r="K72" s="174"/>
      <c r="L72" s="156"/>
      <c r="M72" s="132" t="s">
        <v>61</v>
      </c>
      <c r="N72" s="117">
        <f>SUM(N70-N71-N69)</f>
        <v>0</v>
      </c>
      <c r="O72" s="132" t="s">
        <v>66</v>
      </c>
      <c r="P72" s="117">
        <f>SUM(P70-P71)</f>
        <v>171.00000000005821</v>
      </c>
      <c r="Q72" s="132" t="s">
        <v>61</v>
      </c>
      <c r="R72" s="117">
        <f>SUM(R70-R71)</f>
        <v>5.8207660913467407E-11</v>
      </c>
      <c r="S72" s="118"/>
      <c r="T72" s="118"/>
      <c r="U72" s="120"/>
      <c r="V72" s="121">
        <f>SUM(V70-V71)</f>
        <v>-5.8207660913467407E-11</v>
      </c>
      <c r="W72" s="120"/>
      <c r="X72" s="121">
        <f>SUM(X70-X71)</f>
        <v>0</v>
      </c>
      <c r="Y72" s="120"/>
      <c r="Z72" s="121">
        <f>SUM(Z70-Z71)</f>
        <v>171.00000000005821</v>
      </c>
      <c r="AA72" s="118"/>
      <c r="AB72" s="118"/>
      <c r="AC72" s="122"/>
      <c r="AD72" s="123"/>
      <c r="AE72" s="122"/>
      <c r="AF72" s="122"/>
      <c r="AG72" s="122"/>
      <c r="AH72" s="122"/>
      <c r="AI72" s="118"/>
      <c r="AJ72" s="118"/>
      <c r="AK72" s="124"/>
      <c r="AL72" s="124"/>
      <c r="AM72" s="126"/>
      <c r="AN72" s="133"/>
    </row>
    <row r="73" spans="3:41" ht="36.75" customHeight="1" x14ac:dyDescent="0.35">
      <c r="C73" s="429" t="s">
        <v>34</v>
      </c>
      <c r="D73" s="60">
        <v>44531</v>
      </c>
      <c r="E73" s="431">
        <v>44562</v>
      </c>
      <c r="F73" s="432"/>
      <c r="G73" s="431">
        <v>44593</v>
      </c>
      <c r="H73" s="432"/>
      <c r="I73" s="433">
        <v>44621</v>
      </c>
      <c r="J73" s="434"/>
      <c r="K73" s="435" t="s">
        <v>35</v>
      </c>
      <c r="L73" s="435"/>
      <c r="M73" s="431">
        <v>44652</v>
      </c>
      <c r="N73" s="432"/>
      <c r="O73" s="436">
        <v>44682</v>
      </c>
      <c r="P73" s="437"/>
      <c r="Q73" s="436">
        <v>44713</v>
      </c>
      <c r="R73" s="437"/>
      <c r="S73" s="438" t="s">
        <v>36</v>
      </c>
      <c r="T73" s="439"/>
      <c r="U73" s="436">
        <v>44743</v>
      </c>
      <c r="V73" s="437"/>
      <c r="W73" s="436">
        <v>44774</v>
      </c>
      <c r="X73" s="437"/>
      <c r="Y73" s="436">
        <v>44805</v>
      </c>
      <c r="Z73" s="437"/>
      <c r="AA73" s="438" t="s">
        <v>37</v>
      </c>
      <c r="AB73" s="439"/>
      <c r="AC73" s="445">
        <v>44835</v>
      </c>
      <c r="AD73" s="446"/>
      <c r="AE73" s="447" t="s">
        <v>39</v>
      </c>
      <c r="AF73" s="446"/>
      <c r="AG73" s="452" t="s">
        <v>175</v>
      </c>
      <c r="AH73" s="453"/>
      <c r="AI73" s="438" t="s">
        <v>40</v>
      </c>
      <c r="AJ73" s="439"/>
      <c r="AK73" s="427" t="s">
        <v>41</v>
      </c>
      <c r="AL73" s="428"/>
      <c r="AM73" s="61" t="s">
        <v>42</v>
      </c>
      <c r="AN73" s="62" t="s">
        <v>29</v>
      </c>
    </row>
    <row r="74" spans="3:41" x14ac:dyDescent="0.3">
      <c r="C74" s="430"/>
      <c r="D74" s="287"/>
      <c r="E74" s="63" t="s">
        <v>17</v>
      </c>
      <c r="F74" s="63" t="s">
        <v>43</v>
      </c>
      <c r="G74" s="63" t="s">
        <v>17</v>
      </c>
      <c r="H74" s="63" t="s">
        <v>43</v>
      </c>
      <c r="I74" s="64" t="s">
        <v>17</v>
      </c>
      <c r="J74" s="64" t="s">
        <v>43</v>
      </c>
      <c r="K74" s="65" t="s">
        <v>17</v>
      </c>
      <c r="L74" s="65" t="s">
        <v>43</v>
      </c>
      <c r="M74" s="63" t="s">
        <v>17</v>
      </c>
      <c r="N74" s="63" t="s">
        <v>43</v>
      </c>
      <c r="O74" s="66" t="s">
        <v>17</v>
      </c>
      <c r="P74" s="66" t="s">
        <v>43</v>
      </c>
      <c r="Q74" s="66" t="s">
        <v>17</v>
      </c>
      <c r="R74" s="66" t="s">
        <v>43</v>
      </c>
      <c r="S74" s="65" t="s">
        <v>17</v>
      </c>
      <c r="T74" s="65" t="s">
        <v>43</v>
      </c>
      <c r="U74" s="66" t="s">
        <v>17</v>
      </c>
      <c r="V74" s="66" t="s">
        <v>43</v>
      </c>
      <c r="W74" s="66" t="s">
        <v>17</v>
      </c>
      <c r="X74" s="66" t="s">
        <v>43</v>
      </c>
      <c r="Y74" s="66" t="s">
        <v>17</v>
      </c>
      <c r="Z74" s="66" t="s">
        <v>43</v>
      </c>
      <c r="AA74" s="65" t="s">
        <v>17</v>
      </c>
      <c r="AB74" s="65" t="s">
        <v>43</v>
      </c>
      <c r="AC74" s="70" t="s">
        <v>17</v>
      </c>
      <c r="AD74" s="70" t="s">
        <v>43</v>
      </c>
      <c r="AE74" s="70" t="s">
        <v>17</v>
      </c>
      <c r="AF74" s="70" t="s">
        <v>43</v>
      </c>
      <c r="AG74" s="70" t="s">
        <v>17</v>
      </c>
      <c r="AH74" s="70" t="s">
        <v>43</v>
      </c>
      <c r="AI74" s="65" t="s">
        <v>17</v>
      </c>
      <c r="AJ74" s="65" t="s">
        <v>43</v>
      </c>
      <c r="AK74" s="72" t="s">
        <v>17</v>
      </c>
      <c r="AL74" s="72" t="s">
        <v>43</v>
      </c>
      <c r="AM74" s="73" t="s">
        <v>43</v>
      </c>
      <c r="AN74" s="74" t="s">
        <v>43</v>
      </c>
    </row>
    <row r="75" spans="3:41" x14ac:dyDescent="0.3">
      <c r="C75" s="96" t="s">
        <v>44</v>
      </c>
      <c r="D75" s="24"/>
      <c r="E75" s="97">
        <f t="shared" ref="E75:J75" si="35">SUM(E18+E36+E49+E62)</f>
        <v>1540</v>
      </c>
      <c r="F75" s="24">
        <f t="shared" si="35"/>
        <v>3466427.4999999995</v>
      </c>
      <c r="G75" s="97">
        <f t="shared" si="35"/>
        <v>1678</v>
      </c>
      <c r="H75" s="24">
        <f t="shared" si="35"/>
        <v>3851998.93</v>
      </c>
      <c r="I75" s="99">
        <f t="shared" si="35"/>
        <v>1891</v>
      </c>
      <c r="J75" s="98">
        <f t="shared" si="35"/>
        <v>4349316.3199999994</v>
      </c>
      <c r="K75" s="84">
        <f>SUM(E75+G75+I75)</f>
        <v>5109</v>
      </c>
      <c r="L75" s="25">
        <f>SUM(D75+F75+H75+J75)</f>
        <v>11667742.75</v>
      </c>
      <c r="M75" s="97">
        <f t="shared" ref="M75:R75" si="36">SUM(M18+M36+M49+M62)</f>
        <v>1611</v>
      </c>
      <c r="N75" s="24">
        <f t="shared" si="36"/>
        <v>3616689.69</v>
      </c>
      <c r="O75" s="100">
        <f t="shared" si="36"/>
        <v>1924</v>
      </c>
      <c r="P75" s="107">
        <f t="shared" si="36"/>
        <v>4034251.51</v>
      </c>
      <c r="Q75" s="100">
        <f t="shared" si="36"/>
        <v>1791</v>
      </c>
      <c r="R75" s="107">
        <f t="shared" si="36"/>
        <v>3650129.84</v>
      </c>
      <c r="S75" s="79">
        <f>SUM(M75+O75+Q75)</f>
        <v>5326</v>
      </c>
      <c r="T75" s="139">
        <f>SUM(N75+P75+R75)</f>
        <v>11301071.039999999</v>
      </c>
      <c r="U75" s="100">
        <f t="shared" ref="U75:Z75" si="37">SUM(U18+U36+U49+U62)</f>
        <v>1945</v>
      </c>
      <c r="V75" s="107">
        <f t="shared" si="37"/>
        <v>4185709.4899999998</v>
      </c>
      <c r="W75" s="100">
        <f t="shared" si="37"/>
        <v>1928</v>
      </c>
      <c r="X75" s="107">
        <f t="shared" si="37"/>
        <v>4043033.16</v>
      </c>
      <c r="Y75" s="100">
        <f t="shared" si="37"/>
        <v>1898</v>
      </c>
      <c r="Z75" s="107">
        <f t="shared" si="37"/>
        <v>4021137.4</v>
      </c>
      <c r="AA75" s="79">
        <f>SUM(U75+W75+Y75)</f>
        <v>5771</v>
      </c>
      <c r="AB75" s="139">
        <f>SUM(V75+X75+Z75)</f>
        <v>12249880.050000001</v>
      </c>
      <c r="AC75" s="103">
        <f t="shared" ref="AC75:AH75" si="38">SUM(AC18+AC36+AC49+AC62)</f>
        <v>2009</v>
      </c>
      <c r="AD75" s="109">
        <f t="shared" si="38"/>
        <v>4223191.3600000003</v>
      </c>
      <c r="AE75" s="103">
        <f t="shared" si="38"/>
        <v>2021</v>
      </c>
      <c r="AF75" s="109">
        <f t="shared" si="38"/>
        <v>4206814.95</v>
      </c>
      <c r="AG75" s="103">
        <f t="shared" si="38"/>
        <v>1759</v>
      </c>
      <c r="AH75" s="109">
        <f t="shared" si="38"/>
        <v>4117359.08</v>
      </c>
      <c r="AI75" s="79">
        <f>SUM(AC75+AE75+AG75)</f>
        <v>5789</v>
      </c>
      <c r="AJ75" s="139">
        <f>SUM(AD75+AF75+AH75)</f>
        <v>12547365.390000001</v>
      </c>
      <c r="AK75" s="142">
        <f>SUM(K75+S75+AA75+AI75)</f>
        <v>21995</v>
      </c>
      <c r="AL75" s="143">
        <f>SUM(L75+T75+AB75+AJ75)</f>
        <v>47766059.230000004</v>
      </c>
      <c r="AM75" s="144">
        <v>48541841.259999998</v>
      </c>
      <c r="AN75" s="145">
        <f>SUM(AL75-AM75)</f>
        <v>-775782.02999999374</v>
      </c>
      <c r="AO75" s="175"/>
    </row>
    <row r="76" spans="3:41" x14ac:dyDescent="0.3">
      <c r="C76" s="176">
        <v>-0.01</v>
      </c>
      <c r="D76" s="24"/>
      <c r="E76" s="97"/>
      <c r="F76" s="24"/>
      <c r="G76" s="97"/>
      <c r="H76" s="24"/>
      <c r="I76" s="99"/>
      <c r="J76" s="98"/>
      <c r="K76" s="84"/>
      <c r="L76" s="25">
        <f>SUM(D76+F76+H76+J76)</f>
        <v>0</v>
      </c>
      <c r="M76" s="97"/>
      <c r="N76" s="24"/>
      <c r="O76" s="100"/>
      <c r="P76" s="107"/>
      <c r="Q76" s="100"/>
      <c r="R76" s="107"/>
      <c r="S76" s="79"/>
      <c r="T76" s="139">
        <f>SUM(N76+P76+R76)</f>
        <v>0</v>
      </c>
      <c r="U76" s="100"/>
      <c r="V76" s="107"/>
      <c r="W76" s="100"/>
      <c r="X76" s="107"/>
      <c r="Y76" s="100"/>
      <c r="Z76" s="107"/>
      <c r="AA76" s="79"/>
      <c r="AB76" s="139">
        <f>SUM(V76+X76+Z76)</f>
        <v>0</v>
      </c>
      <c r="AC76" s="103"/>
      <c r="AD76" s="109">
        <f>SUM(AD19)</f>
        <v>175277.1</v>
      </c>
      <c r="AE76" s="109"/>
      <c r="AF76" s="109">
        <f>SUM(AF19)</f>
        <v>0</v>
      </c>
      <c r="AG76" s="109"/>
      <c r="AH76" s="109">
        <f>SUM(AH19)</f>
        <v>349395.1</v>
      </c>
      <c r="AI76" s="79"/>
      <c r="AJ76" s="139">
        <f>SUM(AD76+AF76+AH76)</f>
        <v>524672.19999999995</v>
      </c>
      <c r="AK76" s="142"/>
      <c r="AL76" s="143">
        <f>SUM(L76+T76+AB76+AJ76)</f>
        <v>524672.19999999995</v>
      </c>
      <c r="AM76" s="144">
        <v>175277.1</v>
      </c>
      <c r="AN76" s="145">
        <f>SUM(AL76-AM76)</f>
        <v>349395.1</v>
      </c>
      <c r="AO76" s="175"/>
    </row>
    <row r="77" spans="3:41" ht="27" x14ac:dyDescent="0.3">
      <c r="C77" s="96" t="s">
        <v>46</v>
      </c>
      <c r="D77" s="24"/>
      <c r="E77" s="97"/>
      <c r="F77" s="24">
        <f>SUM(F20+F37+F50+F63)</f>
        <v>704931.83999999997</v>
      </c>
      <c r="G77" s="97"/>
      <c r="H77" s="24">
        <f>SUM(H20+H37+H50+H63)</f>
        <v>1256290.9800000002</v>
      </c>
      <c r="I77" s="99"/>
      <c r="J77" s="98">
        <f>SUM(J20+J37+J50+J63)</f>
        <v>704883.31</v>
      </c>
      <c r="K77" s="84">
        <f t="shared" ref="K77:K86" si="39">SUM(E77+G77+I77)</f>
        <v>0</v>
      </c>
      <c r="L77" s="25">
        <f t="shared" ref="L77:L86" si="40">SUM(D77+F77+H77+J77)</f>
        <v>2666106.1300000004</v>
      </c>
      <c r="M77" s="97">
        <f t="shared" ref="M77:R79" si="41">SUM(M20+M37+M50+M63)</f>
        <v>0</v>
      </c>
      <c r="N77" s="24">
        <f t="shared" si="41"/>
        <v>1136389.53</v>
      </c>
      <c r="O77" s="100">
        <f t="shared" si="41"/>
        <v>0</v>
      </c>
      <c r="P77" s="107">
        <f t="shared" si="41"/>
        <v>591591.51</v>
      </c>
      <c r="Q77" s="100">
        <f t="shared" si="41"/>
        <v>0</v>
      </c>
      <c r="R77" s="107">
        <f t="shared" si="41"/>
        <v>797105.47</v>
      </c>
      <c r="S77" s="79">
        <f t="shared" ref="S77:T86" si="42">SUM(M77+O77+Q77)</f>
        <v>0</v>
      </c>
      <c r="T77" s="139">
        <f t="shared" si="42"/>
        <v>2525086.5099999998</v>
      </c>
      <c r="U77" s="100">
        <f t="shared" ref="U77:Z79" si="43">SUM(U20+U37+U50+U63)</f>
        <v>0</v>
      </c>
      <c r="V77" s="107">
        <f t="shared" si="43"/>
        <v>381588.06000000006</v>
      </c>
      <c r="W77" s="100">
        <f t="shared" si="43"/>
        <v>0</v>
      </c>
      <c r="X77" s="107">
        <f t="shared" si="43"/>
        <v>554411.94000000006</v>
      </c>
      <c r="Y77" s="100">
        <f t="shared" si="43"/>
        <v>0</v>
      </c>
      <c r="Z77" s="107">
        <f t="shared" si="43"/>
        <v>330982.63</v>
      </c>
      <c r="AA77" s="79">
        <f t="shared" ref="AA77:AA86" si="44">SUM(U77+W77+Y77)</f>
        <v>0</v>
      </c>
      <c r="AB77" s="139">
        <f t="shared" ref="AB77:AB86" si="45">SUM(V77+X77+Z77)</f>
        <v>1266982.6300000001</v>
      </c>
      <c r="AC77" s="103">
        <f t="shared" ref="AC77:AH79" si="46">SUM(AC20+AC37+AC50+AC63)</f>
        <v>0</v>
      </c>
      <c r="AD77" s="109">
        <f t="shared" si="46"/>
        <v>285712.48</v>
      </c>
      <c r="AE77" s="103">
        <f t="shared" si="46"/>
        <v>0</v>
      </c>
      <c r="AF77" s="109">
        <f t="shared" si="46"/>
        <v>395030</v>
      </c>
      <c r="AG77" s="103">
        <f t="shared" si="46"/>
        <v>0</v>
      </c>
      <c r="AH77" s="109">
        <f t="shared" si="46"/>
        <v>784806.15999999992</v>
      </c>
      <c r="AI77" s="79">
        <f t="shared" ref="AI77:AI86" si="47">SUM(AC77+AE77+AG77)</f>
        <v>0</v>
      </c>
      <c r="AJ77" s="139">
        <f t="shared" ref="AJ77:AJ86" si="48">SUM(AD77+AF77+AH77)</f>
        <v>1465548.64</v>
      </c>
      <c r="AK77" s="142">
        <f t="shared" ref="AK77:AK86" si="49">SUM(K77+S77+AA77+AI77)</f>
        <v>0</v>
      </c>
      <c r="AL77" s="143">
        <f t="shared" ref="AL77:AL86" si="50">SUM(L77+T77+AB77+AJ77)</f>
        <v>7923723.9100000001</v>
      </c>
      <c r="AM77" s="144">
        <v>7138917.75</v>
      </c>
      <c r="AN77" s="145">
        <f t="shared" ref="AN77:AN87" si="51">SUM(AL77-AM77)</f>
        <v>784806.16000000015</v>
      </c>
    </row>
    <row r="78" spans="3:41" ht="27" x14ac:dyDescent="0.3">
      <c r="C78" s="96" t="s">
        <v>47</v>
      </c>
      <c r="D78" s="24">
        <f>SUM(D21+D38+D51+D64)</f>
        <v>858165.01</v>
      </c>
      <c r="E78" s="97"/>
      <c r="F78" s="24">
        <f>SUM(F21+F38+F51+F64)</f>
        <v>141564.72999999998</v>
      </c>
      <c r="G78" s="97"/>
      <c r="H78" s="24">
        <f>SUM(H21+H38+H51+H64)</f>
        <v>314224.05</v>
      </c>
      <c r="I78" s="99"/>
      <c r="J78" s="98">
        <f>SUM(J21+J38+J51+J64)</f>
        <v>1684624.3499999999</v>
      </c>
      <c r="K78" s="84">
        <f t="shared" si="39"/>
        <v>0</v>
      </c>
      <c r="L78" s="25">
        <f t="shared" si="40"/>
        <v>2998578.1399999997</v>
      </c>
      <c r="M78" s="97">
        <f t="shared" si="41"/>
        <v>0</v>
      </c>
      <c r="N78" s="24">
        <f t="shared" si="41"/>
        <v>0</v>
      </c>
      <c r="O78" s="100">
        <f t="shared" si="41"/>
        <v>0</v>
      </c>
      <c r="P78" s="107">
        <f t="shared" si="41"/>
        <v>0</v>
      </c>
      <c r="Q78" s="100">
        <f t="shared" si="41"/>
        <v>0</v>
      </c>
      <c r="R78" s="107">
        <f t="shared" si="41"/>
        <v>0</v>
      </c>
      <c r="S78" s="79">
        <f t="shared" si="42"/>
        <v>0</v>
      </c>
      <c r="T78" s="139">
        <f t="shared" si="42"/>
        <v>0</v>
      </c>
      <c r="U78" s="100">
        <f t="shared" si="43"/>
        <v>0</v>
      </c>
      <c r="V78" s="107">
        <f t="shared" si="43"/>
        <v>0</v>
      </c>
      <c r="W78" s="100">
        <f t="shared" si="43"/>
        <v>0</v>
      </c>
      <c r="X78" s="107">
        <f t="shared" si="43"/>
        <v>0</v>
      </c>
      <c r="Y78" s="100">
        <f t="shared" si="43"/>
        <v>0</v>
      </c>
      <c r="Z78" s="107">
        <f t="shared" si="43"/>
        <v>0</v>
      </c>
      <c r="AA78" s="79">
        <f t="shared" si="44"/>
        <v>0</v>
      </c>
      <c r="AB78" s="139">
        <f t="shared" si="45"/>
        <v>0</v>
      </c>
      <c r="AC78" s="103">
        <f t="shared" si="46"/>
        <v>0</v>
      </c>
      <c r="AD78" s="109">
        <f t="shared" si="46"/>
        <v>0</v>
      </c>
      <c r="AE78" s="103">
        <f t="shared" si="46"/>
        <v>0</v>
      </c>
      <c r="AF78" s="109">
        <f t="shared" si="46"/>
        <v>0</v>
      </c>
      <c r="AG78" s="103">
        <f t="shared" si="46"/>
        <v>0</v>
      </c>
      <c r="AH78" s="109">
        <f t="shared" si="46"/>
        <v>0</v>
      </c>
      <c r="AI78" s="79">
        <f t="shared" si="47"/>
        <v>0</v>
      </c>
      <c r="AJ78" s="139">
        <f t="shared" si="48"/>
        <v>0</v>
      </c>
      <c r="AK78" s="142">
        <f t="shared" si="49"/>
        <v>0</v>
      </c>
      <c r="AL78" s="143">
        <f t="shared" si="50"/>
        <v>2998578.1399999997</v>
      </c>
      <c r="AM78" s="144">
        <v>2998578.14</v>
      </c>
      <c r="AN78" s="145">
        <f t="shared" si="51"/>
        <v>-4.6566128730773926E-10</v>
      </c>
      <c r="AO78" s="175"/>
    </row>
    <row r="79" spans="3:41" s="31" customFormat="1" x14ac:dyDescent="0.3">
      <c r="C79" s="177" t="s">
        <v>48</v>
      </c>
      <c r="D79" s="109"/>
      <c r="E79" s="103"/>
      <c r="F79" s="109">
        <f>SUM(F22+F39+F52+F65)</f>
        <v>0</v>
      </c>
      <c r="G79" s="109">
        <f>SUM(G22+G39+G52+G65)</f>
        <v>0</v>
      </c>
      <c r="H79" s="109">
        <f>SUM(H22+H39+H52+H65)</f>
        <v>0</v>
      </c>
      <c r="I79" s="109">
        <f>SUM(I22+I39+I52+I65)</f>
        <v>0</v>
      </c>
      <c r="J79" s="104"/>
      <c r="K79" s="178">
        <f t="shared" si="39"/>
        <v>0</v>
      </c>
      <c r="L79" s="179">
        <f t="shared" si="40"/>
        <v>0</v>
      </c>
      <c r="M79" s="103">
        <f t="shared" si="41"/>
        <v>0</v>
      </c>
      <c r="N79" s="109">
        <f t="shared" si="41"/>
        <v>0</v>
      </c>
      <c r="O79" s="103">
        <f t="shared" si="41"/>
        <v>0</v>
      </c>
      <c r="P79" s="109">
        <f t="shared" si="41"/>
        <v>0</v>
      </c>
      <c r="Q79" s="103">
        <f t="shared" si="41"/>
        <v>0</v>
      </c>
      <c r="R79" s="109">
        <f t="shared" si="41"/>
        <v>0</v>
      </c>
      <c r="S79" s="180">
        <f t="shared" si="42"/>
        <v>0</v>
      </c>
      <c r="T79" s="181">
        <f t="shared" si="42"/>
        <v>0</v>
      </c>
      <c r="U79" s="103">
        <f t="shared" si="43"/>
        <v>0</v>
      </c>
      <c r="V79" s="109">
        <f t="shared" si="43"/>
        <v>0</v>
      </c>
      <c r="W79" s="103">
        <f t="shared" si="43"/>
        <v>0</v>
      </c>
      <c r="X79" s="109">
        <f t="shared" si="43"/>
        <v>453.6</v>
      </c>
      <c r="Y79" s="103">
        <f t="shared" si="43"/>
        <v>0</v>
      </c>
      <c r="Z79" s="109">
        <f t="shared" si="43"/>
        <v>0</v>
      </c>
      <c r="AA79" s="180">
        <f t="shared" si="44"/>
        <v>0</v>
      </c>
      <c r="AB79" s="181">
        <f t="shared" si="45"/>
        <v>453.6</v>
      </c>
      <c r="AC79" s="103">
        <f t="shared" si="46"/>
        <v>0</v>
      </c>
      <c r="AD79" s="109">
        <f t="shared" si="46"/>
        <v>0</v>
      </c>
      <c r="AE79" s="103">
        <f t="shared" si="46"/>
        <v>0</v>
      </c>
      <c r="AF79" s="109">
        <f t="shared" si="46"/>
        <v>0</v>
      </c>
      <c r="AG79" s="103">
        <f t="shared" si="46"/>
        <v>0</v>
      </c>
      <c r="AH79" s="109">
        <f t="shared" si="46"/>
        <v>0</v>
      </c>
      <c r="AI79" s="180">
        <f t="shared" si="47"/>
        <v>0</v>
      </c>
      <c r="AJ79" s="181">
        <f t="shared" si="48"/>
        <v>0</v>
      </c>
      <c r="AK79" s="182">
        <f t="shared" si="49"/>
        <v>0</v>
      </c>
      <c r="AL79" s="183">
        <f t="shared" si="50"/>
        <v>453.6</v>
      </c>
      <c r="AM79" s="144">
        <v>453.6</v>
      </c>
      <c r="AN79" s="184">
        <f t="shared" si="51"/>
        <v>0</v>
      </c>
      <c r="AO79" s="185"/>
    </row>
    <row r="80" spans="3:41" x14ac:dyDescent="0.3">
      <c r="C80" s="96" t="s">
        <v>49</v>
      </c>
      <c r="D80" s="96"/>
      <c r="E80" s="97">
        <f t="shared" ref="E80:J81" si="52">SUM(E23)</f>
        <v>29</v>
      </c>
      <c r="F80" s="24">
        <f t="shared" si="52"/>
        <v>61659.72</v>
      </c>
      <c r="G80" s="97">
        <f t="shared" si="52"/>
        <v>31</v>
      </c>
      <c r="H80" s="24">
        <f t="shared" si="52"/>
        <v>57829.73</v>
      </c>
      <c r="I80" s="99">
        <f t="shared" si="52"/>
        <v>42</v>
      </c>
      <c r="J80" s="98">
        <f t="shared" si="52"/>
        <v>85055.97</v>
      </c>
      <c r="K80" s="84">
        <f t="shared" si="39"/>
        <v>102</v>
      </c>
      <c r="L80" s="25">
        <f t="shared" si="40"/>
        <v>204545.42</v>
      </c>
      <c r="M80" s="97">
        <f t="shared" ref="M80:R82" si="53">SUM(M23)</f>
        <v>36</v>
      </c>
      <c r="N80" s="24">
        <f t="shared" si="53"/>
        <v>69558.179999999993</v>
      </c>
      <c r="O80" s="100">
        <f t="shared" si="53"/>
        <v>36</v>
      </c>
      <c r="P80" s="107">
        <f t="shared" si="53"/>
        <v>66284</v>
      </c>
      <c r="Q80" s="100">
        <f t="shared" si="53"/>
        <v>41</v>
      </c>
      <c r="R80" s="107">
        <f t="shared" si="53"/>
        <v>74578.59</v>
      </c>
      <c r="S80" s="79">
        <f t="shared" si="42"/>
        <v>113</v>
      </c>
      <c r="T80" s="139">
        <f t="shared" si="42"/>
        <v>210420.77</v>
      </c>
      <c r="U80" s="100">
        <f t="shared" ref="U80:Z82" si="54">SUM(U23)</f>
        <v>45</v>
      </c>
      <c r="V80" s="107">
        <f t="shared" si="54"/>
        <v>84310.19</v>
      </c>
      <c r="W80" s="100">
        <f t="shared" si="54"/>
        <v>23</v>
      </c>
      <c r="X80" s="107">
        <f t="shared" si="54"/>
        <v>37188.239999999998</v>
      </c>
      <c r="Y80" s="100">
        <f t="shared" si="54"/>
        <v>41</v>
      </c>
      <c r="Z80" s="107">
        <f t="shared" si="54"/>
        <v>80876.34</v>
      </c>
      <c r="AA80" s="79">
        <f t="shared" si="44"/>
        <v>109</v>
      </c>
      <c r="AB80" s="139">
        <f t="shared" si="45"/>
        <v>202374.77</v>
      </c>
      <c r="AC80" s="103">
        <f t="shared" ref="AC80:AH82" si="55">SUM(AC23)</f>
        <v>35</v>
      </c>
      <c r="AD80" s="109">
        <f t="shared" si="55"/>
        <v>62249.88</v>
      </c>
      <c r="AE80" s="103">
        <f t="shared" si="55"/>
        <v>46</v>
      </c>
      <c r="AF80" s="109">
        <f t="shared" si="55"/>
        <v>75585.100000000006</v>
      </c>
      <c r="AG80" s="103">
        <f t="shared" si="55"/>
        <v>35</v>
      </c>
      <c r="AH80" s="109">
        <f t="shared" si="55"/>
        <v>61047.33</v>
      </c>
      <c r="AI80" s="79">
        <f t="shared" si="47"/>
        <v>116</v>
      </c>
      <c r="AJ80" s="139">
        <f t="shared" si="48"/>
        <v>198882.31</v>
      </c>
      <c r="AK80" s="142">
        <f t="shared" si="49"/>
        <v>440</v>
      </c>
      <c r="AL80" s="143">
        <f t="shared" si="50"/>
        <v>816223.27</v>
      </c>
      <c r="AM80" s="144">
        <v>818840.59</v>
      </c>
      <c r="AN80" s="145">
        <f t="shared" si="51"/>
        <v>-2617.3199999999488</v>
      </c>
      <c r="AO80" s="175"/>
    </row>
    <row r="81" spans="3:42" x14ac:dyDescent="0.3">
      <c r="C81" s="96" t="s">
        <v>50</v>
      </c>
      <c r="D81" s="96"/>
      <c r="E81" s="97">
        <f t="shared" si="52"/>
        <v>12</v>
      </c>
      <c r="F81" s="24">
        <f t="shared" si="52"/>
        <v>38760</v>
      </c>
      <c r="G81" s="97">
        <f t="shared" si="52"/>
        <v>10</v>
      </c>
      <c r="H81" s="24">
        <f t="shared" si="52"/>
        <v>24510</v>
      </c>
      <c r="I81" s="99">
        <f t="shared" si="52"/>
        <v>8</v>
      </c>
      <c r="J81" s="98">
        <f t="shared" si="52"/>
        <v>29640</v>
      </c>
      <c r="K81" s="84">
        <f t="shared" si="39"/>
        <v>30</v>
      </c>
      <c r="L81" s="25">
        <f t="shared" si="40"/>
        <v>92910</v>
      </c>
      <c r="M81" s="97">
        <f t="shared" si="53"/>
        <v>7</v>
      </c>
      <c r="N81" s="24">
        <f t="shared" si="53"/>
        <v>25650</v>
      </c>
      <c r="O81" s="100">
        <f t="shared" si="53"/>
        <v>9</v>
      </c>
      <c r="P81" s="107">
        <f t="shared" si="53"/>
        <v>27360</v>
      </c>
      <c r="Q81" s="100">
        <f t="shared" si="53"/>
        <v>4</v>
      </c>
      <c r="R81" s="107">
        <f t="shared" si="53"/>
        <v>10830</v>
      </c>
      <c r="S81" s="79">
        <f t="shared" si="42"/>
        <v>20</v>
      </c>
      <c r="T81" s="139">
        <f t="shared" si="42"/>
        <v>63840</v>
      </c>
      <c r="U81" s="100">
        <f t="shared" si="54"/>
        <v>8</v>
      </c>
      <c r="V81" s="107">
        <f t="shared" si="54"/>
        <v>38760</v>
      </c>
      <c r="W81" s="100">
        <f t="shared" si="54"/>
        <v>8</v>
      </c>
      <c r="X81" s="107">
        <f t="shared" si="54"/>
        <v>27360</v>
      </c>
      <c r="Y81" s="100">
        <f t="shared" si="54"/>
        <v>7</v>
      </c>
      <c r="Z81" s="107">
        <f t="shared" si="54"/>
        <v>27930</v>
      </c>
      <c r="AA81" s="79">
        <f t="shared" si="44"/>
        <v>23</v>
      </c>
      <c r="AB81" s="139">
        <f t="shared" si="45"/>
        <v>94050</v>
      </c>
      <c r="AC81" s="103">
        <f t="shared" si="55"/>
        <v>9</v>
      </c>
      <c r="AD81" s="109">
        <f t="shared" si="55"/>
        <v>47880</v>
      </c>
      <c r="AE81" s="103">
        <f t="shared" si="55"/>
        <v>10</v>
      </c>
      <c r="AF81" s="109">
        <f t="shared" si="55"/>
        <v>45030</v>
      </c>
      <c r="AG81" s="103">
        <f t="shared" si="55"/>
        <v>11</v>
      </c>
      <c r="AH81" s="109">
        <f t="shared" si="55"/>
        <v>53010</v>
      </c>
      <c r="AI81" s="79">
        <f t="shared" si="47"/>
        <v>30</v>
      </c>
      <c r="AJ81" s="139">
        <f t="shared" si="48"/>
        <v>145920</v>
      </c>
      <c r="AK81" s="142">
        <f t="shared" si="49"/>
        <v>103</v>
      </c>
      <c r="AL81" s="143">
        <f t="shared" si="50"/>
        <v>396720</v>
      </c>
      <c r="AM81" s="144">
        <v>403126.8</v>
      </c>
      <c r="AN81" s="145">
        <f t="shared" si="51"/>
        <v>-6406.7999999999884</v>
      </c>
      <c r="AO81" s="175"/>
      <c r="AP81" s="175"/>
    </row>
    <row r="82" spans="3:42" s="31" customFormat="1" ht="27" x14ac:dyDescent="0.3">
      <c r="C82" s="177" t="s">
        <v>51</v>
      </c>
      <c r="D82" s="177"/>
      <c r="E82" s="103"/>
      <c r="F82" s="109">
        <f>SUM(F25)</f>
        <v>0</v>
      </c>
      <c r="G82" s="109">
        <f>SUM(G25)</f>
        <v>0</v>
      </c>
      <c r="H82" s="109">
        <f>SUM(H25)</f>
        <v>0</v>
      </c>
      <c r="I82" s="109">
        <f>SUM(I25)</f>
        <v>0</v>
      </c>
      <c r="J82" s="104"/>
      <c r="K82" s="178">
        <f t="shared" si="39"/>
        <v>0</v>
      </c>
      <c r="L82" s="179">
        <f t="shared" si="40"/>
        <v>0</v>
      </c>
      <c r="M82" s="103">
        <f t="shared" si="53"/>
        <v>0</v>
      </c>
      <c r="N82" s="109">
        <f t="shared" si="53"/>
        <v>0</v>
      </c>
      <c r="O82" s="103">
        <f t="shared" si="53"/>
        <v>0</v>
      </c>
      <c r="P82" s="109">
        <f t="shared" si="53"/>
        <v>0</v>
      </c>
      <c r="Q82" s="103">
        <f t="shared" si="53"/>
        <v>0</v>
      </c>
      <c r="R82" s="109">
        <f t="shared" si="53"/>
        <v>0</v>
      </c>
      <c r="S82" s="180">
        <f t="shared" si="42"/>
        <v>0</v>
      </c>
      <c r="T82" s="181">
        <f t="shared" si="42"/>
        <v>0</v>
      </c>
      <c r="U82" s="103">
        <f t="shared" si="54"/>
        <v>0</v>
      </c>
      <c r="V82" s="109">
        <f t="shared" si="54"/>
        <v>0</v>
      </c>
      <c r="W82" s="103">
        <f t="shared" si="54"/>
        <v>0</v>
      </c>
      <c r="X82" s="109">
        <f t="shared" si="54"/>
        <v>0</v>
      </c>
      <c r="Y82" s="103">
        <f t="shared" si="54"/>
        <v>0</v>
      </c>
      <c r="Z82" s="109">
        <f t="shared" si="54"/>
        <v>0</v>
      </c>
      <c r="AA82" s="180">
        <f t="shared" si="44"/>
        <v>0</v>
      </c>
      <c r="AB82" s="181">
        <f t="shared" si="45"/>
        <v>0</v>
      </c>
      <c r="AC82" s="103">
        <f t="shared" si="55"/>
        <v>0</v>
      </c>
      <c r="AD82" s="109">
        <f t="shared" si="55"/>
        <v>0</v>
      </c>
      <c r="AE82" s="103">
        <f t="shared" si="55"/>
        <v>0</v>
      </c>
      <c r="AF82" s="109">
        <f t="shared" si="55"/>
        <v>0</v>
      </c>
      <c r="AG82" s="103">
        <f t="shared" si="55"/>
        <v>0</v>
      </c>
      <c r="AH82" s="109">
        <f t="shared" si="55"/>
        <v>0</v>
      </c>
      <c r="AI82" s="180">
        <f t="shared" si="47"/>
        <v>0</v>
      </c>
      <c r="AJ82" s="181">
        <f t="shared" si="48"/>
        <v>0</v>
      </c>
      <c r="AK82" s="182">
        <f t="shared" si="49"/>
        <v>0</v>
      </c>
      <c r="AL82" s="183">
        <f t="shared" si="50"/>
        <v>0</v>
      </c>
      <c r="AM82" s="144">
        <v>0</v>
      </c>
      <c r="AN82" s="184">
        <f t="shared" si="51"/>
        <v>0</v>
      </c>
      <c r="AO82" s="185"/>
      <c r="AP82" s="185"/>
    </row>
    <row r="83" spans="3:42" s="347" customFormat="1" x14ac:dyDescent="0.3">
      <c r="C83" s="348" t="s">
        <v>52</v>
      </c>
      <c r="D83" s="348"/>
      <c r="E83" s="349"/>
      <c r="F83" s="350">
        <f>SUM(F26+F40+F53+F66)</f>
        <v>777418.91</v>
      </c>
      <c r="G83" s="349"/>
      <c r="H83" s="350">
        <f>SUM(H26+H40+H53+H66)</f>
        <v>721459.71</v>
      </c>
      <c r="I83" s="349"/>
      <c r="J83" s="350">
        <f>SUM(J26+J40+J53+J66)</f>
        <v>939204.51</v>
      </c>
      <c r="K83" s="349">
        <f t="shared" si="39"/>
        <v>0</v>
      </c>
      <c r="L83" s="350">
        <f t="shared" si="40"/>
        <v>2438083.13</v>
      </c>
      <c r="M83" s="349"/>
      <c r="N83" s="350">
        <f>SUM(N26+N40+N53+N66)</f>
        <v>759355.15</v>
      </c>
      <c r="O83" s="353"/>
      <c r="P83" s="354">
        <f>SUM(P26+P40+P53+P66)</f>
        <v>968330.99</v>
      </c>
      <c r="Q83" s="353"/>
      <c r="R83" s="354">
        <f>SUM(R26+R40+R53+R66)</f>
        <v>964465.96</v>
      </c>
      <c r="S83" s="351">
        <f t="shared" si="42"/>
        <v>0</v>
      </c>
      <c r="T83" s="363">
        <f t="shared" si="42"/>
        <v>2692152.1</v>
      </c>
      <c r="U83" s="353"/>
      <c r="V83" s="354">
        <f>SUM(V26+V40+V53+V66)</f>
        <v>931218.17</v>
      </c>
      <c r="W83" s="353"/>
      <c r="X83" s="354">
        <f>SUM(X26+X40+X53+X66)</f>
        <v>978876.72</v>
      </c>
      <c r="Y83" s="353"/>
      <c r="Z83" s="354">
        <f>SUM(Z26+Z40+Z53+Z66)</f>
        <v>940330.51</v>
      </c>
      <c r="AA83" s="351">
        <f t="shared" si="44"/>
        <v>0</v>
      </c>
      <c r="AB83" s="363">
        <f t="shared" si="45"/>
        <v>2850425.4000000004</v>
      </c>
      <c r="AC83" s="357"/>
      <c r="AD83" s="358">
        <f>SUM(AD26+AD40+AD53+AD66)</f>
        <v>856831.54</v>
      </c>
      <c r="AE83" s="357"/>
      <c r="AF83" s="358">
        <f>SUM(AF26+AF40+AF53+AF66)</f>
        <v>942509.05999999994</v>
      </c>
      <c r="AG83" s="357"/>
      <c r="AH83" s="358">
        <f>SUM(AH26+AH40+AH53+AH66)</f>
        <v>789733.99</v>
      </c>
      <c r="AI83" s="351">
        <f t="shared" si="47"/>
        <v>0</v>
      </c>
      <c r="AJ83" s="363">
        <f t="shared" si="48"/>
        <v>2589074.59</v>
      </c>
      <c r="AK83" s="351">
        <f t="shared" si="49"/>
        <v>0</v>
      </c>
      <c r="AL83" s="363">
        <f t="shared" si="50"/>
        <v>10569735.220000001</v>
      </c>
      <c r="AM83" s="364">
        <v>10612616.59</v>
      </c>
      <c r="AN83" s="365">
        <f t="shared" si="51"/>
        <v>-42881.36999999918</v>
      </c>
      <c r="AO83" s="362"/>
      <c r="AP83" s="362"/>
    </row>
    <row r="84" spans="3:42" s="347" customFormat="1" ht="40.5" x14ac:dyDescent="0.3">
      <c r="C84" s="348" t="s">
        <v>53</v>
      </c>
      <c r="D84" s="348"/>
      <c r="E84" s="349"/>
      <c r="F84" s="350">
        <f>SUM(F27+F41+F54+F67)</f>
        <v>3867.1499999999996</v>
      </c>
      <c r="G84" s="349"/>
      <c r="H84" s="350">
        <f>SUM(H27+H41+H54+H67)</f>
        <v>26023.78</v>
      </c>
      <c r="I84" s="349"/>
      <c r="J84" s="350">
        <f>SUM(J27+J41+J54+J67)</f>
        <v>3509.92</v>
      </c>
      <c r="K84" s="349">
        <f t="shared" si="39"/>
        <v>0</v>
      </c>
      <c r="L84" s="350">
        <f t="shared" si="40"/>
        <v>33400.85</v>
      </c>
      <c r="M84" s="349"/>
      <c r="N84" s="350">
        <f>SUM(N27+N41+N54+N67)</f>
        <v>678.11</v>
      </c>
      <c r="O84" s="353"/>
      <c r="P84" s="354">
        <f>SUM(P27+P41+P54+P67)</f>
        <v>430.74</v>
      </c>
      <c r="Q84" s="353"/>
      <c r="R84" s="354">
        <f>SUM(R27+R41+R54+R67)</f>
        <v>215.37</v>
      </c>
      <c r="S84" s="351">
        <f t="shared" si="42"/>
        <v>0</v>
      </c>
      <c r="T84" s="363">
        <f t="shared" si="42"/>
        <v>1324.2199999999998</v>
      </c>
      <c r="U84" s="353"/>
      <c r="V84" s="354">
        <f>SUM(V27+V41+V54+V67)</f>
        <v>13169.570000000002</v>
      </c>
      <c r="W84" s="353"/>
      <c r="X84" s="354">
        <f>SUM(X27+X41+X54+X67)</f>
        <v>23075.219999999998</v>
      </c>
      <c r="Y84" s="353"/>
      <c r="Z84" s="354">
        <f>SUM(Z27+Z41+Z54+Z67)</f>
        <v>5910.99</v>
      </c>
      <c r="AA84" s="351">
        <f t="shared" si="44"/>
        <v>0</v>
      </c>
      <c r="AB84" s="363">
        <f t="shared" si="45"/>
        <v>42155.78</v>
      </c>
      <c r="AC84" s="357"/>
      <c r="AD84" s="358">
        <f>SUM(AD27+AD41+AD54+AD67)</f>
        <v>1324.2199999999998</v>
      </c>
      <c r="AE84" s="357"/>
      <c r="AF84" s="358">
        <f>SUM(AF27+AF41+AF54+AF67)</f>
        <v>1292.22</v>
      </c>
      <c r="AG84" s="357"/>
      <c r="AH84" s="358">
        <f>SUM(AH27+AH41+AH54+AH67)</f>
        <v>1938.33</v>
      </c>
      <c r="AI84" s="351">
        <f t="shared" si="47"/>
        <v>0</v>
      </c>
      <c r="AJ84" s="363">
        <f t="shared" si="48"/>
        <v>4554.7699999999995</v>
      </c>
      <c r="AK84" s="351">
        <f t="shared" si="49"/>
        <v>0</v>
      </c>
      <c r="AL84" s="363">
        <f t="shared" si="50"/>
        <v>81435.62000000001</v>
      </c>
      <c r="AM84" s="360">
        <v>85055.29</v>
      </c>
      <c r="AN84" s="365">
        <f t="shared" si="51"/>
        <v>-3619.6699999999837</v>
      </c>
    </row>
    <row r="85" spans="3:42" s="347" customFormat="1" x14ac:dyDescent="0.3">
      <c r="C85" s="348" t="s">
        <v>54</v>
      </c>
      <c r="D85" s="348"/>
      <c r="E85" s="349"/>
      <c r="F85" s="350">
        <f>SUM(F28+F42+F55+F68)</f>
        <v>0</v>
      </c>
      <c r="G85" s="349"/>
      <c r="H85" s="350">
        <f>SUM(H28+H42+H55+H68)</f>
        <v>0</v>
      </c>
      <c r="I85" s="349"/>
      <c r="J85" s="350">
        <f>SUM(J28+J42+J55+J68)</f>
        <v>97256.470000000016</v>
      </c>
      <c r="K85" s="349">
        <f t="shared" si="39"/>
        <v>0</v>
      </c>
      <c r="L85" s="350">
        <f t="shared" si="40"/>
        <v>97256.470000000016</v>
      </c>
      <c r="M85" s="349"/>
      <c r="N85" s="350">
        <f>SUM(N28+N42+N55+N68)</f>
        <v>0</v>
      </c>
      <c r="O85" s="353"/>
      <c r="P85" s="354">
        <f>SUM(P28+P42+P55+P68)</f>
        <v>0</v>
      </c>
      <c r="Q85" s="353"/>
      <c r="R85" s="354">
        <f>SUM(R28+R42+R55+R68)</f>
        <v>36829.42</v>
      </c>
      <c r="S85" s="351">
        <f t="shared" si="42"/>
        <v>0</v>
      </c>
      <c r="T85" s="363">
        <f t="shared" si="42"/>
        <v>36829.42</v>
      </c>
      <c r="U85" s="353"/>
      <c r="V85" s="354">
        <f>SUM(V28+V42+V55+V68)</f>
        <v>0</v>
      </c>
      <c r="W85" s="353"/>
      <c r="X85" s="354">
        <f>SUM(X28+X42+X55+X68)</f>
        <v>0</v>
      </c>
      <c r="Y85" s="353"/>
      <c r="Z85" s="354">
        <f>SUM(Z28+Z42+Z55+Z68)</f>
        <v>105657.43</v>
      </c>
      <c r="AA85" s="351">
        <f t="shared" si="44"/>
        <v>0</v>
      </c>
      <c r="AB85" s="363">
        <f t="shared" si="45"/>
        <v>105657.43</v>
      </c>
      <c r="AC85" s="357"/>
      <c r="AD85" s="358">
        <f>SUM(AD28+AD42+AD55+AD68)</f>
        <v>0</v>
      </c>
      <c r="AE85" s="357"/>
      <c r="AF85" s="358">
        <f>SUM(AF28+AF42+AF55+AF68)</f>
        <v>0</v>
      </c>
      <c r="AG85" s="357"/>
      <c r="AH85" s="358">
        <f>SUM(AH28+AH42+AH55+AH68)</f>
        <v>-524.45000000000005</v>
      </c>
      <c r="AI85" s="351">
        <f t="shared" si="47"/>
        <v>0</v>
      </c>
      <c r="AJ85" s="363">
        <f t="shared" si="48"/>
        <v>-524.45000000000005</v>
      </c>
      <c r="AK85" s="351">
        <f t="shared" si="49"/>
        <v>0</v>
      </c>
      <c r="AL85" s="363">
        <f t="shared" si="50"/>
        <v>239218.87</v>
      </c>
      <c r="AM85" s="360">
        <v>239743.32</v>
      </c>
      <c r="AN85" s="365">
        <f t="shared" si="51"/>
        <v>-524.45000000001164</v>
      </c>
    </row>
    <row r="86" spans="3:42" s="31" customFormat="1" x14ac:dyDescent="0.3">
      <c r="C86" s="177" t="s">
        <v>55</v>
      </c>
      <c r="D86" s="177"/>
      <c r="E86" s="103"/>
      <c r="F86" s="109">
        <f>SUM(F29+F43+F56+F69)</f>
        <v>0</v>
      </c>
      <c r="G86" s="109">
        <f>SUM(G29+G43+G56+G69)</f>
        <v>0</v>
      </c>
      <c r="H86" s="109">
        <f>SUM(H29+H43+H56+H69)</f>
        <v>0</v>
      </c>
      <c r="I86" s="109">
        <f>SUM(I29+I43+I56+I69)</f>
        <v>8</v>
      </c>
      <c r="J86" s="109">
        <f>SUM(J29+J43+J56+J69)</f>
        <v>1368</v>
      </c>
      <c r="K86" s="178">
        <f t="shared" si="39"/>
        <v>8</v>
      </c>
      <c r="L86" s="179">
        <f t="shared" si="40"/>
        <v>1368</v>
      </c>
      <c r="M86" s="103"/>
      <c r="N86" s="109">
        <f>SUM(N29+N43+N56+N69)</f>
        <v>513</v>
      </c>
      <c r="O86" s="103"/>
      <c r="P86" s="109">
        <f>SUM(P29+P43+P56+P69)</f>
        <v>342</v>
      </c>
      <c r="Q86" s="103"/>
      <c r="R86" s="109">
        <f>SUM(R29+R43+R56+R69)</f>
        <v>0</v>
      </c>
      <c r="S86" s="180">
        <f t="shared" si="42"/>
        <v>0</v>
      </c>
      <c r="T86" s="181">
        <f t="shared" si="42"/>
        <v>855</v>
      </c>
      <c r="U86" s="103"/>
      <c r="V86" s="109">
        <f>SUM(V29+V43+V56+V69)</f>
        <v>635.81999999999994</v>
      </c>
      <c r="W86" s="103"/>
      <c r="X86" s="109">
        <f>SUM(X29+X43+X56+X69)</f>
        <v>0</v>
      </c>
      <c r="Y86" s="103"/>
      <c r="Z86" s="109">
        <f>SUM(Z29+Z43+Z56+Z69)</f>
        <v>171</v>
      </c>
      <c r="AA86" s="180">
        <f t="shared" si="44"/>
        <v>0</v>
      </c>
      <c r="AB86" s="181">
        <f t="shared" si="45"/>
        <v>806.81999999999994</v>
      </c>
      <c r="AC86" s="103"/>
      <c r="AD86" s="109">
        <f>SUM(AD29+AD43+AD56+AD69)</f>
        <v>0</v>
      </c>
      <c r="AE86" s="103"/>
      <c r="AF86" s="109">
        <f>SUM(AF29+AF43+AF56+AF69)</f>
        <v>0</v>
      </c>
      <c r="AG86" s="103"/>
      <c r="AH86" s="109">
        <f>SUM(AH29+AH43+AH56+AH69)</f>
        <v>0</v>
      </c>
      <c r="AI86" s="180">
        <f t="shared" si="47"/>
        <v>0</v>
      </c>
      <c r="AJ86" s="181">
        <f t="shared" si="48"/>
        <v>0</v>
      </c>
      <c r="AK86" s="182">
        <f t="shared" si="49"/>
        <v>8</v>
      </c>
      <c r="AL86" s="183">
        <f t="shared" si="50"/>
        <v>3029.8199999999997</v>
      </c>
      <c r="AM86" s="92">
        <v>3029.82</v>
      </c>
      <c r="AN86" s="184">
        <f t="shared" si="51"/>
        <v>-4.5474735088646412E-13</v>
      </c>
    </row>
    <row r="87" spans="3:42" ht="27" x14ac:dyDescent="0.3">
      <c r="C87" s="96" t="s">
        <v>67</v>
      </c>
      <c r="D87" s="106">
        <f>SUM(D30)</f>
        <v>0</v>
      </c>
      <c r="E87" s="96">
        <f t="shared" ref="E87:J87" si="56">SUM(E30)</f>
        <v>0</v>
      </c>
      <c r="F87" s="106">
        <f t="shared" si="56"/>
        <v>0</v>
      </c>
      <c r="G87" s="96">
        <f t="shared" si="56"/>
        <v>0</v>
      </c>
      <c r="H87" s="106">
        <f t="shared" si="56"/>
        <v>0</v>
      </c>
      <c r="I87" s="96">
        <f t="shared" si="56"/>
        <v>0</v>
      </c>
      <c r="J87" s="106">
        <f t="shared" si="56"/>
        <v>0</v>
      </c>
      <c r="K87" s="84">
        <f>SUM(E87+G87+I87)</f>
        <v>0</v>
      </c>
      <c r="L87" s="25">
        <f>SUM(D87+F87+H87+J87)</f>
        <v>0</v>
      </c>
      <c r="M87" s="96">
        <f t="shared" ref="M87:R87" si="57">SUM(M30)</f>
        <v>0</v>
      </c>
      <c r="N87" s="106">
        <f t="shared" si="57"/>
        <v>0</v>
      </c>
      <c r="O87" s="96">
        <f t="shared" si="57"/>
        <v>0</v>
      </c>
      <c r="P87" s="106">
        <f t="shared" si="57"/>
        <v>7840</v>
      </c>
      <c r="Q87" s="96">
        <f t="shared" si="57"/>
        <v>0</v>
      </c>
      <c r="R87" s="106">
        <f t="shared" si="57"/>
        <v>0</v>
      </c>
      <c r="S87" s="79">
        <f>SUM(M87+O87+Q87)</f>
        <v>0</v>
      </c>
      <c r="T87" s="139">
        <f>SUM(N87+P87+R87)</f>
        <v>7840</v>
      </c>
      <c r="U87" s="96">
        <f t="shared" ref="U87:Z87" si="58">SUM(U30)</f>
        <v>0</v>
      </c>
      <c r="V87" s="106">
        <f t="shared" si="58"/>
        <v>11760</v>
      </c>
      <c r="W87" s="96">
        <f t="shared" si="58"/>
        <v>0</v>
      </c>
      <c r="X87" s="106">
        <f t="shared" si="58"/>
        <v>13440</v>
      </c>
      <c r="Y87" s="96">
        <f t="shared" si="58"/>
        <v>0</v>
      </c>
      <c r="Z87" s="106">
        <f t="shared" si="58"/>
        <v>14560</v>
      </c>
      <c r="AA87" s="79">
        <f>SUM(U87+W87+Y87)</f>
        <v>0</v>
      </c>
      <c r="AB87" s="139">
        <f>SUM(V87+X87+Z87)</f>
        <v>39760</v>
      </c>
      <c r="AC87" s="96">
        <f t="shared" ref="AC87:AH87" si="59">SUM(AC30)</f>
        <v>0</v>
      </c>
      <c r="AD87" s="106">
        <f t="shared" si="59"/>
        <v>81335.5</v>
      </c>
      <c r="AE87" s="96">
        <f t="shared" si="59"/>
        <v>0</v>
      </c>
      <c r="AF87" s="106">
        <f t="shared" si="59"/>
        <v>71554.929999999993</v>
      </c>
      <c r="AG87" s="96">
        <f t="shared" si="59"/>
        <v>0</v>
      </c>
      <c r="AH87" s="106">
        <f t="shared" si="59"/>
        <v>0</v>
      </c>
      <c r="AI87" s="79">
        <f>SUM(AC87+AE87+AG87)</f>
        <v>0</v>
      </c>
      <c r="AJ87" s="139">
        <f>SUM(AD87+AF87+AH87)</f>
        <v>152890.43</v>
      </c>
      <c r="AK87" s="142">
        <f>SUM(K87+S87+AA87+AI87)</f>
        <v>0</v>
      </c>
      <c r="AL87" s="143">
        <f>SUM(L87+T87+AB87+AJ87)</f>
        <v>200490.43</v>
      </c>
      <c r="AM87" s="92">
        <v>200490.43</v>
      </c>
      <c r="AN87" s="145">
        <f t="shared" si="51"/>
        <v>0</v>
      </c>
    </row>
    <row r="88" spans="3:42" x14ac:dyDescent="0.3">
      <c r="C88" s="96" t="s">
        <v>57</v>
      </c>
      <c r="D88" s="24">
        <f>SUM(D75:D87)</f>
        <v>858165.01</v>
      </c>
      <c r="E88" s="97">
        <f>SUM(E75:E87)</f>
        <v>1581</v>
      </c>
      <c r="F88" s="24">
        <f>SUM(F75:F87)</f>
        <v>5194629.8499999996</v>
      </c>
      <c r="G88" s="97">
        <f t="shared" ref="G88:AN88" si="60">SUM(G75:G87)</f>
        <v>1719</v>
      </c>
      <c r="H88" s="24">
        <f t="shared" si="60"/>
        <v>6252337.1800000006</v>
      </c>
      <c r="I88" s="97">
        <f t="shared" si="60"/>
        <v>1949</v>
      </c>
      <c r="J88" s="24">
        <f t="shared" si="60"/>
        <v>7894858.8499999978</v>
      </c>
      <c r="K88" s="97">
        <f t="shared" si="60"/>
        <v>5249</v>
      </c>
      <c r="L88" s="24">
        <f t="shared" si="60"/>
        <v>20199990.890000001</v>
      </c>
      <c r="M88" s="97">
        <f t="shared" si="60"/>
        <v>1654</v>
      </c>
      <c r="N88" s="24">
        <f t="shared" si="60"/>
        <v>5608833.6600000001</v>
      </c>
      <c r="O88" s="97">
        <f t="shared" si="60"/>
        <v>1969</v>
      </c>
      <c r="P88" s="24">
        <f t="shared" si="60"/>
        <v>5696430.75</v>
      </c>
      <c r="Q88" s="97">
        <f t="shared" si="60"/>
        <v>1836</v>
      </c>
      <c r="R88" s="24">
        <f t="shared" si="60"/>
        <v>5534154.6499999994</v>
      </c>
      <c r="S88" s="97">
        <f t="shared" si="60"/>
        <v>5459</v>
      </c>
      <c r="T88" s="24">
        <f t="shared" si="60"/>
        <v>16839419.059999999</v>
      </c>
      <c r="U88" s="97">
        <f t="shared" si="60"/>
        <v>1998</v>
      </c>
      <c r="V88" s="24">
        <f t="shared" si="60"/>
        <v>5647151.3000000007</v>
      </c>
      <c r="W88" s="97">
        <f t="shared" si="60"/>
        <v>1959</v>
      </c>
      <c r="X88" s="24">
        <f t="shared" si="60"/>
        <v>5677838.8799999999</v>
      </c>
      <c r="Y88" s="97">
        <f t="shared" si="60"/>
        <v>1946</v>
      </c>
      <c r="Z88" s="24">
        <f t="shared" si="60"/>
        <v>5527556.2999999998</v>
      </c>
      <c r="AA88" s="97">
        <f t="shared" si="60"/>
        <v>5903</v>
      </c>
      <c r="AB88" s="24">
        <f>SUM(AB75:AB87)</f>
        <v>16852546.48</v>
      </c>
      <c r="AC88" s="97">
        <f t="shared" si="60"/>
        <v>2053</v>
      </c>
      <c r="AD88" s="24">
        <f t="shared" si="60"/>
        <v>5733802.0799999991</v>
      </c>
      <c r="AE88" s="97">
        <f t="shared" si="60"/>
        <v>2077</v>
      </c>
      <c r="AF88" s="24">
        <f t="shared" si="60"/>
        <v>5737816.2599999988</v>
      </c>
      <c r="AG88" s="97">
        <f t="shared" si="60"/>
        <v>1805</v>
      </c>
      <c r="AH88" s="24">
        <f t="shared" si="60"/>
        <v>6156765.54</v>
      </c>
      <c r="AI88" s="97">
        <f t="shared" si="60"/>
        <v>5935</v>
      </c>
      <c r="AJ88" s="24">
        <f t="shared" si="60"/>
        <v>17628383.880000003</v>
      </c>
      <c r="AK88" s="97">
        <f t="shared" si="60"/>
        <v>22546</v>
      </c>
      <c r="AL88" s="24">
        <f t="shared" si="60"/>
        <v>71520340.310000017</v>
      </c>
      <c r="AM88" s="24">
        <f t="shared" si="60"/>
        <v>71217970.689999998</v>
      </c>
      <c r="AN88" s="24">
        <f t="shared" si="60"/>
        <v>302369.62000000681</v>
      </c>
    </row>
    <row r="89" spans="3:42" ht="15.75" thickBot="1" x14ac:dyDescent="0.35">
      <c r="F89" s="175"/>
      <c r="H89" s="175"/>
      <c r="I89" s="175"/>
      <c r="J89" s="175"/>
      <c r="K89" s="186"/>
      <c r="L89" s="53"/>
      <c r="N89" s="175"/>
      <c r="P89" s="54"/>
      <c r="R89" s="54">
        <f>SUM(R88-R70-R57-R44-R31)</f>
        <v>-9.3132257461547852E-10</v>
      </c>
      <c r="T89" s="175"/>
      <c r="V89" s="54"/>
      <c r="X89" s="54"/>
      <c r="Z89" s="54"/>
      <c r="AB89" s="175"/>
      <c r="AD89" s="185"/>
      <c r="AF89" s="185"/>
      <c r="AH89" s="185"/>
      <c r="AJ89" s="175"/>
      <c r="AL89" s="175" t="s">
        <v>5</v>
      </c>
      <c r="AM89" s="187"/>
      <c r="AN89" s="187">
        <f>SUM(AN88-AN31-AN44-AN57-AN70)</f>
        <v>1.0000006980135367E-2</v>
      </c>
    </row>
    <row r="90" spans="3:42" x14ac:dyDescent="0.3">
      <c r="F90" s="175"/>
      <c r="H90" s="22"/>
      <c r="I90" s="175"/>
      <c r="J90" s="175"/>
      <c r="K90" s="188"/>
      <c r="L90" s="53"/>
      <c r="M90" s="33"/>
      <c r="N90" s="35"/>
      <c r="O90" s="34"/>
      <c r="P90" s="189"/>
      <c r="Q90" s="34"/>
      <c r="R90" s="189"/>
      <c r="S90" s="33"/>
      <c r="T90" s="190"/>
      <c r="U90" s="34"/>
      <c r="V90" s="334" t="s">
        <v>176</v>
      </c>
      <c r="W90" s="279"/>
      <c r="X90" s="335"/>
      <c r="Y90" s="279"/>
      <c r="Z90" s="336"/>
      <c r="AA90" s="33"/>
      <c r="AB90" s="35"/>
      <c r="AC90" s="191"/>
      <c r="AD90" s="334" t="s">
        <v>177</v>
      </c>
      <c r="AE90" s="279"/>
      <c r="AF90" s="337"/>
      <c r="AG90" s="279"/>
      <c r="AH90" s="336"/>
      <c r="AI90" s="33"/>
      <c r="AJ90" s="35"/>
      <c r="AK90" s="33"/>
      <c r="AL90" s="37"/>
      <c r="AM90" s="50">
        <f>SUM(AL88-AM88-AN88)</f>
        <v>1.2863893061876297E-8</v>
      </c>
      <c r="AN90" s="50"/>
      <c r="AO90" s="33"/>
    </row>
    <row r="91" spans="3:42" x14ac:dyDescent="0.3">
      <c r="C91" s="22"/>
      <c r="D91" s="33"/>
      <c r="E91" s="33"/>
      <c r="F91" s="53"/>
      <c r="G91" s="33"/>
      <c r="H91" s="33"/>
      <c r="I91" s="33"/>
      <c r="J91" s="53"/>
      <c r="K91" s="33"/>
      <c r="L91" s="53"/>
      <c r="M91" s="35"/>
      <c r="N91" s="35"/>
      <c r="O91" s="34"/>
      <c r="P91" s="189"/>
      <c r="Q91" s="34"/>
      <c r="R91" s="94"/>
      <c r="S91" s="33"/>
      <c r="T91" s="35"/>
      <c r="U91" s="34"/>
      <c r="V91" s="338" t="s">
        <v>178</v>
      </c>
      <c r="W91" s="33"/>
      <c r="X91" s="37">
        <v>3510</v>
      </c>
      <c r="Y91" s="33"/>
      <c r="Z91" s="339"/>
      <c r="AA91" s="33"/>
      <c r="AB91" s="35"/>
      <c r="AC91" s="191"/>
      <c r="AD91" s="338" t="s">
        <v>178</v>
      </c>
      <c r="AE91" s="33"/>
      <c r="AF91" s="37">
        <f>SUM(D7)</f>
        <v>71566920</v>
      </c>
      <c r="AG91" s="33"/>
      <c r="AH91" s="340"/>
      <c r="AI91" s="33"/>
      <c r="AJ91" s="37"/>
      <c r="AK91" s="33"/>
      <c r="AL91" s="35"/>
      <c r="AM91" s="23" t="s">
        <v>23</v>
      </c>
      <c r="AN91" s="22"/>
      <c r="AO91" s="33"/>
    </row>
    <row r="92" spans="3:42" x14ac:dyDescent="0.3">
      <c r="C92" s="22"/>
      <c r="D92" s="33"/>
      <c r="E92" s="33"/>
      <c r="F92" s="53"/>
      <c r="G92" s="33"/>
      <c r="H92" s="33"/>
      <c r="I92" s="33"/>
      <c r="J92" s="53"/>
      <c r="K92" s="48"/>
      <c r="L92" s="49"/>
      <c r="M92" s="288"/>
      <c r="N92" s="41"/>
      <c r="O92" s="192"/>
      <c r="P92" s="193"/>
      <c r="Q92" s="192"/>
      <c r="R92" s="194"/>
      <c r="S92" s="195"/>
      <c r="T92" s="196"/>
      <c r="U92" s="34"/>
      <c r="V92" s="341" t="s">
        <v>179</v>
      </c>
      <c r="W92" s="53"/>
      <c r="X92" s="37">
        <f>SUM(AL86+AL79)</f>
        <v>3483.4199999999996</v>
      </c>
      <c r="Y92" s="53"/>
      <c r="Z92" s="305"/>
      <c r="AA92" s="35"/>
      <c r="AB92" s="37"/>
      <c r="AC92" s="188"/>
      <c r="AD92" s="341" t="s">
        <v>179</v>
      </c>
      <c r="AE92" s="33"/>
      <c r="AF92" s="37">
        <f>SUM(AL88-AL86-AL79)</f>
        <v>71516856.89000003</v>
      </c>
      <c r="AG92" s="33"/>
      <c r="AH92" s="342"/>
      <c r="AI92" s="33"/>
      <c r="AJ92" s="37"/>
      <c r="AK92" s="33"/>
      <c r="AL92" s="35"/>
      <c r="AM92" s="23" t="s">
        <v>24</v>
      </c>
      <c r="AN92" s="22"/>
      <c r="AO92" s="33"/>
    </row>
    <row r="93" spans="3:42" ht="15.75" thickBot="1" x14ac:dyDescent="0.35">
      <c r="C93" s="22"/>
      <c r="D93" s="33"/>
      <c r="E93" s="33"/>
      <c r="F93" s="53"/>
      <c r="G93" s="53"/>
      <c r="H93" s="33"/>
      <c r="I93" s="33"/>
      <c r="J93" s="53"/>
      <c r="K93" s="48"/>
      <c r="L93" s="48"/>
      <c r="M93" s="197"/>
      <c r="N93" s="198"/>
      <c r="O93" s="199"/>
      <c r="P93" s="200"/>
      <c r="Q93" s="199"/>
      <c r="R93" s="200"/>
      <c r="S93" s="200"/>
      <c r="T93" s="46"/>
      <c r="U93" s="34"/>
      <c r="V93" s="343" t="s">
        <v>180</v>
      </c>
      <c r="W93" s="344"/>
      <c r="X93" s="283">
        <f>SUM(X91-X92)</f>
        <v>26.580000000000382</v>
      </c>
      <c r="Y93" s="344"/>
      <c r="Z93" s="345"/>
      <c r="AA93" s="37"/>
      <c r="AB93" s="37"/>
      <c r="AC93" s="95"/>
      <c r="AD93" s="341" t="s">
        <v>180</v>
      </c>
      <c r="AE93" s="33"/>
      <c r="AF93" s="37">
        <f>SUM(AF91-AF92)</f>
        <v>50063.109999969602</v>
      </c>
      <c r="AG93" s="33"/>
      <c r="AH93" s="342"/>
      <c r="AI93" s="33"/>
      <c r="AJ93" s="37"/>
      <c r="AK93" s="33"/>
      <c r="AL93" s="35"/>
      <c r="AM93" s="23" t="s">
        <v>25</v>
      </c>
      <c r="AN93" s="22"/>
      <c r="AO93" s="33"/>
    </row>
    <row r="94" spans="3:42" ht="16.5" thickBot="1" x14ac:dyDescent="0.35">
      <c r="D94" s="33"/>
      <c r="E94" s="33"/>
      <c r="F94" s="53"/>
      <c r="G94" s="33"/>
      <c r="H94" s="33"/>
      <c r="I94" s="33"/>
      <c r="J94" s="53"/>
      <c r="K94" s="48"/>
      <c r="L94" s="48"/>
      <c r="M94" s="201"/>
      <c r="N94" s="201"/>
      <c r="O94" s="201"/>
      <c r="P94" s="201"/>
      <c r="Q94" s="202"/>
      <c r="R94" s="203"/>
      <c r="S94" s="201"/>
      <c r="T94" s="201"/>
      <c r="U94" s="58"/>
      <c r="V94" s="94"/>
      <c r="W94" s="58"/>
      <c r="X94" s="94"/>
      <c r="Y94" s="58"/>
      <c r="Z94" s="36"/>
      <c r="AA94" s="37"/>
      <c r="AB94" s="37"/>
      <c r="AC94" s="95"/>
      <c r="AD94" s="343" t="s">
        <v>181</v>
      </c>
      <c r="AE94" s="282"/>
      <c r="AF94" s="320"/>
      <c r="AG94" s="282">
        <f>SUM(AF92/AF91*100)</f>
        <v>99.930047136302676</v>
      </c>
      <c r="AH94" s="346"/>
      <c r="AI94" s="33"/>
      <c r="AJ94" s="37"/>
      <c r="AK94" s="33"/>
      <c r="AL94" s="35"/>
      <c r="AM94" s="51"/>
      <c r="AN94" s="51"/>
      <c r="AO94" s="33"/>
    </row>
    <row r="95" spans="3:42" x14ac:dyDescent="0.3">
      <c r="D95" s="33"/>
      <c r="E95" s="33"/>
      <c r="F95" s="53"/>
      <c r="G95" s="33"/>
      <c r="H95" s="33"/>
      <c r="I95" s="33"/>
      <c r="J95" s="53"/>
      <c r="K95" s="33"/>
      <c r="L95" s="33"/>
      <c r="M95" s="33"/>
      <c r="N95" s="204"/>
      <c r="O95" s="205"/>
      <c r="P95" s="206"/>
      <c r="Q95" s="205"/>
      <c r="R95" s="206"/>
      <c r="S95" s="206"/>
      <c r="T95" s="50"/>
      <c r="U95" s="58"/>
      <c r="V95" s="94"/>
      <c r="W95" s="58"/>
      <c r="X95" s="94"/>
      <c r="Y95" s="58"/>
      <c r="Z95" s="36"/>
      <c r="AA95" s="37"/>
      <c r="AB95" s="37"/>
      <c r="AC95" s="95"/>
      <c r="AD95" s="95"/>
      <c r="AE95" s="191"/>
      <c r="AF95" s="188"/>
      <c r="AG95" s="191"/>
      <c r="AH95" s="95"/>
      <c r="AI95" s="33"/>
      <c r="AJ95" s="37"/>
      <c r="AK95" s="33"/>
      <c r="AL95" s="35"/>
      <c r="AM95" s="51"/>
      <c r="AN95" s="51"/>
      <c r="AO95" s="33"/>
    </row>
    <row r="96" spans="3:42" x14ac:dyDescent="0.3">
      <c r="D96" s="33"/>
      <c r="E96" s="33"/>
      <c r="F96" s="53"/>
      <c r="G96" s="33"/>
      <c r="H96" s="33"/>
      <c r="I96" s="33"/>
      <c r="J96" s="53"/>
      <c r="K96" s="33"/>
      <c r="L96" s="33"/>
      <c r="M96" s="33"/>
      <c r="N96" s="204"/>
      <c r="O96" s="204"/>
      <c r="P96" s="204"/>
      <c r="Q96" s="204"/>
      <c r="R96" s="204"/>
      <c r="S96" s="204"/>
      <c r="T96" s="50"/>
      <c r="U96" s="58"/>
      <c r="V96" s="58"/>
      <c r="W96" s="58"/>
      <c r="X96" s="58"/>
      <c r="Y96" s="58"/>
      <c r="Z96" s="58"/>
      <c r="AA96" s="58"/>
      <c r="AB96" s="37"/>
      <c r="AC96" s="95"/>
      <c r="AD96" s="95"/>
      <c r="AE96" s="95"/>
      <c r="AF96" s="95"/>
      <c r="AG96" s="191"/>
      <c r="AH96" s="95"/>
      <c r="AI96" s="33"/>
      <c r="AJ96" s="37"/>
      <c r="AK96" s="33"/>
      <c r="AL96" s="53"/>
      <c r="AM96" s="47"/>
      <c r="AN96" s="52"/>
      <c r="AO96" s="33"/>
    </row>
    <row r="97" spans="4:40" x14ac:dyDescent="0.3">
      <c r="D97" s="33"/>
      <c r="E97" s="33"/>
      <c r="F97" s="53"/>
      <c r="G97" s="33"/>
      <c r="H97" s="33"/>
      <c r="I97" s="207"/>
      <c r="J97" s="33"/>
      <c r="K97" s="33"/>
      <c r="L97" s="33"/>
      <c r="M97" s="33"/>
      <c r="N97" s="53"/>
      <c r="O97" s="58"/>
      <c r="P97" s="208"/>
      <c r="Q97" s="34"/>
      <c r="R97" s="58"/>
      <c r="S97" s="53"/>
      <c r="T97" s="33"/>
      <c r="U97" s="34"/>
      <c r="V97" s="34"/>
      <c r="W97" s="34"/>
      <c r="X97" s="34"/>
      <c r="Y97" s="34"/>
      <c r="Z97" s="37"/>
      <c r="AA97" s="37"/>
      <c r="AB97" s="37"/>
      <c r="AC97" s="37"/>
      <c r="AD97" s="37"/>
      <c r="AE97" s="191"/>
      <c r="AF97" s="191"/>
      <c r="AG97" s="191"/>
      <c r="AH97" s="191"/>
      <c r="AI97" s="33"/>
      <c r="AJ97" s="33"/>
      <c r="AK97" s="33"/>
      <c r="AL97" s="53"/>
      <c r="AN97" s="187"/>
    </row>
    <row r="98" spans="4:40" x14ac:dyDescent="0.3">
      <c r="D98" s="33"/>
      <c r="E98" s="33"/>
      <c r="F98" s="33"/>
      <c r="G98" s="33"/>
      <c r="H98" s="33"/>
      <c r="I98" s="207"/>
      <c r="J98" s="33"/>
      <c r="K98" s="209"/>
      <c r="L98" s="33"/>
      <c r="M98" s="35"/>
      <c r="N98" s="35"/>
      <c r="O98" s="34"/>
      <c r="P98" s="189"/>
      <c r="Q98" s="34"/>
      <c r="R98" s="34"/>
      <c r="S98" s="33"/>
      <c r="T98" s="33"/>
      <c r="U98" s="34"/>
      <c r="V98" s="34"/>
      <c r="W98" s="34"/>
      <c r="X98" s="34"/>
      <c r="Y98" s="34"/>
      <c r="Z98" s="58"/>
      <c r="AA98" s="33"/>
      <c r="AB98" s="37"/>
      <c r="AC98" s="191"/>
      <c r="AD98" s="191"/>
      <c r="AE98" s="191"/>
      <c r="AF98" s="191"/>
      <c r="AG98" s="191"/>
      <c r="AH98" s="191"/>
      <c r="AI98" s="33"/>
      <c r="AJ98" s="33"/>
      <c r="AK98" s="33"/>
      <c r="AL98" s="33"/>
      <c r="AN98" s="187"/>
    </row>
    <row r="99" spans="4:40" x14ac:dyDescent="0.3">
      <c r="K99" s="33"/>
      <c r="L99" s="33"/>
      <c r="M99" s="288"/>
      <c r="N99" s="41"/>
      <c r="O99" s="192"/>
      <c r="P99" s="193"/>
      <c r="Q99" s="34"/>
      <c r="R99" s="34"/>
      <c r="S99" s="33"/>
      <c r="T99" s="35"/>
      <c r="U99" s="34"/>
      <c r="V99" s="34"/>
      <c r="AA99" s="33"/>
      <c r="AB99" s="33"/>
      <c r="AC99" s="191"/>
      <c r="AD99" s="191"/>
      <c r="AE99" s="191"/>
      <c r="AF99" s="191"/>
      <c r="AN99" s="187"/>
    </row>
    <row r="100" spans="4:40" x14ac:dyDescent="0.3">
      <c r="K100" s="33"/>
      <c r="L100" s="33"/>
      <c r="M100" s="459"/>
      <c r="N100" s="461"/>
      <c r="O100" s="463"/>
      <c r="P100" s="464"/>
      <c r="Q100" s="34"/>
      <c r="R100" s="34"/>
      <c r="S100" s="33"/>
      <c r="T100" s="33"/>
      <c r="U100" s="34"/>
      <c r="V100" s="58"/>
      <c r="AA100" s="33"/>
      <c r="AB100" s="33"/>
      <c r="AC100" s="191"/>
      <c r="AD100" s="191"/>
      <c r="AE100" s="191"/>
      <c r="AF100" s="191"/>
      <c r="AN100" s="187"/>
    </row>
    <row r="101" spans="4:40" x14ac:dyDescent="0.3">
      <c r="K101" s="33"/>
      <c r="L101" s="33"/>
      <c r="M101" s="460"/>
      <c r="N101" s="462"/>
      <c r="O101" s="460"/>
      <c r="P101" s="462"/>
      <c r="Q101" s="58"/>
      <c r="R101" s="34"/>
      <c r="S101" s="33"/>
      <c r="T101" s="33"/>
      <c r="U101" s="34"/>
      <c r="V101" s="58"/>
    </row>
    <row r="102" spans="4:40" x14ac:dyDescent="0.3">
      <c r="K102" s="33"/>
      <c r="L102" s="33"/>
      <c r="M102" s="33"/>
      <c r="N102" s="210"/>
      <c r="O102" s="205"/>
      <c r="P102" s="211"/>
      <c r="Q102" s="58"/>
      <c r="R102" s="58"/>
      <c r="S102" s="33"/>
      <c r="T102" s="33"/>
      <c r="U102" s="34"/>
      <c r="V102" s="58"/>
    </row>
    <row r="103" spans="4:40" x14ac:dyDescent="0.3">
      <c r="K103" s="33"/>
      <c r="L103" s="33"/>
      <c r="M103" s="33"/>
      <c r="N103" s="204"/>
      <c r="O103" s="204"/>
      <c r="P103" s="204"/>
      <c r="Q103" s="58"/>
      <c r="R103" s="34"/>
      <c r="S103" s="33"/>
      <c r="T103" s="33"/>
      <c r="U103" s="212"/>
      <c r="V103" s="58"/>
    </row>
    <row r="104" spans="4:40" x14ac:dyDescent="0.3">
      <c r="K104" s="33"/>
      <c r="L104" s="33"/>
      <c r="M104" s="33"/>
      <c r="N104" s="33"/>
      <c r="O104" s="58"/>
      <c r="P104" s="34"/>
      <c r="Q104" s="58"/>
      <c r="R104" s="34"/>
      <c r="S104" s="33"/>
      <c r="T104" s="33"/>
      <c r="U104" s="212"/>
      <c r="V104" s="58"/>
      <c r="X104" s="54"/>
    </row>
    <row r="105" spans="4:40" x14ac:dyDescent="0.3">
      <c r="K105" s="33"/>
      <c r="L105" s="33"/>
      <c r="M105" s="33"/>
      <c r="N105" s="33"/>
      <c r="O105" s="58"/>
      <c r="P105" s="58"/>
      <c r="Q105" s="58"/>
      <c r="R105" s="34"/>
      <c r="S105" s="33"/>
      <c r="T105" s="33"/>
      <c r="U105" s="34"/>
      <c r="V105" s="58"/>
      <c r="X105" s="54"/>
      <c r="AB105" s="175"/>
    </row>
    <row r="106" spans="4:40" x14ac:dyDescent="0.3">
      <c r="K106" s="33"/>
      <c r="L106" s="33"/>
      <c r="M106" s="33"/>
      <c r="N106" s="33"/>
      <c r="O106" s="58"/>
      <c r="P106" s="34"/>
      <c r="Q106" s="34"/>
      <c r="R106" s="34"/>
      <c r="S106" s="33"/>
      <c r="T106" s="33"/>
      <c r="U106" s="34"/>
      <c r="V106" s="58"/>
      <c r="X106" s="54"/>
      <c r="AB106" s="175"/>
    </row>
    <row r="107" spans="4:40" x14ac:dyDescent="0.3">
      <c r="K107" s="33"/>
      <c r="L107" s="33"/>
      <c r="M107" s="33"/>
      <c r="N107" s="33"/>
      <c r="O107" s="34"/>
      <c r="P107" s="34"/>
      <c r="Q107" s="34"/>
      <c r="R107" s="34"/>
      <c r="S107" s="33"/>
      <c r="T107" s="33"/>
      <c r="U107" s="34"/>
      <c r="V107" s="58"/>
      <c r="X107" s="54"/>
      <c r="AB107" s="175"/>
    </row>
    <row r="108" spans="4:40" x14ac:dyDescent="0.3">
      <c r="K108" s="33"/>
      <c r="L108" s="33"/>
      <c r="M108" s="33"/>
      <c r="N108" s="33"/>
      <c r="O108" s="34"/>
      <c r="P108" s="34"/>
      <c r="Q108" s="34"/>
      <c r="R108" s="34"/>
      <c r="S108" s="33"/>
      <c r="T108" s="33"/>
      <c r="U108" s="34"/>
      <c r="V108" s="58"/>
    </row>
  </sheetData>
  <mergeCells count="97">
    <mergeCell ref="M100:M101"/>
    <mergeCell ref="N100:N101"/>
    <mergeCell ref="O100:O101"/>
    <mergeCell ref="P100:P101"/>
    <mergeCell ref="AK60:AL60"/>
    <mergeCell ref="AE73:AF73"/>
    <mergeCell ref="AG73:AH73"/>
    <mergeCell ref="AI73:AJ73"/>
    <mergeCell ref="AK73:AL73"/>
    <mergeCell ref="C72:F72"/>
    <mergeCell ref="C73:C74"/>
    <mergeCell ref="E73:F73"/>
    <mergeCell ref="G73:H73"/>
    <mergeCell ref="AG34:AH34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I34:AJ34"/>
    <mergeCell ref="AC60:AD60"/>
    <mergeCell ref="AE60:AF60"/>
    <mergeCell ref="AG60:AH60"/>
    <mergeCell ref="AI60:AJ60"/>
    <mergeCell ref="AG47:AH47"/>
    <mergeCell ref="AI47:AJ47"/>
    <mergeCell ref="C13:O13"/>
    <mergeCell ref="I14:O14"/>
    <mergeCell ref="C16:C17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C34:C35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K34:AL34"/>
    <mergeCell ref="C47:C48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K47:AL47"/>
    <mergeCell ref="C60:C61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P18" sqref="P18"/>
    </sheetView>
  </sheetViews>
  <sheetFormatPr defaultRowHeight="15" x14ac:dyDescent="0.25"/>
  <cols>
    <col min="1" max="1" width="29.85546875" customWidth="1"/>
    <col min="3" max="3" width="13.140625" customWidth="1"/>
    <col min="5" max="5" width="14.140625" customWidth="1"/>
    <col min="7" max="7" width="14" customWidth="1"/>
    <col min="9" max="10" width="13.5703125" customWidth="1"/>
    <col min="11" max="11" width="13.7109375" customWidth="1"/>
  </cols>
  <sheetData>
    <row r="1" spans="1:11" x14ac:dyDescent="0.25">
      <c r="A1" s="416" t="s">
        <v>236</v>
      </c>
    </row>
    <row r="2" spans="1:11" x14ac:dyDescent="0.25">
      <c r="A2" s="416" t="s">
        <v>270</v>
      </c>
    </row>
    <row r="4" spans="1:11" x14ac:dyDescent="0.25">
      <c r="B4" s="479" t="s">
        <v>256</v>
      </c>
      <c r="C4" s="480"/>
      <c r="D4" s="480"/>
      <c r="E4" s="480"/>
      <c r="F4" s="480"/>
      <c r="G4" s="480"/>
      <c r="H4" s="480"/>
      <c r="I4" s="480"/>
      <c r="J4" s="480"/>
    </row>
    <row r="5" spans="1:11" x14ac:dyDescent="0.25">
      <c r="B5" s="480"/>
      <c r="C5" s="480"/>
      <c r="D5" s="480"/>
      <c r="E5" s="480"/>
      <c r="F5" s="480"/>
      <c r="G5" s="480"/>
      <c r="H5" s="480"/>
      <c r="I5" s="480"/>
      <c r="J5" s="480"/>
    </row>
    <row r="8" spans="1:11" ht="15.75" thickBot="1" x14ac:dyDescent="0.3"/>
    <row r="9" spans="1:11" ht="18" thickBot="1" x14ac:dyDescent="0.4">
      <c r="A9" s="481" t="s">
        <v>12</v>
      </c>
      <c r="B9" s="469"/>
      <c r="C9" s="469"/>
      <c r="D9" s="469"/>
      <c r="E9" s="469"/>
      <c r="F9" s="469"/>
      <c r="G9" s="469"/>
      <c r="H9" s="469"/>
      <c r="I9" s="469"/>
      <c r="J9" s="469"/>
      <c r="K9" s="482"/>
    </row>
    <row r="10" spans="1:11" ht="30.75" x14ac:dyDescent="0.35">
      <c r="A10" s="477" t="s">
        <v>34</v>
      </c>
      <c r="B10" s="475" t="s">
        <v>129</v>
      </c>
      <c r="C10" s="476"/>
      <c r="D10" s="475" t="s">
        <v>130</v>
      </c>
      <c r="E10" s="476"/>
      <c r="F10" s="475" t="s">
        <v>226</v>
      </c>
      <c r="G10" s="476"/>
      <c r="H10" s="472" t="s">
        <v>227</v>
      </c>
      <c r="I10" s="472"/>
      <c r="J10" s="401" t="s">
        <v>30</v>
      </c>
      <c r="K10" s="402" t="s">
        <v>144</v>
      </c>
    </row>
    <row r="11" spans="1:11" ht="15.75" x14ac:dyDescent="0.3">
      <c r="A11" s="478"/>
      <c r="B11" s="63" t="s">
        <v>17</v>
      </c>
      <c r="C11" s="63" t="s">
        <v>43</v>
      </c>
      <c r="D11" s="63" t="s">
        <v>17</v>
      </c>
      <c r="E11" s="63" t="s">
        <v>43</v>
      </c>
      <c r="F11" s="63" t="s">
        <v>17</v>
      </c>
      <c r="G11" s="63" t="s">
        <v>43</v>
      </c>
      <c r="H11" s="65" t="s">
        <v>17</v>
      </c>
      <c r="I11" s="65" t="s">
        <v>43</v>
      </c>
      <c r="J11" s="274" t="s">
        <v>43</v>
      </c>
      <c r="K11" s="403" t="s">
        <v>43</v>
      </c>
    </row>
    <row r="12" spans="1:11" ht="15.75" x14ac:dyDescent="0.3">
      <c r="A12" s="406" t="s">
        <v>44</v>
      </c>
      <c r="B12" s="76">
        <v>92</v>
      </c>
      <c r="C12" s="77">
        <f>SUM(B12*1.3574*1709)</f>
        <v>213421.28719999999</v>
      </c>
      <c r="D12" s="76">
        <v>92</v>
      </c>
      <c r="E12" s="77">
        <f>SUM(D12*1.3574*1709)</f>
        <v>213421.28719999999</v>
      </c>
      <c r="F12" s="76">
        <v>98</v>
      </c>
      <c r="G12" s="77">
        <f>SUM(F12*1.3574*1709)</f>
        <v>227340.06679999997</v>
      </c>
      <c r="H12" s="79">
        <f>SUM(B12+D12+F12)</f>
        <v>282</v>
      </c>
      <c r="I12" s="80">
        <f>SUM(C12+E12+G12)</f>
        <v>654182.64119999995</v>
      </c>
      <c r="J12" s="275">
        <v>426842.57</v>
      </c>
      <c r="K12" s="405">
        <f>SUM(I12-J12)</f>
        <v>227340.07119999995</v>
      </c>
    </row>
    <row r="13" spans="1:11" ht="15.75" x14ac:dyDescent="0.3">
      <c r="A13" s="406" t="s">
        <v>52</v>
      </c>
      <c r="B13" s="97"/>
      <c r="C13" s="24">
        <v>151000</v>
      </c>
      <c r="D13" s="97"/>
      <c r="E13" s="24">
        <v>151000</v>
      </c>
      <c r="F13" s="97"/>
      <c r="G13" s="24">
        <v>151000</v>
      </c>
      <c r="H13" s="79">
        <f t="shared" ref="H13:I15" si="0">SUM(B13+D13+F13)</f>
        <v>0</v>
      </c>
      <c r="I13" s="80">
        <f t="shared" si="0"/>
        <v>453000</v>
      </c>
      <c r="J13" s="275">
        <v>302000</v>
      </c>
      <c r="K13" s="405">
        <f t="shared" ref="K13:K14" si="1">SUM(I13-J13)</f>
        <v>151000</v>
      </c>
    </row>
    <row r="14" spans="1:11" ht="27" x14ac:dyDescent="0.3">
      <c r="A14" s="406" t="s">
        <v>53</v>
      </c>
      <c r="B14" s="97"/>
      <c r="C14" s="24">
        <v>1000</v>
      </c>
      <c r="D14" s="97"/>
      <c r="E14" s="24">
        <v>1000</v>
      </c>
      <c r="F14" s="97"/>
      <c r="G14" s="24">
        <v>1000</v>
      </c>
      <c r="H14" s="79">
        <f t="shared" si="0"/>
        <v>0</v>
      </c>
      <c r="I14" s="80">
        <f t="shared" si="0"/>
        <v>3000</v>
      </c>
      <c r="J14" s="275">
        <v>2000</v>
      </c>
      <c r="K14" s="405">
        <f t="shared" si="1"/>
        <v>1000</v>
      </c>
    </row>
    <row r="15" spans="1:11" ht="16.5" thickBot="1" x14ac:dyDescent="0.35">
      <c r="A15" s="407" t="s">
        <v>57</v>
      </c>
      <c r="B15" s="408">
        <f t="shared" ref="B15:K15" si="2">SUM(B12:B14)</f>
        <v>92</v>
      </c>
      <c r="C15" s="409">
        <f t="shared" si="2"/>
        <v>365421.28720000002</v>
      </c>
      <c r="D15" s="408">
        <f t="shared" si="2"/>
        <v>92</v>
      </c>
      <c r="E15" s="409">
        <f t="shared" si="2"/>
        <v>365421.28720000002</v>
      </c>
      <c r="F15" s="408">
        <f t="shared" ref="F15:G15" si="3">SUM(F12:F14)</f>
        <v>98</v>
      </c>
      <c r="G15" s="409">
        <f t="shared" si="3"/>
        <v>379340.06679999997</v>
      </c>
      <c r="H15" s="412">
        <f t="shared" si="0"/>
        <v>282</v>
      </c>
      <c r="I15" s="413">
        <f t="shared" si="0"/>
        <v>1110182.6412</v>
      </c>
      <c r="J15" s="410">
        <f t="shared" si="2"/>
        <v>730842.57000000007</v>
      </c>
      <c r="K15" s="411">
        <f t="shared" si="2"/>
        <v>379340.07119999995</v>
      </c>
    </row>
    <row r="17" spans="2:13" ht="15.75" x14ac:dyDescent="0.3">
      <c r="B17" s="425" t="s">
        <v>238</v>
      </c>
      <c r="C17" s="22"/>
      <c r="D17" s="22"/>
      <c r="E17" s="22"/>
      <c r="F17" s="22"/>
      <c r="G17" s="22"/>
      <c r="H17" s="22"/>
      <c r="I17" s="22"/>
      <c r="J17" s="425" t="s">
        <v>239</v>
      </c>
      <c r="K17" s="22"/>
      <c r="L17" s="22"/>
      <c r="M17" s="22"/>
    </row>
    <row r="18" spans="2:13" ht="15.75" x14ac:dyDescent="0.3">
      <c r="B18" s="426" t="s">
        <v>240</v>
      </c>
      <c r="C18" s="22"/>
      <c r="D18" s="22"/>
      <c r="E18" s="22"/>
      <c r="F18" s="22"/>
      <c r="G18" s="22"/>
      <c r="H18" s="22"/>
      <c r="I18" s="22"/>
      <c r="J18" s="426" t="s">
        <v>267</v>
      </c>
      <c r="K18" s="22"/>
      <c r="L18" s="22"/>
      <c r="M18" s="22"/>
    </row>
    <row r="19" spans="2:13" ht="15.75" x14ac:dyDescent="0.3">
      <c r="B19" s="426"/>
      <c r="C19" s="22"/>
      <c r="D19" s="22"/>
      <c r="E19" s="22"/>
      <c r="F19" s="22"/>
      <c r="G19" s="22"/>
      <c r="H19" s="22"/>
      <c r="I19" s="22"/>
      <c r="J19" s="425"/>
      <c r="K19" s="22"/>
      <c r="L19" s="22"/>
      <c r="M19" s="22"/>
    </row>
    <row r="20" spans="2:13" ht="15.75" x14ac:dyDescent="0.3">
      <c r="B20" s="425"/>
      <c r="C20" s="22"/>
      <c r="D20" s="22"/>
      <c r="E20" s="22"/>
      <c r="F20" s="22"/>
      <c r="G20" s="22"/>
      <c r="H20" s="22"/>
      <c r="I20" s="22"/>
      <c r="J20" s="425"/>
      <c r="K20" s="22"/>
      <c r="L20" s="22"/>
      <c r="M20" s="22"/>
    </row>
    <row r="21" spans="2:13" ht="15.75" x14ac:dyDescent="0.3">
      <c r="B21" s="425" t="s">
        <v>242</v>
      </c>
      <c r="C21" s="22"/>
      <c r="D21" s="22"/>
      <c r="E21" s="22"/>
      <c r="F21" s="22"/>
      <c r="G21" s="22"/>
      <c r="H21" s="22"/>
      <c r="I21" s="22"/>
      <c r="J21" s="425" t="s">
        <v>243</v>
      </c>
      <c r="K21" s="22"/>
      <c r="L21" s="22"/>
      <c r="M21" s="22"/>
    </row>
    <row r="22" spans="2:13" ht="15.75" x14ac:dyDescent="0.3">
      <c r="B22" s="426" t="s">
        <v>244</v>
      </c>
      <c r="C22" s="22"/>
      <c r="D22" s="22"/>
      <c r="E22" s="22"/>
      <c r="F22" s="22"/>
      <c r="G22" s="22"/>
      <c r="H22" s="22"/>
      <c r="I22" s="22"/>
      <c r="J22" s="426" t="s">
        <v>268</v>
      </c>
      <c r="K22" s="22"/>
      <c r="L22" s="22"/>
      <c r="M22" s="22"/>
    </row>
    <row r="23" spans="2:13" ht="15.75" x14ac:dyDescent="0.3">
      <c r="B23" s="425"/>
      <c r="C23" s="22"/>
      <c r="D23" s="22"/>
      <c r="E23" s="22"/>
      <c r="F23" s="22"/>
      <c r="G23" s="22"/>
      <c r="H23" s="22"/>
      <c r="I23" s="22"/>
      <c r="J23" s="425"/>
      <c r="K23" s="22"/>
      <c r="L23" s="22"/>
      <c r="M23" s="22"/>
    </row>
    <row r="24" spans="2:13" ht="15.75" x14ac:dyDescent="0.3">
      <c r="B24" s="425"/>
      <c r="C24" s="22"/>
      <c r="D24" s="22"/>
      <c r="E24" s="22"/>
      <c r="F24" s="22"/>
      <c r="G24" s="22"/>
      <c r="H24" s="22"/>
      <c r="I24" s="22"/>
      <c r="J24" s="425" t="s">
        <v>265</v>
      </c>
      <c r="K24" s="22"/>
      <c r="L24" s="22"/>
      <c r="M24" s="22"/>
    </row>
    <row r="25" spans="2:13" ht="15.75" x14ac:dyDescent="0.3">
      <c r="B25" s="425" t="s">
        <v>246</v>
      </c>
      <c r="C25" s="22"/>
      <c r="D25" s="22"/>
      <c r="E25" s="22"/>
      <c r="F25" s="22"/>
      <c r="G25" s="22"/>
      <c r="H25" s="22"/>
      <c r="I25" s="22"/>
      <c r="J25" s="426" t="s">
        <v>269</v>
      </c>
      <c r="K25" s="22"/>
      <c r="L25" s="22"/>
      <c r="M25" s="22"/>
    </row>
    <row r="26" spans="2:13" ht="15.75" x14ac:dyDescent="0.3">
      <c r="B26" s="426" t="s">
        <v>248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</sheetData>
  <mergeCells count="7">
    <mergeCell ref="B4:J5"/>
    <mergeCell ref="A9:K9"/>
    <mergeCell ref="A10:A11"/>
    <mergeCell ref="B10:C10"/>
    <mergeCell ref="D10:E10"/>
    <mergeCell ref="F10:G10"/>
    <mergeCell ref="H10:I10"/>
  </mergeCells>
  <pageMargins left="0.70866141732283472" right="0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1" workbookViewId="0">
      <selection activeCell="H85" sqref="H85"/>
    </sheetView>
  </sheetViews>
  <sheetFormatPr defaultColWidth="12.5703125" defaultRowHeight="15" x14ac:dyDescent="0.3"/>
  <cols>
    <col min="1" max="1" width="17" style="3" customWidth="1"/>
    <col min="2" max="2" width="12.85546875" style="3" customWidth="1"/>
    <col min="3" max="3" width="14.85546875" style="3" customWidth="1"/>
    <col min="4" max="4" width="22.42578125" style="3" customWidth="1"/>
    <col min="5" max="5" width="12.5703125" style="3" customWidth="1"/>
    <col min="6" max="7" width="15" style="3" customWidth="1"/>
    <col min="8" max="8" width="13" style="3" customWidth="1"/>
    <col min="9" max="9" width="16" style="3" customWidth="1"/>
    <col min="10" max="11" width="12.5703125" style="3" customWidth="1"/>
    <col min="12" max="12" width="12.140625" style="3" customWidth="1"/>
    <col min="13" max="13" width="10.28515625" style="3" customWidth="1"/>
    <col min="14" max="14" width="12.5703125" style="3" customWidth="1"/>
    <col min="15" max="247" width="12.5703125" style="3"/>
    <col min="248" max="248" width="12.5703125" style="3" customWidth="1"/>
    <col min="249" max="249" width="12.85546875" style="3" customWidth="1"/>
    <col min="250" max="250" width="12.42578125" style="3" customWidth="1"/>
    <col min="251" max="254" width="12.5703125" style="3" customWidth="1"/>
    <col min="255" max="255" width="13" style="3" customWidth="1"/>
    <col min="256" max="256" width="13.140625" style="3" customWidth="1"/>
    <col min="257" max="258" width="12.5703125" style="3" customWidth="1"/>
    <col min="259" max="259" width="12.140625" style="3" customWidth="1"/>
    <col min="260" max="260" width="10.28515625" style="3" customWidth="1"/>
    <col min="261" max="261" width="12.5703125" style="3" customWidth="1"/>
    <col min="262" max="262" width="10.28515625" style="3" customWidth="1"/>
    <col min="263" max="264" width="12.5703125" style="3" customWidth="1"/>
    <col min="265" max="265" width="9.7109375" style="3" customWidth="1"/>
    <col min="266" max="266" width="12.5703125" style="3" customWidth="1"/>
    <col min="267" max="267" width="8.42578125" style="3" customWidth="1"/>
    <col min="268" max="268" width="9.5703125" style="3" customWidth="1"/>
    <col min="269" max="269" width="7.42578125" style="3" customWidth="1"/>
    <col min="270" max="270" width="11.140625" style="3" customWidth="1"/>
    <col min="271" max="503" width="12.5703125" style="3"/>
    <col min="504" max="504" width="12.5703125" style="3" customWidth="1"/>
    <col min="505" max="505" width="12.85546875" style="3" customWidth="1"/>
    <col min="506" max="506" width="12.42578125" style="3" customWidth="1"/>
    <col min="507" max="510" width="12.5703125" style="3" customWidth="1"/>
    <col min="511" max="511" width="13" style="3" customWidth="1"/>
    <col min="512" max="512" width="13.140625" style="3" customWidth="1"/>
    <col min="513" max="514" width="12.5703125" style="3" customWidth="1"/>
    <col min="515" max="515" width="12.140625" style="3" customWidth="1"/>
    <col min="516" max="516" width="10.28515625" style="3" customWidth="1"/>
    <col min="517" max="517" width="12.5703125" style="3" customWidth="1"/>
    <col min="518" max="518" width="10.28515625" style="3" customWidth="1"/>
    <col min="519" max="520" width="12.5703125" style="3" customWidth="1"/>
    <col min="521" max="521" width="9.7109375" style="3" customWidth="1"/>
    <col min="522" max="522" width="12.5703125" style="3" customWidth="1"/>
    <col min="523" max="523" width="8.42578125" style="3" customWidth="1"/>
    <col min="524" max="524" width="9.5703125" style="3" customWidth="1"/>
    <col min="525" max="525" width="7.42578125" style="3" customWidth="1"/>
    <col min="526" max="526" width="11.140625" style="3" customWidth="1"/>
    <col min="527" max="759" width="12.5703125" style="3"/>
    <col min="760" max="760" width="12.5703125" style="3" customWidth="1"/>
    <col min="761" max="761" width="12.85546875" style="3" customWidth="1"/>
    <col min="762" max="762" width="12.42578125" style="3" customWidth="1"/>
    <col min="763" max="766" width="12.5703125" style="3" customWidth="1"/>
    <col min="767" max="767" width="13" style="3" customWidth="1"/>
    <col min="768" max="768" width="13.140625" style="3" customWidth="1"/>
    <col min="769" max="770" width="12.5703125" style="3" customWidth="1"/>
    <col min="771" max="771" width="12.140625" style="3" customWidth="1"/>
    <col min="772" max="772" width="10.28515625" style="3" customWidth="1"/>
    <col min="773" max="773" width="12.5703125" style="3" customWidth="1"/>
    <col min="774" max="774" width="10.28515625" style="3" customWidth="1"/>
    <col min="775" max="776" width="12.5703125" style="3" customWidth="1"/>
    <col min="777" max="777" width="9.7109375" style="3" customWidth="1"/>
    <col min="778" max="778" width="12.5703125" style="3" customWidth="1"/>
    <col min="779" max="779" width="8.42578125" style="3" customWidth="1"/>
    <col min="780" max="780" width="9.5703125" style="3" customWidth="1"/>
    <col min="781" max="781" width="7.42578125" style="3" customWidth="1"/>
    <col min="782" max="782" width="11.140625" style="3" customWidth="1"/>
    <col min="783" max="1015" width="12.5703125" style="3"/>
    <col min="1016" max="1016" width="12.5703125" style="3" customWidth="1"/>
    <col min="1017" max="1017" width="12.85546875" style="3" customWidth="1"/>
    <col min="1018" max="1018" width="12.42578125" style="3" customWidth="1"/>
    <col min="1019" max="1022" width="12.5703125" style="3" customWidth="1"/>
    <col min="1023" max="1023" width="13" style="3" customWidth="1"/>
    <col min="1024" max="1024" width="13.140625" style="3" customWidth="1"/>
    <col min="1025" max="1026" width="12.5703125" style="3" customWidth="1"/>
    <col min="1027" max="1027" width="12.140625" style="3" customWidth="1"/>
    <col min="1028" max="1028" width="10.28515625" style="3" customWidth="1"/>
    <col min="1029" max="1029" width="12.5703125" style="3" customWidth="1"/>
    <col min="1030" max="1030" width="10.28515625" style="3" customWidth="1"/>
    <col min="1031" max="1032" width="12.5703125" style="3" customWidth="1"/>
    <col min="1033" max="1033" width="9.7109375" style="3" customWidth="1"/>
    <col min="1034" max="1034" width="12.5703125" style="3" customWidth="1"/>
    <col min="1035" max="1035" width="8.42578125" style="3" customWidth="1"/>
    <col min="1036" max="1036" width="9.5703125" style="3" customWidth="1"/>
    <col min="1037" max="1037" width="7.42578125" style="3" customWidth="1"/>
    <col min="1038" max="1038" width="11.140625" style="3" customWidth="1"/>
    <col min="1039" max="1271" width="12.5703125" style="3"/>
    <col min="1272" max="1272" width="12.5703125" style="3" customWidth="1"/>
    <col min="1273" max="1273" width="12.85546875" style="3" customWidth="1"/>
    <col min="1274" max="1274" width="12.42578125" style="3" customWidth="1"/>
    <col min="1275" max="1278" width="12.5703125" style="3" customWidth="1"/>
    <col min="1279" max="1279" width="13" style="3" customWidth="1"/>
    <col min="1280" max="1280" width="13.140625" style="3" customWidth="1"/>
    <col min="1281" max="1282" width="12.5703125" style="3" customWidth="1"/>
    <col min="1283" max="1283" width="12.140625" style="3" customWidth="1"/>
    <col min="1284" max="1284" width="10.28515625" style="3" customWidth="1"/>
    <col min="1285" max="1285" width="12.5703125" style="3" customWidth="1"/>
    <col min="1286" max="1286" width="10.28515625" style="3" customWidth="1"/>
    <col min="1287" max="1288" width="12.5703125" style="3" customWidth="1"/>
    <col min="1289" max="1289" width="9.7109375" style="3" customWidth="1"/>
    <col min="1290" max="1290" width="12.5703125" style="3" customWidth="1"/>
    <col min="1291" max="1291" width="8.42578125" style="3" customWidth="1"/>
    <col min="1292" max="1292" width="9.5703125" style="3" customWidth="1"/>
    <col min="1293" max="1293" width="7.42578125" style="3" customWidth="1"/>
    <col min="1294" max="1294" width="11.140625" style="3" customWidth="1"/>
    <col min="1295" max="1527" width="12.5703125" style="3"/>
    <col min="1528" max="1528" width="12.5703125" style="3" customWidth="1"/>
    <col min="1529" max="1529" width="12.85546875" style="3" customWidth="1"/>
    <col min="1530" max="1530" width="12.42578125" style="3" customWidth="1"/>
    <col min="1531" max="1534" width="12.5703125" style="3" customWidth="1"/>
    <col min="1535" max="1535" width="13" style="3" customWidth="1"/>
    <col min="1536" max="1536" width="13.140625" style="3" customWidth="1"/>
    <col min="1537" max="1538" width="12.5703125" style="3" customWidth="1"/>
    <col min="1539" max="1539" width="12.140625" style="3" customWidth="1"/>
    <col min="1540" max="1540" width="10.28515625" style="3" customWidth="1"/>
    <col min="1541" max="1541" width="12.5703125" style="3" customWidth="1"/>
    <col min="1542" max="1542" width="10.28515625" style="3" customWidth="1"/>
    <col min="1543" max="1544" width="12.5703125" style="3" customWidth="1"/>
    <col min="1545" max="1545" width="9.7109375" style="3" customWidth="1"/>
    <col min="1546" max="1546" width="12.5703125" style="3" customWidth="1"/>
    <col min="1547" max="1547" width="8.42578125" style="3" customWidth="1"/>
    <col min="1548" max="1548" width="9.5703125" style="3" customWidth="1"/>
    <col min="1549" max="1549" width="7.42578125" style="3" customWidth="1"/>
    <col min="1550" max="1550" width="11.140625" style="3" customWidth="1"/>
    <col min="1551" max="1783" width="12.5703125" style="3"/>
    <col min="1784" max="1784" width="12.5703125" style="3" customWidth="1"/>
    <col min="1785" max="1785" width="12.85546875" style="3" customWidth="1"/>
    <col min="1786" max="1786" width="12.42578125" style="3" customWidth="1"/>
    <col min="1787" max="1790" width="12.5703125" style="3" customWidth="1"/>
    <col min="1791" max="1791" width="13" style="3" customWidth="1"/>
    <col min="1792" max="1792" width="13.140625" style="3" customWidth="1"/>
    <col min="1793" max="1794" width="12.5703125" style="3" customWidth="1"/>
    <col min="1795" max="1795" width="12.140625" style="3" customWidth="1"/>
    <col min="1796" max="1796" width="10.28515625" style="3" customWidth="1"/>
    <col min="1797" max="1797" width="12.5703125" style="3" customWidth="1"/>
    <col min="1798" max="1798" width="10.28515625" style="3" customWidth="1"/>
    <col min="1799" max="1800" width="12.5703125" style="3" customWidth="1"/>
    <col min="1801" max="1801" width="9.7109375" style="3" customWidth="1"/>
    <col min="1802" max="1802" width="12.5703125" style="3" customWidth="1"/>
    <col min="1803" max="1803" width="8.42578125" style="3" customWidth="1"/>
    <col min="1804" max="1804" width="9.5703125" style="3" customWidth="1"/>
    <col min="1805" max="1805" width="7.42578125" style="3" customWidth="1"/>
    <col min="1806" max="1806" width="11.140625" style="3" customWidth="1"/>
    <col min="1807" max="2039" width="12.5703125" style="3"/>
    <col min="2040" max="2040" width="12.5703125" style="3" customWidth="1"/>
    <col min="2041" max="2041" width="12.85546875" style="3" customWidth="1"/>
    <col min="2042" max="2042" width="12.42578125" style="3" customWidth="1"/>
    <col min="2043" max="2046" width="12.5703125" style="3" customWidth="1"/>
    <col min="2047" max="2047" width="13" style="3" customWidth="1"/>
    <col min="2048" max="2048" width="13.140625" style="3" customWidth="1"/>
    <col min="2049" max="2050" width="12.5703125" style="3" customWidth="1"/>
    <col min="2051" max="2051" width="12.140625" style="3" customWidth="1"/>
    <col min="2052" max="2052" width="10.28515625" style="3" customWidth="1"/>
    <col min="2053" max="2053" width="12.5703125" style="3" customWidth="1"/>
    <col min="2054" max="2054" width="10.28515625" style="3" customWidth="1"/>
    <col min="2055" max="2056" width="12.5703125" style="3" customWidth="1"/>
    <col min="2057" max="2057" width="9.7109375" style="3" customWidth="1"/>
    <col min="2058" max="2058" width="12.5703125" style="3" customWidth="1"/>
    <col min="2059" max="2059" width="8.42578125" style="3" customWidth="1"/>
    <col min="2060" max="2060" width="9.5703125" style="3" customWidth="1"/>
    <col min="2061" max="2061" width="7.42578125" style="3" customWidth="1"/>
    <col min="2062" max="2062" width="11.140625" style="3" customWidth="1"/>
    <col min="2063" max="2295" width="12.5703125" style="3"/>
    <col min="2296" max="2296" width="12.5703125" style="3" customWidth="1"/>
    <col min="2297" max="2297" width="12.85546875" style="3" customWidth="1"/>
    <col min="2298" max="2298" width="12.42578125" style="3" customWidth="1"/>
    <col min="2299" max="2302" width="12.5703125" style="3" customWidth="1"/>
    <col min="2303" max="2303" width="13" style="3" customWidth="1"/>
    <col min="2304" max="2304" width="13.140625" style="3" customWidth="1"/>
    <col min="2305" max="2306" width="12.5703125" style="3" customWidth="1"/>
    <col min="2307" max="2307" width="12.140625" style="3" customWidth="1"/>
    <col min="2308" max="2308" width="10.28515625" style="3" customWidth="1"/>
    <col min="2309" max="2309" width="12.5703125" style="3" customWidth="1"/>
    <col min="2310" max="2310" width="10.28515625" style="3" customWidth="1"/>
    <col min="2311" max="2312" width="12.5703125" style="3" customWidth="1"/>
    <col min="2313" max="2313" width="9.7109375" style="3" customWidth="1"/>
    <col min="2314" max="2314" width="12.5703125" style="3" customWidth="1"/>
    <col min="2315" max="2315" width="8.42578125" style="3" customWidth="1"/>
    <col min="2316" max="2316" width="9.5703125" style="3" customWidth="1"/>
    <col min="2317" max="2317" width="7.42578125" style="3" customWidth="1"/>
    <col min="2318" max="2318" width="11.140625" style="3" customWidth="1"/>
    <col min="2319" max="2551" width="12.5703125" style="3"/>
    <col min="2552" max="2552" width="12.5703125" style="3" customWidth="1"/>
    <col min="2553" max="2553" width="12.85546875" style="3" customWidth="1"/>
    <col min="2554" max="2554" width="12.42578125" style="3" customWidth="1"/>
    <col min="2555" max="2558" width="12.5703125" style="3" customWidth="1"/>
    <col min="2559" max="2559" width="13" style="3" customWidth="1"/>
    <col min="2560" max="2560" width="13.140625" style="3" customWidth="1"/>
    <col min="2561" max="2562" width="12.5703125" style="3" customWidth="1"/>
    <col min="2563" max="2563" width="12.140625" style="3" customWidth="1"/>
    <col min="2564" max="2564" width="10.28515625" style="3" customWidth="1"/>
    <col min="2565" max="2565" width="12.5703125" style="3" customWidth="1"/>
    <col min="2566" max="2566" width="10.28515625" style="3" customWidth="1"/>
    <col min="2567" max="2568" width="12.5703125" style="3" customWidth="1"/>
    <col min="2569" max="2569" width="9.7109375" style="3" customWidth="1"/>
    <col min="2570" max="2570" width="12.5703125" style="3" customWidth="1"/>
    <col min="2571" max="2571" width="8.42578125" style="3" customWidth="1"/>
    <col min="2572" max="2572" width="9.5703125" style="3" customWidth="1"/>
    <col min="2573" max="2573" width="7.42578125" style="3" customWidth="1"/>
    <col min="2574" max="2574" width="11.140625" style="3" customWidth="1"/>
    <col min="2575" max="2807" width="12.5703125" style="3"/>
    <col min="2808" max="2808" width="12.5703125" style="3" customWidth="1"/>
    <col min="2809" max="2809" width="12.85546875" style="3" customWidth="1"/>
    <col min="2810" max="2810" width="12.42578125" style="3" customWidth="1"/>
    <col min="2811" max="2814" width="12.5703125" style="3" customWidth="1"/>
    <col min="2815" max="2815" width="13" style="3" customWidth="1"/>
    <col min="2816" max="2816" width="13.140625" style="3" customWidth="1"/>
    <col min="2817" max="2818" width="12.5703125" style="3" customWidth="1"/>
    <col min="2819" max="2819" width="12.140625" style="3" customWidth="1"/>
    <col min="2820" max="2820" width="10.28515625" style="3" customWidth="1"/>
    <col min="2821" max="2821" width="12.5703125" style="3" customWidth="1"/>
    <col min="2822" max="2822" width="10.28515625" style="3" customWidth="1"/>
    <col min="2823" max="2824" width="12.5703125" style="3" customWidth="1"/>
    <col min="2825" max="2825" width="9.7109375" style="3" customWidth="1"/>
    <col min="2826" max="2826" width="12.5703125" style="3" customWidth="1"/>
    <col min="2827" max="2827" width="8.42578125" style="3" customWidth="1"/>
    <col min="2828" max="2828" width="9.5703125" style="3" customWidth="1"/>
    <col min="2829" max="2829" width="7.42578125" style="3" customWidth="1"/>
    <col min="2830" max="2830" width="11.140625" style="3" customWidth="1"/>
    <col min="2831" max="3063" width="12.5703125" style="3"/>
    <col min="3064" max="3064" width="12.5703125" style="3" customWidth="1"/>
    <col min="3065" max="3065" width="12.85546875" style="3" customWidth="1"/>
    <col min="3066" max="3066" width="12.42578125" style="3" customWidth="1"/>
    <col min="3067" max="3070" width="12.5703125" style="3" customWidth="1"/>
    <col min="3071" max="3071" width="13" style="3" customWidth="1"/>
    <col min="3072" max="3072" width="13.140625" style="3" customWidth="1"/>
    <col min="3073" max="3074" width="12.5703125" style="3" customWidth="1"/>
    <col min="3075" max="3075" width="12.140625" style="3" customWidth="1"/>
    <col min="3076" max="3076" width="10.28515625" style="3" customWidth="1"/>
    <col min="3077" max="3077" width="12.5703125" style="3" customWidth="1"/>
    <col min="3078" max="3078" width="10.28515625" style="3" customWidth="1"/>
    <col min="3079" max="3080" width="12.5703125" style="3" customWidth="1"/>
    <col min="3081" max="3081" width="9.7109375" style="3" customWidth="1"/>
    <col min="3082" max="3082" width="12.5703125" style="3" customWidth="1"/>
    <col min="3083" max="3083" width="8.42578125" style="3" customWidth="1"/>
    <col min="3084" max="3084" width="9.5703125" style="3" customWidth="1"/>
    <col min="3085" max="3085" width="7.42578125" style="3" customWidth="1"/>
    <col min="3086" max="3086" width="11.140625" style="3" customWidth="1"/>
    <col min="3087" max="3319" width="12.5703125" style="3"/>
    <col min="3320" max="3320" width="12.5703125" style="3" customWidth="1"/>
    <col min="3321" max="3321" width="12.85546875" style="3" customWidth="1"/>
    <col min="3322" max="3322" width="12.42578125" style="3" customWidth="1"/>
    <col min="3323" max="3326" width="12.5703125" style="3" customWidth="1"/>
    <col min="3327" max="3327" width="13" style="3" customWidth="1"/>
    <col min="3328" max="3328" width="13.140625" style="3" customWidth="1"/>
    <col min="3329" max="3330" width="12.5703125" style="3" customWidth="1"/>
    <col min="3331" max="3331" width="12.140625" style="3" customWidth="1"/>
    <col min="3332" max="3332" width="10.28515625" style="3" customWidth="1"/>
    <col min="3333" max="3333" width="12.5703125" style="3" customWidth="1"/>
    <col min="3334" max="3334" width="10.28515625" style="3" customWidth="1"/>
    <col min="3335" max="3336" width="12.5703125" style="3" customWidth="1"/>
    <col min="3337" max="3337" width="9.7109375" style="3" customWidth="1"/>
    <col min="3338" max="3338" width="12.5703125" style="3" customWidth="1"/>
    <col min="3339" max="3339" width="8.42578125" style="3" customWidth="1"/>
    <col min="3340" max="3340" width="9.5703125" style="3" customWidth="1"/>
    <col min="3341" max="3341" width="7.42578125" style="3" customWidth="1"/>
    <col min="3342" max="3342" width="11.140625" style="3" customWidth="1"/>
    <col min="3343" max="3575" width="12.5703125" style="3"/>
    <col min="3576" max="3576" width="12.5703125" style="3" customWidth="1"/>
    <col min="3577" max="3577" width="12.85546875" style="3" customWidth="1"/>
    <col min="3578" max="3578" width="12.42578125" style="3" customWidth="1"/>
    <col min="3579" max="3582" width="12.5703125" style="3" customWidth="1"/>
    <col min="3583" max="3583" width="13" style="3" customWidth="1"/>
    <col min="3584" max="3584" width="13.140625" style="3" customWidth="1"/>
    <col min="3585" max="3586" width="12.5703125" style="3" customWidth="1"/>
    <col min="3587" max="3587" width="12.140625" style="3" customWidth="1"/>
    <col min="3588" max="3588" width="10.28515625" style="3" customWidth="1"/>
    <col min="3589" max="3589" width="12.5703125" style="3" customWidth="1"/>
    <col min="3590" max="3590" width="10.28515625" style="3" customWidth="1"/>
    <col min="3591" max="3592" width="12.5703125" style="3" customWidth="1"/>
    <col min="3593" max="3593" width="9.7109375" style="3" customWidth="1"/>
    <col min="3594" max="3594" width="12.5703125" style="3" customWidth="1"/>
    <col min="3595" max="3595" width="8.42578125" style="3" customWidth="1"/>
    <col min="3596" max="3596" width="9.5703125" style="3" customWidth="1"/>
    <col min="3597" max="3597" width="7.42578125" style="3" customWidth="1"/>
    <col min="3598" max="3598" width="11.140625" style="3" customWidth="1"/>
    <col min="3599" max="3831" width="12.5703125" style="3"/>
    <col min="3832" max="3832" width="12.5703125" style="3" customWidth="1"/>
    <col min="3833" max="3833" width="12.85546875" style="3" customWidth="1"/>
    <col min="3834" max="3834" width="12.42578125" style="3" customWidth="1"/>
    <col min="3835" max="3838" width="12.5703125" style="3" customWidth="1"/>
    <col min="3839" max="3839" width="13" style="3" customWidth="1"/>
    <col min="3840" max="3840" width="13.140625" style="3" customWidth="1"/>
    <col min="3841" max="3842" width="12.5703125" style="3" customWidth="1"/>
    <col min="3843" max="3843" width="12.140625" style="3" customWidth="1"/>
    <col min="3844" max="3844" width="10.28515625" style="3" customWidth="1"/>
    <col min="3845" max="3845" width="12.5703125" style="3" customWidth="1"/>
    <col min="3846" max="3846" width="10.28515625" style="3" customWidth="1"/>
    <col min="3847" max="3848" width="12.5703125" style="3" customWidth="1"/>
    <col min="3849" max="3849" width="9.7109375" style="3" customWidth="1"/>
    <col min="3850" max="3850" width="12.5703125" style="3" customWidth="1"/>
    <col min="3851" max="3851" width="8.42578125" style="3" customWidth="1"/>
    <col min="3852" max="3852" width="9.5703125" style="3" customWidth="1"/>
    <col min="3853" max="3853" width="7.42578125" style="3" customWidth="1"/>
    <col min="3854" max="3854" width="11.140625" style="3" customWidth="1"/>
    <col min="3855" max="4087" width="12.5703125" style="3"/>
    <col min="4088" max="4088" width="12.5703125" style="3" customWidth="1"/>
    <col min="4089" max="4089" width="12.85546875" style="3" customWidth="1"/>
    <col min="4090" max="4090" width="12.42578125" style="3" customWidth="1"/>
    <col min="4091" max="4094" width="12.5703125" style="3" customWidth="1"/>
    <col min="4095" max="4095" width="13" style="3" customWidth="1"/>
    <col min="4096" max="4096" width="13.140625" style="3" customWidth="1"/>
    <col min="4097" max="4098" width="12.5703125" style="3" customWidth="1"/>
    <col min="4099" max="4099" width="12.140625" style="3" customWidth="1"/>
    <col min="4100" max="4100" width="10.28515625" style="3" customWidth="1"/>
    <col min="4101" max="4101" width="12.5703125" style="3" customWidth="1"/>
    <col min="4102" max="4102" width="10.28515625" style="3" customWidth="1"/>
    <col min="4103" max="4104" width="12.5703125" style="3" customWidth="1"/>
    <col min="4105" max="4105" width="9.7109375" style="3" customWidth="1"/>
    <col min="4106" max="4106" width="12.5703125" style="3" customWidth="1"/>
    <col min="4107" max="4107" width="8.42578125" style="3" customWidth="1"/>
    <col min="4108" max="4108" width="9.5703125" style="3" customWidth="1"/>
    <col min="4109" max="4109" width="7.42578125" style="3" customWidth="1"/>
    <col min="4110" max="4110" width="11.140625" style="3" customWidth="1"/>
    <col min="4111" max="4343" width="12.5703125" style="3"/>
    <col min="4344" max="4344" width="12.5703125" style="3" customWidth="1"/>
    <col min="4345" max="4345" width="12.85546875" style="3" customWidth="1"/>
    <col min="4346" max="4346" width="12.42578125" style="3" customWidth="1"/>
    <col min="4347" max="4350" width="12.5703125" style="3" customWidth="1"/>
    <col min="4351" max="4351" width="13" style="3" customWidth="1"/>
    <col min="4352" max="4352" width="13.140625" style="3" customWidth="1"/>
    <col min="4353" max="4354" width="12.5703125" style="3" customWidth="1"/>
    <col min="4355" max="4355" width="12.140625" style="3" customWidth="1"/>
    <col min="4356" max="4356" width="10.28515625" style="3" customWidth="1"/>
    <col min="4357" max="4357" width="12.5703125" style="3" customWidth="1"/>
    <col min="4358" max="4358" width="10.28515625" style="3" customWidth="1"/>
    <col min="4359" max="4360" width="12.5703125" style="3" customWidth="1"/>
    <col min="4361" max="4361" width="9.7109375" style="3" customWidth="1"/>
    <col min="4362" max="4362" width="12.5703125" style="3" customWidth="1"/>
    <col min="4363" max="4363" width="8.42578125" style="3" customWidth="1"/>
    <col min="4364" max="4364" width="9.5703125" style="3" customWidth="1"/>
    <col min="4365" max="4365" width="7.42578125" style="3" customWidth="1"/>
    <col min="4366" max="4366" width="11.140625" style="3" customWidth="1"/>
    <col min="4367" max="4599" width="12.5703125" style="3"/>
    <col min="4600" max="4600" width="12.5703125" style="3" customWidth="1"/>
    <col min="4601" max="4601" width="12.85546875" style="3" customWidth="1"/>
    <col min="4602" max="4602" width="12.42578125" style="3" customWidth="1"/>
    <col min="4603" max="4606" width="12.5703125" style="3" customWidth="1"/>
    <col min="4607" max="4607" width="13" style="3" customWidth="1"/>
    <col min="4608" max="4608" width="13.140625" style="3" customWidth="1"/>
    <col min="4609" max="4610" width="12.5703125" style="3" customWidth="1"/>
    <col min="4611" max="4611" width="12.140625" style="3" customWidth="1"/>
    <col min="4612" max="4612" width="10.28515625" style="3" customWidth="1"/>
    <col min="4613" max="4613" width="12.5703125" style="3" customWidth="1"/>
    <col min="4614" max="4614" width="10.28515625" style="3" customWidth="1"/>
    <col min="4615" max="4616" width="12.5703125" style="3" customWidth="1"/>
    <col min="4617" max="4617" width="9.7109375" style="3" customWidth="1"/>
    <col min="4618" max="4618" width="12.5703125" style="3" customWidth="1"/>
    <col min="4619" max="4619" width="8.42578125" style="3" customWidth="1"/>
    <col min="4620" max="4620" width="9.5703125" style="3" customWidth="1"/>
    <col min="4621" max="4621" width="7.42578125" style="3" customWidth="1"/>
    <col min="4622" max="4622" width="11.140625" style="3" customWidth="1"/>
    <col min="4623" max="4855" width="12.5703125" style="3"/>
    <col min="4856" max="4856" width="12.5703125" style="3" customWidth="1"/>
    <col min="4857" max="4857" width="12.85546875" style="3" customWidth="1"/>
    <col min="4858" max="4858" width="12.42578125" style="3" customWidth="1"/>
    <col min="4859" max="4862" width="12.5703125" style="3" customWidth="1"/>
    <col min="4863" max="4863" width="13" style="3" customWidth="1"/>
    <col min="4864" max="4864" width="13.140625" style="3" customWidth="1"/>
    <col min="4865" max="4866" width="12.5703125" style="3" customWidth="1"/>
    <col min="4867" max="4867" width="12.140625" style="3" customWidth="1"/>
    <col min="4868" max="4868" width="10.28515625" style="3" customWidth="1"/>
    <col min="4869" max="4869" width="12.5703125" style="3" customWidth="1"/>
    <col min="4870" max="4870" width="10.28515625" style="3" customWidth="1"/>
    <col min="4871" max="4872" width="12.5703125" style="3" customWidth="1"/>
    <col min="4873" max="4873" width="9.7109375" style="3" customWidth="1"/>
    <col min="4874" max="4874" width="12.5703125" style="3" customWidth="1"/>
    <col min="4875" max="4875" width="8.42578125" style="3" customWidth="1"/>
    <col min="4876" max="4876" width="9.5703125" style="3" customWidth="1"/>
    <col min="4877" max="4877" width="7.42578125" style="3" customWidth="1"/>
    <col min="4878" max="4878" width="11.140625" style="3" customWidth="1"/>
    <col min="4879" max="5111" width="12.5703125" style="3"/>
    <col min="5112" max="5112" width="12.5703125" style="3" customWidth="1"/>
    <col min="5113" max="5113" width="12.85546875" style="3" customWidth="1"/>
    <col min="5114" max="5114" width="12.42578125" style="3" customWidth="1"/>
    <col min="5115" max="5118" width="12.5703125" style="3" customWidth="1"/>
    <col min="5119" max="5119" width="13" style="3" customWidth="1"/>
    <col min="5120" max="5120" width="13.140625" style="3" customWidth="1"/>
    <col min="5121" max="5122" width="12.5703125" style="3" customWidth="1"/>
    <col min="5123" max="5123" width="12.140625" style="3" customWidth="1"/>
    <col min="5124" max="5124" width="10.28515625" style="3" customWidth="1"/>
    <col min="5125" max="5125" width="12.5703125" style="3" customWidth="1"/>
    <col min="5126" max="5126" width="10.28515625" style="3" customWidth="1"/>
    <col min="5127" max="5128" width="12.5703125" style="3" customWidth="1"/>
    <col min="5129" max="5129" width="9.7109375" style="3" customWidth="1"/>
    <col min="5130" max="5130" width="12.5703125" style="3" customWidth="1"/>
    <col min="5131" max="5131" width="8.42578125" style="3" customWidth="1"/>
    <col min="5132" max="5132" width="9.5703125" style="3" customWidth="1"/>
    <col min="5133" max="5133" width="7.42578125" style="3" customWidth="1"/>
    <col min="5134" max="5134" width="11.140625" style="3" customWidth="1"/>
    <col min="5135" max="5367" width="12.5703125" style="3"/>
    <col min="5368" max="5368" width="12.5703125" style="3" customWidth="1"/>
    <col min="5369" max="5369" width="12.85546875" style="3" customWidth="1"/>
    <col min="5370" max="5370" width="12.42578125" style="3" customWidth="1"/>
    <col min="5371" max="5374" width="12.5703125" style="3" customWidth="1"/>
    <col min="5375" max="5375" width="13" style="3" customWidth="1"/>
    <col min="5376" max="5376" width="13.140625" style="3" customWidth="1"/>
    <col min="5377" max="5378" width="12.5703125" style="3" customWidth="1"/>
    <col min="5379" max="5379" width="12.140625" style="3" customWidth="1"/>
    <col min="5380" max="5380" width="10.28515625" style="3" customWidth="1"/>
    <col min="5381" max="5381" width="12.5703125" style="3" customWidth="1"/>
    <col min="5382" max="5382" width="10.28515625" style="3" customWidth="1"/>
    <col min="5383" max="5384" width="12.5703125" style="3" customWidth="1"/>
    <col min="5385" max="5385" width="9.7109375" style="3" customWidth="1"/>
    <col min="5386" max="5386" width="12.5703125" style="3" customWidth="1"/>
    <col min="5387" max="5387" width="8.42578125" style="3" customWidth="1"/>
    <col min="5388" max="5388" width="9.5703125" style="3" customWidth="1"/>
    <col min="5389" max="5389" width="7.42578125" style="3" customWidth="1"/>
    <col min="5390" max="5390" width="11.140625" style="3" customWidth="1"/>
    <col min="5391" max="5623" width="12.5703125" style="3"/>
    <col min="5624" max="5624" width="12.5703125" style="3" customWidth="1"/>
    <col min="5625" max="5625" width="12.85546875" style="3" customWidth="1"/>
    <col min="5626" max="5626" width="12.42578125" style="3" customWidth="1"/>
    <col min="5627" max="5630" width="12.5703125" style="3" customWidth="1"/>
    <col min="5631" max="5631" width="13" style="3" customWidth="1"/>
    <col min="5632" max="5632" width="13.140625" style="3" customWidth="1"/>
    <col min="5633" max="5634" width="12.5703125" style="3" customWidth="1"/>
    <col min="5635" max="5635" width="12.140625" style="3" customWidth="1"/>
    <col min="5636" max="5636" width="10.28515625" style="3" customWidth="1"/>
    <col min="5637" max="5637" width="12.5703125" style="3" customWidth="1"/>
    <col min="5638" max="5638" width="10.28515625" style="3" customWidth="1"/>
    <col min="5639" max="5640" width="12.5703125" style="3" customWidth="1"/>
    <col min="5641" max="5641" width="9.7109375" style="3" customWidth="1"/>
    <col min="5642" max="5642" width="12.5703125" style="3" customWidth="1"/>
    <col min="5643" max="5643" width="8.42578125" style="3" customWidth="1"/>
    <col min="5644" max="5644" width="9.5703125" style="3" customWidth="1"/>
    <col min="5645" max="5645" width="7.42578125" style="3" customWidth="1"/>
    <col min="5646" max="5646" width="11.140625" style="3" customWidth="1"/>
    <col min="5647" max="5879" width="12.5703125" style="3"/>
    <col min="5880" max="5880" width="12.5703125" style="3" customWidth="1"/>
    <col min="5881" max="5881" width="12.85546875" style="3" customWidth="1"/>
    <col min="5882" max="5882" width="12.42578125" style="3" customWidth="1"/>
    <col min="5883" max="5886" width="12.5703125" style="3" customWidth="1"/>
    <col min="5887" max="5887" width="13" style="3" customWidth="1"/>
    <col min="5888" max="5888" width="13.140625" style="3" customWidth="1"/>
    <col min="5889" max="5890" width="12.5703125" style="3" customWidth="1"/>
    <col min="5891" max="5891" width="12.140625" style="3" customWidth="1"/>
    <col min="5892" max="5892" width="10.28515625" style="3" customWidth="1"/>
    <col min="5893" max="5893" width="12.5703125" style="3" customWidth="1"/>
    <col min="5894" max="5894" width="10.28515625" style="3" customWidth="1"/>
    <col min="5895" max="5896" width="12.5703125" style="3" customWidth="1"/>
    <col min="5897" max="5897" width="9.7109375" style="3" customWidth="1"/>
    <col min="5898" max="5898" width="12.5703125" style="3" customWidth="1"/>
    <col min="5899" max="5899" width="8.42578125" style="3" customWidth="1"/>
    <col min="5900" max="5900" width="9.5703125" style="3" customWidth="1"/>
    <col min="5901" max="5901" width="7.42578125" style="3" customWidth="1"/>
    <col min="5902" max="5902" width="11.140625" style="3" customWidth="1"/>
    <col min="5903" max="6135" width="12.5703125" style="3"/>
    <col min="6136" max="6136" width="12.5703125" style="3" customWidth="1"/>
    <col min="6137" max="6137" width="12.85546875" style="3" customWidth="1"/>
    <col min="6138" max="6138" width="12.42578125" style="3" customWidth="1"/>
    <col min="6139" max="6142" width="12.5703125" style="3" customWidth="1"/>
    <col min="6143" max="6143" width="13" style="3" customWidth="1"/>
    <col min="6144" max="6144" width="13.140625" style="3" customWidth="1"/>
    <col min="6145" max="6146" width="12.5703125" style="3" customWidth="1"/>
    <col min="6147" max="6147" width="12.140625" style="3" customWidth="1"/>
    <col min="6148" max="6148" width="10.28515625" style="3" customWidth="1"/>
    <col min="6149" max="6149" width="12.5703125" style="3" customWidth="1"/>
    <col min="6150" max="6150" width="10.28515625" style="3" customWidth="1"/>
    <col min="6151" max="6152" width="12.5703125" style="3" customWidth="1"/>
    <col min="6153" max="6153" width="9.7109375" style="3" customWidth="1"/>
    <col min="6154" max="6154" width="12.5703125" style="3" customWidth="1"/>
    <col min="6155" max="6155" width="8.42578125" style="3" customWidth="1"/>
    <col min="6156" max="6156" width="9.5703125" style="3" customWidth="1"/>
    <col min="6157" max="6157" width="7.42578125" style="3" customWidth="1"/>
    <col min="6158" max="6158" width="11.140625" style="3" customWidth="1"/>
    <col min="6159" max="6391" width="12.5703125" style="3"/>
    <col min="6392" max="6392" width="12.5703125" style="3" customWidth="1"/>
    <col min="6393" max="6393" width="12.85546875" style="3" customWidth="1"/>
    <col min="6394" max="6394" width="12.42578125" style="3" customWidth="1"/>
    <col min="6395" max="6398" width="12.5703125" style="3" customWidth="1"/>
    <col min="6399" max="6399" width="13" style="3" customWidth="1"/>
    <col min="6400" max="6400" width="13.140625" style="3" customWidth="1"/>
    <col min="6401" max="6402" width="12.5703125" style="3" customWidth="1"/>
    <col min="6403" max="6403" width="12.140625" style="3" customWidth="1"/>
    <col min="6404" max="6404" width="10.28515625" style="3" customWidth="1"/>
    <col min="6405" max="6405" width="12.5703125" style="3" customWidth="1"/>
    <col min="6406" max="6406" width="10.28515625" style="3" customWidth="1"/>
    <col min="6407" max="6408" width="12.5703125" style="3" customWidth="1"/>
    <col min="6409" max="6409" width="9.7109375" style="3" customWidth="1"/>
    <col min="6410" max="6410" width="12.5703125" style="3" customWidth="1"/>
    <col min="6411" max="6411" width="8.42578125" style="3" customWidth="1"/>
    <col min="6412" max="6412" width="9.5703125" style="3" customWidth="1"/>
    <col min="6413" max="6413" width="7.42578125" style="3" customWidth="1"/>
    <col min="6414" max="6414" width="11.140625" style="3" customWidth="1"/>
    <col min="6415" max="6647" width="12.5703125" style="3"/>
    <col min="6648" max="6648" width="12.5703125" style="3" customWidth="1"/>
    <col min="6649" max="6649" width="12.85546875" style="3" customWidth="1"/>
    <col min="6650" max="6650" width="12.42578125" style="3" customWidth="1"/>
    <col min="6651" max="6654" width="12.5703125" style="3" customWidth="1"/>
    <col min="6655" max="6655" width="13" style="3" customWidth="1"/>
    <col min="6656" max="6656" width="13.140625" style="3" customWidth="1"/>
    <col min="6657" max="6658" width="12.5703125" style="3" customWidth="1"/>
    <col min="6659" max="6659" width="12.140625" style="3" customWidth="1"/>
    <col min="6660" max="6660" width="10.28515625" style="3" customWidth="1"/>
    <col min="6661" max="6661" width="12.5703125" style="3" customWidth="1"/>
    <col min="6662" max="6662" width="10.28515625" style="3" customWidth="1"/>
    <col min="6663" max="6664" width="12.5703125" style="3" customWidth="1"/>
    <col min="6665" max="6665" width="9.7109375" style="3" customWidth="1"/>
    <col min="6666" max="6666" width="12.5703125" style="3" customWidth="1"/>
    <col min="6667" max="6667" width="8.42578125" style="3" customWidth="1"/>
    <col min="6668" max="6668" width="9.5703125" style="3" customWidth="1"/>
    <col min="6669" max="6669" width="7.42578125" style="3" customWidth="1"/>
    <col min="6670" max="6670" width="11.140625" style="3" customWidth="1"/>
    <col min="6671" max="6903" width="12.5703125" style="3"/>
    <col min="6904" max="6904" width="12.5703125" style="3" customWidth="1"/>
    <col min="6905" max="6905" width="12.85546875" style="3" customWidth="1"/>
    <col min="6906" max="6906" width="12.42578125" style="3" customWidth="1"/>
    <col min="6907" max="6910" width="12.5703125" style="3" customWidth="1"/>
    <col min="6911" max="6911" width="13" style="3" customWidth="1"/>
    <col min="6912" max="6912" width="13.140625" style="3" customWidth="1"/>
    <col min="6913" max="6914" width="12.5703125" style="3" customWidth="1"/>
    <col min="6915" max="6915" width="12.140625" style="3" customWidth="1"/>
    <col min="6916" max="6916" width="10.28515625" style="3" customWidth="1"/>
    <col min="6917" max="6917" width="12.5703125" style="3" customWidth="1"/>
    <col min="6918" max="6918" width="10.28515625" style="3" customWidth="1"/>
    <col min="6919" max="6920" width="12.5703125" style="3" customWidth="1"/>
    <col min="6921" max="6921" width="9.7109375" style="3" customWidth="1"/>
    <col min="6922" max="6922" width="12.5703125" style="3" customWidth="1"/>
    <col min="6923" max="6923" width="8.42578125" style="3" customWidth="1"/>
    <col min="6924" max="6924" width="9.5703125" style="3" customWidth="1"/>
    <col min="6925" max="6925" width="7.42578125" style="3" customWidth="1"/>
    <col min="6926" max="6926" width="11.140625" style="3" customWidth="1"/>
    <col min="6927" max="7159" width="12.5703125" style="3"/>
    <col min="7160" max="7160" width="12.5703125" style="3" customWidth="1"/>
    <col min="7161" max="7161" width="12.85546875" style="3" customWidth="1"/>
    <col min="7162" max="7162" width="12.42578125" style="3" customWidth="1"/>
    <col min="7163" max="7166" width="12.5703125" style="3" customWidth="1"/>
    <col min="7167" max="7167" width="13" style="3" customWidth="1"/>
    <col min="7168" max="7168" width="13.140625" style="3" customWidth="1"/>
    <col min="7169" max="7170" width="12.5703125" style="3" customWidth="1"/>
    <col min="7171" max="7171" width="12.140625" style="3" customWidth="1"/>
    <col min="7172" max="7172" width="10.28515625" style="3" customWidth="1"/>
    <col min="7173" max="7173" width="12.5703125" style="3" customWidth="1"/>
    <col min="7174" max="7174" width="10.28515625" style="3" customWidth="1"/>
    <col min="7175" max="7176" width="12.5703125" style="3" customWidth="1"/>
    <col min="7177" max="7177" width="9.7109375" style="3" customWidth="1"/>
    <col min="7178" max="7178" width="12.5703125" style="3" customWidth="1"/>
    <col min="7179" max="7179" width="8.42578125" style="3" customWidth="1"/>
    <col min="7180" max="7180" width="9.5703125" style="3" customWidth="1"/>
    <col min="7181" max="7181" width="7.42578125" style="3" customWidth="1"/>
    <col min="7182" max="7182" width="11.140625" style="3" customWidth="1"/>
    <col min="7183" max="7415" width="12.5703125" style="3"/>
    <col min="7416" max="7416" width="12.5703125" style="3" customWidth="1"/>
    <col min="7417" max="7417" width="12.85546875" style="3" customWidth="1"/>
    <col min="7418" max="7418" width="12.42578125" style="3" customWidth="1"/>
    <col min="7419" max="7422" width="12.5703125" style="3" customWidth="1"/>
    <col min="7423" max="7423" width="13" style="3" customWidth="1"/>
    <col min="7424" max="7424" width="13.140625" style="3" customWidth="1"/>
    <col min="7425" max="7426" width="12.5703125" style="3" customWidth="1"/>
    <col min="7427" max="7427" width="12.140625" style="3" customWidth="1"/>
    <col min="7428" max="7428" width="10.28515625" style="3" customWidth="1"/>
    <col min="7429" max="7429" width="12.5703125" style="3" customWidth="1"/>
    <col min="7430" max="7430" width="10.28515625" style="3" customWidth="1"/>
    <col min="7431" max="7432" width="12.5703125" style="3" customWidth="1"/>
    <col min="7433" max="7433" width="9.7109375" style="3" customWidth="1"/>
    <col min="7434" max="7434" width="12.5703125" style="3" customWidth="1"/>
    <col min="7435" max="7435" width="8.42578125" style="3" customWidth="1"/>
    <col min="7436" max="7436" width="9.5703125" style="3" customWidth="1"/>
    <col min="7437" max="7437" width="7.42578125" style="3" customWidth="1"/>
    <col min="7438" max="7438" width="11.140625" style="3" customWidth="1"/>
    <col min="7439" max="7671" width="12.5703125" style="3"/>
    <col min="7672" max="7672" width="12.5703125" style="3" customWidth="1"/>
    <col min="7673" max="7673" width="12.85546875" style="3" customWidth="1"/>
    <col min="7674" max="7674" width="12.42578125" style="3" customWidth="1"/>
    <col min="7675" max="7678" width="12.5703125" style="3" customWidth="1"/>
    <col min="7679" max="7679" width="13" style="3" customWidth="1"/>
    <col min="7680" max="7680" width="13.140625" style="3" customWidth="1"/>
    <col min="7681" max="7682" width="12.5703125" style="3" customWidth="1"/>
    <col min="7683" max="7683" width="12.140625" style="3" customWidth="1"/>
    <col min="7684" max="7684" width="10.28515625" style="3" customWidth="1"/>
    <col min="7685" max="7685" width="12.5703125" style="3" customWidth="1"/>
    <col min="7686" max="7686" width="10.28515625" style="3" customWidth="1"/>
    <col min="7687" max="7688" width="12.5703125" style="3" customWidth="1"/>
    <col min="7689" max="7689" width="9.7109375" style="3" customWidth="1"/>
    <col min="7690" max="7690" width="12.5703125" style="3" customWidth="1"/>
    <col min="7691" max="7691" width="8.42578125" style="3" customWidth="1"/>
    <col min="7692" max="7692" width="9.5703125" style="3" customWidth="1"/>
    <col min="7693" max="7693" width="7.42578125" style="3" customWidth="1"/>
    <col min="7694" max="7694" width="11.140625" style="3" customWidth="1"/>
    <col min="7695" max="7927" width="12.5703125" style="3"/>
    <col min="7928" max="7928" width="12.5703125" style="3" customWidth="1"/>
    <col min="7929" max="7929" width="12.85546875" style="3" customWidth="1"/>
    <col min="7930" max="7930" width="12.42578125" style="3" customWidth="1"/>
    <col min="7931" max="7934" width="12.5703125" style="3" customWidth="1"/>
    <col min="7935" max="7935" width="13" style="3" customWidth="1"/>
    <col min="7936" max="7936" width="13.140625" style="3" customWidth="1"/>
    <col min="7937" max="7938" width="12.5703125" style="3" customWidth="1"/>
    <col min="7939" max="7939" width="12.140625" style="3" customWidth="1"/>
    <col min="7940" max="7940" width="10.28515625" style="3" customWidth="1"/>
    <col min="7941" max="7941" width="12.5703125" style="3" customWidth="1"/>
    <col min="7942" max="7942" width="10.28515625" style="3" customWidth="1"/>
    <col min="7943" max="7944" width="12.5703125" style="3" customWidth="1"/>
    <col min="7945" max="7945" width="9.7109375" style="3" customWidth="1"/>
    <col min="7946" max="7946" width="12.5703125" style="3" customWidth="1"/>
    <col min="7947" max="7947" width="8.42578125" style="3" customWidth="1"/>
    <col min="7948" max="7948" width="9.5703125" style="3" customWidth="1"/>
    <col min="7949" max="7949" width="7.42578125" style="3" customWidth="1"/>
    <col min="7950" max="7950" width="11.140625" style="3" customWidth="1"/>
    <col min="7951" max="8183" width="12.5703125" style="3"/>
    <col min="8184" max="8184" width="12.5703125" style="3" customWidth="1"/>
    <col min="8185" max="8185" width="12.85546875" style="3" customWidth="1"/>
    <col min="8186" max="8186" width="12.42578125" style="3" customWidth="1"/>
    <col min="8187" max="8190" width="12.5703125" style="3" customWidth="1"/>
    <col min="8191" max="8191" width="13" style="3" customWidth="1"/>
    <col min="8192" max="8192" width="13.140625" style="3" customWidth="1"/>
    <col min="8193" max="8194" width="12.5703125" style="3" customWidth="1"/>
    <col min="8195" max="8195" width="12.140625" style="3" customWidth="1"/>
    <col min="8196" max="8196" width="10.28515625" style="3" customWidth="1"/>
    <col min="8197" max="8197" width="12.5703125" style="3" customWidth="1"/>
    <col min="8198" max="8198" width="10.28515625" style="3" customWidth="1"/>
    <col min="8199" max="8200" width="12.5703125" style="3" customWidth="1"/>
    <col min="8201" max="8201" width="9.7109375" style="3" customWidth="1"/>
    <col min="8202" max="8202" width="12.5703125" style="3" customWidth="1"/>
    <col min="8203" max="8203" width="8.42578125" style="3" customWidth="1"/>
    <col min="8204" max="8204" width="9.5703125" style="3" customWidth="1"/>
    <col min="8205" max="8205" width="7.42578125" style="3" customWidth="1"/>
    <col min="8206" max="8206" width="11.140625" style="3" customWidth="1"/>
    <col min="8207" max="8439" width="12.5703125" style="3"/>
    <col min="8440" max="8440" width="12.5703125" style="3" customWidth="1"/>
    <col min="8441" max="8441" width="12.85546875" style="3" customWidth="1"/>
    <col min="8442" max="8442" width="12.42578125" style="3" customWidth="1"/>
    <col min="8443" max="8446" width="12.5703125" style="3" customWidth="1"/>
    <col min="8447" max="8447" width="13" style="3" customWidth="1"/>
    <col min="8448" max="8448" width="13.140625" style="3" customWidth="1"/>
    <col min="8449" max="8450" width="12.5703125" style="3" customWidth="1"/>
    <col min="8451" max="8451" width="12.140625" style="3" customWidth="1"/>
    <col min="8452" max="8452" width="10.28515625" style="3" customWidth="1"/>
    <col min="8453" max="8453" width="12.5703125" style="3" customWidth="1"/>
    <col min="8454" max="8454" width="10.28515625" style="3" customWidth="1"/>
    <col min="8455" max="8456" width="12.5703125" style="3" customWidth="1"/>
    <col min="8457" max="8457" width="9.7109375" style="3" customWidth="1"/>
    <col min="8458" max="8458" width="12.5703125" style="3" customWidth="1"/>
    <col min="8459" max="8459" width="8.42578125" style="3" customWidth="1"/>
    <col min="8460" max="8460" width="9.5703125" style="3" customWidth="1"/>
    <col min="8461" max="8461" width="7.42578125" style="3" customWidth="1"/>
    <col min="8462" max="8462" width="11.140625" style="3" customWidth="1"/>
    <col min="8463" max="8695" width="12.5703125" style="3"/>
    <col min="8696" max="8696" width="12.5703125" style="3" customWidth="1"/>
    <col min="8697" max="8697" width="12.85546875" style="3" customWidth="1"/>
    <col min="8698" max="8698" width="12.42578125" style="3" customWidth="1"/>
    <col min="8699" max="8702" width="12.5703125" style="3" customWidth="1"/>
    <col min="8703" max="8703" width="13" style="3" customWidth="1"/>
    <col min="8704" max="8704" width="13.140625" style="3" customWidth="1"/>
    <col min="8705" max="8706" width="12.5703125" style="3" customWidth="1"/>
    <col min="8707" max="8707" width="12.140625" style="3" customWidth="1"/>
    <col min="8708" max="8708" width="10.28515625" style="3" customWidth="1"/>
    <col min="8709" max="8709" width="12.5703125" style="3" customWidth="1"/>
    <col min="8710" max="8710" width="10.28515625" style="3" customWidth="1"/>
    <col min="8711" max="8712" width="12.5703125" style="3" customWidth="1"/>
    <col min="8713" max="8713" width="9.7109375" style="3" customWidth="1"/>
    <col min="8714" max="8714" width="12.5703125" style="3" customWidth="1"/>
    <col min="8715" max="8715" width="8.42578125" style="3" customWidth="1"/>
    <col min="8716" max="8716" width="9.5703125" style="3" customWidth="1"/>
    <col min="8717" max="8717" width="7.42578125" style="3" customWidth="1"/>
    <col min="8718" max="8718" width="11.140625" style="3" customWidth="1"/>
    <col min="8719" max="8951" width="12.5703125" style="3"/>
    <col min="8952" max="8952" width="12.5703125" style="3" customWidth="1"/>
    <col min="8953" max="8953" width="12.85546875" style="3" customWidth="1"/>
    <col min="8954" max="8954" width="12.42578125" style="3" customWidth="1"/>
    <col min="8955" max="8958" width="12.5703125" style="3" customWidth="1"/>
    <col min="8959" max="8959" width="13" style="3" customWidth="1"/>
    <col min="8960" max="8960" width="13.140625" style="3" customWidth="1"/>
    <col min="8961" max="8962" width="12.5703125" style="3" customWidth="1"/>
    <col min="8963" max="8963" width="12.140625" style="3" customWidth="1"/>
    <col min="8964" max="8964" width="10.28515625" style="3" customWidth="1"/>
    <col min="8965" max="8965" width="12.5703125" style="3" customWidth="1"/>
    <col min="8966" max="8966" width="10.28515625" style="3" customWidth="1"/>
    <col min="8967" max="8968" width="12.5703125" style="3" customWidth="1"/>
    <col min="8969" max="8969" width="9.7109375" style="3" customWidth="1"/>
    <col min="8970" max="8970" width="12.5703125" style="3" customWidth="1"/>
    <col min="8971" max="8971" width="8.42578125" style="3" customWidth="1"/>
    <col min="8972" max="8972" width="9.5703125" style="3" customWidth="1"/>
    <col min="8973" max="8973" width="7.42578125" style="3" customWidth="1"/>
    <col min="8974" max="8974" width="11.140625" style="3" customWidth="1"/>
    <col min="8975" max="9207" width="12.5703125" style="3"/>
    <col min="9208" max="9208" width="12.5703125" style="3" customWidth="1"/>
    <col min="9209" max="9209" width="12.85546875" style="3" customWidth="1"/>
    <col min="9210" max="9210" width="12.42578125" style="3" customWidth="1"/>
    <col min="9211" max="9214" width="12.5703125" style="3" customWidth="1"/>
    <col min="9215" max="9215" width="13" style="3" customWidth="1"/>
    <col min="9216" max="9216" width="13.140625" style="3" customWidth="1"/>
    <col min="9217" max="9218" width="12.5703125" style="3" customWidth="1"/>
    <col min="9219" max="9219" width="12.140625" style="3" customWidth="1"/>
    <col min="9220" max="9220" width="10.28515625" style="3" customWidth="1"/>
    <col min="9221" max="9221" width="12.5703125" style="3" customWidth="1"/>
    <col min="9222" max="9222" width="10.28515625" style="3" customWidth="1"/>
    <col min="9223" max="9224" width="12.5703125" style="3" customWidth="1"/>
    <col min="9225" max="9225" width="9.7109375" style="3" customWidth="1"/>
    <col min="9226" max="9226" width="12.5703125" style="3" customWidth="1"/>
    <col min="9227" max="9227" width="8.42578125" style="3" customWidth="1"/>
    <col min="9228" max="9228" width="9.5703125" style="3" customWidth="1"/>
    <col min="9229" max="9229" width="7.42578125" style="3" customWidth="1"/>
    <col min="9230" max="9230" width="11.140625" style="3" customWidth="1"/>
    <col min="9231" max="9463" width="12.5703125" style="3"/>
    <col min="9464" max="9464" width="12.5703125" style="3" customWidth="1"/>
    <col min="9465" max="9465" width="12.85546875" style="3" customWidth="1"/>
    <col min="9466" max="9466" width="12.42578125" style="3" customWidth="1"/>
    <col min="9467" max="9470" width="12.5703125" style="3" customWidth="1"/>
    <col min="9471" max="9471" width="13" style="3" customWidth="1"/>
    <col min="9472" max="9472" width="13.140625" style="3" customWidth="1"/>
    <col min="9473" max="9474" width="12.5703125" style="3" customWidth="1"/>
    <col min="9475" max="9475" width="12.140625" style="3" customWidth="1"/>
    <col min="9476" max="9476" width="10.28515625" style="3" customWidth="1"/>
    <col min="9477" max="9477" width="12.5703125" style="3" customWidth="1"/>
    <col min="9478" max="9478" width="10.28515625" style="3" customWidth="1"/>
    <col min="9479" max="9480" width="12.5703125" style="3" customWidth="1"/>
    <col min="9481" max="9481" width="9.7109375" style="3" customWidth="1"/>
    <col min="9482" max="9482" width="12.5703125" style="3" customWidth="1"/>
    <col min="9483" max="9483" width="8.42578125" style="3" customWidth="1"/>
    <col min="9484" max="9484" width="9.5703125" style="3" customWidth="1"/>
    <col min="9485" max="9485" width="7.42578125" style="3" customWidth="1"/>
    <col min="9486" max="9486" width="11.140625" style="3" customWidth="1"/>
    <col min="9487" max="9719" width="12.5703125" style="3"/>
    <col min="9720" max="9720" width="12.5703125" style="3" customWidth="1"/>
    <col min="9721" max="9721" width="12.85546875" style="3" customWidth="1"/>
    <col min="9722" max="9722" width="12.42578125" style="3" customWidth="1"/>
    <col min="9723" max="9726" width="12.5703125" style="3" customWidth="1"/>
    <col min="9727" max="9727" width="13" style="3" customWidth="1"/>
    <col min="9728" max="9728" width="13.140625" style="3" customWidth="1"/>
    <col min="9729" max="9730" width="12.5703125" style="3" customWidth="1"/>
    <col min="9731" max="9731" width="12.140625" style="3" customWidth="1"/>
    <col min="9732" max="9732" width="10.28515625" style="3" customWidth="1"/>
    <col min="9733" max="9733" width="12.5703125" style="3" customWidth="1"/>
    <col min="9734" max="9734" width="10.28515625" style="3" customWidth="1"/>
    <col min="9735" max="9736" width="12.5703125" style="3" customWidth="1"/>
    <col min="9737" max="9737" width="9.7109375" style="3" customWidth="1"/>
    <col min="9738" max="9738" width="12.5703125" style="3" customWidth="1"/>
    <col min="9739" max="9739" width="8.42578125" style="3" customWidth="1"/>
    <col min="9740" max="9740" width="9.5703125" style="3" customWidth="1"/>
    <col min="9741" max="9741" width="7.42578125" style="3" customWidth="1"/>
    <col min="9742" max="9742" width="11.140625" style="3" customWidth="1"/>
    <col min="9743" max="9975" width="12.5703125" style="3"/>
    <col min="9976" max="9976" width="12.5703125" style="3" customWidth="1"/>
    <col min="9977" max="9977" width="12.85546875" style="3" customWidth="1"/>
    <col min="9978" max="9978" width="12.42578125" style="3" customWidth="1"/>
    <col min="9979" max="9982" width="12.5703125" style="3" customWidth="1"/>
    <col min="9983" max="9983" width="13" style="3" customWidth="1"/>
    <col min="9984" max="9984" width="13.140625" style="3" customWidth="1"/>
    <col min="9985" max="9986" width="12.5703125" style="3" customWidth="1"/>
    <col min="9987" max="9987" width="12.140625" style="3" customWidth="1"/>
    <col min="9988" max="9988" width="10.28515625" style="3" customWidth="1"/>
    <col min="9989" max="9989" width="12.5703125" style="3" customWidth="1"/>
    <col min="9990" max="9990" width="10.28515625" style="3" customWidth="1"/>
    <col min="9991" max="9992" width="12.5703125" style="3" customWidth="1"/>
    <col min="9993" max="9993" width="9.7109375" style="3" customWidth="1"/>
    <col min="9994" max="9994" width="12.5703125" style="3" customWidth="1"/>
    <col min="9995" max="9995" width="8.42578125" style="3" customWidth="1"/>
    <col min="9996" max="9996" width="9.5703125" style="3" customWidth="1"/>
    <col min="9997" max="9997" width="7.42578125" style="3" customWidth="1"/>
    <col min="9998" max="9998" width="11.140625" style="3" customWidth="1"/>
    <col min="9999" max="10231" width="12.5703125" style="3"/>
    <col min="10232" max="10232" width="12.5703125" style="3" customWidth="1"/>
    <col min="10233" max="10233" width="12.85546875" style="3" customWidth="1"/>
    <col min="10234" max="10234" width="12.42578125" style="3" customWidth="1"/>
    <col min="10235" max="10238" width="12.5703125" style="3" customWidth="1"/>
    <col min="10239" max="10239" width="13" style="3" customWidth="1"/>
    <col min="10240" max="10240" width="13.140625" style="3" customWidth="1"/>
    <col min="10241" max="10242" width="12.5703125" style="3" customWidth="1"/>
    <col min="10243" max="10243" width="12.140625" style="3" customWidth="1"/>
    <col min="10244" max="10244" width="10.28515625" style="3" customWidth="1"/>
    <col min="10245" max="10245" width="12.5703125" style="3" customWidth="1"/>
    <col min="10246" max="10246" width="10.28515625" style="3" customWidth="1"/>
    <col min="10247" max="10248" width="12.5703125" style="3" customWidth="1"/>
    <col min="10249" max="10249" width="9.7109375" style="3" customWidth="1"/>
    <col min="10250" max="10250" width="12.5703125" style="3" customWidth="1"/>
    <col min="10251" max="10251" width="8.42578125" style="3" customWidth="1"/>
    <col min="10252" max="10252" width="9.5703125" style="3" customWidth="1"/>
    <col min="10253" max="10253" width="7.42578125" style="3" customWidth="1"/>
    <col min="10254" max="10254" width="11.140625" style="3" customWidth="1"/>
    <col min="10255" max="10487" width="12.5703125" style="3"/>
    <col min="10488" max="10488" width="12.5703125" style="3" customWidth="1"/>
    <col min="10489" max="10489" width="12.85546875" style="3" customWidth="1"/>
    <col min="10490" max="10490" width="12.42578125" style="3" customWidth="1"/>
    <col min="10491" max="10494" width="12.5703125" style="3" customWidth="1"/>
    <col min="10495" max="10495" width="13" style="3" customWidth="1"/>
    <col min="10496" max="10496" width="13.140625" style="3" customWidth="1"/>
    <col min="10497" max="10498" width="12.5703125" style="3" customWidth="1"/>
    <col min="10499" max="10499" width="12.140625" style="3" customWidth="1"/>
    <col min="10500" max="10500" width="10.28515625" style="3" customWidth="1"/>
    <col min="10501" max="10501" width="12.5703125" style="3" customWidth="1"/>
    <col min="10502" max="10502" width="10.28515625" style="3" customWidth="1"/>
    <col min="10503" max="10504" width="12.5703125" style="3" customWidth="1"/>
    <col min="10505" max="10505" width="9.7109375" style="3" customWidth="1"/>
    <col min="10506" max="10506" width="12.5703125" style="3" customWidth="1"/>
    <col min="10507" max="10507" width="8.42578125" style="3" customWidth="1"/>
    <col min="10508" max="10508" width="9.5703125" style="3" customWidth="1"/>
    <col min="10509" max="10509" width="7.42578125" style="3" customWidth="1"/>
    <col min="10510" max="10510" width="11.140625" style="3" customWidth="1"/>
    <col min="10511" max="10743" width="12.5703125" style="3"/>
    <col min="10744" max="10744" width="12.5703125" style="3" customWidth="1"/>
    <col min="10745" max="10745" width="12.85546875" style="3" customWidth="1"/>
    <col min="10746" max="10746" width="12.42578125" style="3" customWidth="1"/>
    <col min="10747" max="10750" width="12.5703125" style="3" customWidth="1"/>
    <col min="10751" max="10751" width="13" style="3" customWidth="1"/>
    <col min="10752" max="10752" width="13.140625" style="3" customWidth="1"/>
    <col min="10753" max="10754" width="12.5703125" style="3" customWidth="1"/>
    <col min="10755" max="10755" width="12.140625" style="3" customWidth="1"/>
    <col min="10756" max="10756" width="10.28515625" style="3" customWidth="1"/>
    <col min="10757" max="10757" width="12.5703125" style="3" customWidth="1"/>
    <col min="10758" max="10758" width="10.28515625" style="3" customWidth="1"/>
    <col min="10759" max="10760" width="12.5703125" style="3" customWidth="1"/>
    <col min="10761" max="10761" width="9.7109375" style="3" customWidth="1"/>
    <col min="10762" max="10762" width="12.5703125" style="3" customWidth="1"/>
    <col min="10763" max="10763" width="8.42578125" style="3" customWidth="1"/>
    <col min="10764" max="10764" width="9.5703125" style="3" customWidth="1"/>
    <col min="10765" max="10765" width="7.42578125" style="3" customWidth="1"/>
    <col min="10766" max="10766" width="11.140625" style="3" customWidth="1"/>
    <col min="10767" max="10999" width="12.5703125" style="3"/>
    <col min="11000" max="11000" width="12.5703125" style="3" customWidth="1"/>
    <col min="11001" max="11001" width="12.85546875" style="3" customWidth="1"/>
    <col min="11002" max="11002" width="12.42578125" style="3" customWidth="1"/>
    <col min="11003" max="11006" width="12.5703125" style="3" customWidth="1"/>
    <col min="11007" max="11007" width="13" style="3" customWidth="1"/>
    <col min="11008" max="11008" width="13.140625" style="3" customWidth="1"/>
    <col min="11009" max="11010" width="12.5703125" style="3" customWidth="1"/>
    <col min="11011" max="11011" width="12.140625" style="3" customWidth="1"/>
    <col min="11012" max="11012" width="10.28515625" style="3" customWidth="1"/>
    <col min="11013" max="11013" width="12.5703125" style="3" customWidth="1"/>
    <col min="11014" max="11014" width="10.28515625" style="3" customWidth="1"/>
    <col min="11015" max="11016" width="12.5703125" style="3" customWidth="1"/>
    <col min="11017" max="11017" width="9.7109375" style="3" customWidth="1"/>
    <col min="11018" max="11018" width="12.5703125" style="3" customWidth="1"/>
    <col min="11019" max="11019" width="8.42578125" style="3" customWidth="1"/>
    <col min="11020" max="11020" width="9.5703125" style="3" customWidth="1"/>
    <col min="11021" max="11021" width="7.42578125" style="3" customWidth="1"/>
    <col min="11022" max="11022" width="11.140625" style="3" customWidth="1"/>
    <col min="11023" max="11255" width="12.5703125" style="3"/>
    <col min="11256" max="11256" width="12.5703125" style="3" customWidth="1"/>
    <col min="11257" max="11257" width="12.85546875" style="3" customWidth="1"/>
    <col min="11258" max="11258" width="12.42578125" style="3" customWidth="1"/>
    <col min="11259" max="11262" width="12.5703125" style="3" customWidth="1"/>
    <col min="11263" max="11263" width="13" style="3" customWidth="1"/>
    <col min="11264" max="11264" width="13.140625" style="3" customWidth="1"/>
    <col min="11265" max="11266" width="12.5703125" style="3" customWidth="1"/>
    <col min="11267" max="11267" width="12.140625" style="3" customWidth="1"/>
    <col min="11268" max="11268" width="10.28515625" style="3" customWidth="1"/>
    <col min="11269" max="11269" width="12.5703125" style="3" customWidth="1"/>
    <col min="11270" max="11270" width="10.28515625" style="3" customWidth="1"/>
    <col min="11271" max="11272" width="12.5703125" style="3" customWidth="1"/>
    <col min="11273" max="11273" width="9.7109375" style="3" customWidth="1"/>
    <col min="11274" max="11274" width="12.5703125" style="3" customWidth="1"/>
    <col min="11275" max="11275" width="8.42578125" style="3" customWidth="1"/>
    <col min="11276" max="11276" width="9.5703125" style="3" customWidth="1"/>
    <col min="11277" max="11277" width="7.42578125" style="3" customWidth="1"/>
    <col min="11278" max="11278" width="11.140625" style="3" customWidth="1"/>
    <col min="11279" max="11511" width="12.5703125" style="3"/>
    <col min="11512" max="11512" width="12.5703125" style="3" customWidth="1"/>
    <col min="11513" max="11513" width="12.85546875" style="3" customWidth="1"/>
    <col min="11514" max="11514" width="12.42578125" style="3" customWidth="1"/>
    <col min="11515" max="11518" width="12.5703125" style="3" customWidth="1"/>
    <col min="11519" max="11519" width="13" style="3" customWidth="1"/>
    <col min="11520" max="11520" width="13.140625" style="3" customWidth="1"/>
    <col min="11521" max="11522" width="12.5703125" style="3" customWidth="1"/>
    <col min="11523" max="11523" width="12.140625" style="3" customWidth="1"/>
    <col min="11524" max="11524" width="10.28515625" style="3" customWidth="1"/>
    <col min="11525" max="11525" width="12.5703125" style="3" customWidth="1"/>
    <col min="11526" max="11526" width="10.28515625" style="3" customWidth="1"/>
    <col min="11527" max="11528" width="12.5703125" style="3" customWidth="1"/>
    <col min="11529" max="11529" width="9.7109375" style="3" customWidth="1"/>
    <col min="11530" max="11530" width="12.5703125" style="3" customWidth="1"/>
    <col min="11531" max="11531" width="8.42578125" style="3" customWidth="1"/>
    <col min="11532" max="11532" width="9.5703125" style="3" customWidth="1"/>
    <col min="11533" max="11533" width="7.42578125" style="3" customWidth="1"/>
    <col min="11534" max="11534" width="11.140625" style="3" customWidth="1"/>
    <col min="11535" max="11767" width="12.5703125" style="3"/>
    <col min="11768" max="11768" width="12.5703125" style="3" customWidth="1"/>
    <col min="11769" max="11769" width="12.85546875" style="3" customWidth="1"/>
    <col min="11770" max="11770" width="12.42578125" style="3" customWidth="1"/>
    <col min="11771" max="11774" width="12.5703125" style="3" customWidth="1"/>
    <col min="11775" max="11775" width="13" style="3" customWidth="1"/>
    <col min="11776" max="11776" width="13.140625" style="3" customWidth="1"/>
    <col min="11777" max="11778" width="12.5703125" style="3" customWidth="1"/>
    <col min="11779" max="11779" width="12.140625" style="3" customWidth="1"/>
    <col min="11780" max="11780" width="10.28515625" style="3" customWidth="1"/>
    <col min="11781" max="11781" width="12.5703125" style="3" customWidth="1"/>
    <col min="11782" max="11782" width="10.28515625" style="3" customWidth="1"/>
    <col min="11783" max="11784" width="12.5703125" style="3" customWidth="1"/>
    <col min="11785" max="11785" width="9.7109375" style="3" customWidth="1"/>
    <col min="11786" max="11786" width="12.5703125" style="3" customWidth="1"/>
    <col min="11787" max="11787" width="8.42578125" style="3" customWidth="1"/>
    <col min="11788" max="11788" width="9.5703125" style="3" customWidth="1"/>
    <col min="11789" max="11789" width="7.42578125" style="3" customWidth="1"/>
    <col min="11790" max="11790" width="11.140625" style="3" customWidth="1"/>
    <col min="11791" max="12023" width="12.5703125" style="3"/>
    <col min="12024" max="12024" width="12.5703125" style="3" customWidth="1"/>
    <col min="12025" max="12025" width="12.85546875" style="3" customWidth="1"/>
    <col min="12026" max="12026" width="12.42578125" style="3" customWidth="1"/>
    <col min="12027" max="12030" width="12.5703125" style="3" customWidth="1"/>
    <col min="12031" max="12031" width="13" style="3" customWidth="1"/>
    <col min="12032" max="12032" width="13.140625" style="3" customWidth="1"/>
    <col min="12033" max="12034" width="12.5703125" style="3" customWidth="1"/>
    <col min="12035" max="12035" width="12.140625" style="3" customWidth="1"/>
    <col min="12036" max="12036" width="10.28515625" style="3" customWidth="1"/>
    <col min="12037" max="12037" width="12.5703125" style="3" customWidth="1"/>
    <col min="12038" max="12038" width="10.28515625" style="3" customWidth="1"/>
    <col min="12039" max="12040" width="12.5703125" style="3" customWidth="1"/>
    <col min="12041" max="12041" width="9.7109375" style="3" customWidth="1"/>
    <col min="12042" max="12042" width="12.5703125" style="3" customWidth="1"/>
    <col min="12043" max="12043" width="8.42578125" style="3" customWidth="1"/>
    <col min="12044" max="12044" width="9.5703125" style="3" customWidth="1"/>
    <col min="12045" max="12045" width="7.42578125" style="3" customWidth="1"/>
    <col min="12046" max="12046" width="11.140625" style="3" customWidth="1"/>
    <col min="12047" max="12279" width="12.5703125" style="3"/>
    <col min="12280" max="12280" width="12.5703125" style="3" customWidth="1"/>
    <col min="12281" max="12281" width="12.85546875" style="3" customWidth="1"/>
    <col min="12282" max="12282" width="12.42578125" style="3" customWidth="1"/>
    <col min="12283" max="12286" width="12.5703125" style="3" customWidth="1"/>
    <col min="12287" max="12287" width="13" style="3" customWidth="1"/>
    <col min="12288" max="12288" width="13.140625" style="3" customWidth="1"/>
    <col min="12289" max="12290" width="12.5703125" style="3" customWidth="1"/>
    <col min="12291" max="12291" width="12.140625" style="3" customWidth="1"/>
    <col min="12292" max="12292" width="10.28515625" style="3" customWidth="1"/>
    <col min="12293" max="12293" width="12.5703125" style="3" customWidth="1"/>
    <col min="12294" max="12294" width="10.28515625" style="3" customWidth="1"/>
    <col min="12295" max="12296" width="12.5703125" style="3" customWidth="1"/>
    <col min="12297" max="12297" width="9.7109375" style="3" customWidth="1"/>
    <col min="12298" max="12298" width="12.5703125" style="3" customWidth="1"/>
    <col min="12299" max="12299" width="8.42578125" style="3" customWidth="1"/>
    <col min="12300" max="12300" width="9.5703125" style="3" customWidth="1"/>
    <col min="12301" max="12301" width="7.42578125" style="3" customWidth="1"/>
    <col min="12302" max="12302" width="11.140625" style="3" customWidth="1"/>
    <col min="12303" max="12535" width="12.5703125" style="3"/>
    <col min="12536" max="12536" width="12.5703125" style="3" customWidth="1"/>
    <col min="12537" max="12537" width="12.85546875" style="3" customWidth="1"/>
    <col min="12538" max="12538" width="12.42578125" style="3" customWidth="1"/>
    <col min="12539" max="12542" width="12.5703125" style="3" customWidth="1"/>
    <col min="12543" max="12543" width="13" style="3" customWidth="1"/>
    <col min="12544" max="12544" width="13.140625" style="3" customWidth="1"/>
    <col min="12545" max="12546" width="12.5703125" style="3" customWidth="1"/>
    <col min="12547" max="12547" width="12.140625" style="3" customWidth="1"/>
    <col min="12548" max="12548" width="10.28515625" style="3" customWidth="1"/>
    <col min="12549" max="12549" width="12.5703125" style="3" customWidth="1"/>
    <col min="12550" max="12550" width="10.28515625" style="3" customWidth="1"/>
    <col min="12551" max="12552" width="12.5703125" style="3" customWidth="1"/>
    <col min="12553" max="12553" width="9.7109375" style="3" customWidth="1"/>
    <col min="12554" max="12554" width="12.5703125" style="3" customWidth="1"/>
    <col min="12555" max="12555" width="8.42578125" style="3" customWidth="1"/>
    <col min="12556" max="12556" width="9.5703125" style="3" customWidth="1"/>
    <col min="12557" max="12557" width="7.42578125" style="3" customWidth="1"/>
    <col min="12558" max="12558" width="11.140625" style="3" customWidth="1"/>
    <col min="12559" max="12791" width="12.5703125" style="3"/>
    <col min="12792" max="12792" width="12.5703125" style="3" customWidth="1"/>
    <col min="12793" max="12793" width="12.85546875" style="3" customWidth="1"/>
    <col min="12794" max="12794" width="12.42578125" style="3" customWidth="1"/>
    <col min="12795" max="12798" width="12.5703125" style="3" customWidth="1"/>
    <col min="12799" max="12799" width="13" style="3" customWidth="1"/>
    <col min="12800" max="12800" width="13.140625" style="3" customWidth="1"/>
    <col min="12801" max="12802" width="12.5703125" style="3" customWidth="1"/>
    <col min="12803" max="12803" width="12.140625" style="3" customWidth="1"/>
    <col min="12804" max="12804" width="10.28515625" style="3" customWidth="1"/>
    <col min="12805" max="12805" width="12.5703125" style="3" customWidth="1"/>
    <col min="12806" max="12806" width="10.28515625" style="3" customWidth="1"/>
    <col min="12807" max="12808" width="12.5703125" style="3" customWidth="1"/>
    <col min="12809" max="12809" width="9.7109375" style="3" customWidth="1"/>
    <col min="12810" max="12810" width="12.5703125" style="3" customWidth="1"/>
    <col min="12811" max="12811" width="8.42578125" style="3" customWidth="1"/>
    <col min="12812" max="12812" width="9.5703125" style="3" customWidth="1"/>
    <col min="12813" max="12813" width="7.42578125" style="3" customWidth="1"/>
    <col min="12814" max="12814" width="11.140625" style="3" customWidth="1"/>
    <col min="12815" max="13047" width="12.5703125" style="3"/>
    <col min="13048" max="13048" width="12.5703125" style="3" customWidth="1"/>
    <col min="13049" max="13049" width="12.85546875" style="3" customWidth="1"/>
    <col min="13050" max="13050" width="12.42578125" style="3" customWidth="1"/>
    <col min="13051" max="13054" width="12.5703125" style="3" customWidth="1"/>
    <col min="13055" max="13055" width="13" style="3" customWidth="1"/>
    <col min="13056" max="13056" width="13.140625" style="3" customWidth="1"/>
    <col min="13057" max="13058" width="12.5703125" style="3" customWidth="1"/>
    <col min="13059" max="13059" width="12.140625" style="3" customWidth="1"/>
    <col min="13060" max="13060" width="10.28515625" style="3" customWidth="1"/>
    <col min="13061" max="13061" width="12.5703125" style="3" customWidth="1"/>
    <col min="13062" max="13062" width="10.28515625" style="3" customWidth="1"/>
    <col min="13063" max="13064" width="12.5703125" style="3" customWidth="1"/>
    <col min="13065" max="13065" width="9.7109375" style="3" customWidth="1"/>
    <col min="13066" max="13066" width="12.5703125" style="3" customWidth="1"/>
    <col min="13067" max="13067" width="8.42578125" style="3" customWidth="1"/>
    <col min="13068" max="13068" width="9.5703125" style="3" customWidth="1"/>
    <col min="13069" max="13069" width="7.42578125" style="3" customWidth="1"/>
    <col min="13070" max="13070" width="11.140625" style="3" customWidth="1"/>
    <col min="13071" max="13303" width="12.5703125" style="3"/>
    <col min="13304" max="13304" width="12.5703125" style="3" customWidth="1"/>
    <col min="13305" max="13305" width="12.85546875" style="3" customWidth="1"/>
    <col min="13306" max="13306" width="12.42578125" style="3" customWidth="1"/>
    <col min="13307" max="13310" width="12.5703125" style="3" customWidth="1"/>
    <col min="13311" max="13311" width="13" style="3" customWidth="1"/>
    <col min="13312" max="13312" width="13.140625" style="3" customWidth="1"/>
    <col min="13313" max="13314" width="12.5703125" style="3" customWidth="1"/>
    <col min="13315" max="13315" width="12.140625" style="3" customWidth="1"/>
    <col min="13316" max="13316" width="10.28515625" style="3" customWidth="1"/>
    <col min="13317" max="13317" width="12.5703125" style="3" customWidth="1"/>
    <col min="13318" max="13318" width="10.28515625" style="3" customWidth="1"/>
    <col min="13319" max="13320" width="12.5703125" style="3" customWidth="1"/>
    <col min="13321" max="13321" width="9.7109375" style="3" customWidth="1"/>
    <col min="13322" max="13322" width="12.5703125" style="3" customWidth="1"/>
    <col min="13323" max="13323" width="8.42578125" style="3" customWidth="1"/>
    <col min="13324" max="13324" width="9.5703125" style="3" customWidth="1"/>
    <col min="13325" max="13325" width="7.42578125" style="3" customWidth="1"/>
    <col min="13326" max="13326" width="11.140625" style="3" customWidth="1"/>
    <col min="13327" max="13559" width="12.5703125" style="3"/>
    <col min="13560" max="13560" width="12.5703125" style="3" customWidth="1"/>
    <col min="13561" max="13561" width="12.85546875" style="3" customWidth="1"/>
    <col min="13562" max="13562" width="12.42578125" style="3" customWidth="1"/>
    <col min="13563" max="13566" width="12.5703125" style="3" customWidth="1"/>
    <col min="13567" max="13567" width="13" style="3" customWidth="1"/>
    <col min="13568" max="13568" width="13.140625" style="3" customWidth="1"/>
    <col min="13569" max="13570" width="12.5703125" style="3" customWidth="1"/>
    <col min="13571" max="13571" width="12.140625" style="3" customWidth="1"/>
    <col min="13572" max="13572" width="10.28515625" style="3" customWidth="1"/>
    <col min="13573" max="13573" width="12.5703125" style="3" customWidth="1"/>
    <col min="13574" max="13574" width="10.28515625" style="3" customWidth="1"/>
    <col min="13575" max="13576" width="12.5703125" style="3" customWidth="1"/>
    <col min="13577" max="13577" width="9.7109375" style="3" customWidth="1"/>
    <col min="13578" max="13578" width="12.5703125" style="3" customWidth="1"/>
    <col min="13579" max="13579" width="8.42578125" style="3" customWidth="1"/>
    <col min="13580" max="13580" width="9.5703125" style="3" customWidth="1"/>
    <col min="13581" max="13581" width="7.42578125" style="3" customWidth="1"/>
    <col min="13582" max="13582" width="11.140625" style="3" customWidth="1"/>
    <col min="13583" max="13815" width="12.5703125" style="3"/>
    <col min="13816" max="13816" width="12.5703125" style="3" customWidth="1"/>
    <col min="13817" max="13817" width="12.85546875" style="3" customWidth="1"/>
    <col min="13818" max="13818" width="12.42578125" style="3" customWidth="1"/>
    <col min="13819" max="13822" width="12.5703125" style="3" customWidth="1"/>
    <col min="13823" max="13823" width="13" style="3" customWidth="1"/>
    <col min="13824" max="13824" width="13.140625" style="3" customWidth="1"/>
    <col min="13825" max="13826" width="12.5703125" style="3" customWidth="1"/>
    <col min="13827" max="13827" width="12.140625" style="3" customWidth="1"/>
    <col min="13828" max="13828" width="10.28515625" style="3" customWidth="1"/>
    <col min="13829" max="13829" width="12.5703125" style="3" customWidth="1"/>
    <col min="13830" max="13830" width="10.28515625" style="3" customWidth="1"/>
    <col min="13831" max="13832" width="12.5703125" style="3" customWidth="1"/>
    <col min="13833" max="13833" width="9.7109375" style="3" customWidth="1"/>
    <col min="13834" max="13834" width="12.5703125" style="3" customWidth="1"/>
    <col min="13835" max="13835" width="8.42578125" style="3" customWidth="1"/>
    <col min="13836" max="13836" width="9.5703125" style="3" customWidth="1"/>
    <col min="13837" max="13837" width="7.42578125" style="3" customWidth="1"/>
    <col min="13838" max="13838" width="11.140625" style="3" customWidth="1"/>
    <col min="13839" max="14071" width="12.5703125" style="3"/>
    <col min="14072" max="14072" width="12.5703125" style="3" customWidth="1"/>
    <col min="14073" max="14073" width="12.85546875" style="3" customWidth="1"/>
    <col min="14074" max="14074" width="12.42578125" style="3" customWidth="1"/>
    <col min="14075" max="14078" width="12.5703125" style="3" customWidth="1"/>
    <col min="14079" max="14079" width="13" style="3" customWidth="1"/>
    <col min="14080" max="14080" width="13.140625" style="3" customWidth="1"/>
    <col min="14081" max="14082" width="12.5703125" style="3" customWidth="1"/>
    <col min="14083" max="14083" width="12.140625" style="3" customWidth="1"/>
    <col min="14084" max="14084" width="10.28515625" style="3" customWidth="1"/>
    <col min="14085" max="14085" width="12.5703125" style="3" customWidth="1"/>
    <col min="14086" max="14086" width="10.28515625" style="3" customWidth="1"/>
    <col min="14087" max="14088" width="12.5703125" style="3" customWidth="1"/>
    <col min="14089" max="14089" width="9.7109375" style="3" customWidth="1"/>
    <col min="14090" max="14090" width="12.5703125" style="3" customWidth="1"/>
    <col min="14091" max="14091" width="8.42578125" style="3" customWidth="1"/>
    <col min="14092" max="14092" width="9.5703125" style="3" customWidth="1"/>
    <col min="14093" max="14093" width="7.42578125" style="3" customWidth="1"/>
    <col min="14094" max="14094" width="11.140625" style="3" customWidth="1"/>
    <col min="14095" max="14327" width="12.5703125" style="3"/>
    <col min="14328" max="14328" width="12.5703125" style="3" customWidth="1"/>
    <col min="14329" max="14329" width="12.85546875" style="3" customWidth="1"/>
    <col min="14330" max="14330" width="12.42578125" style="3" customWidth="1"/>
    <col min="14331" max="14334" width="12.5703125" style="3" customWidth="1"/>
    <col min="14335" max="14335" width="13" style="3" customWidth="1"/>
    <col min="14336" max="14336" width="13.140625" style="3" customWidth="1"/>
    <col min="14337" max="14338" width="12.5703125" style="3" customWidth="1"/>
    <col min="14339" max="14339" width="12.140625" style="3" customWidth="1"/>
    <col min="14340" max="14340" width="10.28515625" style="3" customWidth="1"/>
    <col min="14341" max="14341" width="12.5703125" style="3" customWidth="1"/>
    <col min="14342" max="14342" width="10.28515625" style="3" customWidth="1"/>
    <col min="14343" max="14344" width="12.5703125" style="3" customWidth="1"/>
    <col min="14345" max="14345" width="9.7109375" style="3" customWidth="1"/>
    <col min="14346" max="14346" width="12.5703125" style="3" customWidth="1"/>
    <col min="14347" max="14347" width="8.42578125" style="3" customWidth="1"/>
    <col min="14348" max="14348" width="9.5703125" style="3" customWidth="1"/>
    <col min="14349" max="14349" width="7.42578125" style="3" customWidth="1"/>
    <col min="14350" max="14350" width="11.140625" style="3" customWidth="1"/>
    <col min="14351" max="14583" width="12.5703125" style="3"/>
    <col min="14584" max="14584" width="12.5703125" style="3" customWidth="1"/>
    <col min="14585" max="14585" width="12.85546875" style="3" customWidth="1"/>
    <col min="14586" max="14586" width="12.42578125" style="3" customWidth="1"/>
    <col min="14587" max="14590" width="12.5703125" style="3" customWidth="1"/>
    <col min="14591" max="14591" width="13" style="3" customWidth="1"/>
    <col min="14592" max="14592" width="13.140625" style="3" customWidth="1"/>
    <col min="14593" max="14594" width="12.5703125" style="3" customWidth="1"/>
    <col min="14595" max="14595" width="12.140625" style="3" customWidth="1"/>
    <col min="14596" max="14596" width="10.28515625" style="3" customWidth="1"/>
    <col min="14597" max="14597" width="12.5703125" style="3" customWidth="1"/>
    <col min="14598" max="14598" width="10.28515625" style="3" customWidth="1"/>
    <col min="14599" max="14600" width="12.5703125" style="3" customWidth="1"/>
    <col min="14601" max="14601" width="9.7109375" style="3" customWidth="1"/>
    <col min="14602" max="14602" width="12.5703125" style="3" customWidth="1"/>
    <col min="14603" max="14603" width="8.42578125" style="3" customWidth="1"/>
    <col min="14604" max="14604" width="9.5703125" style="3" customWidth="1"/>
    <col min="14605" max="14605" width="7.42578125" style="3" customWidth="1"/>
    <col min="14606" max="14606" width="11.140625" style="3" customWidth="1"/>
    <col min="14607" max="14839" width="12.5703125" style="3"/>
    <col min="14840" max="14840" width="12.5703125" style="3" customWidth="1"/>
    <col min="14841" max="14841" width="12.85546875" style="3" customWidth="1"/>
    <col min="14842" max="14842" width="12.42578125" style="3" customWidth="1"/>
    <col min="14843" max="14846" width="12.5703125" style="3" customWidth="1"/>
    <col min="14847" max="14847" width="13" style="3" customWidth="1"/>
    <col min="14848" max="14848" width="13.140625" style="3" customWidth="1"/>
    <col min="14849" max="14850" width="12.5703125" style="3" customWidth="1"/>
    <col min="14851" max="14851" width="12.140625" style="3" customWidth="1"/>
    <col min="14852" max="14852" width="10.28515625" style="3" customWidth="1"/>
    <col min="14853" max="14853" width="12.5703125" style="3" customWidth="1"/>
    <col min="14854" max="14854" width="10.28515625" style="3" customWidth="1"/>
    <col min="14855" max="14856" width="12.5703125" style="3" customWidth="1"/>
    <col min="14857" max="14857" width="9.7109375" style="3" customWidth="1"/>
    <col min="14858" max="14858" width="12.5703125" style="3" customWidth="1"/>
    <col min="14859" max="14859" width="8.42578125" style="3" customWidth="1"/>
    <col min="14860" max="14860" width="9.5703125" style="3" customWidth="1"/>
    <col min="14861" max="14861" width="7.42578125" style="3" customWidth="1"/>
    <col min="14862" max="14862" width="11.140625" style="3" customWidth="1"/>
    <col min="14863" max="15095" width="12.5703125" style="3"/>
    <col min="15096" max="15096" width="12.5703125" style="3" customWidth="1"/>
    <col min="15097" max="15097" width="12.85546875" style="3" customWidth="1"/>
    <col min="15098" max="15098" width="12.42578125" style="3" customWidth="1"/>
    <col min="15099" max="15102" width="12.5703125" style="3" customWidth="1"/>
    <col min="15103" max="15103" width="13" style="3" customWidth="1"/>
    <col min="15104" max="15104" width="13.140625" style="3" customWidth="1"/>
    <col min="15105" max="15106" width="12.5703125" style="3" customWidth="1"/>
    <col min="15107" max="15107" width="12.140625" style="3" customWidth="1"/>
    <col min="15108" max="15108" width="10.28515625" style="3" customWidth="1"/>
    <col min="15109" max="15109" width="12.5703125" style="3" customWidth="1"/>
    <col min="15110" max="15110" width="10.28515625" style="3" customWidth="1"/>
    <col min="15111" max="15112" width="12.5703125" style="3" customWidth="1"/>
    <col min="15113" max="15113" width="9.7109375" style="3" customWidth="1"/>
    <col min="15114" max="15114" width="12.5703125" style="3" customWidth="1"/>
    <col min="15115" max="15115" width="8.42578125" style="3" customWidth="1"/>
    <col min="15116" max="15116" width="9.5703125" style="3" customWidth="1"/>
    <col min="15117" max="15117" width="7.42578125" style="3" customWidth="1"/>
    <col min="15118" max="15118" width="11.140625" style="3" customWidth="1"/>
    <col min="15119" max="15351" width="12.5703125" style="3"/>
    <col min="15352" max="15352" width="12.5703125" style="3" customWidth="1"/>
    <col min="15353" max="15353" width="12.85546875" style="3" customWidth="1"/>
    <col min="15354" max="15354" width="12.42578125" style="3" customWidth="1"/>
    <col min="15355" max="15358" width="12.5703125" style="3" customWidth="1"/>
    <col min="15359" max="15359" width="13" style="3" customWidth="1"/>
    <col min="15360" max="15360" width="13.140625" style="3" customWidth="1"/>
    <col min="15361" max="15362" width="12.5703125" style="3" customWidth="1"/>
    <col min="15363" max="15363" width="12.140625" style="3" customWidth="1"/>
    <col min="15364" max="15364" width="10.28515625" style="3" customWidth="1"/>
    <col min="15365" max="15365" width="12.5703125" style="3" customWidth="1"/>
    <col min="15366" max="15366" width="10.28515625" style="3" customWidth="1"/>
    <col min="15367" max="15368" width="12.5703125" style="3" customWidth="1"/>
    <col min="15369" max="15369" width="9.7109375" style="3" customWidth="1"/>
    <col min="15370" max="15370" width="12.5703125" style="3" customWidth="1"/>
    <col min="15371" max="15371" width="8.42578125" style="3" customWidth="1"/>
    <col min="15372" max="15372" width="9.5703125" style="3" customWidth="1"/>
    <col min="15373" max="15373" width="7.42578125" style="3" customWidth="1"/>
    <col min="15374" max="15374" width="11.140625" style="3" customWidth="1"/>
    <col min="15375" max="15607" width="12.5703125" style="3"/>
    <col min="15608" max="15608" width="12.5703125" style="3" customWidth="1"/>
    <col min="15609" max="15609" width="12.85546875" style="3" customWidth="1"/>
    <col min="15610" max="15610" width="12.42578125" style="3" customWidth="1"/>
    <col min="15611" max="15614" width="12.5703125" style="3" customWidth="1"/>
    <col min="15615" max="15615" width="13" style="3" customWidth="1"/>
    <col min="15616" max="15616" width="13.140625" style="3" customWidth="1"/>
    <col min="15617" max="15618" width="12.5703125" style="3" customWidth="1"/>
    <col min="15619" max="15619" width="12.140625" style="3" customWidth="1"/>
    <col min="15620" max="15620" width="10.28515625" style="3" customWidth="1"/>
    <col min="15621" max="15621" width="12.5703125" style="3" customWidth="1"/>
    <col min="15622" max="15622" width="10.28515625" style="3" customWidth="1"/>
    <col min="15623" max="15624" width="12.5703125" style="3" customWidth="1"/>
    <col min="15625" max="15625" width="9.7109375" style="3" customWidth="1"/>
    <col min="15626" max="15626" width="12.5703125" style="3" customWidth="1"/>
    <col min="15627" max="15627" width="8.42578125" style="3" customWidth="1"/>
    <col min="15628" max="15628" width="9.5703125" style="3" customWidth="1"/>
    <col min="15629" max="15629" width="7.42578125" style="3" customWidth="1"/>
    <col min="15630" max="15630" width="11.140625" style="3" customWidth="1"/>
    <col min="15631" max="15863" width="12.5703125" style="3"/>
    <col min="15864" max="15864" width="12.5703125" style="3" customWidth="1"/>
    <col min="15865" max="15865" width="12.85546875" style="3" customWidth="1"/>
    <col min="15866" max="15866" width="12.42578125" style="3" customWidth="1"/>
    <col min="15867" max="15870" width="12.5703125" style="3" customWidth="1"/>
    <col min="15871" max="15871" width="13" style="3" customWidth="1"/>
    <col min="15872" max="15872" width="13.140625" style="3" customWidth="1"/>
    <col min="15873" max="15874" width="12.5703125" style="3" customWidth="1"/>
    <col min="15875" max="15875" width="12.140625" style="3" customWidth="1"/>
    <col min="15876" max="15876" width="10.28515625" style="3" customWidth="1"/>
    <col min="15877" max="15877" width="12.5703125" style="3" customWidth="1"/>
    <col min="15878" max="15878" width="10.28515625" style="3" customWidth="1"/>
    <col min="15879" max="15880" width="12.5703125" style="3" customWidth="1"/>
    <col min="15881" max="15881" width="9.7109375" style="3" customWidth="1"/>
    <col min="15882" max="15882" width="12.5703125" style="3" customWidth="1"/>
    <col min="15883" max="15883" width="8.42578125" style="3" customWidth="1"/>
    <col min="15884" max="15884" width="9.5703125" style="3" customWidth="1"/>
    <col min="15885" max="15885" width="7.42578125" style="3" customWidth="1"/>
    <col min="15886" max="15886" width="11.140625" style="3" customWidth="1"/>
    <col min="15887" max="16119" width="12.5703125" style="3"/>
    <col min="16120" max="16120" width="12.5703125" style="3" customWidth="1"/>
    <col min="16121" max="16121" width="12.85546875" style="3" customWidth="1"/>
    <col min="16122" max="16122" width="12.42578125" style="3" customWidth="1"/>
    <col min="16123" max="16126" width="12.5703125" style="3" customWidth="1"/>
    <col min="16127" max="16127" width="13" style="3" customWidth="1"/>
    <col min="16128" max="16128" width="13.140625" style="3" customWidth="1"/>
    <col min="16129" max="16130" width="12.5703125" style="3" customWidth="1"/>
    <col min="16131" max="16131" width="12.140625" style="3" customWidth="1"/>
    <col min="16132" max="16132" width="10.28515625" style="3" customWidth="1"/>
    <col min="16133" max="16133" width="12.5703125" style="3" customWidth="1"/>
    <col min="16134" max="16134" width="10.28515625" style="3" customWidth="1"/>
    <col min="16135" max="16136" width="12.5703125" style="3" customWidth="1"/>
    <col min="16137" max="16137" width="9.7109375" style="3" customWidth="1"/>
    <col min="16138" max="16138" width="12.5703125" style="3" customWidth="1"/>
    <col min="16139" max="16139" width="8.42578125" style="3" customWidth="1"/>
    <col min="16140" max="16140" width="9.5703125" style="3" customWidth="1"/>
    <col min="16141" max="16141" width="7.42578125" style="3" customWidth="1"/>
    <col min="16142" max="16142" width="11.140625" style="3" customWidth="1"/>
    <col min="16143" max="16384" width="12.5703125" style="3"/>
  </cols>
  <sheetData>
    <row r="1" spans="1:14" x14ac:dyDescent="0.3">
      <c r="A1" s="1" t="s">
        <v>68</v>
      </c>
      <c r="B1" s="1"/>
      <c r="C1" s="2"/>
      <c r="D1" s="2"/>
      <c r="E1" s="2"/>
      <c r="F1" s="2"/>
      <c r="G1" s="2"/>
    </row>
    <row r="2" spans="1:14" x14ac:dyDescent="0.3">
      <c r="A2" s="1"/>
      <c r="B2" s="1"/>
      <c r="C2" s="1" t="s">
        <v>0</v>
      </c>
      <c r="D2" s="1"/>
      <c r="E2" s="1"/>
      <c r="F2" s="1"/>
      <c r="G2" s="1"/>
      <c r="J2" s="9"/>
      <c r="K2" s="9"/>
      <c r="L2" s="9"/>
      <c r="M2" s="9"/>
      <c r="N2" s="9"/>
    </row>
    <row r="3" spans="1:14" x14ac:dyDescent="0.3">
      <c r="A3" s="4" t="s">
        <v>1</v>
      </c>
      <c r="B3" s="4"/>
      <c r="C3" s="1"/>
      <c r="D3" s="1"/>
      <c r="E3" s="1" t="s">
        <v>2</v>
      </c>
      <c r="F3" s="1"/>
      <c r="G3" s="1"/>
      <c r="J3" s="9"/>
      <c r="K3" s="9"/>
      <c r="L3" s="9"/>
      <c r="M3" s="9"/>
      <c r="N3" s="9"/>
    </row>
    <row r="4" spans="1:14" x14ac:dyDescent="0.3">
      <c r="A4" s="4" t="s">
        <v>3</v>
      </c>
      <c r="B4" s="4"/>
      <c r="C4" s="1"/>
      <c r="D4" s="1"/>
      <c r="E4" s="1" t="s">
        <v>4</v>
      </c>
      <c r="F4" s="1"/>
      <c r="G4" s="1"/>
      <c r="J4" s="9"/>
      <c r="K4" s="9"/>
      <c r="L4" s="9"/>
      <c r="M4" s="9"/>
      <c r="N4" s="9"/>
    </row>
    <row r="5" spans="1:14" x14ac:dyDescent="0.3">
      <c r="J5" s="9"/>
      <c r="K5" s="9"/>
      <c r="L5" s="9"/>
      <c r="M5" s="9"/>
      <c r="N5" s="9"/>
    </row>
    <row r="6" spans="1:14" x14ac:dyDescent="0.3">
      <c r="B6" s="11" t="s">
        <v>70</v>
      </c>
      <c r="J6" s="9"/>
      <c r="K6" s="9"/>
      <c r="L6" s="9"/>
      <c r="M6" s="9"/>
      <c r="N6" s="9"/>
    </row>
    <row r="7" spans="1:14" ht="15.75" thickBot="1" x14ac:dyDescent="0.35">
      <c r="J7" s="9"/>
      <c r="K7" s="9"/>
      <c r="L7" s="9"/>
      <c r="M7" s="9"/>
      <c r="N7" s="9"/>
    </row>
    <row r="8" spans="1:14" x14ac:dyDescent="0.3">
      <c r="A8" s="213" t="s">
        <v>69</v>
      </c>
      <c r="B8" s="214"/>
      <c r="C8" s="214"/>
      <c r="D8" s="214"/>
      <c r="E8" s="214"/>
      <c r="F8" s="214"/>
      <c r="G8" s="215">
        <v>13544000</v>
      </c>
      <c r="H8" s="7" t="s">
        <v>5</v>
      </c>
      <c r="J8" s="9"/>
      <c r="K8" s="9"/>
      <c r="L8" s="9"/>
      <c r="M8" s="9"/>
      <c r="N8" s="9"/>
    </row>
    <row r="9" spans="1:14" x14ac:dyDescent="0.3">
      <c r="A9" s="8"/>
      <c r="B9" s="9"/>
      <c r="C9" s="218"/>
      <c r="D9" s="218"/>
      <c r="E9" s="218" t="s">
        <v>6</v>
      </c>
      <c r="F9" s="218"/>
      <c r="G9" s="219">
        <v>677200</v>
      </c>
      <c r="H9" s="10"/>
    </row>
    <row r="10" spans="1:14" x14ac:dyDescent="0.3">
      <c r="A10" s="8"/>
      <c r="B10" s="9"/>
      <c r="C10" s="218"/>
      <c r="D10" s="218"/>
      <c r="E10" s="218" t="s">
        <v>7</v>
      </c>
      <c r="F10" s="218"/>
      <c r="G10" s="219">
        <v>135440</v>
      </c>
      <c r="H10" s="10"/>
    </row>
    <row r="11" spans="1:14" x14ac:dyDescent="0.3">
      <c r="A11" s="8"/>
      <c r="B11" s="9"/>
      <c r="C11" s="218"/>
      <c r="D11" s="218" t="s">
        <v>71</v>
      </c>
      <c r="E11" s="218"/>
      <c r="F11" s="218"/>
      <c r="G11" s="219">
        <v>12731360</v>
      </c>
      <c r="H11" s="10"/>
    </row>
    <row r="12" spans="1:14" ht="15.75" thickBot="1" x14ac:dyDescent="0.35">
      <c r="A12" s="12"/>
      <c r="B12" s="13"/>
      <c r="C12" s="220"/>
      <c r="D12" s="220" t="s">
        <v>72</v>
      </c>
      <c r="E12" s="220"/>
      <c r="F12" s="220"/>
      <c r="G12" s="221">
        <v>6365680</v>
      </c>
      <c r="H12" s="217"/>
    </row>
    <row r="14" spans="1:14" x14ac:dyDescent="0.3">
      <c r="A14" s="11" t="s">
        <v>73</v>
      </c>
    </row>
    <row r="15" spans="1:14" ht="15.75" thickBot="1" x14ac:dyDescent="0.35"/>
    <row r="16" spans="1:14" ht="45" x14ac:dyDescent="0.3">
      <c r="A16" s="17" t="s">
        <v>8</v>
      </c>
      <c r="B16" s="18" t="s">
        <v>74</v>
      </c>
      <c r="C16" s="18" t="s">
        <v>75</v>
      </c>
      <c r="D16" s="18" t="s">
        <v>78</v>
      </c>
      <c r="E16" s="18" t="s">
        <v>13</v>
      </c>
      <c r="F16" s="18" t="s">
        <v>76</v>
      </c>
      <c r="G16" s="18" t="s">
        <v>77</v>
      </c>
      <c r="H16" s="19" t="s">
        <v>96</v>
      </c>
      <c r="I16" s="19" t="s">
        <v>97</v>
      </c>
      <c r="J16" s="16"/>
      <c r="K16" s="16"/>
      <c r="L16" s="16"/>
      <c r="M16" s="16"/>
      <c r="N16" s="16"/>
    </row>
    <row r="17" spans="1:10" x14ac:dyDescent="0.3">
      <c r="A17" s="224" t="s">
        <v>18</v>
      </c>
      <c r="B17" s="27">
        <v>13634</v>
      </c>
      <c r="C17" s="28">
        <v>1136.1666666666667</v>
      </c>
      <c r="D17" s="26">
        <v>1137</v>
      </c>
      <c r="E17" s="26">
        <v>0.8</v>
      </c>
      <c r="F17" s="223">
        <v>1.7215</v>
      </c>
      <c r="G17" s="26">
        <v>1738</v>
      </c>
      <c r="H17" s="225">
        <v>2721493.1832000003</v>
      </c>
      <c r="I17" s="225">
        <v>3401866.4790000003</v>
      </c>
    </row>
    <row r="18" spans="1:10" x14ac:dyDescent="0.3">
      <c r="A18" s="224" t="s">
        <v>19</v>
      </c>
      <c r="B18" s="27">
        <v>3602</v>
      </c>
      <c r="C18" s="28">
        <v>300.16666666666669</v>
      </c>
      <c r="D18" s="26">
        <v>301</v>
      </c>
      <c r="E18" s="26">
        <v>0.7</v>
      </c>
      <c r="F18" s="223">
        <v>1.1147</v>
      </c>
      <c r="G18" s="26">
        <v>1709</v>
      </c>
      <c r="H18" s="225">
        <v>401388.19861000002</v>
      </c>
      <c r="I18" s="225">
        <v>573411.71230000001</v>
      </c>
    </row>
    <row r="19" spans="1:10" x14ac:dyDescent="0.3">
      <c r="A19" s="224" t="s">
        <v>20</v>
      </c>
      <c r="B19" s="27">
        <v>3975</v>
      </c>
      <c r="C19" s="28">
        <v>331.25</v>
      </c>
      <c r="D19" s="26">
        <v>332</v>
      </c>
      <c r="E19" s="26">
        <v>0.7</v>
      </c>
      <c r="F19" s="223">
        <v>1.3715999999999999</v>
      </c>
      <c r="G19" s="26">
        <v>1709</v>
      </c>
      <c r="H19" s="225">
        <v>544760.56655999995</v>
      </c>
      <c r="I19" s="225">
        <v>778229.38079999993</v>
      </c>
    </row>
    <row r="20" spans="1:10" x14ac:dyDescent="0.3">
      <c r="A20" s="224" t="s">
        <v>21</v>
      </c>
      <c r="B20" s="27">
        <v>1093</v>
      </c>
      <c r="C20" s="28">
        <v>91.083333333333329</v>
      </c>
      <c r="D20" s="26">
        <v>92</v>
      </c>
      <c r="E20" s="26">
        <v>0.7</v>
      </c>
      <c r="F20" s="223">
        <v>1.3573999999999999</v>
      </c>
      <c r="G20" s="26">
        <v>1709</v>
      </c>
      <c r="H20" s="225">
        <v>149394.90104</v>
      </c>
      <c r="I20" s="225">
        <v>213421.28719999999</v>
      </c>
    </row>
    <row r="21" spans="1:10" ht="15.75" thickBot="1" x14ac:dyDescent="0.35">
      <c r="A21" s="227" t="s">
        <v>10</v>
      </c>
      <c r="B21" s="228">
        <v>22304</v>
      </c>
      <c r="C21" s="231">
        <v>1858.6666666666667</v>
      </c>
      <c r="D21" s="229">
        <v>1862</v>
      </c>
      <c r="E21" s="229"/>
      <c r="F21" s="229"/>
      <c r="G21" s="229"/>
      <c r="H21" s="230">
        <v>3817036.8494100003</v>
      </c>
      <c r="I21" s="230">
        <v>4966928.8593000006</v>
      </c>
    </row>
    <row r="22" spans="1:10" x14ac:dyDescent="0.3">
      <c r="B22" s="222">
        <v>0</v>
      </c>
    </row>
    <row r="23" spans="1:10" x14ac:dyDescent="0.3">
      <c r="A23" s="11" t="s">
        <v>79</v>
      </c>
    </row>
    <row r="24" spans="1:10" ht="15.75" thickBot="1" x14ac:dyDescent="0.35"/>
    <row r="25" spans="1:10" ht="75" x14ac:dyDescent="0.3">
      <c r="A25" s="17" t="s">
        <v>8</v>
      </c>
      <c r="B25" s="18" t="s">
        <v>74</v>
      </c>
      <c r="C25" s="18" t="s">
        <v>75</v>
      </c>
      <c r="D25" s="18" t="s">
        <v>78</v>
      </c>
      <c r="E25" s="18" t="s">
        <v>82</v>
      </c>
      <c r="F25" s="18" t="s">
        <v>83</v>
      </c>
      <c r="G25" s="18" t="s">
        <v>85</v>
      </c>
      <c r="H25" s="18" t="s">
        <v>86</v>
      </c>
      <c r="I25" s="18" t="s">
        <v>131</v>
      </c>
      <c r="J25" s="20" t="s">
        <v>132</v>
      </c>
    </row>
    <row r="26" spans="1:10" ht="45" x14ac:dyDescent="0.3">
      <c r="A26" s="224" t="s">
        <v>16</v>
      </c>
      <c r="B26" s="27">
        <v>433</v>
      </c>
      <c r="C26" s="28">
        <v>36.083333333333336</v>
      </c>
      <c r="D26" s="26">
        <v>37</v>
      </c>
      <c r="E26" s="26">
        <v>11.32</v>
      </c>
      <c r="F26" s="232" t="s">
        <v>87</v>
      </c>
      <c r="G26" s="26">
        <v>234.25</v>
      </c>
      <c r="H26" s="225">
        <v>234.25</v>
      </c>
      <c r="I26" s="225">
        <v>98113.27</v>
      </c>
      <c r="J26" s="244">
        <v>68236.715833333335</v>
      </c>
    </row>
    <row r="27" spans="1:10" ht="30" x14ac:dyDescent="0.3">
      <c r="A27" s="224" t="s">
        <v>80</v>
      </c>
      <c r="B27" s="27">
        <v>100</v>
      </c>
      <c r="C27" s="28">
        <v>8.3333333333333339</v>
      </c>
      <c r="D27" s="26">
        <v>9</v>
      </c>
      <c r="E27" s="26">
        <v>8.18</v>
      </c>
      <c r="F27" s="232" t="s">
        <v>84</v>
      </c>
      <c r="G27" s="26">
        <v>664.11</v>
      </c>
      <c r="H27" s="225">
        <v>664.11</v>
      </c>
      <c r="I27" s="225">
        <v>48891.778200000001</v>
      </c>
      <c r="J27" s="244">
        <v>33593.9</v>
      </c>
    </row>
    <row r="28" spans="1:10" x14ac:dyDescent="0.3">
      <c r="A28" s="224" t="s">
        <v>81</v>
      </c>
      <c r="B28" s="27">
        <v>533</v>
      </c>
      <c r="C28" s="28">
        <v>44.416666666666671</v>
      </c>
      <c r="D28" s="27">
        <v>46</v>
      </c>
      <c r="E28" s="26"/>
      <c r="F28" s="232"/>
      <c r="G28" s="26"/>
      <c r="H28" s="225"/>
      <c r="I28" s="225">
        <v>147005.04820000002</v>
      </c>
      <c r="J28" s="263"/>
    </row>
    <row r="30" spans="1:10" x14ac:dyDescent="0.3">
      <c r="A30" s="11" t="s">
        <v>88</v>
      </c>
    </row>
    <row r="31" spans="1:10" ht="15.75" thickBot="1" x14ac:dyDescent="0.35"/>
    <row r="32" spans="1:10" ht="90" x14ac:dyDescent="0.3">
      <c r="A32" s="17" t="s">
        <v>8</v>
      </c>
      <c r="B32" s="18" t="s">
        <v>90</v>
      </c>
      <c r="C32" s="18" t="s">
        <v>75</v>
      </c>
      <c r="D32" s="18" t="s">
        <v>91</v>
      </c>
      <c r="E32" s="18" t="s">
        <v>102</v>
      </c>
      <c r="F32" s="18" t="s">
        <v>103</v>
      </c>
      <c r="G32" s="19" t="s">
        <v>104</v>
      </c>
      <c r="H32" s="237"/>
    </row>
    <row r="33" spans="1:11" x14ac:dyDescent="0.3">
      <c r="A33" s="224" t="s">
        <v>18</v>
      </c>
      <c r="B33" s="28">
        <v>4303529.63</v>
      </c>
      <c r="C33" s="28">
        <v>358627.46916666668</v>
      </c>
      <c r="D33" s="233">
        <v>1.159</v>
      </c>
      <c r="E33" s="28">
        <v>415649.23676416668</v>
      </c>
      <c r="F33" s="28">
        <v>475294.90223982459</v>
      </c>
      <c r="G33" s="225">
        <v>475000</v>
      </c>
      <c r="H33" s="216"/>
    </row>
    <row r="34" spans="1:11" x14ac:dyDescent="0.3">
      <c r="A34" s="224" t="s">
        <v>19</v>
      </c>
      <c r="B34" s="28">
        <v>2249713.1800000002</v>
      </c>
      <c r="C34" s="28">
        <v>187476.09833333336</v>
      </c>
      <c r="D34" s="233">
        <v>1.159</v>
      </c>
      <c r="E34" s="28">
        <v>217284.79796833335</v>
      </c>
      <c r="F34" s="28">
        <v>248465.16647678919</v>
      </c>
      <c r="G34" s="225">
        <v>248000</v>
      </c>
      <c r="H34" s="216"/>
    </row>
    <row r="35" spans="1:11" x14ac:dyDescent="0.3">
      <c r="A35" s="224" t="s">
        <v>20</v>
      </c>
      <c r="B35" s="28">
        <v>3405829.04</v>
      </c>
      <c r="C35" s="28">
        <v>283819.08666666667</v>
      </c>
      <c r="D35" s="233">
        <v>1.159</v>
      </c>
      <c r="E35" s="28">
        <v>328946.32144666667</v>
      </c>
      <c r="F35" s="28">
        <v>376150.1185742633</v>
      </c>
      <c r="G35" s="225">
        <v>377000</v>
      </c>
      <c r="H35" s="216"/>
    </row>
    <row r="36" spans="1:11" x14ac:dyDescent="0.3">
      <c r="A36" s="224" t="s">
        <v>21</v>
      </c>
      <c r="B36" s="28">
        <v>1374200.84</v>
      </c>
      <c r="C36" s="28">
        <v>114516.73666666668</v>
      </c>
      <c r="D36" s="233">
        <v>1.159</v>
      </c>
      <c r="E36" s="28">
        <v>132724.89779666669</v>
      </c>
      <c r="F36" s="28">
        <v>151770.92063048834</v>
      </c>
      <c r="G36" s="225">
        <v>152000</v>
      </c>
      <c r="H36" s="216"/>
    </row>
    <row r="37" spans="1:11" ht="15.75" thickBot="1" x14ac:dyDescent="0.35">
      <c r="A37" s="227" t="s">
        <v>10</v>
      </c>
      <c r="B37" s="231">
        <v>11333272.690000001</v>
      </c>
      <c r="C37" s="231">
        <v>944439.39083333337</v>
      </c>
      <c r="D37" s="231"/>
      <c r="E37" s="231">
        <v>1094605.2539758335</v>
      </c>
      <c r="F37" s="231">
        <v>1251681.1079213654</v>
      </c>
      <c r="G37" s="230">
        <v>1252000</v>
      </c>
      <c r="H37" s="219"/>
    </row>
    <row r="38" spans="1:11" x14ac:dyDescent="0.3">
      <c r="B38" s="15">
        <v>9.3132257461547852E-10</v>
      </c>
    </row>
    <row r="39" spans="1:11" ht="15.75" thickBot="1" x14ac:dyDescent="0.35">
      <c r="A39" s="14" t="s">
        <v>98</v>
      </c>
    </row>
    <row r="40" spans="1:11" ht="90" x14ac:dyDescent="0.3">
      <c r="A40" s="17" t="s">
        <v>8</v>
      </c>
      <c r="B40" s="234" t="s">
        <v>9</v>
      </c>
      <c r="C40" s="234" t="s">
        <v>92</v>
      </c>
      <c r="D40" s="234" t="s">
        <v>93</v>
      </c>
      <c r="E40" s="234" t="s">
        <v>94</v>
      </c>
      <c r="F40" s="238" t="s">
        <v>22</v>
      </c>
      <c r="G40" s="241" t="s">
        <v>105</v>
      </c>
      <c r="H40" s="245" t="s">
        <v>106</v>
      </c>
      <c r="I40" s="246" t="s">
        <v>108</v>
      </c>
      <c r="J40" s="246" t="s">
        <v>109</v>
      </c>
      <c r="K40" s="247" t="s">
        <v>110</v>
      </c>
    </row>
    <row r="41" spans="1:11" x14ac:dyDescent="0.3">
      <c r="A41" s="224" t="s">
        <v>18</v>
      </c>
      <c r="B41" s="28">
        <v>2721493.1832000003</v>
      </c>
      <c r="C41" s="28">
        <v>98113.27</v>
      </c>
      <c r="D41" s="28">
        <v>48891.778200000001</v>
      </c>
      <c r="E41" s="28">
        <v>415649.23676416668</v>
      </c>
      <c r="F41" s="239">
        <v>3284147.4681641669</v>
      </c>
      <c r="G41" s="242">
        <v>3438084.45</v>
      </c>
      <c r="H41" s="248">
        <v>95.522594512306597</v>
      </c>
      <c r="I41" s="249">
        <v>40271662.959999993</v>
      </c>
      <c r="J41" s="249">
        <v>3661060.2690909086</v>
      </c>
      <c r="K41" s="250">
        <v>89.704818461774892</v>
      </c>
    </row>
    <row r="42" spans="1:11" x14ac:dyDescent="0.3">
      <c r="A42" s="224" t="s">
        <v>19</v>
      </c>
      <c r="B42" s="28">
        <v>401388.19861000002</v>
      </c>
      <c r="C42" s="26"/>
      <c r="D42" s="26"/>
      <c r="E42" s="28">
        <v>217284.79796833335</v>
      </c>
      <c r="F42" s="239">
        <v>618672.99657833343</v>
      </c>
      <c r="G42" s="242">
        <v>805000</v>
      </c>
      <c r="H42" s="248">
        <v>76.853788394824036</v>
      </c>
      <c r="I42" s="249">
        <v>8810465.0099999998</v>
      </c>
      <c r="J42" s="249">
        <v>800951.3645454545</v>
      </c>
      <c r="K42" s="250">
        <v>77.242267628751051</v>
      </c>
    </row>
    <row r="43" spans="1:11" x14ac:dyDescent="0.3">
      <c r="A43" s="224" t="s">
        <v>20</v>
      </c>
      <c r="B43" s="28">
        <v>544760.56655999995</v>
      </c>
      <c r="C43" s="26"/>
      <c r="D43" s="26"/>
      <c r="E43" s="28">
        <v>328946.32144666667</v>
      </c>
      <c r="F43" s="239">
        <v>873706.88800666668</v>
      </c>
      <c r="G43" s="242">
        <v>1100579.92</v>
      </c>
      <c r="H43" s="248">
        <v>79.386046585936867</v>
      </c>
      <c r="I43" s="249">
        <v>11816738.9</v>
      </c>
      <c r="J43" s="249">
        <v>1074248.990909091</v>
      </c>
      <c r="K43" s="250">
        <v>81.331878866117052</v>
      </c>
    </row>
    <row r="44" spans="1:11" x14ac:dyDescent="0.3">
      <c r="A44" s="224" t="s">
        <v>21</v>
      </c>
      <c r="B44" s="28">
        <v>149394.90104</v>
      </c>
      <c r="C44" s="26"/>
      <c r="D44" s="26"/>
      <c r="E44" s="28">
        <v>132724.89779666669</v>
      </c>
      <c r="F44" s="239">
        <v>282119.79883666668</v>
      </c>
      <c r="G44" s="242">
        <v>429666.56</v>
      </c>
      <c r="H44" s="248">
        <v>65.660171188715893</v>
      </c>
      <c r="I44" s="249">
        <v>4461224.4800000004</v>
      </c>
      <c r="J44" s="249">
        <v>405565.86181818187</v>
      </c>
      <c r="K44" s="250">
        <v>69.562018255654621</v>
      </c>
    </row>
    <row r="45" spans="1:11" ht="15.75" thickBot="1" x14ac:dyDescent="0.35">
      <c r="A45" s="227" t="s">
        <v>10</v>
      </c>
      <c r="B45" s="236">
        <v>3817036.8494100003</v>
      </c>
      <c r="C45" s="236">
        <v>98113.27</v>
      </c>
      <c r="D45" s="236">
        <v>48891.778200000001</v>
      </c>
      <c r="E45" s="236">
        <v>1094605.2539758335</v>
      </c>
      <c r="F45" s="240">
        <v>5058647.1515858341</v>
      </c>
      <c r="G45" s="243">
        <v>5773330.9299999997</v>
      </c>
      <c r="H45" s="251">
        <v>87.620945567134399</v>
      </c>
      <c r="I45" s="252">
        <v>65360091.349999994</v>
      </c>
      <c r="J45" s="252">
        <v>5941826.4863636363</v>
      </c>
      <c r="K45" s="253">
        <v>85.136231480258147</v>
      </c>
    </row>
    <row r="46" spans="1:11" ht="15.75" thickBot="1" x14ac:dyDescent="0.35">
      <c r="D46" s="12" t="s">
        <v>95</v>
      </c>
      <c r="E46" s="13"/>
      <c r="F46" s="217">
        <v>6365680</v>
      </c>
      <c r="G46" s="15"/>
      <c r="I46" s="15">
        <v>2.2351741790771484E-8</v>
      </c>
    </row>
    <row r="48" spans="1:11" ht="15.75" thickBot="1" x14ac:dyDescent="0.35">
      <c r="A48" s="14" t="s">
        <v>99</v>
      </c>
    </row>
    <row r="49" spans="1:11" ht="90" x14ac:dyDescent="0.3">
      <c r="A49" s="17" t="s">
        <v>8</v>
      </c>
      <c r="B49" s="234" t="s">
        <v>111</v>
      </c>
      <c r="C49" s="234" t="s">
        <v>92</v>
      </c>
      <c r="D49" s="234" t="s">
        <v>93</v>
      </c>
      <c r="E49" s="234" t="s">
        <v>94</v>
      </c>
      <c r="F49" s="235" t="s">
        <v>22</v>
      </c>
      <c r="G49" s="241" t="s">
        <v>105</v>
      </c>
      <c r="H49" s="245" t="s">
        <v>107</v>
      </c>
      <c r="I49" s="246" t="s">
        <v>108</v>
      </c>
      <c r="J49" s="246" t="s">
        <v>109</v>
      </c>
      <c r="K49" s="247" t="s">
        <v>110</v>
      </c>
    </row>
    <row r="50" spans="1:11" x14ac:dyDescent="0.3">
      <c r="A50" s="224" t="s">
        <v>18</v>
      </c>
      <c r="B50" s="28">
        <v>3401866.4790000003</v>
      </c>
      <c r="C50" s="28">
        <v>98113.27</v>
      </c>
      <c r="D50" s="28">
        <v>48891.778200000001</v>
      </c>
      <c r="E50" s="28">
        <v>415649.23676416668</v>
      </c>
      <c r="F50" s="225">
        <v>3964520.7639641669</v>
      </c>
      <c r="G50" s="242">
        <v>3438084.45</v>
      </c>
      <c r="H50" s="248">
        <v>115.31190759331599</v>
      </c>
      <c r="I50" s="249">
        <v>40271662.959999993</v>
      </c>
      <c r="J50" s="254">
        <v>3661060.2690909086</v>
      </c>
      <c r="K50" s="255">
        <v>108.28886914086809</v>
      </c>
    </row>
    <row r="51" spans="1:11" x14ac:dyDescent="0.3">
      <c r="A51" s="224" t="s">
        <v>19</v>
      </c>
      <c r="B51" s="28">
        <v>573411.71230000001</v>
      </c>
      <c r="C51" s="26"/>
      <c r="D51" s="26"/>
      <c r="E51" s="28">
        <v>217284.79796833335</v>
      </c>
      <c r="F51" s="225">
        <v>790696.51026833337</v>
      </c>
      <c r="G51" s="242">
        <v>805000</v>
      </c>
      <c r="H51" s="248">
        <v>98.223168977432721</v>
      </c>
      <c r="I51" s="249">
        <v>8810465.0099999998</v>
      </c>
      <c r="J51" s="254">
        <v>800951.3645454545</v>
      </c>
      <c r="K51" s="255">
        <v>98.719665796069805</v>
      </c>
    </row>
    <row r="52" spans="1:11" x14ac:dyDescent="0.3">
      <c r="A52" s="224" t="s">
        <v>20</v>
      </c>
      <c r="B52" s="28">
        <v>778229.38079999993</v>
      </c>
      <c r="C52" s="26"/>
      <c r="D52" s="26"/>
      <c r="E52" s="28">
        <v>328946.32144666667</v>
      </c>
      <c r="F52" s="225">
        <v>1107175.7022466667</v>
      </c>
      <c r="G52" s="242">
        <v>1100579.92</v>
      </c>
      <c r="H52" s="248">
        <v>100.59930061659372</v>
      </c>
      <c r="I52" s="249">
        <v>11816738.9</v>
      </c>
      <c r="J52" s="254">
        <v>1074248.990909091</v>
      </c>
      <c r="K52" s="255">
        <v>103.06509120475982</v>
      </c>
    </row>
    <row r="53" spans="1:11" x14ac:dyDescent="0.3">
      <c r="A53" s="224" t="s">
        <v>21</v>
      </c>
      <c r="B53" s="28">
        <v>213421.28719999999</v>
      </c>
      <c r="C53" s="26"/>
      <c r="D53" s="26"/>
      <c r="E53" s="28">
        <v>132724.89779666669</v>
      </c>
      <c r="F53" s="225">
        <v>346146.18499666668</v>
      </c>
      <c r="G53" s="242">
        <v>429666.56</v>
      </c>
      <c r="H53" s="248">
        <v>80.561583614202291</v>
      </c>
      <c r="I53" s="249">
        <v>4461224.4800000004</v>
      </c>
      <c r="J53" s="254">
        <v>405565.86181818187</v>
      </c>
      <c r="K53" s="255">
        <v>85.348945161426457</v>
      </c>
    </row>
    <row r="54" spans="1:11" ht="15.75" thickBot="1" x14ac:dyDescent="0.35">
      <c r="A54" s="227" t="s">
        <v>10</v>
      </c>
      <c r="B54" s="236">
        <v>4966928.8593000006</v>
      </c>
      <c r="C54" s="236">
        <v>98113.27</v>
      </c>
      <c r="D54" s="236">
        <v>48891.778200000001</v>
      </c>
      <c r="E54" s="236">
        <v>1094605.2539758335</v>
      </c>
      <c r="F54" s="226">
        <v>6208539.1614758335</v>
      </c>
      <c r="G54" s="243">
        <v>5773330.9299999997</v>
      </c>
      <c r="H54" s="251">
        <v>107.53825195112856</v>
      </c>
      <c r="I54" s="252">
        <v>65360091.349999994</v>
      </c>
      <c r="J54" s="256">
        <v>5941826.4863636354</v>
      </c>
      <c r="K54" s="257">
        <v>104.48873213858228</v>
      </c>
    </row>
    <row r="55" spans="1:11" ht="15.75" thickBot="1" x14ac:dyDescent="0.35">
      <c r="D55" s="12" t="s">
        <v>95</v>
      </c>
      <c r="E55" s="13"/>
      <c r="F55" s="217">
        <v>6365680</v>
      </c>
    </row>
    <row r="56" spans="1:11" x14ac:dyDescent="0.3">
      <c r="D56" s="3" t="s">
        <v>100</v>
      </c>
      <c r="F56" s="15">
        <v>157140.83852416649</v>
      </c>
    </row>
    <row r="57" spans="1:11" x14ac:dyDescent="0.3">
      <c r="D57" s="3" t="s">
        <v>101</v>
      </c>
      <c r="F57" s="3">
        <v>14.355936804925642</v>
      </c>
    </row>
    <row r="59" spans="1:11" ht="15.75" thickBot="1" x14ac:dyDescent="0.35"/>
    <row r="60" spans="1:11" ht="135" x14ac:dyDescent="0.3">
      <c r="A60" s="17" t="s">
        <v>8</v>
      </c>
      <c r="B60" s="234" t="s">
        <v>111</v>
      </c>
      <c r="C60" s="234" t="s">
        <v>92</v>
      </c>
      <c r="D60" s="234" t="s">
        <v>93</v>
      </c>
      <c r="E60" s="258" t="s">
        <v>112</v>
      </c>
      <c r="F60" s="235" t="s">
        <v>22</v>
      </c>
      <c r="G60" s="241" t="s">
        <v>105</v>
      </c>
      <c r="H60" s="245" t="s">
        <v>107</v>
      </c>
      <c r="I60" s="246" t="s">
        <v>108</v>
      </c>
      <c r="J60" s="246" t="s">
        <v>109</v>
      </c>
      <c r="K60" s="247" t="s">
        <v>110</v>
      </c>
    </row>
    <row r="61" spans="1:11" x14ac:dyDescent="0.3">
      <c r="A61" s="224" t="s">
        <v>18</v>
      </c>
      <c r="B61" s="28">
        <v>3401866.4790000003</v>
      </c>
      <c r="C61" s="28">
        <v>98113.27</v>
      </c>
      <c r="D61" s="28">
        <v>48891.778200000001</v>
      </c>
      <c r="E61" s="28">
        <v>474746.09</v>
      </c>
      <c r="F61" s="225">
        <v>4023617.6172000002</v>
      </c>
      <c r="G61" s="242">
        <v>3438084.45</v>
      </c>
      <c r="H61" s="248">
        <v>117.03079652973621</v>
      </c>
      <c r="I61" s="249">
        <v>40271662.959999993</v>
      </c>
      <c r="J61" s="254">
        <v>3661060.2690909086</v>
      </c>
      <c r="K61" s="255">
        <v>109.90306964269452</v>
      </c>
    </row>
    <row r="62" spans="1:11" x14ac:dyDescent="0.3">
      <c r="A62" s="224" t="s">
        <v>19</v>
      </c>
      <c r="B62" s="28">
        <v>573411.71230000001</v>
      </c>
      <c r="C62" s="26"/>
      <c r="D62" s="26"/>
      <c r="E62" s="28">
        <v>248000</v>
      </c>
      <c r="F62" s="225">
        <v>821411.71230000001</v>
      </c>
      <c r="G62" s="242">
        <v>805000</v>
      </c>
      <c r="H62" s="248">
        <v>102.03872202484472</v>
      </c>
      <c r="I62" s="249">
        <v>8810465.0099999998</v>
      </c>
      <c r="J62" s="254">
        <v>800951.3645454545</v>
      </c>
      <c r="K62" s="255">
        <v>102.55450563670078</v>
      </c>
    </row>
    <row r="63" spans="1:11" x14ac:dyDescent="0.3">
      <c r="A63" s="224" t="s">
        <v>20</v>
      </c>
      <c r="B63" s="28">
        <v>778229.38079999993</v>
      </c>
      <c r="C63" s="26"/>
      <c r="D63" s="26"/>
      <c r="E63" s="28">
        <v>377000</v>
      </c>
      <c r="F63" s="225">
        <v>1155229.3807999999</v>
      </c>
      <c r="G63" s="242">
        <v>1100579.92</v>
      </c>
      <c r="H63" s="248">
        <v>104.96551498050228</v>
      </c>
      <c r="I63" s="249">
        <v>11816738.9</v>
      </c>
      <c r="J63" s="254">
        <v>1074248.990909091</v>
      </c>
      <c r="K63" s="255">
        <v>107.53832589801911</v>
      </c>
    </row>
    <row r="64" spans="1:11" x14ac:dyDescent="0.3">
      <c r="A64" s="224" t="s">
        <v>21</v>
      </c>
      <c r="B64" s="28">
        <v>213421.28719999999</v>
      </c>
      <c r="C64" s="26"/>
      <c r="D64" s="26"/>
      <c r="E64" s="28">
        <v>152000</v>
      </c>
      <c r="F64" s="225">
        <v>365421.28720000002</v>
      </c>
      <c r="G64" s="242">
        <v>429666.56</v>
      </c>
      <c r="H64" s="248">
        <v>85.047644201121926</v>
      </c>
      <c r="I64" s="249">
        <v>4461224.4800000004</v>
      </c>
      <c r="J64" s="254">
        <v>405565.86181818187</v>
      </c>
      <c r="K64" s="255">
        <v>90.101589310744558</v>
      </c>
    </row>
    <row r="65" spans="1:11" ht="15.75" thickBot="1" x14ac:dyDescent="0.35">
      <c r="A65" s="227" t="s">
        <v>10</v>
      </c>
      <c r="B65" s="236">
        <v>4966928.8593000006</v>
      </c>
      <c r="C65" s="236">
        <v>98113.27</v>
      </c>
      <c r="D65" s="236">
        <v>48891.778200000001</v>
      </c>
      <c r="E65" s="236">
        <v>1251746.0900000001</v>
      </c>
      <c r="F65" s="226">
        <v>6365679.9974999996</v>
      </c>
      <c r="G65" s="243">
        <v>5773330.9299999997</v>
      </c>
      <c r="H65" s="243">
        <v>409.08267773620514</v>
      </c>
      <c r="I65" s="243">
        <v>65360091.349999994</v>
      </c>
      <c r="J65" s="243">
        <v>5941826.4863636363</v>
      </c>
      <c r="K65" s="255">
        <v>107.13338755530977</v>
      </c>
    </row>
    <row r="66" spans="1:11" ht="15.75" thickBot="1" x14ac:dyDescent="0.35">
      <c r="D66" s="12" t="s">
        <v>95</v>
      </c>
      <c r="E66" s="13"/>
      <c r="F66" s="217">
        <v>0</v>
      </c>
    </row>
    <row r="67" spans="1:11" x14ac:dyDescent="0.3">
      <c r="D67" s="3" t="s">
        <v>100</v>
      </c>
      <c r="F67" s="15">
        <v>6365680</v>
      </c>
    </row>
    <row r="68" spans="1:11" ht="15.75" thickBot="1" x14ac:dyDescent="0.35">
      <c r="D68" s="3" t="s">
        <v>101</v>
      </c>
      <c r="F68" s="15">
        <v>2.5000004097819328E-3</v>
      </c>
    </row>
    <row r="69" spans="1:11" ht="15.75" thickBot="1" x14ac:dyDescent="0.35">
      <c r="A69" s="14" t="s">
        <v>113</v>
      </c>
      <c r="I69" s="5" t="s">
        <v>133</v>
      </c>
      <c r="J69" s="6"/>
      <c r="K69" s="7"/>
    </row>
    <row r="70" spans="1:11" ht="45" x14ac:dyDescent="0.3">
      <c r="A70" s="17" t="s">
        <v>8</v>
      </c>
      <c r="B70" s="26" t="s">
        <v>114</v>
      </c>
      <c r="C70" s="26" t="s">
        <v>115</v>
      </c>
      <c r="D70" s="26" t="s">
        <v>116</v>
      </c>
      <c r="E70" s="259" t="s">
        <v>117</v>
      </c>
      <c r="F70" s="21" t="s">
        <v>118</v>
      </c>
      <c r="G70" s="21" t="s">
        <v>119</v>
      </c>
      <c r="I70" s="17" t="s">
        <v>8</v>
      </c>
      <c r="J70" s="21" t="s">
        <v>89</v>
      </c>
      <c r="K70" s="264" t="s">
        <v>134</v>
      </c>
    </row>
    <row r="71" spans="1:11" x14ac:dyDescent="0.3">
      <c r="A71" s="224" t="s">
        <v>18</v>
      </c>
      <c r="B71" s="26">
        <v>1783</v>
      </c>
      <c r="C71" s="26">
        <v>2229</v>
      </c>
      <c r="D71" s="26">
        <v>4.87</v>
      </c>
      <c r="E71" s="260">
        <v>1137</v>
      </c>
      <c r="F71" s="26">
        <v>1137</v>
      </c>
      <c r="G71" s="27">
        <v>727.68000000000006</v>
      </c>
      <c r="I71" s="224" t="s">
        <v>18</v>
      </c>
      <c r="J71" s="28">
        <v>1653.08</v>
      </c>
      <c r="K71" s="225">
        <v>137.75666666666666</v>
      </c>
    </row>
    <row r="72" spans="1:11" x14ac:dyDescent="0.3">
      <c r="A72" s="224" t="s">
        <v>19</v>
      </c>
      <c r="B72" s="26">
        <v>296</v>
      </c>
      <c r="C72" s="26">
        <v>423</v>
      </c>
      <c r="D72" s="26">
        <v>6.01</v>
      </c>
      <c r="E72" s="260">
        <v>301</v>
      </c>
      <c r="F72" s="26">
        <v>301</v>
      </c>
      <c r="G72" s="27">
        <v>147.49</v>
      </c>
      <c r="I72" s="224" t="s">
        <v>19</v>
      </c>
      <c r="J72" s="28">
        <v>76764.7</v>
      </c>
      <c r="K72" s="225">
        <v>6397.0583333333334</v>
      </c>
    </row>
    <row r="73" spans="1:11" x14ac:dyDescent="0.3">
      <c r="A73" s="224" t="s">
        <v>20</v>
      </c>
      <c r="B73" s="26">
        <v>344</v>
      </c>
      <c r="C73" s="26">
        <v>491</v>
      </c>
      <c r="D73" s="26">
        <v>6.41</v>
      </c>
      <c r="E73" s="260">
        <v>332</v>
      </c>
      <c r="F73" s="26">
        <v>332</v>
      </c>
      <c r="G73" s="27">
        <v>162.68</v>
      </c>
      <c r="I73" s="224" t="s">
        <v>20</v>
      </c>
      <c r="J73" s="28">
        <v>10601.21</v>
      </c>
      <c r="K73" s="225">
        <v>883.43416666666656</v>
      </c>
    </row>
    <row r="74" spans="1:11" x14ac:dyDescent="0.3">
      <c r="A74" s="224" t="s">
        <v>21</v>
      </c>
      <c r="B74" s="26">
        <v>131</v>
      </c>
      <c r="C74" s="26">
        <v>186</v>
      </c>
      <c r="D74" s="26">
        <v>8.84</v>
      </c>
      <c r="E74" s="260">
        <v>92</v>
      </c>
      <c r="F74" s="26">
        <v>92</v>
      </c>
      <c r="G74" s="27">
        <v>45.08</v>
      </c>
      <c r="I74" s="224" t="s">
        <v>21</v>
      </c>
      <c r="J74" s="28">
        <v>4036.2999999999997</v>
      </c>
      <c r="K74" s="225">
        <v>336.35833333333329</v>
      </c>
    </row>
    <row r="75" spans="1:11" ht="15.75" thickBot="1" x14ac:dyDescent="0.35">
      <c r="A75" s="227" t="s">
        <v>10</v>
      </c>
      <c r="B75" s="26">
        <v>2554</v>
      </c>
      <c r="C75" s="26">
        <v>3329</v>
      </c>
      <c r="D75" s="26"/>
      <c r="E75" s="260">
        <v>1862</v>
      </c>
      <c r="F75" s="26">
        <v>1862</v>
      </c>
      <c r="G75" s="27">
        <v>1082.93</v>
      </c>
      <c r="I75" s="227" t="s">
        <v>10</v>
      </c>
      <c r="J75" s="231">
        <v>93055.29</v>
      </c>
      <c r="K75" s="230">
        <v>7754.6074999999992</v>
      </c>
    </row>
    <row r="76" spans="1:11" ht="15.75" thickBot="1" x14ac:dyDescent="0.35">
      <c r="J76" s="15">
        <v>-1.4551915228366852E-11</v>
      </c>
    </row>
    <row r="77" spans="1:11" ht="45" x14ac:dyDescent="0.3">
      <c r="A77" s="17" t="s">
        <v>8</v>
      </c>
      <c r="B77" s="21" t="s">
        <v>120</v>
      </c>
      <c r="C77" s="21" t="s">
        <v>121</v>
      </c>
      <c r="D77" s="21" t="s">
        <v>122</v>
      </c>
      <c r="E77" s="21" t="s">
        <v>123</v>
      </c>
      <c r="F77" s="259" t="s">
        <v>124</v>
      </c>
      <c r="G77" s="268" t="s">
        <v>125</v>
      </c>
      <c r="H77" s="270" t="s">
        <v>142</v>
      </c>
    </row>
    <row r="78" spans="1:11" x14ac:dyDescent="0.3">
      <c r="A78" s="224" t="s">
        <v>18</v>
      </c>
      <c r="B78" s="26">
        <v>449</v>
      </c>
      <c r="C78" s="26" t="s">
        <v>14</v>
      </c>
      <c r="D78" s="26">
        <v>290</v>
      </c>
      <c r="E78" s="26">
        <v>4.87</v>
      </c>
      <c r="F78" s="261">
        <v>2228.0971937029431</v>
      </c>
      <c r="G78" s="269">
        <v>1782.4777549623545</v>
      </c>
      <c r="H78" s="271">
        <v>1137</v>
      </c>
    </row>
    <row r="79" spans="1:11" x14ac:dyDescent="0.3">
      <c r="A79" s="224" t="s">
        <v>19</v>
      </c>
      <c r="B79" s="26">
        <v>105</v>
      </c>
      <c r="C79" s="26" t="s">
        <v>15</v>
      </c>
      <c r="D79" s="26">
        <v>290</v>
      </c>
      <c r="E79" s="26">
        <v>6.01</v>
      </c>
      <c r="F79" s="261">
        <v>422.21297836938442</v>
      </c>
      <c r="G79" s="269">
        <v>295.54908485856907</v>
      </c>
      <c r="H79" s="271">
        <v>301</v>
      </c>
    </row>
    <row r="80" spans="1:11" x14ac:dyDescent="0.3">
      <c r="A80" s="224" t="s">
        <v>20</v>
      </c>
      <c r="B80" s="26">
        <v>130</v>
      </c>
      <c r="C80" s="26" t="s">
        <v>15</v>
      </c>
      <c r="D80" s="26">
        <v>290</v>
      </c>
      <c r="E80" s="26">
        <v>6.41</v>
      </c>
      <c r="F80" s="261">
        <v>490.11960478419132</v>
      </c>
      <c r="G80" s="269">
        <v>343.08372334893392</v>
      </c>
      <c r="H80" s="271">
        <v>332</v>
      </c>
      <c r="I80" s="14" t="s">
        <v>126</v>
      </c>
      <c r="J80" s="14"/>
    </row>
    <row r="81" spans="1:10" x14ac:dyDescent="0.3">
      <c r="A81" s="224" t="s">
        <v>21</v>
      </c>
      <c r="B81" s="26">
        <v>68</v>
      </c>
      <c r="C81" s="26" t="s">
        <v>15</v>
      </c>
      <c r="D81" s="26">
        <v>290</v>
      </c>
      <c r="E81" s="26">
        <v>8.84</v>
      </c>
      <c r="F81" s="261">
        <v>185.89743589743591</v>
      </c>
      <c r="G81" s="269">
        <v>130.12820512820514</v>
      </c>
      <c r="H81" s="271">
        <v>92</v>
      </c>
      <c r="I81" s="14" t="s">
        <v>127</v>
      </c>
      <c r="J81" s="14"/>
    </row>
    <row r="82" spans="1:10" ht="15.75" thickBot="1" x14ac:dyDescent="0.35">
      <c r="A82" s="227" t="s">
        <v>10</v>
      </c>
      <c r="B82" s="26">
        <v>752</v>
      </c>
      <c r="C82" s="26" t="s">
        <v>15</v>
      </c>
      <c r="D82" s="26"/>
      <c r="E82" s="26"/>
      <c r="F82" s="261">
        <v>3326.3272127539549</v>
      </c>
      <c r="G82" s="269">
        <v>2551.2387682980625</v>
      </c>
      <c r="H82" s="272">
        <v>1862</v>
      </c>
      <c r="I82" s="14"/>
      <c r="J82" s="14"/>
    </row>
  </sheetData>
  <pageMargins left="0" right="0" top="0" bottom="0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C40" workbookViewId="0">
      <selection activeCell="D60" sqref="D60"/>
    </sheetView>
  </sheetViews>
  <sheetFormatPr defaultRowHeight="15" x14ac:dyDescent="0.3"/>
  <cols>
    <col min="1" max="2" width="0" style="2" hidden="1" customWidth="1"/>
    <col min="3" max="3" width="25.5703125" style="2" bestFit="1" customWidth="1"/>
    <col min="4" max="4" width="15" style="2" customWidth="1"/>
    <col min="5" max="5" width="12.7109375" style="2" bestFit="1" customWidth="1"/>
    <col min="6" max="6" width="7.5703125" style="2" customWidth="1"/>
    <col min="7" max="7" width="11.7109375" style="2" bestFit="1" customWidth="1"/>
    <col min="8" max="8" width="9.140625" style="2" bestFit="1" customWidth="1"/>
    <col min="9" max="9" width="12.7109375" style="2" customWidth="1"/>
    <col min="10" max="10" width="9.5703125" style="2" bestFit="1" customWidth="1"/>
    <col min="11" max="11" width="12.28515625" style="2" bestFit="1" customWidth="1"/>
    <col min="12" max="225" width="9.140625" style="2"/>
    <col min="226" max="227" width="0" style="2" hidden="1" customWidth="1"/>
    <col min="228" max="228" width="25.5703125" style="2" bestFit="1" customWidth="1"/>
    <col min="229" max="229" width="12.7109375" style="2" customWidth="1"/>
    <col min="230" max="230" width="10.85546875" style="2" customWidth="1"/>
    <col min="231" max="231" width="12.7109375" style="2" bestFit="1" customWidth="1"/>
    <col min="232" max="232" width="10.7109375" style="2" customWidth="1"/>
    <col min="233" max="233" width="11.7109375" style="2" bestFit="1" customWidth="1"/>
    <col min="234" max="234" width="11.5703125" style="2" customWidth="1"/>
    <col min="235" max="235" width="12.7109375" style="2" bestFit="1" customWidth="1"/>
    <col min="236" max="236" width="9.140625" style="2" bestFit="1" customWidth="1"/>
    <col min="237" max="237" width="12.7109375" style="2" customWidth="1"/>
    <col min="238" max="238" width="13.5703125" style="2" customWidth="1"/>
    <col min="239" max="239" width="14.28515625" style="2" bestFit="1" customWidth="1"/>
    <col min="240" max="241" width="12.28515625" style="2" bestFit="1" customWidth="1"/>
    <col min="242" max="242" width="9.42578125" style="2" customWidth="1"/>
    <col min="243" max="243" width="12.7109375" style="2" bestFit="1" customWidth="1"/>
    <col min="244" max="244" width="9.85546875" style="2" customWidth="1"/>
    <col min="245" max="245" width="12.7109375" style="2" customWidth="1"/>
    <col min="246" max="246" width="7.28515625" style="2" bestFit="1" customWidth="1"/>
    <col min="247" max="247" width="12.7109375" style="2" bestFit="1" customWidth="1"/>
    <col min="248" max="248" width="7.28515625" style="2" bestFit="1" customWidth="1"/>
    <col min="249" max="249" width="12.7109375" style="2" bestFit="1" customWidth="1"/>
    <col min="250" max="250" width="7.28515625" style="2" bestFit="1" customWidth="1"/>
    <col min="251" max="251" width="13.140625" style="2" customWidth="1"/>
    <col min="252" max="252" width="7.28515625" style="2" bestFit="1" customWidth="1"/>
    <col min="253" max="253" width="12.7109375" style="2" bestFit="1" customWidth="1"/>
    <col min="254" max="254" width="7.28515625" style="2" bestFit="1" customWidth="1"/>
    <col min="255" max="255" width="13.42578125" style="2" bestFit="1" customWidth="1"/>
    <col min="256" max="256" width="7.28515625" style="2" customWidth="1"/>
    <col min="257" max="257" width="12.140625" style="2" customWidth="1"/>
    <col min="258" max="258" width="7.28515625" style="2" bestFit="1" customWidth="1"/>
    <col min="259" max="259" width="14.28515625" style="2" customWidth="1"/>
    <col min="260" max="260" width="8.140625" style="2" bestFit="1" customWidth="1"/>
    <col min="261" max="261" width="12.7109375" style="2" bestFit="1" customWidth="1"/>
    <col min="262" max="262" width="9.140625" style="2" bestFit="1" customWidth="1"/>
    <col min="263" max="263" width="12.7109375" style="2" bestFit="1" customWidth="1"/>
    <col min="264" max="264" width="15.42578125" style="2" bestFit="1" customWidth="1"/>
    <col min="265" max="265" width="12.85546875" style="2" bestFit="1" customWidth="1"/>
    <col min="266" max="266" width="9.5703125" style="2" bestFit="1" customWidth="1"/>
    <col min="267" max="267" width="12.28515625" style="2" bestFit="1" customWidth="1"/>
    <col min="268" max="481" width="9.140625" style="2"/>
    <col min="482" max="483" width="0" style="2" hidden="1" customWidth="1"/>
    <col min="484" max="484" width="25.5703125" style="2" bestFit="1" customWidth="1"/>
    <col min="485" max="485" width="12.7109375" style="2" customWidth="1"/>
    <col min="486" max="486" width="10.85546875" style="2" customWidth="1"/>
    <col min="487" max="487" width="12.7109375" style="2" bestFit="1" customWidth="1"/>
    <col min="488" max="488" width="10.7109375" style="2" customWidth="1"/>
    <col min="489" max="489" width="11.7109375" style="2" bestFit="1" customWidth="1"/>
    <col min="490" max="490" width="11.5703125" style="2" customWidth="1"/>
    <col min="491" max="491" width="12.7109375" style="2" bestFit="1" customWidth="1"/>
    <col min="492" max="492" width="9.140625" style="2" bestFit="1" customWidth="1"/>
    <col min="493" max="493" width="12.7109375" style="2" customWidth="1"/>
    <col min="494" max="494" width="13.5703125" style="2" customWidth="1"/>
    <col min="495" max="495" width="14.28515625" style="2" bestFit="1" customWidth="1"/>
    <col min="496" max="497" width="12.28515625" style="2" bestFit="1" customWidth="1"/>
    <col min="498" max="498" width="9.42578125" style="2" customWidth="1"/>
    <col min="499" max="499" width="12.7109375" style="2" bestFit="1" customWidth="1"/>
    <col min="500" max="500" width="9.85546875" style="2" customWidth="1"/>
    <col min="501" max="501" width="12.7109375" style="2" customWidth="1"/>
    <col min="502" max="502" width="7.28515625" style="2" bestFit="1" customWidth="1"/>
    <col min="503" max="503" width="12.7109375" style="2" bestFit="1" customWidth="1"/>
    <col min="504" max="504" width="7.28515625" style="2" bestFit="1" customWidth="1"/>
    <col min="505" max="505" width="12.7109375" style="2" bestFit="1" customWidth="1"/>
    <col min="506" max="506" width="7.28515625" style="2" bestFit="1" customWidth="1"/>
    <col min="507" max="507" width="13.140625" style="2" customWidth="1"/>
    <col min="508" max="508" width="7.28515625" style="2" bestFit="1" customWidth="1"/>
    <col min="509" max="509" width="12.7109375" style="2" bestFit="1" customWidth="1"/>
    <col min="510" max="510" width="7.28515625" style="2" bestFit="1" customWidth="1"/>
    <col min="511" max="511" width="13.42578125" style="2" bestFit="1" customWidth="1"/>
    <col min="512" max="512" width="7.28515625" style="2" customWidth="1"/>
    <col min="513" max="513" width="12.140625" style="2" customWidth="1"/>
    <col min="514" max="514" width="7.28515625" style="2" bestFit="1" customWidth="1"/>
    <col min="515" max="515" width="14.28515625" style="2" customWidth="1"/>
    <col min="516" max="516" width="8.140625" style="2" bestFit="1" customWidth="1"/>
    <col min="517" max="517" width="12.7109375" style="2" bestFit="1" customWidth="1"/>
    <col min="518" max="518" width="9.140625" style="2" bestFit="1" customWidth="1"/>
    <col min="519" max="519" width="12.7109375" style="2" bestFit="1" customWidth="1"/>
    <col min="520" max="520" width="15.42578125" style="2" bestFit="1" customWidth="1"/>
    <col min="521" max="521" width="12.85546875" style="2" bestFit="1" customWidth="1"/>
    <col min="522" max="522" width="9.5703125" style="2" bestFit="1" customWidth="1"/>
    <col min="523" max="523" width="12.28515625" style="2" bestFit="1" customWidth="1"/>
    <col min="524" max="737" width="9.140625" style="2"/>
    <col min="738" max="739" width="0" style="2" hidden="1" customWidth="1"/>
    <col min="740" max="740" width="25.5703125" style="2" bestFit="1" customWidth="1"/>
    <col min="741" max="741" width="12.7109375" style="2" customWidth="1"/>
    <col min="742" max="742" width="10.85546875" style="2" customWidth="1"/>
    <col min="743" max="743" width="12.7109375" style="2" bestFit="1" customWidth="1"/>
    <col min="744" max="744" width="10.7109375" style="2" customWidth="1"/>
    <col min="745" max="745" width="11.7109375" style="2" bestFit="1" customWidth="1"/>
    <col min="746" max="746" width="11.5703125" style="2" customWidth="1"/>
    <col min="747" max="747" width="12.7109375" style="2" bestFit="1" customWidth="1"/>
    <col min="748" max="748" width="9.140625" style="2" bestFit="1" customWidth="1"/>
    <col min="749" max="749" width="12.7109375" style="2" customWidth="1"/>
    <col min="750" max="750" width="13.5703125" style="2" customWidth="1"/>
    <col min="751" max="751" width="14.28515625" style="2" bestFit="1" customWidth="1"/>
    <col min="752" max="753" width="12.28515625" style="2" bestFit="1" customWidth="1"/>
    <col min="754" max="754" width="9.42578125" style="2" customWidth="1"/>
    <col min="755" max="755" width="12.7109375" style="2" bestFit="1" customWidth="1"/>
    <col min="756" max="756" width="9.85546875" style="2" customWidth="1"/>
    <col min="757" max="757" width="12.7109375" style="2" customWidth="1"/>
    <col min="758" max="758" width="7.28515625" style="2" bestFit="1" customWidth="1"/>
    <col min="759" max="759" width="12.7109375" style="2" bestFit="1" customWidth="1"/>
    <col min="760" max="760" width="7.28515625" style="2" bestFit="1" customWidth="1"/>
    <col min="761" max="761" width="12.7109375" style="2" bestFit="1" customWidth="1"/>
    <col min="762" max="762" width="7.28515625" style="2" bestFit="1" customWidth="1"/>
    <col min="763" max="763" width="13.140625" style="2" customWidth="1"/>
    <col min="764" max="764" width="7.28515625" style="2" bestFit="1" customWidth="1"/>
    <col min="765" max="765" width="12.7109375" style="2" bestFit="1" customWidth="1"/>
    <col min="766" max="766" width="7.28515625" style="2" bestFit="1" customWidth="1"/>
    <col min="767" max="767" width="13.42578125" style="2" bestFit="1" customWidth="1"/>
    <col min="768" max="768" width="7.28515625" style="2" customWidth="1"/>
    <col min="769" max="769" width="12.140625" style="2" customWidth="1"/>
    <col min="770" max="770" width="7.28515625" style="2" bestFit="1" customWidth="1"/>
    <col min="771" max="771" width="14.28515625" style="2" customWidth="1"/>
    <col min="772" max="772" width="8.140625" style="2" bestFit="1" customWidth="1"/>
    <col min="773" max="773" width="12.7109375" style="2" bestFit="1" customWidth="1"/>
    <col min="774" max="774" width="9.140625" style="2" bestFit="1" customWidth="1"/>
    <col min="775" max="775" width="12.7109375" style="2" bestFit="1" customWidth="1"/>
    <col min="776" max="776" width="15.42578125" style="2" bestFit="1" customWidth="1"/>
    <col min="777" max="777" width="12.85546875" style="2" bestFit="1" customWidth="1"/>
    <col min="778" max="778" width="9.5703125" style="2" bestFit="1" customWidth="1"/>
    <col min="779" max="779" width="12.28515625" style="2" bestFit="1" customWidth="1"/>
    <col min="780" max="993" width="9.140625" style="2"/>
    <col min="994" max="995" width="0" style="2" hidden="1" customWidth="1"/>
    <col min="996" max="996" width="25.5703125" style="2" bestFit="1" customWidth="1"/>
    <col min="997" max="997" width="12.7109375" style="2" customWidth="1"/>
    <col min="998" max="998" width="10.85546875" style="2" customWidth="1"/>
    <col min="999" max="999" width="12.7109375" style="2" bestFit="1" customWidth="1"/>
    <col min="1000" max="1000" width="10.7109375" style="2" customWidth="1"/>
    <col min="1001" max="1001" width="11.7109375" style="2" bestFit="1" customWidth="1"/>
    <col min="1002" max="1002" width="11.5703125" style="2" customWidth="1"/>
    <col min="1003" max="1003" width="12.7109375" style="2" bestFit="1" customWidth="1"/>
    <col min="1004" max="1004" width="9.140625" style="2" bestFit="1" customWidth="1"/>
    <col min="1005" max="1005" width="12.7109375" style="2" customWidth="1"/>
    <col min="1006" max="1006" width="13.5703125" style="2" customWidth="1"/>
    <col min="1007" max="1007" width="14.28515625" style="2" bestFit="1" customWidth="1"/>
    <col min="1008" max="1009" width="12.28515625" style="2" bestFit="1" customWidth="1"/>
    <col min="1010" max="1010" width="9.42578125" style="2" customWidth="1"/>
    <col min="1011" max="1011" width="12.7109375" style="2" bestFit="1" customWidth="1"/>
    <col min="1012" max="1012" width="9.85546875" style="2" customWidth="1"/>
    <col min="1013" max="1013" width="12.7109375" style="2" customWidth="1"/>
    <col min="1014" max="1014" width="7.28515625" style="2" bestFit="1" customWidth="1"/>
    <col min="1015" max="1015" width="12.7109375" style="2" bestFit="1" customWidth="1"/>
    <col min="1016" max="1016" width="7.28515625" style="2" bestFit="1" customWidth="1"/>
    <col min="1017" max="1017" width="12.7109375" style="2" bestFit="1" customWidth="1"/>
    <col min="1018" max="1018" width="7.28515625" style="2" bestFit="1" customWidth="1"/>
    <col min="1019" max="1019" width="13.140625" style="2" customWidth="1"/>
    <col min="1020" max="1020" width="7.28515625" style="2" bestFit="1" customWidth="1"/>
    <col min="1021" max="1021" width="12.7109375" style="2" bestFit="1" customWidth="1"/>
    <col min="1022" max="1022" width="7.28515625" style="2" bestFit="1" customWidth="1"/>
    <col min="1023" max="1023" width="13.42578125" style="2" bestFit="1" customWidth="1"/>
    <col min="1024" max="1024" width="7.28515625" style="2" customWidth="1"/>
    <col min="1025" max="1025" width="12.140625" style="2" customWidth="1"/>
    <col min="1026" max="1026" width="7.28515625" style="2" bestFit="1" customWidth="1"/>
    <col min="1027" max="1027" width="14.28515625" style="2" customWidth="1"/>
    <col min="1028" max="1028" width="8.140625" style="2" bestFit="1" customWidth="1"/>
    <col min="1029" max="1029" width="12.7109375" style="2" bestFit="1" customWidth="1"/>
    <col min="1030" max="1030" width="9.140625" style="2" bestFit="1" customWidth="1"/>
    <col min="1031" max="1031" width="12.7109375" style="2" bestFit="1" customWidth="1"/>
    <col min="1032" max="1032" width="15.42578125" style="2" bestFit="1" customWidth="1"/>
    <col min="1033" max="1033" width="12.85546875" style="2" bestFit="1" customWidth="1"/>
    <col min="1034" max="1034" width="9.5703125" style="2" bestFit="1" customWidth="1"/>
    <col min="1035" max="1035" width="12.28515625" style="2" bestFit="1" customWidth="1"/>
    <col min="1036" max="1249" width="9.140625" style="2"/>
    <col min="1250" max="1251" width="0" style="2" hidden="1" customWidth="1"/>
    <col min="1252" max="1252" width="25.5703125" style="2" bestFit="1" customWidth="1"/>
    <col min="1253" max="1253" width="12.7109375" style="2" customWidth="1"/>
    <col min="1254" max="1254" width="10.85546875" style="2" customWidth="1"/>
    <col min="1255" max="1255" width="12.7109375" style="2" bestFit="1" customWidth="1"/>
    <col min="1256" max="1256" width="10.7109375" style="2" customWidth="1"/>
    <col min="1257" max="1257" width="11.7109375" style="2" bestFit="1" customWidth="1"/>
    <col min="1258" max="1258" width="11.5703125" style="2" customWidth="1"/>
    <col min="1259" max="1259" width="12.7109375" style="2" bestFit="1" customWidth="1"/>
    <col min="1260" max="1260" width="9.140625" style="2" bestFit="1" customWidth="1"/>
    <col min="1261" max="1261" width="12.7109375" style="2" customWidth="1"/>
    <col min="1262" max="1262" width="13.5703125" style="2" customWidth="1"/>
    <col min="1263" max="1263" width="14.28515625" style="2" bestFit="1" customWidth="1"/>
    <col min="1264" max="1265" width="12.28515625" style="2" bestFit="1" customWidth="1"/>
    <col min="1266" max="1266" width="9.42578125" style="2" customWidth="1"/>
    <col min="1267" max="1267" width="12.7109375" style="2" bestFit="1" customWidth="1"/>
    <col min="1268" max="1268" width="9.85546875" style="2" customWidth="1"/>
    <col min="1269" max="1269" width="12.7109375" style="2" customWidth="1"/>
    <col min="1270" max="1270" width="7.28515625" style="2" bestFit="1" customWidth="1"/>
    <col min="1271" max="1271" width="12.7109375" style="2" bestFit="1" customWidth="1"/>
    <col min="1272" max="1272" width="7.28515625" style="2" bestFit="1" customWidth="1"/>
    <col min="1273" max="1273" width="12.7109375" style="2" bestFit="1" customWidth="1"/>
    <col min="1274" max="1274" width="7.28515625" style="2" bestFit="1" customWidth="1"/>
    <col min="1275" max="1275" width="13.140625" style="2" customWidth="1"/>
    <col min="1276" max="1276" width="7.28515625" style="2" bestFit="1" customWidth="1"/>
    <col min="1277" max="1277" width="12.7109375" style="2" bestFit="1" customWidth="1"/>
    <col min="1278" max="1278" width="7.28515625" style="2" bestFit="1" customWidth="1"/>
    <col min="1279" max="1279" width="13.42578125" style="2" bestFit="1" customWidth="1"/>
    <col min="1280" max="1280" width="7.28515625" style="2" customWidth="1"/>
    <col min="1281" max="1281" width="12.140625" style="2" customWidth="1"/>
    <col min="1282" max="1282" width="7.28515625" style="2" bestFit="1" customWidth="1"/>
    <col min="1283" max="1283" width="14.28515625" style="2" customWidth="1"/>
    <col min="1284" max="1284" width="8.140625" style="2" bestFit="1" customWidth="1"/>
    <col min="1285" max="1285" width="12.7109375" style="2" bestFit="1" customWidth="1"/>
    <col min="1286" max="1286" width="9.140625" style="2" bestFit="1" customWidth="1"/>
    <col min="1287" max="1287" width="12.7109375" style="2" bestFit="1" customWidth="1"/>
    <col min="1288" max="1288" width="15.42578125" style="2" bestFit="1" customWidth="1"/>
    <col min="1289" max="1289" width="12.85546875" style="2" bestFit="1" customWidth="1"/>
    <col min="1290" max="1290" width="9.5703125" style="2" bestFit="1" customWidth="1"/>
    <col min="1291" max="1291" width="12.28515625" style="2" bestFit="1" customWidth="1"/>
    <col min="1292" max="1505" width="9.140625" style="2"/>
    <col min="1506" max="1507" width="0" style="2" hidden="1" customWidth="1"/>
    <col min="1508" max="1508" width="25.5703125" style="2" bestFit="1" customWidth="1"/>
    <col min="1509" max="1509" width="12.7109375" style="2" customWidth="1"/>
    <col min="1510" max="1510" width="10.85546875" style="2" customWidth="1"/>
    <col min="1511" max="1511" width="12.7109375" style="2" bestFit="1" customWidth="1"/>
    <col min="1512" max="1512" width="10.7109375" style="2" customWidth="1"/>
    <col min="1513" max="1513" width="11.7109375" style="2" bestFit="1" customWidth="1"/>
    <col min="1514" max="1514" width="11.5703125" style="2" customWidth="1"/>
    <col min="1515" max="1515" width="12.7109375" style="2" bestFit="1" customWidth="1"/>
    <col min="1516" max="1516" width="9.140625" style="2" bestFit="1" customWidth="1"/>
    <col min="1517" max="1517" width="12.7109375" style="2" customWidth="1"/>
    <col min="1518" max="1518" width="13.5703125" style="2" customWidth="1"/>
    <col min="1519" max="1519" width="14.28515625" style="2" bestFit="1" customWidth="1"/>
    <col min="1520" max="1521" width="12.28515625" style="2" bestFit="1" customWidth="1"/>
    <col min="1522" max="1522" width="9.42578125" style="2" customWidth="1"/>
    <col min="1523" max="1523" width="12.7109375" style="2" bestFit="1" customWidth="1"/>
    <col min="1524" max="1524" width="9.85546875" style="2" customWidth="1"/>
    <col min="1525" max="1525" width="12.7109375" style="2" customWidth="1"/>
    <col min="1526" max="1526" width="7.28515625" style="2" bestFit="1" customWidth="1"/>
    <col min="1527" max="1527" width="12.7109375" style="2" bestFit="1" customWidth="1"/>
    <col min="1528" max="1528" width="7.28515625" style="2" bestFit="1" customWidth="1"/>
    <col min="1529" max="1529" width="12.7109375" style="2" bestFit="1" customWidth="1"/>
    <col min="1530" max="1530" width="7.28515625" style="2" bestFit="1" customWidth="1"/>
    <col min="1531" max="1531" width="13.140625" style="2" customWidth="1"/>
    <col min="1532" max="1532" width="7.28515625" style="2" bestFit="1" customWidth="1"/>
    <col min="1533" max="1533" width="12.7109375" style="2" bestFit="1" customWidth="1"/>
    <col min="1534" max="1534" width="7.28515625" style="2" bestFit="1" customWidth="1"/>
    <col min="1535" max="1535" width="13.42578125" style="2" bestFit="1" customWidth="1"/>
    <col min="1536" max="1536" width="7.28515625" style="2" customWidth="1"/>
    <col min="1537" max="1537" width="12.140625" style="2" customWidth="1"/>
    <col min="1538" max="1538" width="7.28515625" style="2" bestFit="1" customWidth="1"/>
    <col min="1539" max="1539" width="14.28515625" style="2" customWidth="1"/>
    <col min="1540" max="1540" width="8.140625" style="2" bestFit="1" customWidth="1"/>
    <col min="1541" max="1541" width="12.7109375" style="2" bestFit="1" customWidth="1"/>
    <col min="1542" max="1542" width="9.140625" style="2" bestFit="1" customWidth="1"/>
    <col min="1543" max="1543" width="12.7109375" style="2" bestFit="1" customWidth="1"/>
    <col min="1544" max="1544" width="15.42578125" style="2" bestFit="1" customWidth="1"/>
    <col min="1545" max="1545" width="12.85546875" style="2" bestFit="1" customWidth="1"/>
    <col min="1546" max="1546" width="9.5703125" style="2" bestFit="1" customWidth="1"/>
    <col min="1547" max="1547" width="12.28515625" style="2" bestFit="1" customWidth="1"/>
    <col min="1548" max="1761" width="9.140625" style="2"/>
    <col min="1762" max="1763" width="0" style="2" hidden="1" customWidth="1"/>
    <col min="1764" max="1764" width="25.5703125" style="2" bestFit="1" customWidth="1"/>
    <col min="1765" max="1765" width="12.7109375" style="2" customWidth="1"/>
    <col min="1766" max="1766" width="10.85546875" style="2" customWidth="1"/>
    <col min="1767" max="1767" width="12.7109375" style="2" bestFit="1" customWidth="1"/>
    <col min="1768" max="1768" width="10.7109375" style="2" customWidth="1"/>
    <col min="1769" max="1769" width="11.7109375" style="2" bestFit="1" customWidth="1"/>
    <col min="1770" max="1770" width="11.5703125" style="2" customWidth="1"/>
    <col min="1771" max="1771" width="12.7109375" style="2" bestFit="1" customWidth="1"/>
    <col min="1772" max="1772" width="9.140625" style="2" bestFit="1" customWidth="1"/>
    <col min="1773" max="1773" width="12.7109375" style="2" customWidth="1"/>
    <col min="1774" max="1774" width="13.5703125" style="2" customWidth="1"/>
    <col min="1775" max="1775" width="14.28515625" style="2" bestFit="1" customWidth="1"/>
    <col min="1776" max="1777" width="12.28515625" style="2" bestFit="1" customWidth="1"/>
    <col min="1778" max="1778" width="9.42578125" style="2" customWidth="1"/>
    <col min="1779" max="1779" width="12.7109375" style="2" bestFit="1" customWidth="1"/>
    <col min="1780" max="1780" width="9.85546875" style="2" customWidth="1"/>
    <col min="1781" max="1781" width="12.7109375" style="2" customWidth="1"/>
    <col min="1782" max="1782" width="7.28515625" style="2" bestFit="1" customWidth="1"/>
    <col min="1783" max="1783" width="12.7109375" style="2" bestFit="1" customWidth="1"/>
    <col min="1784" max="1784" width="7.28515625" style="2" bestFit="1" customWidth="1"/>
    <col min="1785" max="1785" width="12.7109375" style="2" bestFit="1" customWidth="1"/>
    <col min="1786" max="1786" width="7.28515625" style="2" bestFit="1" customWidth="1"/>
    <col min="1787" max="1787" width="13.140625" style="2" customWidth="1"/>
    <col min="1788" max="1788" width="7.28515625" style="2" bestFit="1" customWidth="1"/>
    <col min="1789" max="1789" width="12.7109375" style="2" bestFit="1" customWidth="1"/>
    <col min="1790" max="1790" width="7.28515625" style="2" bestFit="1" customWidth="1"/>
    <col min="1791" max="1791" width="13.42578125" style="2" bestFit="1" customWidth="1"/>
    <col min="1792" max="1792" width="7.28515625" style="2" customWidth="1"/>
    <col min="1793" max="1793" width="12.140625" style="2" customWidth="1"/>
    <col min="1794" max="1794" width="7.28515625" style="2" bestFit="1" customWidth="1"/>
    <col min="1795" max="1795" width="14.28515625" style="2" customWidth="1"/>
    <col min="1796" max="1796" width="8.140625" style="2" bestFit="1" customWidth="1"/>
    <col min="1797" max="1797" width="12.7109375" style="2" bestFit="1" customWidth="1"/>
    <col min="1798" max="1798" width="9.140625" style="2" bestFit="1" customWidth="1"/>
    <col min="1799" max="1799" width="12.7109375" style="2" bestFit="1" customWidth="1"/>
    <col min="1800" max="1800" width="15.42578125" style="2" bestFit="1" customWidth="1"/>
    <col min="1801" max="1801" width="12.85546875" style="2" bestFit="1" customWidth="1"/>
    <col min="1802" max="1802" width="9.5703125" style="2" bestFit="1" customWidth="1"/>
    <col min="1803" max="1803" width="12.28515625" style="2" bestFit="1" customWidth="1"/>
    <col min="1804" max="2017" width="9.140625" style="2"/>
    <col min="2018" max="2019" width="0" style="2" hidden="1" customWidth="1"/>
    <col min="2020" max="2020" width="25.5703125" style="2" bestFit="1" customWidth="1"/>
    <col min="2021" max="2021" width="12.7109375" style="2" customWidth="1"/>
    <col min="2022" max="2022" width="10.85546875" style="2" customWidth="1"/>
    <col min="2023" max="2023" width="12.7109375" style="2" bestFit="1" customWidth="1"/>
    <col min="2024" max="2024" width="10.7109375" style="2" customWidth="1"/>
    <col min="2025" max="2025" width="11.7109375" style="2" bestFit="1" customWidth="1"/>
    <col min="2026" max="2026" width="11.5703125" style="2" customWidth="1"/>
    <col min="2027" max="2027" width="12.7109375" style="2" bestFit="1" customWidth="1"/>
    <col min="2028" max="2028" width="9.140625" style="2" bestFit="1" customWidth="1"/>
    <col min="2029" max="2029" width="12.7109375" style="2" customWidth="1"/>
    <col min="2030" max="2030" width="13.5703125" style="2" customWidth="1"/>
    <col min="2031" max="2031" width="14.28515625" style="2" bestFit="1" customWidth="1"/>
    <col min="2032" max="2033" width="12.28515625" style="2" bestFit="1" customWidth="1"/>
    <col min="2034" max="2034" width="9.42578125" style="2" customWidth="1"/>
    <col min="2035" max="2035" width="12.7109375" style="2" bestFit="1" customWidth="1"/>
    <col min="2036" max="2036" width="9.85546875" style="2" customWidth="1"/>
    <col min="2037" max="2037" width="12.7109375" style="2" customWidth="1"/>
    <col min="2038" max="2038" width="7.28515625" style="2" bestFit="1" customWidth="1"/>
    <col min="2039" max="2039" width="12.7109375" style="2" bestFit="1" customWidth="1"/>
    <col min="2040" max="2040" width="7.28515625" style="2" bestFit="1" customWidth="1"/>
    <col min="2041" max="2041" width="12.7109375" style="2" bestFit="1" customWidth="1"/>
    <col min="2042" max="2042" width="7.28515625" style="2" bestFit="1" customWidth="1"/>
    <col min="2043" max="2043" width="13.140625" style="2" customWidth="1"/>
    <col min="2044" max="2044" width="7.28515625" style="2" bestFit="1" customWidth="1"/>
    <col min="2045" max="2045" width="12.7109375" style="2" bestFit="1" customWidth="1"/>
    <col min="2046" max="2046" width="7.28515625" style="2" bestFit="1" customWidth="1"/>
    <col min="2047" max="2047" width="13.42578125" style="2" bestFit="1" customWidth="1"/>
    <col min="2048" max="2048" width="7.28515625" style="2" customWidth="1"/>
    <col min="2049" max="2049" width="12.140625" style="2" customWidth="1"/>
    <col min="2050" max="2050" width="7.28515625" style="2" bestFit="1" customWidth="1"/>
    <col min="2051" max="2051" width="14.28515625" style="2" customWidth="1"/>
    <col min="2052" max="2052" width="8.140625" style="2" bestFit="1" customWidth="1"/>
    <col min="2053" max="2053" width="12.7109375" style="2" bestFit="1" customWidth="1"/>
    <col min="2054" max="2054" width="9.140625" style="2" bestFit="1" customWidth="1"/>
    <col min="2055" max="2055" width="12.7109375" style="2" bestFit="1" customWidth="1"/>
    <col min="2056" max="2056" width="15.42578125" style="2" bestFit="1" customWidth="1"/>
    <col min="2057" max="2057" width="12.85546875" style="2" bestFit="1" customWidth="1"/>
    <col min="2058" max="2058" width="9.5703125" style="2" bestFit="1" customWidth="1"/>
    <col min="2059" max="2059" width="12.28515625" style="2" bestFit="1" customWidth="1"/>
    <col min="2060" max="2273" width="9.140625" style="2"/>
    <col min="2274" max="2275" width="0" style="2" hidden="1" customWidth="1"/>
    <col min="2276" max="2276" width="25.5703125" style="2" bestFit="1" customWidth="1"/>
    <col min="2277" max="2277" width="12.7109375" style="2" customWidth="1"/>
    <col min="2278" max="2278" width="10.85546875" style="2" customWidth="1"/>
    <col min="2279" max="2279" width="12.7109375" style="2" bestFit="1" customWidth="1"/>
    <col min="2280" max="2280" width="10.7109375" style="2" customWidth="1"/>
    <col min="2281" max="2281" width="11.7109375" style="2" bestFit="1" customWidth="1"/>
    <col min="2282" max="2282" width="11.5703125" style="2" customWidth="1"/>
    <col min="2283" max="2283" width="12.7109375" style="2" bestFit="1" customWidth="1"/>
    <col min="2284" max="2284" width="9.140625" style="2" bestFit="1" customWidth="1"/>
    <col min="2285" max="2285" width="12.7109375" style="2" customWidth="1"/>
    <col min="2286" max="2286" width="13.5703125" style="2" customWidth="1"/>
    <col min="2287" max="2287" width="14.28515625" style="2" bestFit="1" customWidth="1"/>
    <col min="2288" max="2289" width="12.28515625" style="2" bestFit="1" customWidth="1"/>
    <col min="2290" max="2290" width="9.42578125" style="2" customWidth="1"/>
    <col min="2291" max="2291" width="12.7109375" style="2" bestFit="1" customWidth="1"/>
    <col min="2292" max="2292" width="9.85546875" style="2" customWidth="1"/>
    <col min="2293" max="2293" width="12.7109375" style="2" customWidth="1"/>
    <col min="2294" max="2294" width="7.28515625" style="2" bestFit="1" customWidth="1"/>
    <col min="2295" max="2295" width="12.7109375" style="2" bestFit="1" customWidth="1"/>
    <col min="2296" max="2296" width="7.28515625" style="2" bestFit="1" customWidth="1"/>
    <col min="2297" max="2297" width="12.7109375" style="2" bestFit="1" customWidth="1"/>
    <col min="2298" max="2298" width="7.28515625" style="2" bestFit="1" customWidth="1"/>
    <col min="2299" max="2299" width="13.140625" style="2" customWidth="1"/>
    <col min="2300" max="2300" width="7.28515625" style="2" bestFit="1" customWidth="1"/>
    <col min="2301" max="2301" width="12.7109375" style="2" bestFit="1" customWidth="1"/>
    <col min="2302" max="2302" width="7.28515625" style="2" bestFit="1" customWidth="1"/>
    <col min="2303" max="2303" width="13.42578125" style="2" bestFit="1" customWidth="1"/>
    <col min="2304" max="2304" width="7.28515625" style="2" customWidth="1"/>
    <col min="2305" max="2305" width="12.140625" style="2" customWidth="1"/>
    <col min="2306" max="2306" width="7.28515625" style="2" bestFit="1" customWidth="1"/>
    <col min="2307" max="2307" width="14.28515625" style="2" customWidth="1"/>
    <col min="2308" max="2308" width="8.140625" style="2" bestFit="1" customWidth="1"/>
    <col min="2309" max="2309" width="12.7109375" style="2" bestFit="1" customWidth="1"/>
    <col min="2310" max="2310" width="9.140625" style="2" bestFit="1" customWidth="1"/>
    <col min="2311" max="2311" width="12.7109375" style="2" bestFit="1" customWidth="1"/>
    <col min="2312" max="2312" width="15.42578125" style="2" bestFit="1" customWidth="1"/>
    <col min="2313" max="2313" width="12.85546875" style="2" bestFit="1" customWidth="1"/>
    <col min="2314" max="2314" width="9.5703125" style="2" bestFit="1" customWidth="1"/>
    <col min="2315" max="2315" width="12.28515625" style="2" bestFit="1" customWidth="1"/>
    <col min="2316" max="2529" width="9.140625" style="2"/>
    <col min="2530" max="2531" width="0" style="2" hidden="1" customWidth="1"/>
    <col min="2532" max="2532" width="25.5703125" style="2" bestFit="1" customWidth="1"/>
    <col min="2533" max="2533" width="12.7109375" style="2" customWidth="1"/>
    <col min="2534" max="2534" width="10.85546875" style="2" customWidth="1"/>
    <col min="2535" max="2535" width="12.7109375" style="2" bestFit="1" customWidth="1"/>
    <col min="2536" max="2536" width="10.7109375" style="2" customWidth="1"/>
    <col min="2537" max="2537" width="11.7109375" style="2" bestFit="1" customWidth="1"/>
    <col min="2538" max="2538" width="11.5703125" style="2" customWidth="1"/>
    <col min="2539" max="2539" width="12.7109375" style="2" bestFit="1" customWidth="1"/>
    <col min="2540" max="2540" width="9.140625" style="2" bestFit="1" customWidth="1"/>
    <col min="2541" max="2541" width="12.7109375" style="2" customWidth="1"/>
    <col min="2542" max="2542" width="13.5703125" style="2" customWidth="1"/>
    <col min="2543" max="2543" width="14.28515625" style="2" bestFit="1" customWidth="1"/>
    <col min="2544" max="2545" width="12.28515625" style="2" bestFit="1" customWidth="1"/>
    <col min="2546" max="2546" width="9.42578125" style="2" customWidth="1"/>
    <col min="2547" max="2547" width="12.7109375" style="2" bestFit="1" customWidth="1"/>
    <col min="2548" max="2548" width="9.85546875" style="2" customWidth="1"/>
    <col min="2549" max="2549" width="12.7109375" style="2" customWidth="1"/>
    <col min="2550" max="2550" width="7.28515625" style="2" bestFit="1" customWidth="1"/>
    <col min="2551" max="2551" width="12.7109375" style="2" bestFit="1" customWidth="1"/>
    <col min="2552" max="2552" width="7.28515625" style="2" bestFit="1" customWidth="1"/>
    <col min="2553" max="2553" width="12.7109375" style="2" bestFit="1" customWidth="1"/>
    <col min="2554" max="2554" width="7.28515625" style="2" bestFit="1" customWidth="1"/>
    <col min="2555" max="2555" width="13.140625" style="2" customWidth="1"/>
    <col min="2556" max="2556" width="7.28515625" style="2" bestFit="1" customWidth="1"/>
    <col min="2557" max="2557" width="12.7109375" style="2" bestFit="1" customWidth="1"/>
    <col min="2558" max="2558" width="7.28515625" style="2" bestFit="1" customWidth="1"/>
    <col min="2559" max="2559" width="13.42578125" style="2" bestFit="1" customWidth="1"/>
    <col min="2560" max="2560" width="7.28515625" style="2" customWidth="1"/>
    <col min="2561" max="2561" width="12.140625" style="2" customWidth="1"/>
    <col min="2562" max="2562" width="7.28515625" style="2" bestFit="1" customWidth="1"/>
    <col min="2563" max="2563" width="14.28515625" style="2" customWidth="1"/>
    <col min="2564" max="2564" width="8.140625" style="2" bestFit="1" customWidth="1"/>
    <col min="2565" max="2565" width="12.7109375" style="2" bestFit="1" customWidth="1"/>
    <col min="2566" max="2566" width="9.140625" style="2" bestFit="1" customWidth="1"/>
    <col min="2567" max="2567" width="12.7109375" style="2" bestFit="1" customWidth="1"/>
    <col min="2568" max="2568" width="15.42578125" style="2" bestFit="1" customWidth="1"/>
    <col min="2569" max="2569" width="12.85546875" style="2" bestFit="1" customWidth="1"/>
    <col min="2570" max="2570" width="9.5703125" style="2" bestFit="1" customWidth="1"/>
    <col min="2571" max="2571" width="12.28515625" style="2" bestFit="1" customWidth="1"/>
    <col min="2572" max="2785" width="9.140625" style="2"/>
    <col min="2786" max="2787" width="0" style="2" hidden="1" customWidth="1"/>
    <col min="2788" max="2788" width="25.5703125" style="2" bestFit="1" customWidth="1"/>
    <col min="2789" max="2789" width="12.7109375" style="2" customWidth="1"/>
    <col min="2790" max="2790" width="10.85546875" style="2" customWidth="1"/>
    <col min="2791" max="2791" width="12.7109375" style="2" bestFit="1" customWidth="1"/>
    <col min="2792" max="2792" width="10.7109375" style="2" customWidth="1"/>
    <col min="2793" max="2793" width="11.7109375" style="2" bestFit="1" customWidth="1"/>
    <col min="2794" max="2794" width="11.5703125" style="2" customWidth="1"/>
    <col min="2795" max="2795" width="12.7109375" style="2" bestFit="1" customWidth="1"/>
    <col min="2796" max="2796" width="9.140625" style="2" bestFit="1" customWidth="1"/>
    <col min="2797" max="2797" width="12.7109375" style="2" customWidth="1"/>
    <col min="2798" max="2798" width="13.5703125" style="2" customWidth="1"/>
    <col min="2799" max="2799" width="14.28515625" style="2" bestFit="1" customWidth="1"/>
    <col min="2800" max="2801" width="12.28515625" style="2" bestFit="1" customWidth="1"/>
    <col min="2802" max="2802" width="9.42578125" style="2" customWidth="1"/>
    <col min="2803" max="2803" width="12.7109375" style="2" bestFit="1" customWidth="1"/>
    <col min="2804" max="2804" width="9.85546875" style="2" customWidth="1"/>
    <col min="2805" max="2805" width="12.7109375" style="2" customWidth="1"/>
    <col min="2806" max="2806" width="7.28515625" style="2" bestFit="1" customWidth="1"/>
    <col min="2807" max="2807" width="12.7109375" style="2" bestFit="1" customWidth="1"/>
    <col min="2808" max="2808" width="7.28515625" style="2" bestFit="1" customWidth="1"/>
    <col min="2809" max="2809" width="12.7109375" style="2" bestFit="1" customWidth="1"/>
    <col min="2810" max="2810" width="7.28515625" style="2" bestFit="1" customWidth="1"/>
    <col min="2811" max="2811" width="13.140625" style="2" customWidth="1"/>
    <col min="2812" max="2812" width="7.28515625" style="2" bestFit="1" customWidth="1"/>
    <col min="2813" max="2813" width="12.7109375" style="2" bestFit="1" customWidth="1"/>
    <col min="2814" max="2814" width="7.28515625" style="2" bestFit="1" customWidth="1"/>
    <col min="2815" max="2815" width="13.42578125" style="2" bestFit="1" customWidth="1"/>
    <col min="2816" max="2816" width="7.28515625" style="2" customWidth="1"/>
    <col min="2817" max="2817" width="12.140625" style="2" customWidth="1"/>
    <col min="2818" max="2818" width="7.28515625" style="2" bestFit="1" customWidth="1"/>
    <col min="2819" max="2819" width="14.28515625" style="2" customWidth="1"/>
    <col min="2820" max="2820" width="8.140625" style="2" bestFit="1" customWidth="1"/>
    <col min="2821" max="2821" width="12.7109375" style="2" bestFit="1" customWidth="1"/>
    <col min="2822" max="2822" width="9.140625" style="2" bestFit="1" customWidth="1"/>
    <col min="2823" max="2823" width="12.7109375" style="2" bestFit="1" customWidth="1"/>
    <col min="2824" max="2824" width="15.42578125" style="2" bestFit="1" customWidth="1"/>
    <col min="2825" max="2825" width="12.85546875" style="2" bestFit="1" customWidth="1"/>
    <col min="2826" max="2826" width="9.5703125" style="2" bestFit="1" customWidth="1"/>
    <col min="2827" max="2827" width="12.28515625" style="2" bestFit="1" customWidth="1"/>
    <col min="2828" max="3041" width="9.140625" style="2"/>
    <col min="3042" max="3043" width="0" style="2" hidden="1" customWidth="1"/>
    <col min="3044" max="3044" width="25.5703125" style="2" bestFit="1" customWidth="1"/>
    <col min="3045" max="3045" width="12.7109375" style="2" customWidth="1"/>
    <col min="3046" max="3046" width="10.85546875" style="2" customWidth="1"/>
    <col min="3047" max="3047" width="12.7109375" style="2" bestFit="1" customWidth="1"/>
    <col min="3048" max="3048" width="10.7109375" style="2" customWidth="1"/>
    <col min="3049" max="3049" width="11.7109375" style="2" bestFit="1" customWidth="1"/>
    <col min="3050" max="3050" width="11.5703125" style="2" customWidth="1"/>
    <col min="3051" max="3051" width="12.7109375" style="2" bestFit="1" customWidth="1"/>
    <col min="3052" max="3052" width="9.140625" style="2" bestFit="1" customWidth="1"/>
    <col min="3053" max="3053" width="12.7109375" style="2" customWidth="1"/>
    <col min="3054" max="3054" width="13.5703125" style="2" customWidth="1"/>
    <col min="3055" max="3055" width="14.28515625" style="2" bestFit="1" customWidth="1"/>
    <col min="3056" max="3057" width="12.28515625" style="2" bestFit="1" customWidth="1"/>
    <col min="3058" max="3058" width="9.42578125" style="2" customWidth="1"/>
    <col min="3059" max="3059" width="12.7109375" style="2" bestFit="1" customWidth="1"/>
    <col min="3060" max="3060" width="9.85546875" style="2" customWidth="1"/>
    <col min="3061" max="3061" width="12.7109375" style="2" customWidth="1"/>
    <col min="3062" max="3062" width="7.28515625" style="2" bestFit="1" customWidth="1"/>
    <col min="3063" max="3063" width="12.7109375" style="2" bestFit="1" customWidth="1"/>
    <col min="3064" max="3064" width="7.28515625" style="2" bestFit="1" customWidth="1"/>
    <col min="3065" max="3065" width="12.7109375" style="2" bestFit="1" customWidth="1"/>
    <col min="3066" max="3066" width="7.28515625" style="2" bestFit="1" customWidth="1"/>
    <col min="3067" max="3067" width="13.140625" style="2" customWidth="1"/>
    <col min="3068" max="3068" width="7.28515625" style="2" bestFit="1" customWidth="1"/>
    <col min="3069" max="3069" width="12.7109375" style="2" bestFit="1" customWidth="1"/>
    <col min="3070" max="3070" width="7.28515625" style="2" bestFit="1" customWidth="1"/>
    <col min="3071" max="3071" width="13.42578125" style="2" bestFit="1" customWidth="1"/>
    <col min="3072" max="3072" width="7.28515625" style="2" customWidth="1"/>
    <col min="3073" max="3073" width="12.140625" style="2" customWidth="1"/>
    <col min="3074" max="3074" width="7.28515625" style="2" bestFit="1" customWidth="1"/>
    <col min="3075" max="3075" width="14.28515625" style="2" customWidth="1"/>
    <col min="3076" max="3076" width="8.140625" style="2" bestFit="1" customWidth="1"/>
    <col min="3077" max="3077" width="12.7109375" style="2" bestFit="1" customWidth="1"/>
    <col min="3078" max="3078" width="9.140625" style="2" bestFit="1" customWidth="1"/>
    <col min="3079" max="3079" width="12.7109375" style="2" bestFit="1" customWidth="1"/>
    <col min="3080" max="3080" width="15.42578125" style="2" bestFit="1" customWidth="1"/>
    <col min="3081" max="3081" width="12.85546875" style="2" bestFit="1" customWidth="1"/>
    <col min="3082" max="3082" width="9.5703125" style="2" bestFit="1" customWidth="1"/>
    <col min="3083" max="3083" width="12.28515625" style="2" bestFit="1" customWidth="1"/>
    <col min="3084" max="3297" width="9.140625" style="2"/>
    <col min="3298" max="3299" width="0" style="2" hidden="1" customWidth="1"/>
    <col min="3300" max="3300" width="25.5703125" style="2" bestFit="1" customWidth="1"/>
    <col min="3301" max="3301" width="12.7109375" style="2" customWidth="1"/>
    <col min="3302" max="3302" width="10.85546875" style="2" customWidth="1"/>
    <col min="3303" max="3303" width="12.7109375" style="2" bestFit="1" customWidth="1"/>
    <col min="3304" max="3304" width="10.7109375" style="2" customWidth="1"/>
    <col min="3305" max="3305" width="11.7109375" style="2" bestFit="1" customWidth="1"/>
    <col min="3306" max="3306" width="11.5703125" style="2" customWidth="1"/>
    <col min="3307" max="3307" width="12.7109375" style="2" bestFit="1" customWidth="1"/>
    <col min="3308" max="3308" width="9.140625" style="2" bestFit="1" customWidth="1"/>
    <col min="3309" max="3309" width="12.7109375" style="2" customWidth="1"/>
    <col min="3310" max="3310" width="13.5703125" style="2" customWidth="1"/>
    <col min="3311" max="3311" width="14.28515625" style="2" bestFit="1" customWidth="1"/>
    <col min="3312" max="3313" width="12.28515625" style="2" bestFit="1" customWidth="1"/>
    <col min="3314" max="3314" width="9.42578125" style="2" customWidth="1"/>
    <col min="3315" max="3315" width="12.7109375" style="2" bestFit="1" customWidth="1"/>
    <col min="3316" max="3316" width="9.85546875" style="2" customWidth="1"/>
    <col min="3317" max="3317" width="12.7109375" style="2" customWidth="1"/>
    <col min="3318" max="3318" width="7.28515625" style="2" bestFit="1" customWidth="1"/>
    <col min="3319" max="3319" width="12.7109375" style="2" bestFit="1" customWidth="1"/>
    <col min="3320" max="3320" width="7.28515625" style="2" bestFit="1" customWidth="1"/>
    <col min="3321" max="3321" width="12.7109375" style="2" bestFit="1" customWidth="1"/>
    <col min="3322" max="3322" width="7.28515625" style="2" bestFit="1" customWidth="1"/>
    <col min="3323" max="3323" width="13.140625" style="2" customWidth="1"/>
    <col min="3324" max="3324" width="7.28515625" style="2" bestFit="1" customWidth="1"/>
    <col min="3325" max="3325" width="12.7109375" style="2" bestFit="1" customWidth="1"/>
    <col min="3326" max="3326" width="7.28515625" style="2" bestFit="1" customWidth="1"/>
    <col min="3327" max="3327" width="13.42578125" style="2" bestFit="1" customWidth="1"/>
    <col min="3328" max="3328" width="7.28515625" style="2" customWidth="1"/>
    <col min="3329" max="3329" width="12.140625" style="2" customWidth="1"/>
    <col min="3330" max="3330" width="7.28515625" style="2" bestFit="1" customWidth="1"/>
    <col min="3331" max="3331" width="14.28515625" style="2" customWidth="1"/>
    <col min="3332" max="3332" width="8.140625" style="2" bestFit="1" customWidth="1"/>
    <col min="3333" max="3333" width="12.7109375" style="2" bestFit="1" customWidth="1"/>
    <col min="3334" max="3334" width="9.140625" style="2" bestFit="1" customWidth="1"/>
    <col min="3335" max="3335" width="12.7109375" style="2" bestFit="1" customWidth="1"/>
    <col min="3336" max="3336" width="15.42578125" style="2" bestFit="1" customWidth="1"/>
    <col min="3337" max="3337" width="12.85546875" style="2" bestFit="1" customWidth="1"/>
    <col min="3338" max="3338" width="9.5703125" style="2" bestFit="1" customWidth="1"/>
    <col min="3339" max="3339" width="12.28515625" style="2" bestFit="1" customWidth="1"/>
    <col min="3340" max="3553" width="9.140625" style="2"/>
    <col min="3554" max="3555" width="0" style="2" hidden="1" customWidth="1"/>
    <col min="3556" max="3556" width="25.5703125" style="2" bestFit="1" customWidth="1"/>
    <col min="3557" max="3557" width="12.7109375" style="2" customWidth="1"/>
    <col min="3558" max="3558" width="10.85546875" style="2" customWidth="1"/>
    <col min="3559" max="3559" width="12.7109375" style="2" bestFit="1" customWidth="1"/>
    <col min="3560" max="3560" width="10.7109375" style="2" customWidth="1"/>
    <col min="3561" max="3561" width="11.7109375" style="2" bestFit="1" customWidth="1"/>
    <col min="3562" max="3562" width="11.5703125" style="2" customWidth="1"/>
    <col min="3563" max="3563" width="12.7109375" style="2" bestFit="1" customWidth="1"/>
    <col min="3564" max="3564" width="9.140625" style="2" bestFit="1" customWidth="1"/>
    <col min="3565" max="3565" width="12.7109375" style="2" customWidth="1"/>
    <col min="3566" max="3566" width="13.5703125" style="2" customWidth="1"/>
    <col min="3567" max="3567" width="14.28515625" style="2" bestFit="1" customWidth="1"/>
    <col min="3568" max="3569" width="12.28515625" style="2" bestFit="1" customWidth="1"/>
    <col min="3570" max="3570" width="9.42578125" style="2" customWidth="1"/>
    <col min="3571" max="3571" width="12.7109375" style="2" bestFit="1" customWidth="1"/>
    <col min="3572" max="3572" width="9.85546875" style="2" customWidth="1"/>
    <col min="3573" max="3573" width="12.7109375" style="2" customWidth="1"/>
    <col min="3574" max="3574" width="7.28515625" style="2" bestFit="1" customWidth="1"/>
    <col min="3575" max="3575" width="12.7109375" style="2" bestFit="1" customWidth="1"/>
    <col min="3576" max="3576" width="7.28515625" style="2" bestFit="1" customWidth="1"/>
    <col min="3577" max="3577" width="12.7109375" style="2" bestFit="1" customWidth="1"/>
    <col min="3578" max="3578" width="7.28515625" style="2" bestFit="1" customWidth="1"/>
    <col min="3579" max="3579" width="13.140625" style="2" customWidth="1"/>
    <col min="3580" max="3580" width="7.28515625" style="2" bestFit="1" customWidth="1"/>
    <col min="3581" max="3581" width="12.7109375" style="2" bestFit="1" customWidth="1"/>
    <col min="3582" max="3582" width="7.28515625" style="2" bestFit="1" customWidth="1"/>
    <col min="3583" max="3583" width="13.42578125" style="2" bestFit="1" customWidth="1"/>
    <col min="3584" max="3584" width="7.28515625" style="2" customWidth="1"/>
    <col min="3585" max="3585" width="12.140625" style="2" customWidth="1"/>
    <col min="3586" max="3586" width="7.28515625" style="2" bestFit="1" customWidth="1"/>
    <col min="3587" max="3587" width="14.28515625" style="2" customWidth="1"/>
    <col min="3588" max="3588" width="8.140625" style="2" bestFit="1" customWidth="1"/>
    <col min="3589" max="3589" width="12.7109375" style="2" bestFit="1" customWidth="1"/>
    <col min="3590" max="3590" width="9.140625" style="2" bestFit="1" customWidth="1"/>
    <col min="3591" max="3591" width="12.7109375" style="2" bestFit="1" customWidth="1"/>
    <col min="3592" max="3592" width="15.42578125" style="2" bestFit="1" customWidth="1"/>
    <col min="3593" max="3593" width="12.85546875" style="2" bestFit="1" customWidth="1"/>
    <col min="3594" max="3594" width="9.5703125" style="2" bestFit="1" customWidth="1"/>
    <col min="3595" max="3595" width="12.28515625" style="2" bestFit="1" customWidth="1"/>
    <col min="3596" max="3809" width="9.140625" style="2"/>
    <col min="3810" max="3811" width="0" style="2" hidden="1" customWidth="1"/>
    <col min="3812" max="3812" width="25.5703125" style="2" bestFit="1" customWidth="1"/>
    <col min="3813" max="3813" width="12.7109375" style="2" customWidth="1"/>
    <col min="3814" max="3814" width="10.85546875" style="2" customWidth="1"/>
    <col min="3815" max="3815" width="12.7109375" style="2" bestFit="1" customWidth="1"/>
    <col min="3816" max="3816" width="10.7109375" style="2" customWidth="1"/>
    <col min="3817" max="3817" width="11.7109375" style="2" bestFit="1" customWidth="1"/>
    <col min="3818" max="3818" width="11.5703125" style="2" customWidth="1"/>
    <col min="3819" max="3819" width="12.7109375" style="2" bestFit="1" customWidth="1"/>
    <col min="3820" max="3820" width="9.140625" style="2" bestFit="1" customWidth="1"/>
    <col min="3821" max="3821" width="12.7109375" style="2" customWidth="1"/>
    <col min="3822" max="3822" width="13.5703125" style="2" customWidth="1"/>
    <col min="3823" max="3823" width="14.28515625" style="2" bestFit="1" customWidth="1"/>
    <col min="3824" max="3825" width="12.28515625" style="2" bestFit="1" customWidth="1"/>
    <col min="3826" max="3826" width="9.42578125" style="2" customWidth="1"/>
    <col min="3827" max="3827" width="12.7109375" style="2" bestFit="1" customWidth="1"/>
    <col min="3828" max="3828" width="9.85546875" style="2" customWidth="1"/>
    <col min="3829" max="3829" width="12.7109375" style="2" customWidth="1"/>
    <col min="3830" max="3830" width="7.28515625" style="2" bestFit="1" customWidth="1"/>
    <col min="3831" max="3831" width="12.7109375" style="2" bestFit="1" customWidth="1"/>
    <col min="3832" max="3832" width="7.28515625" style="2" bestFit="1" customWidth="1"/>
    <col min="3833" max="3833" width="12.7109375" style="2" bestFit="1" customWidth="1"/>
    <col min="3834" max="3834" width="7.28515625" style="2" bestFit="1" customWidth="1"/>
    <col min="3835" max="3835" width="13.140625" style="2" customWidth="1"/>
    <col min="3836" max="3836" width="7.28515625" style="2" bestFit="1" customWidth="1"/>
    <col min="3837" max="3837" width="12.7109375" style="2" bestFit="1" customWidth="1"/>
    <col min="3838" max="3838" width="7.28515625" style="2" bestFit="1" customWidth="1"/>
    <col min="3839" max="3839" width="13.42578125" style="2" bestFit="1" customWidth="1"/>
    <col min="3840" max="3840" width="7.28515625" style="2" customWidth="1"/>
    <col min="3841" max="3841" width="12.140625" style="2" customWidth="1"/>
    <col min="3842" max="3842" width="7.28515625" style="2" bestFit="1" customWidth="1"/>
    <col min="3843" max="3843" width="14.28515625" style="2" customWidth="1"/>
    <col min="3844" max="3844" width="8.140625" style="2" bestFit="1" customWidth="1"/>
    <col min="3845" max="3845" width="12.7109375" style="2" bestFit="1" customWidth="1"/>
    <col min="3846" max="3846" width="9.140625" style="2" bestFit="1" customWidth="1"/>
    <col min="3847" max="3847" width="12.7109375" style="2" bestFit="1" customWidth="1"/>
    <col min="3848" max="3848" width="15.42578125" style="2" bestFit="1" customWidth="1"/>
    <col min="3849" max="3849" width="12.85546875" style="2" bestFit="1" customWidth="1"/>
    <col min="3850" max="3850" width="9.5703125" style="2" bestFit="1" customWidth="1"/>
    <col min="3851" max="3851" width="12.28515625" style="2" bestFit="1" customWidth="1"/>
    <col min="3852" max="4065" width="9.140625" style="2"/>
    <col min="4066" max="4067" width="0" style="2" hidden="1" customWidth="1"/>
    <col min="4068" max="4068" width="25.5703125" style="2" bestFit="1" customWidth="1"/>
    <col min="4069" max="4069" width="12.7109375" style="2" customWidth="1"/>
    <col min="4070" max="4070" width="10.85546875" style="2" customWidth="1"/>
    <col min="4071" max="4071" width="12.7109375" style="2" bestFit="1" customWidth="1"/>
    <col min="4072" max="4072" width="10.7109375" style="2" customWidth="1"/>
    <col min="4073" max="4073" width="11.7109375" style="2" bestFit="1" customWidth="1"/>
    <col min="4074" max="4074" width="11.5703125" style="2" customWidth="1"/>
    <col min="4075" max="4075" width="12.7109375" style="2" bestFit="1" customWidth="1"/>
    <col min="4076" max="4076" width="9.140625" style="2" bestFit="1" customWidth="1"/>
    <col min="4077" max="4077" width="12.7109375" style="2" customWidth="1"/>
    <col min="4078" max="4078" width="13.5703125" style="2" customWidth="1"/>
    <col min="4079" max="4079" width="14.28515625" style="2" bestFit="1" customWidth="1"/>
    <col min="4080" max="4081" width="12.28515625" style="2" bestFit="1" customWidth="1"/>
    <col min="4082" max="4082" width="9.42578125" style="2" customWidth="1"/>
    <col min="4083" max="4083" width="12.7109375" style="2" bestFit="1" customWidth="1"/>
    <col min="4084" max="4084" width="9.85546875" style="2" customWidth="1"/>
    <col min="4085" max="4085" width="12.7109375" style="2" customWidth="1"/>
    <col min="4086" max="4086" width="7.28515625" style="2" bestFit="1" customWidth="1"/>
    <col min="4087" max="4087" width="12.7109375" style="2" bestFit="1" customWidth="1"/>
    <col min="4088" max="4088" width="7.28515625" style="2" bestFit="1" customWidth="1"/>
    <col min="4089" max="4089" width="12.7109375" style="2" bestFit="1" customWidth="1"/>
    <col min="4090" max="4090" width="7.28515625" style="2" bestFit="1" customWidth="1"/>
    <col min="4091" max="4091" width="13.140625" style="2" customWidth="1"/>
    <col min="4092" max="4092" width="7.28515625" style="2" bestFit="1" customWidth="1"/>
    <col min="4093" max="4093" width="12.7109375" style="2" bestFit="1" customWidth="1"/>
    <col min="4094" max="4094" width="7.28515625" style="2" bestFit="1" customWidth="1"/>
    <col min="4095" max="4095" width="13.42578125" style="2" bestFit="1" customWidth="1"/>
    <col min="4096" max="4096" width="7.28515625" style="2" customWidth="1"/>
    <col min="4097" max="4097" width="12.140625" style="2" customWidth="1"/>
    <col min="4098" max="4098" width="7.28515625" style="2" bestFit="1" customWidth="1"/>
    <col min="4099" max="4099" width="14.28515625" style="2" customWidth="1"/>
    <col min="4100" max="4100" width="8.140625" style="2" bestFit="1" customWidth="1"/>
    <col min="4101" max="4101" width="12.7109375" style="2" bestFit="1" customWidth="1"/>
    <col min="4102" max="4102" width="9.140625" style="2" bestFit="1" customWidth="1"/>
    <col min="4103" max="4103" width="12.7109375" style="2" bestFit="1" customWidth="1"/>
    <col min="4104" max="4104" width="15.42578125" style="2" bestFit="1" customWidth="1"/>
    <col min="4105" max="4105" width="12.85546875" style="2" bestFit="1" customWidth="1"/>
    <col min="4106" max="4106" width="9.5703125" style="2" bestFit="1" customWidth="1"/>
    <col min="4107" max="4107" width="12.28515625" style="2" bestFit="1" customWidth="1"/>
    <col min="4108" max="4321" width="9.140625" style="2"/>
    <col min="4322" max="4323" width="0" style="2" hidden="1" customWidth="1"/>
    <col min="4324" max="4324" width="25.5703125" style="2" bestFit="1" customWidth="1"/>
    <col min="4325" max="4325" width="12.7109375" style="2" customWidth="1"/>
    <col min="4326" max="4326" width="10.85546875" style="2" customWidth="1"/>
    <col min="4327" max="4327" width="12.7109375" style="2" bestFit="1" customWidth="1"/>
    <col min="4328" max="4328" width="10.7109375" style="2" customWidth="1"/>
    <col min="4329" max="4329" width="11.7109375" style="2" bestFit="1" customWidth="1"/>
    <col min="4330" max="4330" width="11.5703125" style="2" customWidth="1"/>
    <col min="4331" max="4331" width="12.7109375" style="2" bestFit="1" customWidth="1"/>
    <col min="4332" max="4332" width="9.140625" style="2" bestFit="1" customWidth="1"/>
    <col min="4333" max="4333" width="12.7109375" style="2" customWidth="1"/>
    <col min="4334" max="4334" width="13.5703125" style="2" customWidth="1"/>
    <col min="4335" max="4335" width="14.28515625" style="2" bestFit="1" customWidth="1"/>
    <col min="4336" max="4337" width="12.28515625" style="2" bestFit="1" customWidth="1"/>
    <col min="4338" max="4338" width="9.42578125" style="2" customWidth="1"/>
    <col min="4339" max="4339" width="12.7109375" style="2" bestFit="1" customWidth="1"/>
    <col min="4340" max="4340" width="9.85546875" style="2" customWidth="1"/>
    <col min="4341" max="4341" width="12.7109375" style="2" customWidth="1"/>
    <col min="4342" max="4342" width="7.28515625" style="2" bestFit="1" customWidth="1"/>
    <col min="4343" max="4343" width="12.7109375" style="2" bestFit="1" customWidth="1"/>
    <col min="4344" max="4344" width="7.28515625" style="2" bestFit="1" customWidth="1"/>
    <col min="4345" max="4345" width="12.7109375" style="2" bestFit="1" customWidth="1"/>
    <col min="4346" max="4346" width="7.28515625" style="2" bestFit="1" customWidth="1"/>
    <col min="4347" max="4347" width="13.140625" style="2" customWidth="1"/>
    <col min="4348" max="4348" width="7.28515625" style="2" bestFit="1" customWidth="1"/>
    <col min="4349" max="4349" width="12.7109375" style="2" bestFit="1" customWidth="1"/>
    <col min="4350" max="4350" width="7.28515625" style="2" bestFit="1" customWidth="1"/>
    <col min="4351" max="4351" width="13.42578125" style="2" bestFit="1" customWidth="1"/>
    <col min="4352" max="4352" width="7.28515625" style="2" customWidth="1"/>
    <col min="4353" max="4353" width="12.140625" style="2" customWidth="1"/>
    <col min="4354" max="4354" width="7.28515625" style="2" bestFit="1" customWidth="1"/>
    <col min="4355" max="4355" width="14.28515625" style="2" customWidth="1"/>
    <col min="4356" max="4356" width="8.140625" style="2" bestFit="1" customWidth="1"/>
    <col min="4357" max="4357" width="12.7109375" style="2" bestFit="1" customWidth="1"/>
    <col min="4358" max="4358" width="9.140625" style="2" bestFit="1" customWidth="1"/>
    <col min="4359" max="4359" width="12.7109375" style="2" bestFit="1" customWidth="1"/>
    <col min="4360" max="4360" width="15.42578125" style="2" bestFit="1" customWidth="1"/>
    <col min="4361" max="4361" width="12.85546875" style="2" bestFit="1" customWidth="1"/>
    <col min="4362" max="4362" width="9.5703125" style="2" bestFit="1" customWidth="1"/>
    <col min="4363" max="4363" width="12.28515625" style="2" bestFit="1" customWidth="1"/>
    <col min="4364" max="4577" width="9.140625" style="2"/>
    <col min="4578" max="4579" width="0" style="2" hidden="1" customWidth="1"/>
    <col min="4580" max="4580" width="25.5703125" style="2" bestFit="1" customWidth="1"/>
    <col min="4581" max="4581" width="12.7109375" style="2" customWidth="1"/>
    <col min="4582" max="4582" width="10.85546875" style="2" customWidth="1"/>
    <col min="4583" max="4583" width="12.7109375" style="2" bestFit="1" customWidth="1"/>
    <col min="4584" max="4584" width="10.7109375" style="2" customWidth="1"/>
    <col min="4585" max="4585" width="11.7109375" style="2" bestFit="1" customWidth="1"/>
    <col min="4586" max="4586" width="11.5703125" style="2" customWidth="1"/>
    <col min="4587" max="4587" width="12.7109375" style="2" bestFit="1" customWidth="1"/>
    <col min="4588" max="4588" width="9.140625" style="2" bestFit="1" customWidth="1"/>
    <col min="4589" max="4589" width="12.7109375" style="2" customWidth="1"/>
    <col min="4590" max="4590" width="13.5703125" style="2" customWidth="1"/>
    <col min="4591" max="4591" width="14.28515625" style="2" bestFit="1" customWidth="1"/>
    <col min="4592" max="4593" width="12.28515625" style="2" bestFit="1" customWidth="1"/>
    <col min="4594" max="4594" width="9.42578125" style="2" customWidth="1"/>
    <col min="4595" max="4595" width="12.7109375" style="2" bestFit="1" customWidth="1"/>
    <col min="4596" max="4596" width="9.85546875" style="2" customWidth="1"/>
    <col min="4597" max="4597" width="12.7109375" style="2" customWidth="1"/>
    <col min="4598" max="4598" width="7.28515625" style="2" bestFit="1" customWidth="1"/>
    <col min="4599" max="4599" width="12.7109375" style="2" bestFit="1" customWidth="1"/>
    <col min="4600" max="4600" width="7.28515625" style="2" bestFit="1" customWidth="1"/>
    <col min="4601" max="4601" width="12.7109375" style="2" bestFit="1" customWidth="1"/>
    <col min="4602" max="4602" width="7.28515625" style="2" bestFit="1" customWidth="1"/>
    <col min="4603" max="4603" width="13.140625" style="2" customWidth="1"/>
    <col min="4604" max="4604" width="7.28515625" style="2" bestFit="1" customWidth="1"/>
    <col min="4605" max="4605" width="12.7109375" style="2" bestFit="1" customWidth="1"/>
    <col min="4606" max="4606" width="7.28515625" style="2" bestFit="1" customWidth="1"/>
    <col min="4607" max="4607" width="13.42578125" style="2" bestFit="1" customWidth="1"/>
    <col min="4608" max="4608" width="7.28515625" style="2" customWidth="1"/>
    <col min="4609" max="4609" width="12.140625" style="2" customWidth="1"/>
    <col min="4610" max="4610" width="7.28515625" style="2" bestFit="1" customWidth="1"/>
    <col min="4611" max="4611" width="14.28515625" style="2" customWidth="1"/>
    <col min="4612" max="4612" width="8.140625" style="2" bestFit="1" customWidth="1"/>
    <col min="4613" max="4613" width="12.7109375" style="2" bestFit="1" customWidth="1"/>
    <col min="4614" max="4614" width="9.140625" style="2" bestFit="1" customWidth="1"/>
    <col min="4615" max="4615" width="12.7109375" style="2" bestFit="1" customWidth="1"/>
    <col min="4616" max="4616" width="15.42578125" style="2" bestFit="1" customWidth="1"/>
    <col min="4617" max="4617" width="12.85546875" style="2" bestFit="1" customWidth="1"/>
    <col min="4618" max="4618" width="9.5703125" style="2" bestFit="1" customWidth="1"/>
    <col min="4619" max="4619" width="12.28515625" style="2" bestFit="1" customWidth="1"/>
    <col min="4620" max="4833" width="9.140625" style="2"/>
    <col min="4834" max="4835" width="0" style="2" hidden="1" customWidth="1"/>
    <col min="4836" max="4836" width="25.5703125" style="2" bestFit="1" customWidth="1"/>
    <col min="4837" max="4837" width="12.7109375" style="2" customWidth="1"/>
    <col min="4838" max="4838" width="10.85546875" style="2" customWidth="1"/>
    <col min="4839" max="4839" width="12.7109375" style="2" bestFit="1" customWidth="1"/>
    <col min="4840" max="4840" width="10.7109375" style="2" customWidth="1"/>
    <col min="4841" max="4841" width="11.7109375" style="2" bestFit="1" customWidth="1"/>
    <col min="4842" max="4842" width="11.5703125" style="2" customWidth="1"/>
    <col min="4843" max="4843" width="12.7109375" style="2" bestFit="1" customWidth="1"/>
    <col min="4844" max="4844" width="9.140625" style="2" bestFit="1" customWidth="1"/>
    <col min="4845" max="4845" width="12.7109375" style="2" customWidth="1"/>
    <col min="4846" max="4846" width="13.5703125" style="2" customWidth="1"/>
    <col min="4847" max="4847" width="14.28515625" style="2" bestFit="1" customWidth="1"/>
    <col min="4848" max="4849" width="12.28515625" style="2" bestFit="1" customWidth="1"/>
    <col min="4850" max="4850" width="9.42578125" style="2" customWidth="1"/>
    <col min="4851" max="4851" width="12.7109375" style="2" bestFit="1" customWidth="1"/>
    <col min="4852" max="4852" width="9.85546875" style="2" customWidth="1"/>
    <col min="4853" max="4853" width="12.7109375" style="2" customWidth="1"/>
    <col min="4854" max="4854" width="7.28515625" style="2" bestFit="1" customWidth="1"/>
    <col min="4855" max="4855" width="12.7109375" style="2" bestFit="1" customWidth="1"/>
    <col min="4856" max="4856" width="7.28515625" style="2" bestFit="1" customWidth="1"/>
    <col min="4857" max="4857" width="12.7109375" style="2" bestFit="1" customWidth="1"/>
    <col min="4858" max="4858" width="7.28515625" style="2" bestFit="1" customWidth="1"/>
    <col min="4859" max="4859" width="13.140625" style="2" customWidth="1"/>
    <col min="4860" max="4860" width="7.28515625" style="2" bestFit="1" customWidth="1"/>
    <col min="4861" max="4861" width="12.7109375" style="2" bestFit="1" customWidth="1"/>
    <col min="4862" max="4862" width="7.28515625" style="2" bestFit="1" customWidth="1"/>
    <col min="4863" max="4863" width="13.42578125" style="2" bestFit="1" customWidth="1"/>
    <col min="4864" max="4864" width="7.28515625" style="2" customWidth="1"/>
    <col min="4865" max="4865" width="12.140625" style="2" customWidth="1"/>
    <col min="4866" max="4866" width="7.28515625" style="2" bestFit="1" customWidth="1"/>
    <col min="4867" max="4867" width="14.28515625" style="2" customWidth="1"/>
    <col min="4868" max="4868" width="8.140625" style="2" bestFit="1" customWidth="1"/>
    <col min="4869" max="4869" width="12.7109375" style="2" bestFit="1" customWidth="1"/>
    <col min="4870" max="4870" width="9.140625" style="2" bestFit="1" customWidth="1"/>
    <col min="4871" max="4871" width="12.7109375" style="2" bestFit="1" customWidth="1"/>
    <col min="4872" max="4872" width="15.42578125" style="2" bestFit="1" customWidth="1"/>
    <col min="4873" max="4873" width="12.85546875" style="2" bestFit="1" customWidth="1"/>
    <col min="4874" max="4874" width="9.5703125" style="2" bestFit="1" customWidth="1"/>
    <col min="4875" max="4875" width="12.28515625" style="2" bestFit="1" customWidth="1"/>
    <col min="4876" max="5089" width="9.140625" style="2"/>
    <col min="5090" max="5091" width="0" style="2" hidden="1" customWidth="1"/>
    <col min="5092" max="5092" width="25.5703125" style="2" bestFit="1" customWidth="1"/>
    <col min="5093" max="5093" width="12.7109375" style="2" customWidth="1"/>
    <col min="5094" max="5094" width="10.85546875" style="2" customWidth="1"/>
    <col min="5095" max="5095" width="12.7109375" style="2" bestFit="1" customWidth="1"/>
    <col min="5096" max="5096" width="10.7109375" style="2" customWidth="1"/>
    <col min="5097" max="5097" width="11.7109375" style="2" bestFit="1" customWidth="1"/>
    <col min="5098" max="5098" width="11.5703125" style="2" customWidth="1"/>
    <col min="5099" max="5099" width="12.7109375" style="2" bestFit="1" customWidth="1"/>
    <col min="5100" max="5100" width="9.140625" style="2" bestFit="1" customWidth="1"/>
    <col min="5101" max="5101" width="12.7109375" style="2" customWidth="1"/>
    <col min="5102" max="5102" width="13.5703125" style="2" customWidth="1"/>
    <col min="5103" max="5103" width="14.28515625" style="2" bestFit="1" customWidth="1"/>
    <col min="5104" max="5105" width="12.28515625" style="2" bestFit="1" customWidth="1"/>
    <col min="5106" max="5106" width="9.42578125" style="2" customWidth="1"/>
    <col min="5107" max="5107" width="12.7109375" style="2" bestFit="1" customWidth="1"/>
    <col min="5108" max="5108" width="9.85546875" style="2" customWidth="1"/>
    <col min="5109" max="5109" width="12.7109375" style="2" customWidth="1"/>
    <col min="5110" max="5110" width="7.28515625" style="2" bestFit="1" customWidth="1"/>
    <col min="5111" max="5111" width="12.7109375" style="2" bestFit="1" customWidth="1"/>
    <col min="5112" max="5112" width="7.28515625" style="2" bestFit="1" customWidth="1"/>
    <col min="5113" max="5113" width="12.7109375" style="2" bestFit="1" customWidth="1"/>
    <col min="5114" max="5114" width="7.28515625" style="2" bestFit="1" customWidth="1"/>
    <col min="5115" max="5115" width="13.140625" style="2" customWidth="1"/>
    <col min="5116" max="5116" width="7.28515625" style="2" bestFit="1" customWidth="1"/>
    <col min="5117" max="5117" width="12.7109375" style="2" bestFit="1" customWidth="1"/>
    <col min="5118" max="5118" width="7.28515625" style="2" bestFit="1" customWidth="1"/>
    <col min="5119" max="5119" width="13.42578125" style="2" bestFit="1" customWidth="1"/>
    <col min="5120" max="5120" width="7.28515625" style="2" customWidth="1"/>
    <col min="5121" max="5121" width="12.140625" style="2" customWidth="1"/>
    <col min="5122" max="5122" width="7.28515625" style="2" bestFit="1" customWidth="1"/>
    <col min="5123" max="5123" width="14.28515625" style="2" customWidth="1"/>
    <col min="5124" max="5124" width="8.140625" style="2" bestFit="1" customWidth="1"/>
    <col min="5125" max="5125" width="12.7109375" style="2" bestFit="1" customWidth="1"/>
    <col min="5126" max="5126" width="9.140625" style="2" bestFit="1" customWidth="1"/>
    <col min="5127" max="5127" width="12.7109375" style="2" bestFit="1" customWidth="1"/>
    <col min="5128" max="5128" width="15.42578125" style="2" bestFit="1" customWidth="1"/>
    <col min="5129" max="5129" width="12.85546875" style="2" bestFit="1" customWidth="1"/>
    <col min="5130" max="5130" width="9.5703125" style="2" bestFit="1" customWidth="1"/>
    <col min="5131" max="5131" width="12.28515625" style="2" bestFit="1" customWidth="1"/>
    <col min="5132" max="5345" width="9.140625" style="2"/>
    <col min="5346" max="5347" width="0" style="2" hidden="1" customWidth="1"/>
    <col min="5348" max="5348" width="25.5703125" style="2" bestFit="1" customWidth="1"/>
    <col min="5349" max="5349" width="12.7109375" style="2" customWidth="1"/>
    <col min="5350" max="5350" width="10.85546875" style="2" customWidth="1"/>
    <col min="5351" max="5351" width="12.7109375" style="2" bestFit="1" customWidth="1"/>
    <col min="5352" max="5352" width="10.7109375" style="2" customWidth="1"/>
    <col min="5353" max="5353" width="11.7109375" style="2" bestFit="1" customWidth="1"/>
    <col min="5354" max="5354" width="11.5703125" style="2" customWidth="1"/>
    <col min="5355" max="5355" width="12.7109375" style="2" bestFit="1" customWidth="1"/>
    <col min="5356" max="5356" width="9.140625" style="2" bestFit="1" customWidth="1"/>
    <col min="5357" max="5357" width="12.7109375" style="2" customWidth="1"/>
    <col min="5358" max="5358" width="13.5703125" style="2" customWidth="1"/>
    <col min="5359" max="5359" width="14.28515625" style="2" bestFit="1" customWidth="1"/>
    <col min="5360" max="5361" width="12.28515625" style="2" bestFit="1" customWidth="1"/>
    <col min="5362" max="5362" width="9.42578125" style="2" customWidth="1"/>
    <col min="5363" max="5363" width="12.7109375" style="2" bestFit="1" customWidth="1"/>
    <col min="5364" max="5364" width="9.85546875" style="2" customWidth="1"/>
    <col min="5365" max="5365" width="12.7109375" style="2" customWidth="1"/>
    <col min="5366" max="5366" width="7.28515625" style="2" bestFit="1" customWidth="1"/>
    <col min="5367" max="5367" width="12.7109375" style="2" bestFit="1" customWidth="1"/>
    <col min="5368" max="5368" width="7.28515625" style="2" bestFit="1" customWidth="1"/>
    <col min="5369" max="5369" width="12.7109375" style="2" bestFit="1" customWidth="1"/>
    <col min="5370" max="5370" width="7.28515625" style="2" bestFit="1" customWidth="1"/>
    <col min="5371" max="5371" width="13.140625" style="2" customWidth="1"/>
    <col min="5372" max="5372" width="7.28515625" style="2" bestFit="1" customWidth="1"/>
    <col min="5373" max="5373" width="12.7109375" style="2" bestFit="1" customWidth="1"/>
    <col min="5374" max="5374" width="7.28515625" style="2" bestFit="1" customWidth="1"/>
    <col min="5375" max="5375" width="13.42578125" style="2" bestFit="1" customWidth="1"/>
    <col min="5376" max="5376" width="7.28515625" style="2" customWidth="1"/>
    <col min="5377" max="5377" width="12.140625" style="2" customWidth="1"/>
    <col min="5378" max="5378" width="7.28515625" style="2" bestFit="1" customWidth="1"/>
    <col min="5379" max="5379" width="14.28515625" style="2" customWidth="1"/>
    <col min="5380" max="5380" width="8.140625" style="2" bestFit="1" customWidth="1"/>
    <col min="5381" max="5381" width="12.7109375" style="2" bestFit="1" customWidth="1"/>
    <col min="5382" max="5382" width="9.140625" style="2" bestFit="1" customWidth="1"/>
    <col min="5383" max="5383" width="12.7109375" style="2" bestFit="1" customWidth="1"/>
    <col min="5384" max="5384" width="15.42578125" style="2" bestFit="1" customWidth="1"/>
    <col min="5385" max="5385" width="12.85546875" style="2" bestFit="1" customWidth="1"/>
    <col min="5386" max="5386" width="9.5703125" style="2" bestFit="1" customWidth="1"/>
    <col min="5387" max="5387" width="12.28515625" style="2" bestFit="1" customWidth="1"/>
    <col min="5388" max="5601" width="9.140625" style="2"/>
    <col min="5602" max="5603" width="0" style="2" hidden="1" customWidth="1"/>
    <col min="5604" max="5604" width="25.5703125" style="2" bestFit="1" customWidth="1"/>
    <col min="5605" max="5605" width="12.7109375" style="2" customWidth="1"/>
    <col min="5606" max="5606" width="10.85546875" style="2" customWidth="1"/>
    <col min="5607" max="5607" width="12.7109375" style="2" bestFit="1" customWidth="1"/>
    <col min="5608" max="5608" width="10.7109375" style="2" customWidth="1"/>
    <col min="5609" max="5609" width="11.7109375" style="2" bestFit="1" customWidth="1"/>
    <col min="5610" max="5610" width="11.5703125" style="2" customWidth="1"/>
    <col min="5611" max="5611" width="12.7109375" style="2" bestFit="1" customWidth="1"/>
    <col min="5612" max="5612" width="9.140625" style="2" bestFit="1" customWidth="1"/>
    <col min="5613" max="5613" width="12.7109375" style="2" customWidth="1"/>
    <col min="5614" max="5614" width="13.5703125" style="2" customWidth="1"/>
    <col min="5615" max="5615" width="14.28515625" style="2" bestFit="1" customWidth="1"/>
    <col min="5616" max="5617" width="12.28515625" style="2" bestFit="1" customWidth="1"/>
    <col min="5618" max="5618" width="9.42578125" style="2" customWidth="1"/>
    <col min="5619" max="5619" width="12.7109375" style="2" bestFit="1" customWidth="1"/>
    <col min="5620" max="5620" width="9.85546875" style="2" customWidth="1"/>
    <col min="5621" max="5621" width="12.7109375" style="2" customWidth="1"/>
    <col min="5622" max="5622" width="7.28515625" style="2" bestFit="1" customWidth="1"/>
    <col min="5623" max="5623" width="12.7109375" style="2" bestFit="1" customWidth="1"/>
    <col min="5624" max="5624" width="7.28515625" style="2" bestFit="1" customWidth="1"/>
    <col min="5625" max="5625" width="12.7109375" style="2" bestFit="1" customWidth="1"/>
    <col min="5626" max="5626" width="7.28515625" style="2" bestFit="1" customWidth="1"/>
    <col min="5627" max="5627" width="13.140625" style="2" customWidth="1"/>
    <col min="5628" max="5628" width="7.28515625" style="2" bestFit="1" customWidth="1"/>
    <col min="5629" max="5629" width="12.7109375" style="2" bestFit="1" customWidth="1"/>
    <col min="5630" max="5630" width="7.28515625" style="2" bestFit="1" customWidth="1"/>
    <col min="5631" max="5631" width="13.42578125" style="2" bestFit="1" customWidth="1"/>
    <col min="5632" max="5632" width="7.28515625" style="2" customWidth="1"/>
    <col min="5633" max="5633" width="12.140625" style="2" customWidth="1"/>
    <col min="5634" max="5634" width="7.28515625" style="2" bestFit="1" customWidth="1"/>
    <col min="5635" max="5635" width="14.28515625" style="2" customWidth="1"/>
    <col min="5636" max="5636" width="8.140625" style="2" bestFit="1" customWidth="1"/>
    <col min="5637" max="5637" width="12.7109375" style="2" bestFit="1" customWidth="1"/>
    <col min="5638" max="5638" width="9.140625" style="2" bestFit="1" customWidth="1"/>
    <col min="5639" max="5639" width="12.7109375" style="2" bestFit="1" customWidth="1"/>
    <col min="5640" max="5640" width="15.42578125" style="2" bestFit="1" customWidth="1"/>
    <col min="5641" max="5641" width="12.85546875" style="2" bestFit="1" customWidth="1"/>
    <col min="5642" max="5642" width="9.5703125" style="2" bestFit="1" customWidth="1"/>
    <col min="5643" max="5643" width="12.28515625" style="2" bestFit="1" customWidth="1"/>
    <col min="5644" max="5857" width="9.140625" style="2"/>
    <col min="5858" max="5859" width="0" style="2" hidden="1" customWidth="1"/>
    <col min="5860" max="5860" width="25.5703125" style="2" bestFit="1" customWidth="1"/>
    <col min="5861" max="5861" width="12.7109375" style="2" customWidth="1"/>
    <col min="5862" max="5862" width="10.85546875" style="2" customWidth="1"/>
    <col min="5863" max="5863" width="12.7109375" style="2" bestFit="1" customWidth="1"/>
    <col min="5864" max="5864" width="10.7109375" style="2" customWidth="1"/>
    <col min="5865" max="5865" width="11.7109375" style="2" bestFit="1" customWidth="1"/>
    <col min="5866" max="5866" width="11.5703125" style="2" customWidth="1"/>
    <col min="5867" max="5867" width="12.7109375" style="2" bestFit="1" customWidth="1"/>
    <col min="5868" max="5868" width="9.140625" style="2" bestFit="1" customWidth="1"/>
    <col min="5869" max="5869" width="12.7109375" style="2" customWidth="1"/>
    <col min="5870" max="5870" width="13.5703125" style="2" customWidth="1"/>
    <col min="5871" max="5871" width="14.28515625" style="2" bestFit="1" customWidth="1"/>
    <col min="5872" max="5873" width="12.28515625" style="2" bestFit="1" customWidth="1"/>
    <col min="5874" max="5874" width="9.42578125" style="2" customWidth="1"/>
    <col min="5875" max="5875" width="12.7109375" style="2" bestFit="1" customWidth="1"/>
    <col min="5876" max="5876" width="9.85546875" style="2" customWidth="1"/>
    <col min="5877" max="5877" width="12.7109375" style="2" customWidth="1"/>
    <col min="5878" max="5878" width="7.28515625" style="2" bestFit="1" customWidth="1"/>
    <col min="5879" max="5879" width="12.7109375" style="2" bestFit="1" customWidth="1"/>
    <col min="5880" max="5880" width="7.28515625" style="2" bestFit="1" customWidth="1"/>
    <col min="5881" max="5881" width="12.7109375" style="2" bestFit="1" customWidth="1"/>
    <col min="5882" max="5882" width="7.28515625" style="2" bestFit="1" customWidth="1"/>
    <col min="5883" max="5883" width="13.140625" style="2" customWidth="1"/>
    <col min="5884" max="5884" width="7.28515625" style="2" bestFit="1" customWidth="1"/>
    <col min="5885" max="5885" width="12.7109375" style="2" bestFit="1" customWidth="1"/>
    <col min="5886" max="5886" width="7.28515625" style="2" bestFit="1" customWidth="1"/>
    <col min="5887" max="5887" width="13.42578125" style="2" bestFit="1" customWidth="1"/>
    <col min="5888" max="5888" width="7.28515625" style="2" customWidth="1"/>
    <col min="5889" max="5889" width="12.140625" style="2" customWidth="1"/>
    <col min="5890" max="5890" width="7.28515625" style="2" bestFit="1" customWidth="1"/>
    <col min="5891" max="5891" width="14.28515625" style="2" customWidth="1"/>
    <col min="5892" max="5892" width="8.140625" style="2" bestFit="1" customWidth="1"/>
    <col min="5893" max="5893" width="12.7109375" style="2" bestFit="1" customWidth="1"/>
    <col min="5894" max="5894" width="9.140625" style="2" bestFit="1" customWidth="1"/>
    <col min="5895" max="5895" width="12.7109375" style="2" bestFit="1" customWidth="1"/>
    <col min="5896" max="5896" width="15.42578125" style="2" bestFit="1" customWidth="1"/>
    <col min="5897" max="5897" width="12.85546875" style="2" bestFit="1" customWidth="1"/>
    <col min="5898" max="5898" width="9.5703125" style="2" bestFit="1" customWidth="1"/>
    <col min="5899" max="5899" width="12.28515625" style="2" bestFit="1" customWidth="1"/>
    <col min="5900" max="6113" width="9.140625" style="2"/>
    <col min="6114" max="6115" width="0" style="2" hidden="1" customWidth="1"/>
    <col min="6116" max="6116" width="25.5703125" style="2" bestFit="1" customWidth="1"/>
    <col min="6117" max="6117" width="12.7109375" style="2" customWidth="1"/>
    <col min="6118" max="6118" width="10.85546875" style="2" customWidth="1"/>
    <col min="6119" max="6119" width="12.7109375" style="2" bestFit="1" customWidth="1"/>
    <col min="6120" max="6120" width="10.7109375" style="2" customWidth="1"/>
    <col min="6121" max="6121" width="11.7109375" style="2" bestFit="1" customWidth="1"/>
    <col min="6122" max="6122" width="11.5703125" style="2" customWidth="1"/>
    <col min="6123" max="6123" width="12.7109375" style="2" bestFit="1" customWidth="1"/>
    <col min="6124" max="6124" width="9.140625" style="2" bestFit="1" customWidth="1"/>
    <col min="6125" max="6125" width="12.7109375" style="2" customWidth="1"/>
    <col min="6126" max="6126" width="13.5703125" style="2" customWidth="1"/>
    <col min="6127" max="6127" width="14.28515625" style="2" bestFit="1" customWidth="1"/>
    <col min="6128" max="6129" width="12.28515625" style="2" bestFit="1" customWidth="1"/>
    <col min="6130" max="6130" width="9.42578125" style="2" customWidth="1"/>
    <col min="6131" max="6131" width="12.7109375" style="2" bestFit="1" customWidth="1"/>
    <col min="6132" max="6132" width="9.85546875" style="2" customWidth="1"/>
    <col min="6133" max="6133" width="12.7109375" style="2" customWidth="1"/>
    <col min="6134" max="6134" width="7.28515625" style="2" bestFit="1" customWidth="1"/>
    <col min="6135" max="6135" width="12.7109375" style="2" bestFit="1" customWidth="1"/>
    <col min="6136" max="6136" width="7.28515625" style="2" bestFit="1" customWidth="1"/>
    <col min="6137" max="6137" width="12.7109375" style="2" bestFit="1" customWidth="1"/>
    <col min="6138" max="6138" width="7.28515625" style="2" bestFit="1" customWidth="1"/>
    <col min="6139" max="6139" width="13.140625" style="2" customWidth="1"/>
    <col min="6140" max="6140" width="7.28515625" style="2" bestFit="1" customWidth="1"/>
    <col min="6141" max="6141" width="12.7109375" style="2" bestFit="1" customWidth="1"/>
    <col min="6142" max="6142" width="7.28515625" style="2" bestFit="1" customWidth="1"/>
    <col min="6143" max="6143" width="13.42578125" style="2" bestFit="1" customWidth="1"/>
    <col min="6144" max="6144" width="7.28515625" style="2" customWidth="1"/>
    <col min="6145" max="6145" width="12.140625" style="2" customWidth="1"/>
    <col min="6146" max="6146" width="7.28515625" style="2" bestFit="1" customWidth="1"/>
    <col min="6147" max="6147" width="14.28515625" style="2" customWidth="1"/>
    <col min="6148" max="6148" width="8.140625" style="2" bestFit="1" customWidth="1"/>
    <col min="6149" max="6149" width="12.7109375" style="2" bestFit="1" customWidth="1"/>
    <col min="6150" max="6150" width="9.140625" style="2" bestFit="1" customWidth="1"/>
    <col min="6151" max="6151" width="12.7109375" style="2" bestFit="1" customWidth="1"/>
    <col min="6152" max="6152" width="15.42578125" style="2" bestFit="1" customWidth="1"/>
    <col min="6153" max="6153" width="12.85546875" style="2" bestFit="1" customWidth="1"/>
    <col min="6154" max="6154" width="9.5703125" style="2" bestFit="1" customWidth="1"/>
    <col min="6155" max="6155" width="12.28515625" style="2" bestFit="1" customWidth="1"/>
    <col min="6156" max="6369" width="9.140625" style="2"/>
    <col min="6370" max="6371" width="0" style="2" hidden="1" customWidth="1"/>
    <col min="6372" max="6372" width="25.5703125" style="2" bestFit="1" customWidth="1"/>
    <col min="6373" max="6373" width="12.7109375" style="2" customWidth="1"/>
    <col min="6374" max="6374" width="10.85546875" style="2" customWidth="1"/>
    <col min="6375" max="6375" width="12.7109375" style="2" bestFit="1" customWidth="1"/>
    <col min="6376" max="6376" width="10.7109375" style="2" customWidth="1"/>
    <col min="6377" max="6377" width="11.7109375" style="2" bestFit="1" customWidth="1"/>
    <col min="6378" max="6378" width="11.5703125" style="2" customWidth="1"/>
    <col min="6379" max="6379" width="12.7109375" style="2" bestFit="1" customWidth="1"/>
    <col min="6380" max="6380" width="9.140625" style="2" bestFit="1" customWidth="1"/>
    <col min="6381" max="6381" width="12.7109375" style="2" customWidth="1"/>
    <col min="6382" max="6382" width="13.5703125" style="2" customWidth="1"/>
    <col min="6383" max="6383" width="14.28515625" style="2" bestFit="1" customWidth="1"/>
    <col min="6384" max="6385" width="12.28515625" style="2" bestFit="1" customWidth="1"/>
    <col min="6386" max="6386" width="9.42578125" style="2" customWidth="1"/>
    <col min="6387" max="6387" width="12.7109375" style="2" bestFit="1" customWidth="1"/>
    <col min="6388" max="6388" width="9.85546875" style="2" customWidth="1"/>
    <col min="6389" max="6389" width="12.7109375" style="2" customWidth="1"/>
    <col min="6390" max="6390" width="7.28515625" style="2" bestFit="1" customWidth="1"/>
    <col min="6391" max="6391" width="12.7109375" style="2" bestFit="1" customWidth="1"/>
    <col min="6392" max="6392" width="7.28515625" style="2" bestFit="1" customWidth="1"/>
    <col min="6393" max="6393" width="12.7109375" style="2" bestFit="1" customWidth="1"/>
    <col min="6394" max="6394" width="7.28515625" style="2" bestFit="1" customWidth="1"/>
    <col min="6395" max="6395" width="13.140625" style="2" customWidth="1"/>
    <col min="6396" max="6396" width="7.28515625" style="2" bestFit="1" customWidth="1"/>
    <col min="6397" max="6397" width="12.7109375" style="2" bestFit="1" customWidth="1"/>
    <col min="6398" max="6398" width="7.28515625" style="2" bestFit="1" customWidth="1"/>
    <col min="6399" max="6399" width="13.42578125" style="2" bestFit="1" customWidth="1"/>
    <col min="6400" max="6400" width="7.28515625" style="2" customWidth="1"/>
    <col min="6401" max="6401" width="12.140625" style="2" customWidth="1"/>
    <col min="6402" max="6402" width="7.28515625" style="2" bestFit="1" customWidth="1"/>
    <col min="6403" max="6403" width="14.28515625" style="2" customWidth="1"/>
    <col min="6404" max="6404" width="8.140625" style="2" bestFit="1" customWidth="1"/>
    <col min="6405" max="6405" width="12.7109375" style="2" bestFit="1" customWidth="1"/>
    <col min="6406" max="6406" width="9.140625" style="2" bestFit="1" customWidth="1"/>
    <col min="6407" max="6407" width="12.7109375" style="2" bestFit="1" customWidth="1"/>
    <col min="6408" max="6408" width="15.42578125" style="2" bestFit="1" customWidth="1"/>
    <col min="6409" max="6409" width="12.85546875" style="2" bestFit="1" customWidth="1"/>
    <col min="6410" max="6410" width="9.5703125" style="2" bestFit="1" customWidth="1"/>
    <col min="6411" max="6411" width="12.28515625" style="2" bestFit="1" customWidth="1"/>
    <col min="6412" max="6625" width="9.140625" style="2"/>
    <col min="6626" max="6627" width="0" style="2" hidden="1" customWidth="1"/>
    <col min="6628" max="6628" width="25.5703125" style="2" bestFit="1" customWidth="1"/>
    <col min="6629" max="6629" width="12.7109375" style="2" customWidth="1"/>
    <col min="6630" max="6630" width="10.85546875" style="2" customWidth="1"/>
    <col min="6631" max="6631" width="12.7109375" style="2" bestFit="1" customWidth="1"/>
    <col min="6632" max="6632" width="10.7109375" style="2" customWidth="1"/>
    <col min="6633" max="6633" width="11.7109375" style="2" bestFit="1" customWidth="1"/>
    <col min="6634" max="6634" width="11.5703125" style="2" customWidth="1"/>
    <col min="6635" max="6635" width="12.7109375" style="2" bestFit="1" customWidth="1"/>
    <col min="6636" max="6636" width="9.140625" style="2" bestFit="1" customWidth="1"/>
    <col min="6637" max="6637" width="12.7109375" style="2" customWidth="1"/>
    <col min="6638" max="6638" width="13.5703125" style="2" customWidth="1"/>
    <col min="6639" max="6639" width="14.28515625" style="2" bestFit="1" customWidth="1"/>
    <col min="6640" max="6641" width="12.28515625" style="2" bestFit="1" customWidth="1"/>
    <col min="6642" max="6642" width="9.42578125" style="2" customWidth="1"/>
    <col min="6643" max="6643" width="12.7109375" style="2" bestFit="1" customWidth="1"/>
    <col min="6644" max="6644" width="9.85546875" style="2" customWidth="1"/>
    <col min="6645" max="6645" width="12.7109375" style="2" customWidth="1"/>
    <col min="6646" max="6646" width="7.28515625" style="2" bestFit="1" customWidth="1"/>
    <col min="6647" max="6647" width="12.7109375" style="2" bestFit="1" customWidth="1"/>
    <col min="6648" max="6648" width="7.28515625" style="2" bestFit="1" customWidth="1"/>
    <col min="6649" max="6649" width="12.7109375" style="2" bestFit="1" customWidth="1"/>
    <col min="6650" max="6650" width="7.28515625" style="2" bestFit="1" customWidth="1"/>
    <col min="6651" max="6651" width="13.140625" style="2" customWidth="1"/>
    <col min="6652" max="6652" width="7.28515625" style="2" bestFit="1" customWidth="1"/>
    <col min="6653" max="6653" width="12.7109375" style="2" bestFit="1" customWidth="1"/>
    <col min="6654" max="6654" width="7.28515625" style="2" bestFit="1" customWidth="1"/>
    <col min="6655" max="6655" width="13.42578125" style="2" bestFit="1" customWidth="1"/>
    <col min="6656" max="6656" width="7.28515625" style="2" customWidth="1"/>
    <col min="6657" max="6657" width="12.140625" style="2" customWidth="1"/>
    <col min="6658" max="6658" width="7.28515625" style="2" bestFit="1" customWidth="1"/>
    <col min="6659" max="6659" width="14.28515625" style="2" customWidth="1"/>
    <col min="6660" max="6660" width="8.140625" style="2" bestFit="1" customWidth="1"/>
    <col min="6661" max="6661" width="12.7109375" style="2" bestFit="1" customWidth="1"/>
    <col min="6662" max="6662" width="9.140625" style="2" bestFit="1" customWidth="1"/>
    <col min="6663" max="6663" width="12.7109375" style="2" bestFit="1" customWidth="1"/>
    <col min="6664" max="6664" width="15.42578125" style="2" bestFit="1" customWidth="1"/>
    <col min="6665" max="6665" width="12.85546875" style="2" bestFit="1" customWidth="1"/>
    <col min="6666" max="6666" width="9.5703125" style="2" bestFit="1" customWidth="1"/>
    <col min="6667" max="6667" width="12.28515625" style="2" bestFit="1" customWidth="1"/>
    <col min="6668" max="6881" width="9.140625" style="2"/>
    <col min="6882" max="6883" width="0" style="2" hidden="1" customWidth="1"/>
    <col min="6884" max="6884" width="25.5703125" style="2" bestFit="1" customWidth="1"/>
    <col min="6885" max="6885" width="12.7109375" style="2" customWidth="1"/>
    <col min="6886" max="6886" width="10.85546875" style="2" customWidth="1"/>
    <col min="6887" max="6887" width="12.7109375" style="2" bestFit="1" customWidth="1"/>
    <col min="6888" max="6888" width="10.7109375" style="2" customWidth="1"/>
    <col min="6889" max="6889" width="11.7109375" style="2" bestFit="1" customWidth="1"/>
    <col min="6890" max="6890" width="11.5703125" style="2" customWidth="1"/>
    <col min="6891" max="6891" width="12.7109375" style="2" bestFit="1" customWidth="1"/>
    <col min="6892" max="6892" width="9.140625" style="2" bestFit="1" customWidth="1"/>
    <col min="6893" max="6893" width="12.7109375" style="2" customWidth="1"/>
    <col min="6894" max="6894" width="13.5703125" style="2" customWidth="1"/>
    <col min="6895" max="6895" width="14.28515625" style="2" bestFit="1" customWidth="1"/>
    <col min="6896" max="6897" width="12.28515625" style="2" bestFit="1" customWidth="1"/>
    <col min="6898" max="6898" width="9.42578125" style="2" customWidth="1"/>
    <col min="6899" max="6899" width="12.7109375" style="2" bestFit="1" customWidth="1"/>
    <col min="6900" max="6900" width="9.85546875" style="2" customWidth="1"/>
    <col min="6901" max="6901" width="12.7109375" style="2" customWidth="1"/>
    <col min="6902" max="6902" width="7.28515625" style="2" bestFit="1" customWidth="1"/>
    <col min="6903" max="6903" width="12.7109375" style="2" bestFit="1" customWidth="1"/>
    <col min="6904" max="6904" width="7.28515625" style="2" bestFit="1" customWidth="1"/>
    <col min="6905" max="6905" width="12.7109375" style="2" bestFit="1" customWidth="1"/>
    <col min="6906" max="6906" width="7.28515625" style="2" bestFit="1" customWidth="1"/>
    <col min="6907" max="6907" width="13.140625" style="2" customWidth="1"/>
    <col min="6908" max="6908" width="7.28515625" style="2" bestFit="1" customWidth="1"/>
    <col min="6909" max="6909" width="12.7109375" style="2" bestFit="1" customWidth="1"/>
    <col min="6910" max="6910" width="7.28515625" style="2" bestFit="1" customWidth="1"/>
    <col min="6911" max="6911" width="13.42578125" style="2" bestFit="1" customWidth="1"/>
    <col min="6912" max="6912" width="7.28515625" style="2" customWidth="1"/>
    <col min="6913" max="6913" width="12.140625" style="2" customWidth="1"/>
    <col min="6914" max="6914" width="7.28515625" style="2" bestFit="1" customWidth="1"/>
    <col min="6915" max="6915" width="14.28515625" style="2" customWidth="1"/>
    <col min="6916" max="6916" width="8.140625" style="2" bestFit="1" customWidth="1"/>
    <col min="6917" max="6917" width="12.7109375" style="2" bestFit="1" customWidth="1"/>
    <col min="6918" max="6918" width="9.140625" style="2" bestFit="1" customWidth="1"/>
    <col min="6919" max="6919" width="12.7109375" style="2" bestFit="1" customWidth="1"/>
    <col min="6920" max="6920" width="15.42578125" style="2" bestFit="1" customWidth="1"/>
    <col min="6921" max="6921" width="12.85546875" style="2" bestFit="1" customWidth="1"/>
    <col min="6922" max="6922" width="9.5703125" style="2" bestFit="1" customWidth="1"/>
    <col min="6923" max="6923" width="12.28515625" style="2" bestFit="1" customWidth="1"/>
    <col min="6924" max="7137" width="9.140625" style="2"/>
    <col min="7138" max="7139" width="0" style="2" hidden="1" customWidth="1"/>
    <col min="7140" max="7140" width="25.5703125" style="2" bestFit="1" customWidth="1"/>
    <col min="7141" max="7141" width="12.7109375" style="2" customWidth="1"/>
    <col min="7142" max="7142" width="10.85546875" style="2" customWidth="1"/>
    <col min="7143" max="7143" width="12.7109375" style="2" bestFit="1" customWidth="1"/>
    <col min="7144" max="7144" width="10.7109375" style="2" customWidth="1"/>
    <col min="7145" max="7145" width="11.7109375" style="2" bestFit="1" customWidth="1"/>
    <col min="7146" max="7146" width="11.5703125" style="2" customWidth="1"/>
    <col min="7147" max="7147" width="12.7109375" style="2" bestFit="1" customWidth="1"/>
    <col min="7148" max="7148" width="9.140625" style="2" bestFit="1" customWidth="1"/>
    <col min="7149" max="7149" width="12.7109375" style="2" customWidth="1"/>
    <col min="7150" max="7150" width="13.5703125" style="2" customWidth="1"/>
    <col min="7151" max="7151" width="14.28515625" style="2" bestFit="1" customWidth="1"/>
    <col min="7152" max="7153" width="12.28515625" style="2" bestFit="1" customWidth="1"/>
    <col min="7154" max="7154" width="9.42578125" style="2" customWidth="1"/>
    <col min="7155" max="7155" width="12.7109375" style="2" bestFit="1" customWidth="1"/>
    <col min="7156" max="7156" width="9.85546875" style="2" customWidth="1"/>
    <col min="7157" max="7157" width="12.7109375" style="2" customWidth="1"/>
    <col min="7158" max="7158" width="7.28515625" style="2" bestFit="1" customWidth="1"/>
    <col min="7159" max="7159" width="12.7109375" style="2" bestFit="1" customWidth="1"/>
    <col min="7160" max="7160" width="7.28515625" style="2" bestFit="1" customWidth="1"/>
    <col min="7161" max="7161" width="12.7109375" style="2" bestFit="1" customWidth="1"/>
    <col min="7162" max="7162" width="7.28515625" style="2" bestFit="1" customWidth="1"/>
    <col min="7163" max="7163" width="13.140625" style="2" customWidth="1"/>
    <col min="7164" max="7164" width="7.28515625" style="2" bestFit="1" customWidth="1"/>
    <col min="7165" max="7165" width="12.7109375" style="2" bestFit="1" customWidth="1"/>
    <col min="7166" max="7166" width="7.28515625" style="2" bestFit="1" customWidth="1"/>
    <col min="7167" max="7167" width="13.42578125" style="2" bestFit="1" customWidth="1"/>
    <col min="7168" max="7168" width="7.28515625" style="2" customWidth="1"/>
    <col min="7169" max="7169" width="12.140625" style="2" customWidth="1"/>
    <col min="7170" max="7170" width="7.28515625" style="2" bestFit="1" customWidth="1"/>
    <col min="7171" max="7171" width="14.28515625" style="2" customWidth="1"/>
    <col min="7172" max="7172" width="8.140625" style="2" bestFit="1" customWidth="1"/>
    <col min="7173" max="7173" width="12.7109375" style="2" bestFit="1" customWidth="1"/>
    <col min="7174" max="7174" width="9.140625" style="2" bestFit="1" customWidth="1"/>
    <col min="7175" max="7175" width="12.7109375" style="2" bestFit="1" customWidth="1"/>
    <col min="7176" max="7176" width="15.42578125" style="2" bestFit="1" customWidth="1"/>
    <col min="7177" max="7177" width="12.85546875" style="2" bestFit="1" customWidth="1"/>
    <col min="7178" max="7178" width="9.5703125" style="2" bestFit="1" customWidth="1"/>
    <col min="7179" max="7179" width="12.28515625" style="2" bestFit="1" customWidth="1"/>
    <col min="7180" max="7393" width="9.140625" style="2"/>
    <col min="7394" max="7395" width="0" style="2" hidden="1" customWidth="1"/>
    <col min="7396" max="7396" width="25.5703125" style="2" bestFit="1" customWidth="1"/>
    <col min="7397" max="7397" width="12.7109375" style="2" customWidth="1"/>
    <col min="7398" max="7398" width="10.85546875" style="2" customWidth="1"/>
    <col min="7399" max="7399" width="12.7109375" style="2" bestFit="1" customWidth="1"/>
    <col min="7400" max="7400" width="10.7109375" style="2" customWidth="1"/>
    <col min="7401" max="7401" width="11.7109375" style="2" bestFit="1" customWidth="1"/>
    <col min="7402" max="7402" width="11.5703125" style="2" customWidth="1"/>
    <col min="7403" max="7403" width="12.7109375" style="2" bestFit="1" customWidth="1"/>
    <col min="7404" max="7404" width="9.140625" style="2" bestFit="1" customWidth="1"/>
    <col min="7405" max="7405" width="12.7109375" style="2" customWidth="1"/>
    <col min="7406" max="7406" width="13.5703125" style="2" customWidth="1"/>
    <col min="7407" max="7407" width="14.28515625" style="2" bestFit="1" customWidth="1"/>
    <col min="7408" max="7409" width="12.28515625" style="2" bestFit="1" customWidth="1"/>
    <col min="7410" max="7410" width="9.42578125" style="2" customWidth="1"/>
    <col min="7411" max="7411" width="12.7109375" style="2" bestFit="1" customWidth="1"/>
    <col min="7412" max="7412" width="9.85546875" style="2" customWidth="1"/>
    <col min="7413" max="7413" width="12.7109375" style="2" customWidth="1"/>
    <col min="7414" max="7414" width="7.28515625" style="2" bestFit="1" customWidth="1"/>
    <col min="7415" max="7415" width="12.7109375" style="2" bestFit="1" customWidth="1"/>
    <col min="7416" max="7416" width="7.28515625" style="2" bestFit="1" customWidth="1"/>
    <col min="7417" max="7417" width="12.7109375" style="2" bestFit="1" customWidth="1"/>
    <col min="7418" max="7418" width="7.28515625" style="2" bestFit="1" customWidth="1"/>
    <col min="7419" max="7419" width="13.140625" style="2" customWidth="1"/>
    <col min="7420" max="7420" width="7.28515625" style="2" bestFit="1" customWidth="1"/>
    <col min="7421" max="7421" width="12.7109375" style="2" bestFit="1" customWidth="1"/>
    <col min="7422" max="7422" width="7.28515625" style="2" bestFit="1" customWidth="1"/>
    <col min="7423" max="7423" width="13.42578125" style="2" bestFit="1" customWidth="1"/>
    <col min="7424" max="7424" width="7.28515625" style="2" customWidth="1"/>
    <col min="7425" max="7425" width="12.140625" style="2" customWidth="1"/>
    <col min="7426" max="7426" width="7.28515625" style="2" bestFit="1" customWidth="1"/>
    <col min="7427" max="7427" width="14.28515625" style="2" customWidth="1"/>
    <col min="7428" max="7428" width="8.140625" style="2" bestFit="1" customWidth="1"/>
    <col min="7429" max="7429" width="12.7109375" style="2" bestFit="1" customWidth="1"/>
    <col min="7430" max="7430" width="9.140625" style="2" bestFit="1" customWidth="1"/>
    <col min="7431" max="7431" width="12.7109375" style="2" bestFit="1" customWidth="1"/>
    <col min="7432" max="7432" width="15.42578125" style="2" bestFit="1" customWidth="1"/>
    <col min="7433" max="7433" width="12.85546875" style="2" bestFit="1" customWidth="1"/>
    <col min="7434" max="7434" width="9.5703125" style="2" bestFit="1" customWidth="1"/>
    <col min="7435" max="7435" width="12.28515625" style="2" bestFit="1" customWidth="1"/>
    <col min="7436" max="7649" width="9.140625" style="2"/>
    <col min="7650" max="7651" width="0" style="2" hidden="1" customWidth="1"/>
    <col min="7652" max="7652" width="25.5703125" style="2" bestFit="1" customWidth="1"/>
    <col min="7653" max="7653" width="12.7109375" style="2" customWidth="1"/>
    <col min="7654" max="7654" width="10.85546875" style="2" customWidth="1"/>
    <col min="7655" max="7655" width="12.7109375" style="2" bestFit="1" customWidth="1"/>
    <col min="7656" max="7656" width="10.7109375" style="2" customWidth="1"/>
    <col min="7657" max="7657" width="11.7109375" style="2" bestFit="1" customWidth="1"/>
    <col min="7658" max="7658" width="11.5703125" style="2" customWidth="1"/>
    <col min="7659" max="7659" width="12.7109375" style="2" bestFit="1" customWidth="1"/>
    <col min="7660" max="7660" width="9.140625" style="2" bestFit="1" customWidth="1"/>
    <col min="7661" max="7661" width="12.7109375" style="2" customWidth="1"/>
    <col min="7662" max="7662" width="13.5703125" style="2" customWidth="1"/>
    <col min="7663" max="7663" width="14.28515625" style="2" bestFit="1" customWidth="1"/>
    <col min="7664" max="7665" width="12.28515625" style="2" bestFit="1" customWidth="1"/>
    <col min="7666" max="7666" width="9.42578125" style="2" customWidth="1"/>
    <col min="7667" max="7667" width="12.7109375" style="2" bestFit="1" customWidth="1"/>
    <col min="7668" max="7668" width="9.85546875" style="2" customWidth="1"/>
    <col min="7669" max="7669" width="12.7109375" style="2" customWidth="1"/>
    <col min="7670" max="7670" width="7.28515625" style="2" bestFit="1" customWidth="1"/>
    <col min="7671" max="7671" width="12.7109375" style="2" bestFit="1" customWidth="1"/>
    <col min="7672" max="7672" width="7.28515625" style="2" bestFit="1" customWidth="1"/>
    <col min="7673" max="7673" width="12.7109375" style="2" bestFit="1" customWidth="1"/>
    <col min="7674" max="7674" width="7.28515625" style="2" bestFit="1" customWidth="1"/>
    <col min="7675" max="7675" width="13.140625" style="2" customWidth="1"/>
    <col min="7676" max="7676" width="7.28515625" style="2" bestFit="1" customWidth="1"/>
    <col min="7677" max="7677" width="12.7109375" style="2" bestFit="1" customWidth="1"/>
    <col min="7678" max="7678" width="7.28515625" style="2" bestFit="1" customWidth="1"/>
    <col min="7679" max="7679" width="13.42578125" style="2" bestFit="1" customWidth="1"/>
    <col min="7680" max="7680" width="7.28515625" style="2" customWidth="1"/>
    <col min="7681" max="7681" width="12.140625" style="2" customWidth="1"/>
    <col min="7682" max="7682" width="7.28515625" style="2" bestFit="1" customWidth="1"/>
    <col min="7683" max="7683" width="14.28515625" style="2" customWidth="1"/>
    <col min="7684" max="7684" width="8.140625" style="2" bestFit="1" customWidth="1"/>
    <col min="7685" max="7685" width="12.7109375" style="2" bestFit="1" customWidth="1"/>
    <col min="7686" max="7686" width="9.140625" style="2" bestFit="1" customWidth="1"/>
    <col min="7687" max="7687" width="12.7109375" style="2" bestFit="1" customWidth="1"/>
    <col min="7688" max="7688" width="15.42578125" style="2" bestFit="1" customWidth="1"/>
    <col min="7689" max="7689" width="12.85546875" style="2" bestFit="1" customWidth="1"/>
    <col min="7690" max="7690" width="9.5703125" style="2" bestFit="1" customWidth="1"/>
    <col min="7691" max="7691" width="12.28515625" style="2" bestFit="1" customWidth="1"/>
    <col min="7692" max="7905" width="9.140625" style="2"/>
    <col min="7906" max="7907" width="0" style="2" hidden="1" customWidth="1"/>
    <col min="7908" max="7908" width="25.5703125" style="2" bestFit="1" customWidth="1"/>
    <col min="7909" max="7909" width="12.7109375" style="2" customWidth="1"/>
    <col min="7910" max="7910" width="10.85546875" style="2" customWidth="1"/>
    <col min="7911" max="7911" width="12.7109375" style="2" bestFit="1" customWidth="1"/>
    <col min="7912" max="7912" width="10.7109375" style="2" customWidth="1"/>
    <col min="7913" max="7913" width="11.7109375" style="2" bestFit="1" customWidth="1"/>
    <col min="7914" max="7914" width="11.5703125" style="2" customWidth="1"/>
    <col min="7915" max="7915" width="12.7109375" style="2" bestFit="1" customWidth="1"/>
    <col min="7916" max="7916" width="9.140625" style="2" bestFit="1" customWidth="1"/>
    <col min="7917" max="7917" width="12.7109375" style="2" customWidth="1"/>
    <col min="7918" max="7918" width="13.5703125" style="2" customWidth="1"/>
    <col min="7919" max="7919" width="14.28515625" style="2" bestFit="1" customWidth="1"/>
    <col min="7920" max="7921" width="12.28515625" style="2" bestFit="1" customWidth="1"/>
    <col min="7922" max="7922" width="9.42578125" style="2" customWidth="1"/>
    <col min="7923" max="7923" width="12.7109375" style="2" bestFit="1" customWidth="1"/>
    <col min="7924" max="7924" width="9.85546875" style="2" customWidth="1"/>
    <col min="7925" max="7925" width="12.7109375" style="2" customWidth="1"/>
    <col min="7926" max="7926" width="7.28515625" style="2" bestFit="1" customWidth="1"/>
    <col min="7927" max="7927" width="12.7109375" style="2" bestFit="1" customWidth="1"/>
    <col min="7928" max="7928" width="7.28515625" style="2" bestFit="1" customWidth="1"/>
    <col min="7929" max="7929" width="12.7109375" style="2" bestFit="1" customWidth="1"/>
    <col min="7930" max="7930" width="7.28515625" style="2" bestFit="1" customWidth="1"/>
    <col min="7931" max="7931" width="13.140625" style="2" customWidth="1"/>
    <col min="7932" max="7932" width="7.28515625" style="2" bestFit="1" customWidth="1"/>
    <col min="7933" max="7933" width="12.7109375" style="2" bestFit="1" customWidth="1"/>
    <col min="7934" max="7934" width="7.28515625" style="2" bestFit="1" customWidth="1"/>
    <col min="7935" max="7935" width="13.42578125" style="2" bestFit="1" customWidth="1"/>
    <col min="7936" max="7936" width="7.28515625" style="2" customWidth="1"/>
    <col min="7937" max="7937" width="12.140625" style="2" customWidth="1"/>
    <col min="7938" max="7938" width="7.28515625" style="2" bestFit="1" customWidth="1"/>
    <col min="7939" max="7939" width="14.28515625" style="2" customWidth="1"/>
    <col min="7940" max="7940" width="8.140625" style="2" bestFit="1" customWidth="1"/>
    <col min="7941" max="7941" width="12.7109375" style="2" bestFit="1" customWidth="1"/>
    <col min="7942" max="7942" width="9.140625" style="2" bestFit="1" customWidth="1"/>
    <col min="7943" max="7943" width="12.7109375" style="2" bestFit="1" customWidth="1"/>
    <col min="7944" max="7944" width="15.42578125" style="2" bestFit="1" customWidth="1"/>
    <col min="7945" max="7945" width="12.85546875" style="2" bestFit="1" customWidth="1"/>
    <col min="7946" max="7946" width="9.5703125" style="2" bestFit="1" customWidth="1"/>
    <col min="7947" max="7947" width="12.28515625" style="2" bestFit="1" customWidth="1"/>
    <col min="7948" max="8161" width="9.140625" style="2"/>
    <col min="8162" max="8163" width="0" style="2" hidden="1" customWidth="1"/>
    <col min="8164" max="8164" width="25.5703125" style="2" bestFit="1" customWidth="1"/>
    <col min="8165" max="8165" width="12.7109375" style="2" customWidth="1"/>
    <col min="8166" max="8166" width="10.85546875" style="2" customWidth="1"/>
    <col min="8167" max="8167" width="12.7109375" style="2" bestFit="1" customWidth="1"/>
    <col min="8168" max="8168" width="10.7109375" style="2" customWidth="1"/>
    <col min="8169" max="8169" width="11.7109375" style="2" bestFit="1" customWidth="1"/>
    <col min="8170" max="8170" width="11.5703125" style="2" customWidth="1"/>
    <col min="8171" max="8171" width="12.7109375" style="2" bestFit="1" customWidth="1"/>
    <col min="8172" max="8172" width="9.140625" style="2" bestFit="1" customWidth="1"/>
    <col min="8173" max="8173" width="12.7109375" style="2" customWidth="1"/>
    <col min="8174" max="8174" width="13.5703125" style="2" customWidth="1"/>
    <col min="8175" max="8175" width="14.28515625" style="2" bestFit="1" customWidth="1"/>
    <col min="8176" max="8177" width="12.28515625" style="2" bestFit="1" customWidth="1"/>
    <col min="8178" max="8178" width="9.42578125" style="2" customWidth="1"/>
    <col min="8179" max="8179" width="12.7109375" style="2" bestFit="1" customWidth="1"/>
    <col min="8180" max="8180" width="9.85546875" style="2" customWidth="1"/>
    <col min="8181" max="8181" width="12.7109375" style="2" customWidth="1"/>
    <col min="8182" max="8182" width="7.28515625" style="2" bestFit="1" customWidth="1"/>
    <col min="8183" max="8183" width="12.7109375" style="2" bestFit="1" customWidth="1"/>
    <col min="8184" max="8184" width="7.28515625" style="2" bestFit="1" customWidth="1"/>
    <col min="8185" max="8185" width="12.7109375" style="2" bestFit="1" customWidth="1"/>
    <col min="8186" max="8186" width="7.28515625" style="2" bestFit="1" customWidth="1"/>
    <col min="8187" max="8187" width="13.140625" style="2" customWidth="1"/>
    <col min="8188" max="8188" width="7.28515625" style="2" bestFit="1" customWidth="1"/>
    <col min="8189" max="8189" width="12.7109375" style="2" bestFit="1" customWidth="1"/>
    <col min="8190" max="8190" width="7.28515625" style="2" bestFit="1" customWidth="1"/>
    <col min="8191" max="8191" width="13.42578125" style="2" bestFit="1" customWidth="1"/>
    <col min="8192" max="8192" width="7.28515625" style="2" customWidth="1"/>
    <col min="8193" max="8193" width="12.140625" style="2" customWidth="1"/>
    <col min="8194" max="8194" width="7.28515625" style="2" bestFit="1" customWidth="1"/>
    <col min="8195" max="8195" width="14.28515625" style="2" customWidth="1"/>
    <col min="8196" max="8196" width="8.140625" style="2" bestFit="1" customWidth="1"/>
    <col min="8197" max="8197" width="12.7109375" style="2" bestFit="1" customWidth="1"/>
    <col min="8198" max="8198" width="9.140625" style="2" bestFit="1" customWidth="1"/>
    <col min="8199" max="8199" width="12.7109375" style="2" bestFit="1" customWidth="1"/>
    <col min="8200" max="8200" width="15.42578125" style="2" bestFit="1" customWidth="1"/>
    <col min="8201" max="8201" width="12.85546875" style="2" bestFit="1" customWidth="1"/>
    <col min="8202" max="8202" width="9.5703125" style="2" bestFit="1" customWidth="1"/>
    <col min="8203" max="8203" width="12.28515625" style="2" bestFit="1" customWidth="1"/>
    <col min="8204" max="8417" width="9.140625" style="2"/>
    <col min="8418" max="8419" width="0" style="2" hidden="1" customWidth="1"/>
    <col min="8420" max="8420" width="25.5703125" style="2" bestFit="1" customWidth="1"/>
    <col min="8421" max="8421" width="12.7109375" style="2" customWidth="1"/>
    <col min="8422" max="8422" width="10.85546875" style="2" customWidth="1"/>
    <col min="8423" max="8423" width="12.7109375" style="2" bestFit="1" customWidth="1"/>
    <col min="8424" max="8424" width="10.7109375" style="2" customWidth="1"/>
    <col min="8425" max="8425" width="11.7109375" style="2" bestFit="1" customWidth="1"/>
    <col min="8426" max="8426" width="11.5703125" style="2" customWidth="1"/>
    <col min="8427" max="8427" width="12.7109375" style="2" bestFit="1" customWidth="1"/>
    <col min="8428" max="8428" width="9.140625" style="2" bestFit="1" customWidth="1"/>
    <col min="8429" max="8429" width="12.7109375" style="2" customWidth="1"/>
    <col min="8430" max="8430" width="13.5703125" style="2" customWidth="1"/>
    <col min="8431" max="8431" width="14.28515625" style="2" bestFit="1" customWidth="1"/>
    <col min="8432" max="8433" width="12.28515625" style="2" bestFit="1" customWidth="1"/>
    <col min="8434" max="8434" width="9.42578125" style="2" customWidth="1"/>
    <col min="8435" max="8435" width="12.7109375" style="2" bestFit="1" customWidth="1"/>
    <col min="8436" max="8436" width="9.85546875" style="2" customWidth="1"/>
    <col min="8437" max="8437" width="12.7109375" style="2" customWidth="1"/>
    <col min="8438" max="8438" width="7.28515625" style="2" bestFit="1" customWidth="1"/>
    <col min="8439" max="8439" width="12.7109375" style="2" bestFit="1" customWidth="1"/>
    <col min="8440" max="8440" width="7.28515625" style="2" bestFit="1" customWidth="1"/>
    <col min="8441" max="8441" width="12.7109375" style="2" bestFit="1" customWidth="1"/>
    <col min="8442" max="8442" width="7.28515625" style="2" bestFit="1" customWidth="1"/>
    <col min="8443" max="8443" width="13.140625" style="2" customWidth="1"/>
    <col min="8444" max="8444" width="7.28515625" style="2" bestFit="1" customWidth="1"/>
    <col min="8445" max="8445" width="12.7109375" style="2" bestFit="1" customWidth="1"/>
    <col min="8446" max="8446" width="7.28515625" style="2" bestFit="1" customWidth="1"/>
    <col min="8447" max="8447" width="13.42578125" style="2" bestFit="1" customWidth="1"/>
    <col min="8448" max="8448" width="7.28515625" style="2" customWidth="1"/>
    <col min="8449" max="8449" width="12.140625" style="2" customWidth="1"/>
    <col min="8450" max="8450" width="7.28515625" style="2" bestFit="1" customWidth="1"/>
    <col min="8451" max="8451" width="14.28515625" style="2" customWidth="1"/>
    <col min="8452" max="8452" width="8.140625" style="2" bestFit="1" customWidth="1"/>
    <col min="8453" max="8453" width="12.7109375" style="2" bestFit="1" customWidth="1"/>
    <col min="8454" max="8454" width="9.140625" style="2" bestFit="1" customWidth="1"/>
    <col min="8455" max="8455" width="12.7109375" style="2" bestFit="1" customWidth="1"/>
    <col min="8456" max="8456" width="15.42578125" style="2" bestFit="1" customWidth="1"/>
    <col min="8457" max="8457" width="12.85546875" style="2" bestFit="1" customWidth="1"/>
    <col min="8458" max="8458" width="9.5703125" style="2" bestFit="1" customWidth="1"/>
    <col min="8459" max="8459" width="12.28515625" style="2" bestFit="1" customWidth="1"/>
    <col min="8460" max="8673" width="9.140625" style="2"/>
    <col min="8674" max="8675" width="0" style="2" hidden="1" customWidth="1"/>
    <col min="8676" max="8676" width="25.5703125" style="2" bestFit="1" customWidth="1"/>
    <col min="8677" max="8677" width="12.7109375" style="2" customWidth="1"/>
    <col min="8678" max="8678" width="10.85546875" style="2" customWidth="1"/>
    <col min="8679" max="8679" width="12.7109375" style="2" bestFit="1" customWidth="1"/>
    <col min="8680" max="8680" width="10.7109375" style="2" customWidth="1"/>
    <col min="8681" max="8681" width="11.7109375" style="2" bestFit="1" customWidth="1"/>
    <col min="8682" max="8682" width="11.5703125" style="2" customWidth="1"/>
    <col min="8683" max="8683" width="12.7109375" style="2" bestFit="1" customWidth="1"/>
    <col min="8684" max="8684" width="9.140625" style="2" bestFit="1" customWidth="1"/>
    <col min="8685" max="8685" width="12.7109375" style="2" customWidth="1"/>
    <col min="8686" max="8686" width="13.5703125" style="2" customWidth="1"/>
    <col min="8687" max="8687" width="14.28515625" style="2" bestFit="1" customWidth="1"/>
    <col min="8688" max="8689" width="12.28515625" style="2" bestFit="1" customWidth="1"/>
    <col min="8690" max="8690" width="9.42578125" style="2" customWidth="1"/>
    <col min="8691" max="8691" width="12.7109375" style="2" bestFit="1" customWidth="1"/>
    <col min="8692" max="8692" width="9.85546875" style="2" customWidth="1"/>
    <col min="8693" max="8693" width="12.7109375" style="2" customWidth="1"/>
    <col min="8694" max="8694" width="7.28515625" style="2" bestFit="1" customWidth="1"/>
    <col min="8695" max="8695" width="12.7109375" style="2" bestFit="1" customWidth="1"/>
    <col min="8696" max="8696" width="7.28515625" style="2" bestFit="1" customWidth="1"/>
    <col min="8697" max="8697" width="12.7109375" style="2" bestFit="1" customWidth="1"/>
    <col min="8698" max="8698" width="7.28515625" style="2" bestFit="1" customWidth="1"/>
    <col min="8699" max="8699" width="13.140625" style="2" customWidth="1"/>
    <col min="8700" max="8700" width="7.28515625" style="2" bestFit="1" customWidth="1"/>
    <col min="8701" max="8701" width="12.7109375" style="2" bestFit="1" customWidth="1"/>
    <col min="8702" max="8702" width="7.28515625" style="2" bestFit="1" customWidth="1"/>
    <col min="8703" max="8703" width="13.42578125" style="2" bestFit="1" customWidth="1"/>
    <col min="8704" max="8704" width="7.28515625" style="2" customWidth="1"/>
    <col min="8705" max="8705" width="12.140625" style="2" customWidth="1"/>
    <col min="8706" max="8706" width="7.28515625" style="2" bestFit="1" customWidth="1"/>
    <col min="8707" max="8707" width="14.28515625" style="2" customWidth="1"/>
    <col min="8708" max="8708" width="8.140625" style="2" bestFit="1" customWidth="1"/>
    <col min="8709" max="8709" width="12.7109375" style="2" bestFit="1" customWidth="1"/>
    <col min="8710" max="8710" width="9.140625" style="2" bestFit="1" customWidth="1"/>
    <col min="8711" max="8711" width="12.7109375" style="2" bestFit="1" customWidth="1"/>
    <col min="8712" max="8712" width="15.42578125" style="2" bestFit="1" customWidth="1"/>
    <col min="8713" max="8713" width="12.85546875" style="2" bestFit="1" customWidth="1"/>
    <col min="8714" max="8714" width="9.5703125" style="2" bestFit="1" customWidth="1"/>
    <col min="8715" max="8715" width="12.28515625" style="2" bestFit="1" customWidth="1"/>
    <col min="8716" max="8929" width="9.140625" style="2"/>
    <col min="8930" max="8931" width="0" style="2" hidden="1" customWidth="1"/>
    <col min="8932" max="8932" width="25.5703125" style="2" bestFit="1" customWidth="1"/>
    <col min="8933" max="8933" width="12.7109375" style="2" customWidth="1"/>
    <col min="8934" max="8934" width="10.85546875" style="2" customWidth="1"/>
    <col min="8935" max="8935" width="12.7109375" style="2" bestFit="1" customWidth="1"/>
    <col min="8936" max="8936" width="10.7109375" style="2" customWidth="1"/>
    <col min="8937" max="8937" width="11.7109375" style="2" bestFit="1" customWidth="1"/>
    <col min="8938" max="8938" width="11.5703125" style="2" customWidth="1"/>
    <col min="8939" max="8939" width="12.7109375" style="2" bestFit="1" customWidth="1"/>
    <col min="8940" max="8940" width="9.140625" style="2" bestFit="1" customWidth="1"/>
    <col min="8941" max="8941" width="12.7109375" style="2" customWidth="1"/>
    <col min="8942" max="8942" width="13.5703125" style="2" customWidth="1"/>
    <col min="8943" max="8943" width="14.28515625" style="2" bestFit="1" customWidth="1"/>
    <col min="8944" max="8945" width="12.28515625" style="2" bestFit="1" customWidth="1"/>
    <col min="8946" max="8946" width="9.42578125" style="2" customWidth="1"/>
    <col min="8947" max="8947" width="12.7109375" style="2" bestFit="1" customWidth="1"/>
    <col min="8948" max="8948" width="9.85546875" style="2" customWidth="1"/>
    <col min="8949" max="8949" width="12.7109375" style="2" customWidth="1"/>
    <col min="8950" max="8950" width="7.28515625" style="2" bestFit="1" customWidth="1"/>
    <col min="8951" max="8951" width="12.7109375" style="2" bestFit="1" customWidth="1"/>
    <col min="8952" max="8952" width="7.28515625" style="2" bestFit="1" customWidth="1"/>
    <col min="8953" max="8953" width="12.7109375" style="2" bestFit="1" customWidth="1"/>
    <col min="8954" max="8954" width="7.28515625" style="2" bestFit="1" customWidth="1"/>
    <col min="8955" max="8955" width="13.140625" style="2" customWidth="1"/>
    <col min="8956" max="8956" width="7.28515625" style="2" bestFit="1" customWidth="1"/>
    <col min="8957" max="8957" width="12.7109375" style="2" bestFit="1" customWidth="1"/>
    <col min="8958" max="8958" width="7.28515625" style="2" bestFit="1" customWidth="1"/>
    <col min="8959" max="8959" width="13.42578125" style="2" bestFit="1" customWidth="1"/>
    <col min="8960" max="8960" width="7.28515625" style="2" customWidth="1"/>
    <col min="8961" max="8961" width="12.140625" style="2" customWidth="1"/>
    <col min="8962" max="8962" width="7.28515625" style="2" bestFit="1" customWidth="1"/>
    <col min="8963" max="8963" width="14.28515625" style="2" customWidth="1"/>
    <col min="8964" max="8964" width="8.140625" style="2" bestFit="1" customWidth="1"/>
    <col min="8965" max="8965" width="12.7109375" style="2" bestFit="1" customWidth="1"/>
    <col min="8966" max="8966" width="9.140625" style="2" bestFit="1" customWidth="1"/>
    <col min="8967" max="8967" width="12.7109375" style="2" bestFit="1" customWidth="1"/>
    <col min="8968" max="8968" width="15.42578125" style="2" bestFit="1" customWidth="1"/>
    <col min="8969" max="8969" width="12.85546875" style="2" bestFit="1" customWidth="1"/>
    <col min="8970" max="8970" width="9.5703125" style="2" bestFit="1" customWidth="1"/>
    <col min="8971" max="8971" width="12.28515625" style="2" bestFit="1" customWidth="1"/>
    <col min="8972" max="9185" width="9.140625" style="2"/>
    <col min="9186" max="9187" width="0" style="2" hidden="1" customWidth="1"/>
    <col min="9188" max="9188" width="25.5703125" style="2" bestFit="1" customWidth="1"/>
    <col min="9189" max="9189" width="12.7109375" style="2" customWidth="1"/>
    <col min="9190" max="9190" width="10.85546875" style="2" customWidth="1"/>
    <col min="9191" max="9191" width="12.7109375" style="2" bestFit="1" customWidth="1"/>
    <col min="9192" max="9192" width="10.7109375" style="2" customWidth="1"/>
    <col min="9193" max="9193" width="11.7109375" style="2" bestFit="1" customWidth="1"/>
    <col min="9194" max="9194" width="11.5703125" style="2" customWidth="1"/>
    <col min="9195" max="9195" width="12.7109375" style="2" bestFit="1" customWidth="1"/>
    <col min="9196" max="9196" width="9.140625" style="2" bestFit="1" customWidth="1"/>
    <col min="9197" max="9197" width="12.7109375" style="2" customWidth="1"/>
    <col min="9198" max="9198" width="13.5703125" style="2" customWidth="1"/>
    <col min="9199" max="9199" width="14.28515625" style="2" bestFit="1" customWidth="1"/>
    <col min="9200" max="9201" width="12.28515625" style="2" bestFit="1" customWidth="1"/>
    <col min="9202" max="9202" width="9.42578125" style="2" customWidth="1"/>
    <col min="9203" max="9203" width="12.7109375" style="2" bestFit="1" customWidth="1"/>
    <col min="9204" max="9204" width="9.85546875" style="2" customWidth="1"/>
    <col min="9205" max="9205" width="12.7109375" style="2" customWidth="1"/>
    <col min="9206" max="9206" width="7.28515625" style="2" bestFit="1" customWidth="1"/>
    <col min="9207" max="9207" width="12.7109375" style="2" bestFit="1" customWidth="1"/>
    <col min="9208" max="9208" width="7.28515625" style="2" bestFit="1" customWidth="1"/>
    <col min="9209" max="9209" width="12.7109375" style="2" bestFit="1" customWidth="1"/>
    <col min="9210" max="9210" width="7.28515625" style="2" bestFit="1" customWidth="1"/>
    <col min="9211" max="9211" width="13.140625" style="2" customWidth="1"/>
    <col min="9212" max="9212" width="7.28515625" style="2" bestFit="1" customWidth="1"/>
    <col min="9213" max="9213" width="12.7109375" style="2" bestFit="1" customWidth="1"/>
    <col min="9214" max="9214" width="7.28515625" style="2" bestFit="1" customWidth="1"/>
    <col min="9215" max="9215" width="13.42578125" style="2" bestFit="1" customWidth="1"/>
    <col min="9216" max="9216" width="7.28515625" style="2" customWidth="1"/>
    <col min="9217" max="9217" width="12.140625" style="2" customWidth="1"/>
    <col min="9218" max="9218" width="7.28515625" style="2" bestFit="1" customWidth="1"/>
    <col min="9219" max="9219" width="14.28515625" style="2" customWidth="1"/>
    <col min="9220" max="9220" width="8.140625" style="2" bestFit="1" customWidth="1"/>
    <col min="9221" max="9221" width="12.7109375" style="2" bestFit="1" customWidth="1"/>
    <col min="9222" max="9222" width="9.140625" style="2" bestFit="1" customWidth="1"/>
    <col min="9223" max="9223" width="12.7109375" style="2" bestFit="1" customWidth="1"/>
    <col min="9224" max="9224" width="15.42578125" style="2" bestFit="1" customWidth="1"/>
    <col min="9225" max="9225" width="12.85546875" style="2" bestFit="1" customWidth="1"/>
    <col min="9226" max="9226" width="9.5703125" style="2" bestFit="1" customWidth="1"/>
    <col min="9227" max="9227" width="12.28515625" style="2" bestFit="1" customWidth="1"/>
    <col min="9228" max="9441" width="9.140625" style="2"/>
    <col min="9442" max="9443" width="0" style="2" hidden="1" customWidth="1"/>
    <col min="9444" max="9444" width="25.5703125" style="2" bestFit="1" customWidth="1"/>
    <col min="9445" max="9445" width="12.7109375" style="2" customWidth="1"/>
    <col min="9446" max="9446" width="10.85546875" style="2" customWidth="1"/>
    <col min="9447" max="9447" width="12.7109375" style="2" bestFit="1" customWidth="1"/>
    <col min="9448" max="9448" width="10.7109375" style="2" customWidth="1"/>
    <col min="9449" max="9449" width="11.7109375" style="2" bestFit="1" customWidth="1"/>
    <col min="9450" max="9450" width="11.5703125" style="2" customWidth="1"/>
    <col min="9451" max="9451" width="12.7109375" style="2" bestFit="1" customWidth="1"/>
    <col min="9452" max="9452" width="9.140625" style="2" bestFit="1" customWidth="1"/>
    <col min="9453" max="9453" width="12.7109375" style="2" customWidth="1"/>
    <col min="9454" max="9454" width="13.5703125" style="2" customWidth="1"/>
    <col min="9455" max="9455" width="14.28515625" style="2" bestFit="1" customWidth="1"/>
    <col min="9456" max="9457" width="12.28515625" style="2" bestFit="1" customWidth="1"/>
    <col min="9458" max="9458" width="9.42578125" style="2" customWidth="1"/>
    <col min="9459" max="9459" width="12.7109375" style="2" bestFit="1" customWidth="1"/>
    <col min="9460" max="9460" width="9.85546875" style="2" customWidth="1"/>
    <col min="9461" max="9461" width="12.7109375" style="2" customWidth="1"/>
    <col min="9462" max="9462" width="7.28515625" style="2" bestFit="1" customWidth="1"/>
    <col min="9463" max="9463" width="12.7109375" style="2" bestFit="1" customWidth="1"/>
    <col min="9464" max="9464" width="7.28515625" style="2" bestFit="1" customWidth="1"/>
    <col min="9465" max="9465" width="12.7109375" style="2" bestFit="1" customWidth="1"/>
    <col min="9466" max="9466" width="7.28515625" style="2" bestFit="1" customWidth="1"/>
    <col min="9467" max="9467" width="13.140625" style="2" customWidth="1"/>
    <col min="9468" max="9468" width="7.28515625" style="2" bestFit="1" customWidth="1"/>
    <col min="9469" max="9469" width="12.7109375" style="2" bestFit="1" customWidth="1"/>
    <col min="9470" max="9470" width="7.28515625" style="2" bestFit="1" customWidth="1"/>
    <col min="9471" max="9471" width="13.42578125" style="2" bestFit="1" customWidth="1"/>
    <col min="9472" max="9472" width="7.28515625" style="2" customWidth="1"/>
    <col min="9473" max="9473" width="12.140625" style="2" customWidth="1"/>
    <col min="9474" max="9474" width="7.28515625" style="2" bestFit="1" customWidth="1"/>
    <col min="9475" max="9475" width="14.28515625" style="2" customWidth="1"/>
    <col min="9476" max="9476" width="8.140625" style="2" bestFit="1" customWidth="1"/>
    <col min="9477" max="9477" width="12.7109375" style="2" bestFit="1" customWidth="1"/>
    <col min="9478" max="9478" width="9.140625" style="2" bestFit="1" customWidth="1"/>
    <col min="9479" max="9479" width="12.7109375" style="2" bestFit="1" customWidth="1"/>
    <col min="9480" max="9480" width="15.42578125" style="2" bestFit="1" customWidth="1"/>
    <col min="9481" max="9481" width="12.85546875" style="2" bestFit="1" customWidth="1"/>
    <col min="9482" max="9482" width="9.5703125" style="2" bestFit="1" customWidth="1"/>
    <col min="9483" max="9483" width="12.28515625" style="2" bestFit="1" customWidth="1"/>
    <col min="9484" max="9697" width="9.140625" style="2"/>
    <col min="9698" max="9699" width="0" style="2" hidden="1" customWidth="1"/>
    <col min="9700" max="9700" width="25.5703125" style="2" bestFit="1" customWidth="1"/>
    <col min="9701" max="9701" width="12.7109375" style="2" customWidth="1"/>
    <col min="9702" max="9702" width="10.85546875" style="2" customWidth="1"/>
    <col min="9703" max="9703" width="12.7109375" style="2" bestFit="1" customWidth="1"/>
    <col min="9704" max="9704" width="10.7109375" style="2" customWidth="1"/>
    <col min="9705" max="9705" width="11.7109375" style="2" bestFit="1" customWidth="1"/>
    <col min="9706" max="9706" width="11.5703125" style="2" customWidth="1"/>
    <col min="9707" max="9707" width="12.7109375" style="2" bestFit="1" customWidth="1"/>
    <col min="9708" max="9708" width="9.140625" style="2" bestFit="1" customWidth="1"/>
    <col min="9709" max="9709" width="12.7109375" style="2" customWidth="1"/>
    <col min="9710" max="9710" width="13.5703125" style="2" customWidth="1"/>
    <col min="9711" max="9711" width="14.28515625" style="2" bestFit="1" customWidth="1"/>
    <col min="9712" max="9713" width="12.28515625" style="2" bestFit="1" customWidth="1"/>
    <col min="9714" max="9714" width="9.42578125" style="2" customWidth="1"/>
    <col min="9715" max="9715" width="12.7109375" style="2" bestFit="1" customWidth="1"/>
    <col min="9716" max="9716" width="9.85546875" style="2" customWidth="1"/>
    <col min="9717" max="9717" width="12.7109375" style="2" customWidth="1"/>
    <col min="9718" max="9718" width="7.28515625" style="2" bestFit="1" customWidth="1"/>
    <col min="9719" max="9719" width="12.7109375" style="2" bestFit="1" customWidth="1"/>
    <col min="9720" max="9720" width="7.28515625" style="2" bestFit="1" customWidth="1"/>
    <col min="9721" max="9721" width="12.7109375" style="2" bestFit="1" customWidth="1"/>
    <col min="9722" max="9722" width="7.28515625" style="2" bestFit="1" customWidth="1"/>
    <col min="9723" max="9723" width="13.140625" style="2" customWidth="1"/>
    <col min="9724" max="9724" width="7.28515625" style="2" bestFit="1" customWidth="1"/>
    <col min="9725" max="9725" width="12.7109375" style="2" bestFit="1" customWidth="1"/>
    <col min="9726" max="9726" width="7.28515625" style="2" bestFit="1" customWidth="1"/>
    <col min="9727" max="9727" width="13.42578125" style="2" bestFit="1" customWidth="1"/>
    <col min="9728" max="9728" width="7.28515625" style="2" customWidth="1"/>
    <col min="9729" max="9729" width="12.140625" style="2" customWidth="1"/>
    <col min="9730" max="9730" width="7.28515625" style="2" bestFit="1" customWidth="1"/>
    <col min="9731" max="9731" width="14.28515625" style="2" customWidth="1"/>
    <col min="9732" max="9732" width="8.140625" style="2" bestFit="1" customWidth="1"/>
    <col min="9733" max="9733" width="12.7109375" style="2" bestFit="1" customWidth="1"/>
    <col min="9734" max="9734" width="9.140625" style="2" bestFit="1" customWidth="1"/>
    <col min="9735" max="9735" width="12.7109375" style="2" bestFit="1" customWidth="1"/>
    <col min="9736" max="9736" width="15.42578125" style="2" bestFit="1" customWidth="1"/>
    <col min="9737" max="9737" width="12.85546875" style="2" bestFit="1" customWidth="1"/>
    <col min="9738" max="9738" width="9.5703125" style="2" bestFit="1" customWidth="1"/>
    <col min="9739" max="9739" width="12.28515625" style="2" bestFit="1" customWidth="1"/>
    <col min="9740" max="9953" width="9.140625" style="2"/>
    <col min="9954" max="9955" width="0" style="2" hidden="1" customWidth="1"/>
    <col min="9956" max="9956" width="25.5703125" style="2" bestFit="1" customWidth="1"/>
    <col min="9957" max="9957" width="12.7109375" style="2" customWidth="1"/>
    <col min="9958" max="9958" width="10.85546875" style="2" customWidth="1"/>
    <col min="9959" max="9959" width="12.7109375" style="2" bestFit="1" customWidth="1"/>
    <col min="9960" max="9960" width="10.7109375" style="2" customWidth="1"/>
    <col min="9961" max="9961" width="11.7109375" style="2" bestFit="1" customWidth="1"/>
    <col min="9962" max="9962" width="11.5703125" style="2" customWidth="1"/>
    <col min="9963" max="9963" width="12.7109375" style="2" bestFit="1" customWidth="1"/>
    <col min="9964" max="9964" width="9.140625" style="2" bestFit="1" customWidth="1"/>
    <col min="9965" max="9965" width="12.7109375" style="2" customWidth="1"/>
    <col min="9966" max="9966" width="13.5703125" style="2" customWidth="1"/>
    <col min="9967" max="9967" width="14.28515625" style="2" bestFit="1" customWidth="1"/>
    <col min="9968" max="9969" width="12.28515625" style="2" bestFit="1" customWidth="1"/>
    <col min="9970" max="9970" width="9.42578125" style="2" customWidth="1"/>
    <col min="9971" max="9971" width="12.7109375" style="2" bestFit="1" customWidth="1"/>
    <col min="9972" max="9972" width="9.85546875" style="2" customWidth="1"/>
    <col min="9973" max="9973" width="12.7109375" style="2" customWidth="1"/>
    <col min="9974" max="9974" width="7.28515625" style="2" bestFit="1" customWidth="1"/>
    <col min="9975" max="9975" width="12.7109375" style="2" bestFit="1" customWidth="1"/>
    <col min="9976" max="9976" width="7.28515625" style="2" bestFit="1" customWidth="1"/>
    <col min="9977" max="9977" width="12.7109375" style="2" bestFit="1" customWidth="1"/>
    <col min="9978" max="9978" width="7.28515625" style="2" bestFit="1" customWidth="1"/>
    <col min="9979" max="9979" width="13.140625" style="2" customWidth="1"/>
    <col min="9980" max="9980" width="7.28515625" style="2" bestFit="1" customWidth="1"/>
    <col min="9981" max="9981" width="12.7109375" style="2" bestFit="1" customWidth="1"/>
    <col min="9982" max="9982" width="7.28515625" style="2" bestFit="1" customWidth="1"/>
    <col min="9983" max="9983" width="13.42578125" style="2" bestFit="1" customWidth="1"/>
    <col min="9984" max="9984" width="7.28515625" style="2" customWidth="1"/>
    <col min="9985" max="9985" width="12.140625" style="2" customWidth="1"/>
    <col min="9986" max="9986" width="7.28515625" style="2" bestFit="1" customWidth="1"/>
    <col min="9987" max="9987" width="14.28515625" style="2" customWidth="1"/>
    <col min="9988" max="9988" width="8.140625" style="2" bestFit="1" customWidth="1"/>
    <col min="9989" max="9989" width="12.7109375" style="2" bestFit="1" customWidth="1"/>
    <col min="9990" max="9990" width="9.140625" style="2" bestFit="1" customWidth="1"/>
    <col min="9991" max="9991" width="12.7109375" style="2" bestFit="1" customWidth="1"/>
    <col min="9992" max="9992" width="15.42578125" style="2" bestFit="1" customWidth="1"/>
    <col min="9993" max="9993" width="12.85546875" style="2" bestFit="1" customWidth="1"/>
    <col min="9994" max="9994" width="9.5703125" style="2" bestFit="1" customWidth="1"/>
    <col min="9995" max="9995" width="12.28515625" style="2" bestFit="1" customWidth="1"/>
    <col min="9996" max="10209" width="9.140625" style="2"/>
    <col min="10210" max="10211" width="0" style="2" hidden="1" customWidth="1"/>
    <col min="10212" max="10212" width="25.5703125" style="2" bestFit="1" customWidth="1"/>
    <col min="10213" max="10213" width="12.7109375" style="2" customWidth="1"/>
    <col min="10214" max="10214" width="10.85546875" style="2" customWidth="1"/>
    <col min="10215" max="10215" width="12.7109375" style="2" bestFit="1" customWidth="1"/>
    <col min="10216" max="10216" width="10.7109375" style="2" customWidth="1"/>
    <col min="10217" max="10217" width="11.7109375" style="2" bestFit="1" customWidth="1"/>
    <col min="10218" max="10218" width="11.5703125" style="2" customWidth="1"/>
    <col min="10219" max="10219" width="12.7109375" style="2" bestFit="1" customWidth="1"/>
    <col min="10220" max="10220" width="9.140625" style="2" bestFit="1" customWidth="1"/>
    <col min="10221" max="10221" width="12.7109375" style="2" customWidth="1"/>
    <col min="10222" max="10222" width="13.5703125" style="2" customWidth="1"/>
    <col min="10223" max="10223" width="14.28515625" style="2" bestFit="1" customWidth="1"/>
    <col min="10224" max="10225" width="12.28515625" style="2" bestFit="1" customWidth="1"/>
    <col min="10226" max="10226" width="9.42578125" style="2" customWidth="1"/>
    <col min="10227" max="10227" width="12.7109375" style="2" bestFit="1" customWidth="1"/>
    <col min="10228" max="10228" width="9.85546875" style="2" customWidth="1"/>
    <col min="10229" max="10229" width="12.7109375" style="2" customWidth="1"/>
    <col min="10230" max="10230" width="7.28515625" style="2" bestFit="1" customWidth="1"/>
    <col min="10231" max="10231" width="12.7109375" style="2" bestFit="1" customWidth="1"/>
    <col min="10232" max="10232" width="7.28515625" style="2" bestFit="1" customWidth="1"/>
    <col min="10233" max="10233" width="12.7109375" style="2" bestFit="1" customWidth="1"/>
    <col min="10234" max="10234" width="7.28515625" style="2" bestFit="1" customWidth="1"/>
    <col min="10235" max="10235" width="13.140625" style="2" customWidth="1"/>
    <col min="10236" max="10236" width="7.28515625" style="2" bestFit="1" customWidth="1"/>
    <col min="10237" max="10237" width="12.7109375" style="2" bestFit="1" customWidth="1"/>
    <col min="10238" max="10238" width="7.28515625" style="2" bestFit="1" customWidth="1"/>
    <col min="10239" max="10239" width="13.42578125" style="2" bestFit="1" customWidth="1"/>
    <col min="10240" max="10240" width="7.28515625" style="2" customWidth="1"/>
    <col min="10241" max="10241" width="12.140625" style="2" customWidth="1"/>
    <col min="10242" max="10242" width="7.28515625" style="2" bestFit="1" customWidth="1"/>
    <col min="10243" max="10243" width="14.28515625" style="2" customWidth="1"/>
    <col min="10244" max="10244" width="8.140625" style="2" bestFit="1" customWidth="1"/>
    <col min="10245" max="10245" width="12.7109375" style="2" bestFit="1" customWidth="1"/>
    <col min="10246" max="10246" width="9.140625" style="2" bestFit="1" customWidth="1"/>
    <col min="10247" max="10247" width="12.7109375" style="2" bestFit="1" customWidth="1"/>
    <col min="10248" max="10248" width="15.42578125" style="2" bestFit="1" customWidth="1"/>
    <col min="10249" max="10249" width="12.85546875" style="2" bestFit="1" customWidth="1"/>
    <col min="10250" max="10250" width="9.5703125" style="2" bestFit="1" customWidth="1"/>
    <col min="10251" max="10251" width="12.28515625" style="2" bestFit="1" customWidth="1"/>
    <col min="10252" max="10465" width="9.140625" style="2"/>
    <col min="10466" max="10467" width="0" style="2" hidden="1" customWidth="1"/>
    <col min="10468" max="10468" width="25.5703125" style="2" bestFit="1" customWidth="1"/>
    <col min="10469" max="10469" width="12.7109375" style="2" customWidth="1"/>
    <col min="10470" max="10470" width="10.85546875" style="2" customWidth="1"/>
    <col min="10471" max="10471" width="12.7109375" style="2" bestFit="1" customWidth="1"/>
    <col min="10472" max="10472" width="10.7109375" style="2" customWidth="1"/>
    <col min="10473" max="10473" width="11.7109375" style="2" bestFit="1" customWidth="1"/>
    <col min="10474" max="10474" width="11.5703125" style="2" customWidth="1"/>
    <col min="10475" max="10475" width="12.7109375" style="2" bestFit="1" customWidth="1"/>
    <col min="10476" max="10476" width="9.140625" style="2" bestFit="1" customWidth="1"/>
    <col min="10477" max="10477" width="12.7109375" style="2" customWidth="1"/>
    <col min="10478" max="10478" width="13.5703125" style="2" customWidth="1"/>
    <col min="10479" max="10479" width="14.28515625" style="2" bestFit="1" customWidth="1"/>
    <col min="10480" max="10481" width="12.28515625" style="2" bestFit="1" customWidth="1"/>
    <col min="10482" max="10482" width="9.42578125" style="2" customWidth="1"/>
    <col min="10483" max="10483" width="12.7109375" style="2" bestFit="1" customWidth="1"/>
    <col min="10484" max="10484" width="9.85546875" style="2" customWidth="1"/>
    <col min="10485" max="10485" width="12.7109375" style="2" customWidth="1"/>
    <col min="10486" max="10486" width="7.28515625" style="2" bestFit="1" customWidth="1"/>
    <col min="10487" max="10487" width="12.7109375" style="2" bestFit="1" customWidth="1"/>
    <col min="10488" max="10488" width="7.28515625" style="2" bestFit="1" customWidth="1"/>
    <col min="10489" max="10489" width="12.7109375" style="2" bestFit="1" customWidth="1"/>
    <col min="10490" max="10490" width="7.28515625" style="2" bestFit="1" customWidth="1"/>
    <col min="10491" max="10491" width="13.140625" style="2" customWidth="1"/>
    <col min="10492" max="10492" width="7.28515625" style="2" bestFit="1" customWidth="1"/>
    <col min="10493" max="10493" width="12.7109375" style="2" bestFit="1" customWidth="1"/>
    <col min="10494" max="10494" width="7.28515625" style="2" bestFit="1" customWidth="1"/>
    <col min="10495" max="10495" width="13.42578125" style="2" bestFit="1" customWidth="1"/>
    <col min="10496" max="10496" width="7.28515625" style="2" customWidth="1"/>
    <col min="10497" max="10497" width="12.140625" style="2" customWidth="1"/>
    <col min="10498" max="10498" width="7.28515625" style="2" bestFit="1" customWidth="1"/>
    <col min="10499" max="10499" width="14.28515625" style="2" customWidth="1"/>
    <col min="10500" max="10500" width="8.140625" style="2" bestFit="1" customWidth="1"/>
    <col min="10501" max="10501" width="12.7109375" style="2" bestFit="1" customWidth="1"/>
    <col min="10502" max="10502" width="9.140625" style="2" bestFit="1" customWidth="1"/>
    <col min="10503" max="10503" width="12.7109375" style="2" bestFit="1" customWidth="1"/>
    <col min="10504" max="10504" width="15.42578125" style="2" bestFit="1" customWidth="1"/>
    <col min="10505" max="10505" width="12.85546875" style="2" bestFit="1" customWidth="1"/>
    <col min="10506" max="10506" width="9.5703125" style="2" bestFit="1" customWidth="1"/>
    <col min="10507" max="10507" width="12.28515625" style="2" bestFit="1" customWidth="1"/>
    <col min="10508" max="10721" width="9.140625" style="2"/>
    <col min="10722" max="10723" width="0" style="2" hidden="1" customWidth="1"/>
    <col min="10724" max="10724" width="25.5703125" style="2" bestFit="1" customWidth="1"/>
    <col min="10725" max="10725" width="12.7109375" style="2" customWidth="1"/>
    <col min="10726" max="10726" width="10.85546875" style="2" customWidth="1"/>
    <col min="10727" max="10727" width="12.7109375" style="2" bestFit="1" customWidth="1"/>
    <col min="10728" max="10728" width="10.7109375" style="2" customWidth="1"/>
    <col min="10729" max="10729" width="11.7109375" style="2" bestFit="1" customWidth="1"/>
    <col min="10730" max="10730" width="11.5703125" style="2" customWidth="1"/>
    <col min="10731" max="10731" width="12.7109375" style="2" bestFit="1" customWidth="1"/>
    <col min="10732" max="10732" width="9.140625" style="2" bestFit="1" customWidth="1"/>
    <col min="10733" max="10733" width="12.7109375" style="2" customWidth="1"/>
    <col min="10734" max="10734" width="13.5703125" style="2" customWidth="1"/>
    <col min="10735" max="10735" width="14.28515625" style="2" bestFit="1" customWidth="1"/>
    <col min="10736" max="10737" width="12.28515625" style="2" bestFit="1" customWidth="1"/>
    <col min="10738" max="10738" width="9.42578125" style="2" customWidth="1"/>
    <col min="10739" max="10739" width="12.7109375" style="2" bestFit="1" customWidth="1"/>
    <col min="10740" max="10740" width="9.85546875" style="2" customWidth="1"/>
    <col min="10741" max="10741" width="12.7109375" style="2" customWidth="1"/>
    <col min="10742" max="10742" width="7.28515625" style="2" bestFit="1" customWidth="1"/>
    <col min="10743" max="10743" width="12.7109375" style="2" bestFit="1" customWidth="1"/>
    <col min="10744" max="10744" width="7.28515625" style="2" bestFit="1" customWidth="1"/>
    <col min="10745" max="10745" width="12.7109375" style="2" bestFit="1" customWidth="1"/>
    <col min="10746" max="10746" width="7.28515625" style="2" bestFit="1" customWidth="1"/>
    <col min="10747" max="10747" width="13.140625" style="2" customWidth="1"/>
    <col min="10748" max="10748" width="7.28515625" style="2" bestFit="1" customWidth="1"/>
    <col min="10749" max="10749" width="12.7109375" style="2" bestFit="1" customWidth="1"/>
    <col min="10750" max="10750" width="7.28515625" style="2" bestFit="1" customWidth="1"/>
    <col min="10751" max="10751" width="13.42578125" style="2" bestFit="1" customWidth="1"/>
    <col min="10752" max="10752" width="7.28515625" style="2" customWidth="1"/>
    <col min="10753" max="10753" width="12.140625" style="2" customWidth="1"/>
    <col min="10754" max="10754" width="7.28515625" style="2" bestFit="1" customWidth="1"/>
    <col min="10755" max="10755" width="14.28515625" style="2" customWidth="1"/>
    <col min="10756" max="10756" width="8.140625" style="2" bestFit="1" customWidth="1"/>
    <col min="10757" max="10757" width="12.7109375" style="2" bestFit="1" customWidth="1"/>
    <col min="10758" max="10758" width="9.140625" style="2" bestFit="1" customWidth="1"/>
    <col min="10759" max="10759" width="12.7109375" style="2" bestFit="1" customWidth="1"/>
    <col min="10760" max="10760" width="15.42578125" style="2" bestFit="1" customWidth="1"/>
    <col min="10761" max="10761" width="12.85546875" style="2" bestFit="1" customWidth="1"/>
    <col min="10762" max="10762" width="9.5703125" style="2" bestFit="1" customWidth="1"/>
    <col min="10763" max="10763" width="12.28515625" style="2" bestFit="1" customWidth="1"/>
    <col min="10764" max="10977" width="9.140625" style="2"/>
    <col min="10978" max="10979" width="0" style="2" hidden="1" customWidth="1"/>
    <col min="10980" max="10980" width="25.5703125" style="2" bestFit="1" customWidth="1"/>
    <col min="10981" max="10981" width="12.7109375" style="2" customWidth="1"/>
    <col min="10982" max="10982" width="10.85546875" style="2" customWidth="1"/>
    <col min="10983" max="10983" width="12.7109375" style="2" bestFit="1" customWidth="1"/>
    <col min="10984" max="10984" width="10.7109375" style="2" customWidth="1"/>
    <col min="10985" max="10985" width="11.7109375" style="2" bestFit="1" customWidth="1"/>
    <col min="10986" max="10986" width="11.5703125" style="2" customWidth="1"/>
    <col min="10987" max="10987" width="12.7109375" style="2" bestFit="1" customWidth="1"/>
    <col min="10988" max="10988" width="9.140625" style="2" bestFit="1" customWidth="1"/>
    <col min="10989" max="10989" width="12.7109375" style="2" customWidth="1"/>
    <col min="10990" max="10990" width="13.5703125" style="2" customWidth="1"/>
    <col min="10991" max="10991" width="14.28515625" style="2" bestFit="1" customWidth="1"/>
    <col min="10992" max="10993" width="12.28515625" style="2" bestFit="1" customWidth="1"/>
    <col min="10994" max="10994" width="9.42578125" style="2" customWidth="1"/>
    <col min="10995" max="10995" width="12.7109375" style="2" bestFit="1" customWidth="1"/>
    <col min="10996" max="10996" width="9.85546875" style="2" customWidth="1"/>
    <col min="10997" max="10997" width="12.7109375" style="2" customWidth="1"/>
    <col min="10998" max="10998" width="7.28515625" style="2" bestFit="1" customWidth="1"/>
    <col min="10999" max="10999" width="12.7109375" style="2" bestFit="1" customWidth="1"/>
    <col min="11000" max="11000" width="7.28515625" style="2" bestFit="1" customWidth="1"/>
    <col min="11001" max="11001" width="12.7109375" style="2" bestFit="1" customWidth="1"/>
    <col min="11002" max="11002" width="7.28515625" style="2" bestFit="1" customWidth="1"/>
    <col min="11003" max="11003" width="13.140625" style="2" customWidth="1"/>
    <col min="11004" max="11004" width="7.28515625" style="2" bestFit="1" customWidth="1"/>
    <col min="11005" max="11005" width="12.7109375" style="2" bestFit="1" customWidth="1"/>
    <col min="11006" max="11006" width="7.28515625" style="2" bestFit="1" customWidth="1"/>
    <col min="11007" max="11007" width="13.42578125" style="2" bestFit="1" customWidth="1"/>
    <col min="11008" max="11008" width="7.28515625" style="2" customWidth="1"/>
    <col min="11009" max="11009" width="12.140625" style="2" customWidth="1"/>
    <col min="11010" max="11010" width="7.28515625" style="2" bestFit="1" customWidth="1"/>
    <col min="11011" max="11011" width="14.28515625" style="2" customWidth="1"/>
    <col min="11012" max="11012" width="8.140625" style="2" bestFit="1" customWidth="1"/>
    <col min="11013" max="11013" width="12.7109375" style="2" bestFit="1" customWidth="1"/>
    <col min="11014" max="11014" width="9.140625" style="2" bestFit="1" customWidth="1"/>
    <col min="11015" max="11015" width="12.7109375" style="2" bestFit="1" customWidth="1"/>
    <col min="11016" max="11016" width="15.42578125" style="2" bestFit="1" customWidth="1"/>
    <col min="11017" max="11017" width="12.85546875" style="2" bestFit="1" customWidth="1"/>
    <col min="11018" max="11018" width="9.5703125" style="2" bestFit="1" customWidth="1"/>
    <col min="11019" max="11019" width="12.28515625" style="2" bestFit="1" customWidth="1"/>
    <col min="11020" max="11233" width="9.140625" style="2"/>
    <col min="11234" max="11235" width="0" style="2" hidden="1" customWidth="1"/>
    <col min="11236" max="11236" width="25.5703125" style="2" bestFit="1" customWidth="1"/>
    <col min="11237" max="11237" width="12.7109375" style="2" customWidth="1"/>
    <col min="11238" max="11238" width="10.85546875" style="2" customWidth="1"/>
    <col min="11239" max="11239" width="12.7109375" style="2" bestFit="1" customWidth="1"/>
    <col min="11240" max="11240" width="10.7109375" style="2" customWidth="1"/>
    <col min="11241" max="11241" width="11.7109375" style="2" bestFit="1" customWidth="1"/>
    <col min="11242" max="11242" width="11.5703125" style="2" customWidth="1"/>
    <col min="11243" max="11243" width="12.7109375" style="2" bestFit="1" customWidth="1"/>
    <col min="11244" max="11244" width="9.140625" style="2" bestFit="1" customWidth="1"/>
    <col min="11245" max="11245" width="12.7109375" style="2" customWidth="1"/>
    <col min="11246" max="11246" width="13.5703125" style="2" customWidth="1"/>
    <col min="11247" max="11247" width="14.28515625" style="2" bestFit="1" customWidth="1"/>
    <col min="11248" max="11249" width="12.28515625" style="2" bestFit="1" customWidth="1"/>
    <col min="11250" max="11250" width="9.42578125" style="2" customWidth="1"/>
    <col min="11251" max="11251" width="12.7109375" style="2" bestFit="1" customWidth="1"/>
    <col min="11252" max="11252" width="9.85546875" style="2" customWidth="1"/>
    <col min="11253" max="11253" width="12.7109375" style="2" customWidth="1"/>
    <col min="11254" max="11254" width="7.28515625" style="2" bestFit="1" customWidth="1"/>
    <col min="11255" max="11255" width="12.7109375" style="2" bestFit="1" customWidth="1"/>
    <col min="11256" max="11256" width="7.28515625" style="2" bestFit="1" customWidth="1"/>
    <col min="11257" max="11257" width="12.7109375" style="2" bestFit="1" customWidth="1"/>
    <col min="11258" max="11258" width="7.28515625" style="2" bestFit="1" customWidth="1"/>
    <col min="11259" max="11259" width="13.140625" style="2" customWidth="1"/>
    <col min="11260" max="11260" width="7.28515625" style="2" bestFit="1" customWidth="1"/>
    <col min="11261" max="11261" width="12.7109375" style="2" bestFit="1" customWidth="1"/>
    <col min="11262" max="11262" width="7.28515625" style="2" bestFit="1" customWidth="1"/>
    <col min="11263" max="11263" width="13.42578125" style="2" bestFit="1" customWidth="1"/>
    <col min="11264" max="11264" width="7.28515625" style="2" customWidth="1"/>
    <col min="11265" max="11265" width="12.140625" style="2" customWidth="1"/>
    <col min="11266" max="11266" width="7.28515625" style="2" bestFit="1" customWidth="1"/>
    <col min="11267" max="11267" width="14.28515625" style="2" customWidth="1"/>
    <col min="11268" max="11268" width="8.140625" style="2" bestFit="1" customWidth="1"/>
    <col min="11269" max="11269" width="12.7109375" style="2" bestFit="1" customWidth="1"/>
    <col min="11270" max="11270" width="9.140625" style="2" bestFit="1" customWidth="1"/>
    <col min="11271" max="11271" width="12.7109375" style="2" bestFit="1" customWidth="1"/>
    <col min="11272" max="11272" width="15.42578125" style="2" bestFit="1" customWidth="1"/>
    <col min="11273" max="11273" width="12.85546875" style="2" bestFit="1" customWidth="1"/>
    <col min="11274" max="11274" width="9.5703125" style="2" bestFit="1" customWidth="1"/>
    <col min="11275" max="11275" width="12.28515625" style="2" bestFit="1" customWidth="1"/>
    <col min="11276" max="11489" width="9.140625" style="2"/>
    <col min="11490" max="11491" width="0" style="2" hidden="1" customWidth="1"/>
    <col min="11492" max="11492" width="25.5703125" style="2" bestFit="1" customWidth="1"/>
    <col min="11493" max="11493" width="12.7109375" style="2" customWidth="1"/>
    <col min="11494" max="11494" width="10.85546875" style="2" customWidth="1"/>
    <col min="11495" max="11495" width="12.7109375" style="2" bestFit="1" customWidth="1"/>
    <col min="11496" max="11496" width="10.7109375" style="2" customWidth="1"/>
    <col min="11497" max="11497" width="11.7109375" style="2" bestFit="1" customWidth="1"/>
    <col min="11498" max="11498" width="11.5703125" style="2" customWidth="1"/>
    <col min="11499" max="11499" width="12.7109375" style="2" bestFit="1" customWidth="1"/>
    <col min="11500" max="11500" width="9.140625" style="2" bestFit="1" customWidth="1"/>
    <col min="11501" max="11501" width="12.7109375" style="2" customWidth="1"/>
    <col min="11502" max="11502" width="13.5703125" style="2" customWidth="1"/>
    <col min="11503" max="11503" width="14.28515625" style="2" bestFit="1" customWidth="1"/>
    <col min="11504" max="11505" width="12.28515625" style="2" bestFit="1" customWidth="1"/>
    <col min="11506" max="11506" width="9.42578125" style="2" customWidth="1"/>
    <col min="11507" max="11507" width="12.7109375" style="2" bestFit="1" customWidth="1"/>
    <col min="11508" max="11508" width="9.85546875" style="2" customWidth="1"/>
    <col min="11509" max="11509" width="12.7109375" style="2" customWidth="1"/>
    <col min="11510" max="11510" width="7.28515625" style="2" bestFit="1" customWidth="1"/>
    <col min="11511" max="11511" width="12.7109375" style="2" bestFit="1" customWidth="1"/>
    <col min="11512" max="11512" width="7.28515625" style="2" bestFit="1" customWidth="1"/>
    <col min="11513" max="11513" width="12.7109375" style="2" bestFit="1" customWidth="1"/>
    <col min="11514" max="11514" width="7.28515625" style="2" bestFit="1" customWidth="1"/>
    <col min="11515" max="11515" width="13.140625" style="2" customWidth="1"/>
    <col min="11516" max="11516" width="7.28515625" style="2" bestFit="1" customWidth="1"/>
    <col min="11517" max="11517" width="12.7109375" style="2" bestFit="1" customWidth="1"/>
    <col min="11518" max="11518" width="7.28515625" style="2" bestFit="1" customWidth="1"/>
    <col min="11519" max="11519" width="13.42578125" style="2" bestFit="1" customWidth="1"/>
    <col min="11520" max="11520" width="7.28515625" style="2" customWidth="1"/>
    <col min="11521" max="11521" width="12.140625" style="2" customWidth="1"/>
    <col min="11522" max="11522" width="7.28515625" style="2" bestFit="1" customWidth="1"/>
    <col min="11523" max="11523" width="14.28515625" style="2" customWidth="1"/>
    <col min="11524" max="11524" width="8.140625" style="2" bestFit="1" customWidth="1"/>
    <col min="11525" max="11525" width="12.7109375" style="2" bestFit="1" customWidth="1"/>
    <col min="11526" max="11526" width="9.140625" style="2" bestFit="1" customWidth="1"/>
    <col min="11527" max="11527" width="12.7109375" style="2" bestFit="1" customWidth="1"/>
    <col min="11528" max="11528" width="15.42578125" style="2" bestFit="1" customWidth="1"/>
    <col min="11529" max="11529" width="12.85546875" style="2" bestFit="1" customWidth="1"/>
    <col min="11530" max="11530" width="9.5703125" style="2" bestFit="1" customWidth="1"/>
    <col min="11531" max="11531" width="12.28515625" style="2" bestFit="1" customWidth="1"/>
    <col min="11532" max="11745" width="9.140625" style="2"/>
    <col min="11746" max="11747" width="0" style="2" hidden="1" customWidth="1"/>
    <col min="11748" max="11748" width="25.5703125" style="2" bestFit="1" customWidth="1"/>
    <col min="11749" max="11749" width="12.7109375" style="2" customWidth="1"/>
    <col min="11750" max="11750" width="10.85546875" style="2" customWidth="1"/>
    <col min="11751" max="11751" width="12.7109375" style="2" bestFit="1" customWidth="1"/>
    <col min="11752" max="11752" width="10.7109375" style="2" customWidth="1"/>
    <col min="11753" max="11753" width="11.7109375" style="2" bestFit="1" customWidth="1"/>
    <col min="11754" max="11754" width="11.5703125" style="2" customWidth="1"/>
    <col min="11755" max="11755" width="12.7109375" style="2" bestFit="1" customWidth="1"/>
    <col min="11756" max="11756" width="9.140625" style="2" bestFit="1" customWidth="1"/>
    <col min="11757" max="11757" width="12.7109375" style="2" customWidth="1"/>
    <col min="11758" max="11758" width="13.5703125" style="2" customWidth="1"/>
    <col min="11759" max="11759" width="14.28515625" style="2" bestFit="1" customWidth="1"/>
    <col min="11760" max="11761" width="12.28515625" style="2" bestFit="1" customWidth="1"/>
    <col min="11762" max="11762" width="9.42578125" style="2" customWidth="1"/>
    <col min="11763" max="11763" width="12.7109375" style="2" bestFit="1" customWidth="1"/>
    <col min="11764" max="11764" width="9.85546875" style="2" customWidth="1"/>
    <col min="11765" max="11765" width="12.7109375" style="2" customWidth="1"/>
    <col min="11766" max="11766" width="7.28515625" style="2" bestFit="1" customWidth="1"/>
    <col min="11767" max="11767" width="12.7109375" style="2" bestFit="1" customWidth="1"/>
    <col min="11768" max="11768" width="7.28515625" style="2" bestFit="1" customWidth="1"/>
    <col min="11769" max="11769" width="12.7109375" style="2" bestFit="1" customWidth="1"/>
    <col min="11770" max="11770" width="7.28515625" style="2" bestFit="1" customWidth="1"/>
    <col min="11771" max="11771" width="13.140625" style="2" customWidth="1"/>
    <col min="11772" max="11772" width="7.28515625" style="2" bestFit="1" customWidth="1"/>
    <col min="11773" max="11773" width="12.7109375" style="2" bestFit="1" customWidth="1"/>
    <col min="11774" max="11774" width="7.28515625" style="2" bestFit="1" customWidth="1"/>
    <col min="11775" max="11775" width="13.42578125" style="2" bestFit="1" customWidth="1"/>
    <col min="11776" max="11776" width="7.28515625" style="2" customWidth="1"/>
    <col min="11777" max="11777" width="12.140625" style="2" customWidth="1"/>
    <col min="11778" max="11778" width="7.28515625" style="2" bestFit="1" customWidth="1"/>
    <col min="11779" max="11779" width="14.28515625" style="2" customWidth="1"/>
    <col min="11780" max="11780" width="8.140625" style="2" bestFit="1" customWidth="1"/>
    <col min="11781" max="11781" width="12.7109375" style="2" bestFit="1" customWidth="1"/>
    <col min="11782" max="11782" width="9.140625" style="2" bestFit="1" customWidth="1"/>
    <col min="11783" max="11783" width="12.7109375" style="2" bestFit="1" customWidth="1"/>
    <col min="11784" max="11784" width="15.42578125" style="2" bestFit="1" customWidth="1"/>
    <col min="11785" max="11785" width="12.85546875" style="2" bestFit="1" customWidth="1"/>
    <col min="11786" max="11786" width="9.5703125" style="2" bestFit="1" customWidth="1"/>
    <col min="11787" max="11787" width="12.28515625" style="2" bestFit="1" customWidth="1"/>
    <col min="11788" max="12001" width="9.140625" style="2"/>
    <col min="12002" max="12003" width="0" style="2" hidden="1" customWidth="1"/>
    <col min="12004" max="12004" width="25.5703125" style="2" bestFit="1" customWidth="1"/>
    <col min="12005" max="12005" width="12.7109375" style="2" customWidth="1"/>
    <col min="12006" max="12006" width="10.85546875" style="2" customWidth="1"/>
    <col min="12007" max="12007" width="12.7109375" style="2" bestFit="1" customWidth="1"/>
    <col min="12008" max="12008" width="10.7109375" style="2" customWidth="1"/>
    <col min="12009" max="12009" width="11.7109375" style="2" bestFit="1" customWidth="1"/>
    <col min="12010" max="12010" width="11.5703125" style="2" customWidth="1"/>
    <col min="12011" max="12011" width="12.7109375" style="2" bestFit="1" customWidth="1"/>
    <col min="12012" max="12012" width="9.140625" style="2" bestFit="1" customWidth="1"/>
    <col min="12013" max="12013" width="12.7109375" style="2" customWidth="1"/>
    <col min="12014" max="12014" width="13.5703125" style="2" customWidth="1"/>
    <col min="12015" max="12015" width="14.28515625" style="2" bestFit="1" customWidth="1"/>
    <col min="12016" max="12017" width="12.28515625" style="2" bestFit="1" customWidth="1"/>
    <col min="12018" max="12018" width="9.42578125" style="2" customWidth="1"/>
    <col min="12019" max="12019" width="12.7109375" style="2" bestFit="1" customWidth="1"/>
    <col min="12020" max="12020" width="9.85546875" style="2" customWidth="1"/>
    <col min="12021" max="12021" width="12.7109375" style="2" customWidth="1"/>
    <col min="12022" max="12022" width="7.28515625" style="2" bestFit="1" customWidth="1"/>
    <col min="12023" max="12023" width="12.7109375" style="2" bestFit="1" customWidth="1"/>
    <col min="12024" max="12024" width="7.28515625" style="2" bestFit="1" customWidth="1"/>
    <col min="12025" max="12025" width="12.7109375" style="2" bestFit="1" customWidth="1"/>
    <col min="12026" max="12026" width="7.28515625" style="2" bestFit="1" customWidth="1"/>
    <col min="12027" max="12027" width="13.140625" style="2" customWidth="1"/>
    <col min="12028" max="12028" width="7.28515625" style="2" bestFit="1" customWidth="1"/>
    <col min="12029" max="12029" width="12.7109375" style="2" bestFit="1" customWidth="1"/>
    <col min="12030" max="12030" width="7.28515625" style="2" bestFit="1" customWidth="1"/>
    <col min="12031" max="12031" width="13.42578125" style="2" bestFit="1" customWidth="1"/>
    <col min="12032" max="12032" width="7.28515625" style="2" customWidth="1"/>
    <col min="12033" max="12033" width="12.140625" style="2" customWidth="1"/>
    <col min="12034" max="12034" width="7.28515625" style="2" bestFit="1" customWidth="1"/>
    <col min="12035" max="12035" width="14.28515625" style="2" customWidth="1"/>
    <col min="12036" max="12036" width="8.140625" style="2" bestFit="1" customWidth="1"/>
    <col min="12037" max="12037" width="12.7109375" style="2" bestFit="1" customWidth="1"/>
    <col min="12038" max="12038" width="9.140625" style="2" bestFit="1" customWidth="1"/>
    <col min="12039" max="12039" width="12.7109375" style="2" bestFit="1" customWidth="1"/>
    <col min="12040" max="12040" width="15.42578125" style="2" bestFit="1" customWidth="1"/>
    <col min="12041" max="12041" width="12.85546875" style="2" bestFit="1" customWidth="1"/>
    <col min="12042" max="12042" width="9.5703125" style="2" bestFit="1" customWidth="1"/>
    <col min="12043" max="12043" width="12.28515625" style="2" bestFit="1" customWidth="1"/>
    <col min="12044" max="12257" width="9.140625" style="2"/>
    <col min="12258" max="12259" width="0" style="2" hidden="1" customWidth="1"/>
    <col min="12260" max="12260" width="25.5703125" style="2" bestFit="1" customWidth="1"/>
    <col min="12261" max="12261" width="12.7109375" style="2" customWidth="1"/>
    <col min="12262" max="12262" width="10.85546875" style="2" customWidth="1"/>
    <col min="12263" max="12263" width="12.7109375" style="2" bestFit="1" customWidth="1"/>
    <col min="12264" max="12264" width="10.7109375" style="2" customWidth="1"/>
    <col min="12265" max="12265" width="11.7109375" style="2" bestFit="1" customWidth="1"/>
    <col min="12266" max="12266" width="11.5703125" style="2" customWidth="1"/>
    <col min="12267" max="12267" width="12.7109375" style="2" bestFit="1" customWidth="1"/>
    <col min="12268" max="12268" width="9.140625" style="2" bestFit="1" customWidth="1"/>
    <col min="12269" max="12269" width="12.7109375" style="2" customWidth="1"/>
    <col min="12270" max="12270" width="13.5703125" style="2" customWidth="1"/>
    <col min="12271" max="12271" width="14.28515625" style="2" bestFit="1" customWidth="1"/>
    <col min="12272" max="12273" width="12.28515625" style="2" bestFit="1" customWidth="1"/>
    <col min="12274" max="12274" width="9.42578125" style="2" customWidth="1"/>
    <col min="12275" max="12275" width="12.7109375" style="2" bestFit="1" customWidth="1"/>
    <col min="12276" max="12276" width="9.85546875" style="2" customWidth="1"/>
    <col min="12277" max="12277" width="12.7109375" style="2" customWidth="1"/>
    <col min="12278" max="12278" width="7.28515625" style="2" bestFit="1" customWidth="1"/>
    <col min="12279" max="12279" width="12.7109375" style="2" bestFit="1" customWidth="1"/>
    <col min="12280" max="12280" width="7.28515625" style="2" bestFit="1" customWidth="1"/>
    <col min="12281" max="12281" width="12.7109375" style="2" bestFit="1" customWidth="1"/>
    <col min="12282" max="12282" width="7.28515625" style="2" bestFit="1" customWidth="1"/>
    <col min="12283" max="12283" width="13.140625" style="2" customWidth="1"/>
    <col min="12284" max="12284" width="7.28515625" style="2" bestFit="1" customWidth="1"/>
    <col min="12285" max="12285" width="12.7109375" style="2" bestFit="1" customWidth="1"/>
    <col min="12286" max="12286" width="7.28515625" style="2" bestFit="1" customWidth="1"/>
    <col min="12287" max="12287" width="13.42578125" style="2" bestFit="1" customWidth="1"/>
    <col min="12288" max="12288" width="7.28515625" style="2" customWidth="1"/>
    <col min="12289" max="12289" width="12.140625" style="2" customWidth="1"/>
    <col min="12290" max="12290" width="7.28515625" style="2" bestFit="1" customWidth="1"/>
    <col min="12291" max="12291" width="14.28515625" style="2" customWidth="1"/>
    <col min="12292" max="12292" width="8.140625" style="2" bestFit="1" customWidth="1"/>
    <col min="12293" max="12293" width="12.7109375" style="2" bestFit="1" customWidth="1"/>
    <col min="12294" max="12294" width="9.140625" style="2" bestFit="1" customWidth="1"/>
    <col min="12295" max="12295" width="12.7109375" style="2" bestFit="1" customWidth="1"/>
    <col min="12296" max="12296" width="15.42578125" style="2" bestFit="1" customWidth="1"/>
    <col min="12297" max="12297" width="12.85546875" style="2" bestFit="1" customWidth="1"/>
    <col min="12298" max="12298" width="9.5703125" style="2" bestFit="1" customWidth="1"/>
    <col min="12299" max="12299" width="12.28515625" style="2" bestFit="1" customWidth="1"/>
    <col min="12300" max="12513" width="9.140625" style="2"/>
    <col min="12514" max="12515" width="0" style="2" hidden="1" customWidth="1"/>
    <col min="12516" max="12516" width="25.5703125" style="2" bestFit="1" customWidth="1"/>
    <col min="12517" max="12517" width="12.7109375" style="2" customWidth="1"/>
    <col min="12518" max="12518" width="10.85546875" style="2" customWidth="1"/>
    <col min="12519" max="12519" width="12.7109375" style="2" bestFit="1" customWidth="1"/>
    <col min="12520" max="12520" width="10.7109375" style="2" customWidth="1"/>
    <col min="12521" max="12521" width="11.7109375" style="2" bestFit="1" customWidth="1"/>
    <col min="12522" max="12522" width="11.5703125" style="2" customWidth="1"/>
    <col min="12523" max="12523" width="12.7109375" style="2" bestFit="1" customWidth="1"/>
    <col min="12524" max="12524" width="9.140625" style="2" bestFit="1" customWidth="1"/>
    <col min="12525" max="12525" width="12.7109375" style="2" customWidth="1"/>
    <col min="12526" max="12526" width="13.5703125" style="2" customWidth="1"/>
    <col min="12527" max="12527" width="14.28515625" style="2" bestFit="1" customWidth="1"/>
    <col min="12528" max="12529" width="12.28515625" style="2" bestFit="1" customWidth="1"/>
    <col min="12530" max="12530" width="9.42578125" style="2" customWidth="1"/>
    <col min="12531" max="12531" width="12.7109375" style="2" bestFit="1" customWidth="1"/>
    <col min="12532" max="12532" width="9.85546875" style="2" customWidth="1"/>
    <col min="12533" max="12533" width="12.7109375" style="2" customWidth="1"/>
    <col min="12534" max="12534" width="7.28515625" style="2" bestFit="1" customWidth="1"/>
    <col min="12535" max="12535" width="12.7109375" style="2" bestFit="1" customWidth="1"/>
    <col min="12536" max="12536" width="7.28515625" style="2" bestFit="1" customWidth="1"/>
    <col min="12537" max="12537" width="12.7109375" style="2" bestFit="1" customWidth="1"/>
    <col min="12538" max="12538" width="7.28515625" style="2" bestFit="1" customWidth="1"/>
    <col min="12539" max="12539" width="13.140625" style="2" customWidth="1"/>
    <col min="12540" max="12540" width="7.28515625" style="2" bestFit="1" customWidth="1"/>
    <col min="12541" max="12541" width="12.7109375" style="2" bestFit="1" customWidth="1"/>
    <col min="12542" max="12542" width="7.28515625" style="2" bestFit="1" customWidth="1"/>
    <col min="12543" max="12543" width="13.42578125" style="2" bestFit="1" customWidth="1"/>
    <col min="12544" max="12544" width="7.28515625" style="2" customWidth="1"/>
    <col min="12545" max="12545" width="12.140625" style="2" customWidth="1"/>
    <col min="12546" max="12546" width="7.28515625" style="2" bestFit="1" customWidth="1"/>
    <col min="12547" max="12547" width="14.28515625" style="2" customWidth="1"/>
    <col min="12548" max="12548" width="8.140625" style="2" bestFit="1" customWidth="1"/>
    <col min="12549" max="12549" width="12.7109375" style="2" bestFit="1" customWidth="1"/>
    <col min="12550" max="12550" width="9.140625" style="2" bestFit="1" customWidth="1"/>
    <col min="12551" max="12551" width="12.7109375" style="2" bestFit="1" customWidth="1"/>
    <col min="12552" max="12552" width="15.42578125" style="2" bestFit="1" customWidth="1"/>
    <col min="12553" max="12553" width="12.85546875" style="2" bestFit="1" customWidth="1"/>
    <col min="12554" max="12554" width="9.5703125" style="2" bestFit="1" customWidth="1"/>
    <col min="12555" max="12555" width="12.28515625" style="2" bestFit="1" customWidth="1"/>
    <col min="12556" max="12769" width="9.140625" style="2"/>
    <col min="12770" max="12771" width="0" style="2" hidden="1" customWidth="1"/>
    <col min="12772" max="12772" width="25.5703125" style="2" bestFit="1" customWidth="1"/>
    <col min="12773" max="12773" width="12.7109375" style="2" customWidth="1"/>
    <col min="12774" max="12774" width="10.85546875" style="2" customWidth="1"/>
    <col min="12775" max="12775" width="12.7109375" style="2" bestFit="1" customWidth="1"/>
    <col min="12776" max="12776" width="10.7109375" style="2" customWidth="1"/>
    <col min="12777" max="12777" width="11.7109375" style="2" bestFit="1" customWidth="1"/>
    <col min="12778" max="12778" width="11.5703125" style="2" customWidth="1"/>
    <col min="12779" max="12779" width="12.7109375" style="2" bestFit="1" customWidth="1"/>
    <col min="12780" max="12780" width="9.140625" style="2" bestFit="1" customWidth="1"/>
    <col min="12781" max="12781" width="12.7109375" style="2" customWidth="1"/>
    <col min="12782" max="12782" width="13.5703125" style="2" customWidth="1"/>
    <col min="12783" max="12783" width="14.28515625" style="2" bestFit="1" customWidth="1"/>
    <col min="12784" max="12785" width="12.28515625" style="2" bestFit="1" customWidth="1"/>
    <col min="12786" max="12786" width="9.42578125" style="2" customWidth="1"/>
    <col min="12787" max="12787" width="12.7109375" style="2" bestFit="1" customWidth="1"/>
    <col min="12788" max="12788" width="9.85546875" style="2" customWidth="1"/>
    <col min="12789" max="12789" width="12.7109375" style="2" customWidth="1"/>
    <col min="12790" max="12790" width="7.28515625" style="2" bestFit="1" customWidth="1"/>
    <col min="12791" max="12791" width="12.7109375" style="2" bestFit="1" customWidth="1"/>
    <col min="12792" max="12792" width="7.28515625" style="2" bestFit="1" customWidth="1"/>
    <col min="12793" max="12793" width="12.7109375" style="2" bestFit="1" customWidth="1"/>
    <col min="12794" max="12794" width="7.28515625" style="2" bestFit="1" customWidth="1"/>
    <col min="12795" max="12795" width="13.140625" style="2" customWidth="1"/>
    <col min="12796" max="12796" width="7.28515625" style="2" bestFit="1" customWidth="1"/>
    <col min="12797" max="12797" width="12.7109375" style="2" bestFit="1" customWidth="1"/>
    <col min="12798" max="12798" width="7.28515625" style="2" bestFit="1" customWidth="1"/>
    <col min="12799" max="12799" width="13.42578125" style="2" bestFit="1" customWidth="1"/>
    <col min="12800" max="12800" width="7.28515625" style="2" customWidth="1"/>
    <col min="12801" max="12801" width="12.140625" style="2" customWidth="1"/>
    <col min="12802" max="12802" width="7.28515625" style="2" bestFit="1" customWidth="1"/>
    <col min="12803" max="12803" width="14.28515625" style="2" customWidth="1"/>
    <col min="12804" max="12804" width="8.140625" style="2" bestFit="1" customWidth="1"/>
    <col min="12805" max="12805" width="12.7109375" style="2" bestFit="1" customWidth="1"/>
    <col min="12806" max="12806" width="9.140625" style="2" bestFit="1" customWidth="1"/>
    <col min="12807" max="12807" width="12.7109375" style="2" bestFit="1" customWidth="1"/>
    <col min="12808" max="12808" width="15.42578125" style="2" bestFit="1" customWidth="1"/>
    <col min="12809" max="12809" width="12.85546875" style="2" bestFit="1" customWidth="1"/>
    <col min="12810" max="12810" width="9.5703125" style="2" bestFit="1" customWidth="1"/>
    <col min="12811" max="12811" width="12.28515625" style="2" bestFit="1" customWidth="1"/>
    <col min="12812" max="13025" width="9.140625" style="2"/>
    <col min="13026" max="13027" width="0" style="2" hidden="1" customWidth="1"/>
    <col min="13028" max="13028" width="25.5703125" style="2" bestFit="1" customWidth="1"/>
    <col min="13029" max="13029" width="12.7109375" style="2" customWidth="1"/>
    <col min="13030" max="13030" width="10.85546875" style="2" customWidth="1"/>
    <col min="13031" max="13031" width="12.7109375" style="2" bestFit="1" customWidth="1"/>
    <col min="13032" max="13032" width="10.7109375" style="2" customWidth="1"/>
    <col min="13033" max="13033" width="11.7109375" style="2" bestFit="1" customWidth="1"/>
    <col min="13034" max="13034" width="11.5703125" style="2" customWidth="1"/>
    <col min="13035" max="13035" width="12.7109375" style="2" bestFit="1" customWidth="1"/>
    <col min="13036" max="13036" width="9.140625" style="2" bestFit="1" customWidth="1"/>
    <col min="13037" max="13037" width="12.7109375" style="2" customWidth="1"/>
    <col min="13038" max="13038" width="13.5703125" style="2" customWidth="1"/>
    <col min="13039" max="13039" width="14.28515625" style="2" bestFit="1" customWidth="1"/>
    <col min="13040" max="13041" width="12.28515625" style="2" bestFit="1" customWidth="1"/>
    <col min="13042" max="13042" width="9.42578125" style="2" customWidth="1"/>
    <col min="13043" max="13043" width="12.7109375" style="2" bestFit="1" customWidth="1"/>
    <col min="13044" max="13044" width="9.85546875" style="2" customWidth="1"/>
    <col min="13045" max="13045" width="12.7109375" style="2" customWidth="1"/>
    <col min="13046" max="13046" width="7.28515625" style="2" bestFit="1" customWidth="1"/>
    <col min="13047" max="13047" width="12.7109375" style="2" bestFit="1" customWidth="1"/>
    <col min="13048" max="13048" width="7.28515625" style="2" bestFit="1" customWidth="1"/>
    <col min="13049" max="13049" width="12.7109375" style="2" bestFit="1" customWidth="1"/>
    <col min="13050" max="13050" width="7.28515625" style="2" bestFit="1" customWidth="1"/>
    <col min="13051" max="13051" width="13.140625" style="2" customWidth="1"/>
    <col min="13052" max="13052" width="7.28515625" style="2" bestFit="1" customWidth="1"/>
    <col min="13053" max="13053" width="12.7109375" style="2" bestFit="1" customWidth="1"/>
    <col min="13054" max="13054" width="7.28515625" style="2" bestFit="1" customWidth="1"/>
    <col min="13055" max="13055" width="13.42578125" style="2" bestFit="1" customWidth="1"/>
    <col min="13056" max="13056" width="7.28515625" style="2" customWidth="1"/>
    <col min="13057" max="13057" width="12.140625" style="2" customWidth="1"/>
    <col min="13058" max="13058" width="7.28515625" style="2" bestFit="1" customWidth="1"/>
    <col min="13059" max="13059" width="14.28515625" style="2" customWidth="1"/>
    <col min="13060" max="13060" width="8.140625" style="2" bestFit="1" customWidth="1"/>
    <col min="13061" max="13061" width="12.7109375" style="2" bestFit="1" customWidth="1"/>
    <col min="13062" max="13062" width="9.140625" style="2" bestFit="1" customWidth="1"/>
    <col min="13063" max="13063" width="12.7109375" style="2" bestFit="1" customWidth="1"/>
    <col min="13064" max="13064" width="15.42578125" style="2" bestFit="1" customWidth="1"/>
    <col min="13065" max="13065" width="12.85546875" style="2" bestFit="1" customWidth="1"/>
    <col min="13066" max="13066" width="9.5703125" style="2" bestFit="1" customWidth="1"/>
    <col min="13067" max="13067" width="12.28515625" style="2" bestFit="1" customWidth="1"/>
    <col min="13068" max="13281" width="9.140625" style="2"/>
    <col min="13282" max="13283" width="0" style="2" hidden="1" customWidth="1"/>
    <col min="13284" max="13284" width="25.5703125" style="2" bestFit="1" customWidth="1"/>
    <col min="13285" max="13285" width="12.7109375" style="2" customWidth="1"/>
    <col min="13286" max="13286" width="10.85546875" style="2" customWidth="1"/>
    <col min="13287" max="13287" width="12.7109375" style="2" bestFit="1" customWidth="1"/>
    <col min="13288" max="13288" width="10.7109375" style="2" customWidth="1"/>
    <col min="13289" max="13289" width="11.7109375" style="2" bestFit="1" customWidth="1"/>
    <col min="13290" max="13290" width="11.5703125" style="2" customWidth="1"/>
    <col min="13291" max="13291" width="12.7109375" style="2" bestFit="1" customWidth="1"/>
    <col min="13292" max="13292" width="9.140625" style="2" bestFit="1" customWidth="1"/>
    <col min="13293" max="13293" width="12.7109375" style="2" customWidth="1"/>
    <col min="13294" max="13294" width="13.5703125" style="2" customWidth="1"/>
    <col min="13295" max="13295" width="14.28515625" style="2" bestFit="1" customWidth="1"/>
    <col min="13296" max="13297" width="12.28515625" style="2" bestFit="1" customWidth="1"/>
    <col min="13298" max="13298" width="9.42578125" style="2" customWidth="1"/>
    <col min="13299" max="13299" width="12.7109375" style="2" bestFit="1" customWidth="1"/>
    <col min="13300" max="13300" width="9.85546875" style="2" customWidth="1"/>
    <col min="13301" max="13301" width="12.7109375" style="2" customWidth="1"/>
    <col min="13302" max="13302" width="7.28515625" style="2" bestFit="1" customWidth="1"/>
    <col min="13303" max="13303" width="12.7109375" style="2" bestFit="1" customWidth="1"/>
    <col min="13304" max="13304" width="7.28515625" style="2" bestFit="1" customWidth="1"/>
    <col min="13305" max="13305" width="12.7109375" style="2" bestFit="1" customWidth="1"/>
    <col min="13306" max="13306" width="7.28515625" style="2" bestFit="1" customWidth="1"/>
    <col min="13307" max="13307" width="13.140625" style="2" customWidth="1"/>
    <col min="13308" max="13308" width="7.28515625" style="2" bestFit="1" customWidth="1"/>
    <col min="13309" max="13309" width="12.7109375" style="2" bestFit="1" customWidth="1"/>
    <col min="13310" max="13310" width="7.28515625" style="2" bestFit="1" customWidth="1"/>
    <col min="13311" max="13311" width="13.42578125" style="2" bestFit="1" customWidth="1"/>
    <col min="13312" max="13312" width="7.28515625" style="2" customWidth="1"/>
    <col min="13313" max="13313" width="12.140625" style="2" customWidth="1"/>
    <col min="13314" max="13314" width="7.28515625" style="2" bestFit="1" customWidth="1"/>
    <col min="13315" max="13315" width="14.28515625" style="2" customWidth="1"/>
    <col min="13316" max="13316" width="8.140625" style="2" bestFit="1" customWidth="1"/>
    <col min="13317" max="13317" width="12.7109375" style="2" bestFit="1" customWidth="1"/>
    <col min="13318" max="13318" width="9.140625" style="2" bestFit="1" customWidth="1"/>
    <col min="13319" max="13319" width="12.7109375" style="2" bestFit="1" customWidth="1"/>
    <col min="13320" max="13320" width="15.42578125" style="2" bestFit="1" customWidth="1"/>
    <col min="13321" max="13321" width="12.85546875" style="2" bestFit="1" customWidth="1"/>
    <col min="13322" max="13322" width="9.5703125" style="2" bestFit="1" customWidth="1"/>
    <col min="13323" max="13323" width="12.28515625" style="2" bestFit="1" customWidth="1"/>
    <col min="13324" max="13537" width="9.140625" style="2"/>
    <col min="13538" max="13539" width="0" style="2" hidden="1" customWidth="1"/>
    <col min="13540" max="13540" width="25.5703125" style="2" bestFit="1" customWidth="1"/>
    <col min="13541" max="13541" width="12.7109375" style="2" customWidth="1"/>
    <col min="13542" max="13542" width="10.85546875" style="2" customWidth="1"/>
    <col min="13543" max="13543" width="12.7109375" style="2" bestFit="1" customWidth="1"/>
    <col min="13544" max="13544" width="10.7109375" style="2" customWidth="1"/>
    <col min="13545" max="13545" width="11.7109375" style="2" bestFit="1" customWidth="1"/>
    <col min="13546" max="13546" width="11.5703125" style="2" customWidth="1"/>
    <col min="13547" max="13547" width="12.7109375" style="2" bestFit="1" customWidth="1"/>
    <col min="13548" max="13548" width="9.140625" style="2" bestFit="1" customWidth="1"/>
    <col min="13549" max="13549" width="12.7109375" style="2" customWidth="1"/>
    <col min="13550" max="13550" width="13.5703125" style="2" customWidth="1"/>
    <col min="13551" max="13551" width="14.28515625" style="2" bestFit="1" customWidth="1"/>
    <col min="13552" max="13553" width="12.28515625" style="2" bestFit="1" customWidth="1"/>
    <col min="13554" max="13554" width="9.42578125" style="2" customWidth="1"/>
    <col min="13555" max="13555" width="12.7109375" style="2" bestFit="1" customWidth="1"/>
    <col min="13556" max="13556" width="9.85546875" style="2" customWidth="1"/>
    <col min="13557" max="13557" width="12.7109375" style="2" customWidth="1"/>
    <col min="13558" max="13558" width="7.28515625" style="2" bestFit="1" customWidth="1"/>
    <col min="13559" max="13559" width="12.7109375" style="2" bestFit="1" customWidth="1"/>
    <col min="13560" max="13560" width="7.28515625" style="2" bestFit="1" customWidth="1"/>
    <col min="13561" max="13561" width="12.7109375" style="2" bestFit="1" customWidth="1"/>
    <col min="13562" max="13562" width="7.28515625" style="2" bestFit="1" customWidth="1"/>
    <col min="13563" max="13563" width="13.140625" style="2" customWidth="1"/>
    <col min="13564" max="13564" width="7.28515625" style="2" bestFit="1" customWidth="1"/>
    <col min="13565" max="13565" width="12.7109375" style="2" bestFit="1" customWidth="1"/>
    <col min="13566" max="13566" width="7.28515625" style="2" bestFit="1" customWidth="1"/>
    <col min="13567" max="13567" width="13.42578125" style="2" bestFit="1" customWidth="1"/>
    <col min="13568" max="13568" width="7.28515625" style="2" customWidth="1"/>
    <col min="13569" max="13569" width="12.140625" style="2" customWidth="1"/>
    <col min="13570" max="13570" width="7.28515625" style="2" bestFit="1" customWidth="1"/>
    <col min="13571" max="13571" width="14.28515625" style="2" customWidth="1"/>
    <col min="13572" max="13572" width="8.140625" style="2" bestFit="1" customWidth="1"/>
    <col min="13573" max="13573" width="12.7109375" style="2" bestFit="1" customWidth="1"/>
    <col min="13574" max="13574" width="9.140625" style="2" bestFit="1" customWidth="1"/>
    <col min="13575" max="13575" width="12.7109375" style="2" bestFit="1" customWidth="1"/>
    <col min="13576" max="13576" width="15.42578125" style="2" bestFit="1" customWidth="1"/>
    <col min="13577" max="13577" width="12.85546875" style="2" bestFit="1" customWidth="1"/>
    <col min="13578" max="13578" width="9.5703125" style="2" bestFit="1" customWidth="1"/>
    <col min="13579" max="13579" width="12.28515625" style="2" bestFit="1" customWidth="1"/>
    <col min="13580" max="13793" width="9.140625" style="2"/>
    <col min="13794" max="13795" width="0" style="2" hidden="1" customWidth="1"/>
    <col min="13796" max="13796" width="25.5703125" style="2" bestFit="1" customWidth="1"/>
    <col min="13797" max="13797" width="12.7109375" style="2" customWidth="1"/>
    <col min="13798" max="13798" width="10.85546875" style="2" customWidth="1"/>
    <col min="13799" max="13799" width="12.7109375" style="2" bestFit="1" customWidth="1"/>
    <col min="13800" max="13800" width="10.7109375" style="2" customWidth="1"/>
    <col min="13801" max="13801" width="11.7109375" style="2" bestFit="1" customWidth="1"/>
    <col min="13802" max="13802" width="11.5703125" style="2" customWidth="1"/>
    <col min="13803" max="13803" width="12.7109375" style="2" bestFit="1" customWidth="1"/>
    <col min="13804" max="13804" width="9.140625" style="2" bestFit="1" customWidth="1"/>
    <col min="13805" max="13805" width="12.7109375" style="2" customWidth="1"/>
    <col min="13806" max="13806" width="13.5703125" style="2" customWidth="1"/>
    <col min="13807" max="13807" width="14.28515625" style="2" bestFit="1" customWidth="1"/>
    <col min="13808" max="13809" width="12.28515625" style="2" bestFit="1" customWidth="1"/>
    <col min="13810" max="13810" width="9.42578125" style="2" customWidth="1"/>
    <col min="13811" max="13811" width="12.7109375" style="2" bestFit="1" customWidth="1"/>
    <col min="13812" max="13812" width="9.85546875" style="2" customWidth="1"/>
    <col min="13813" max="13813" width="12.7109375" style="2" customWidth="1"/>
    <col min="13814" max="13814" width="7.28515625" style="2" bestFit="1" customWidth="1"/>
    <col min="13815" max="13815" width="12.7109375" style="2" bestFit="1" customWidth="1"/>
    <col min="13816" max="13816" width="7.28515625" style="2" bestFit="1" customWidth="1"/>
    <col min="13817" max="13817" width="12.7109375" style="2" bestFit="1" customWidth="1"/>
    <col min="13818" max="13818" width="7.28515625" style="2" bestFit="1" customWidth="1"/>
    <col min="13819" max="13819" width="13.140625" style="2" customWidth="1"/>
    <col min="13820" max="13820" width="7.28515625" style="2" bestFit="1" customWidth="1"/>
    <col min="13821" max="13821" width="12.7109375" style="2" bestFit="1" customWidth="1"/>
    <col min="13822" max="13822" width="7.28515625" style="2" bestFit="1" customWidth="1"/>
    <col min="13823" max="13823" width="13.42578125" style="2" bestFit="1" customWidth="1"/>
    <col min="13824" max="13824" width="7.28515625" style="2" customWidth="1"/>
    <col min="13825" max="13825" width="12.140625" style="2" customWidth="1"/>
    <col min="13826" max="13826" width="7.28515625" style="2" bestFit="1" customWidth="1"/>
    <col min="13827" max="13827" width="14.28515625" style="2" customWidth="1"/>
    <col min="13828" max="13828" width="8.140625" style="2" bestFit="1" customWidth="1"/>
    <col min="13829" max="13829" width="12.7109375" style="2" bestFit="1" customWidth="1"/>
    <col min="13830" max="13830" width="9.140625" style="2" bestFit="1" customWidth="1"/>
    <col min="13831" max="13831" width="12.7109375" style="2" bestFit="1" customWidth="1"/>
    <col min="13832" max="13832" width="15.42578125" style="2" bestFit="1" customWidth="1"/>
    <col min="13833" max="13833" width="12.85546875" style="2" bestFit="1" customWidth="1"/>
    <col min="13834" max="13834" width="9.5703125" style="2" bestFit="1" customWidth="1"/>
    <col min="13835" max="13835" width="12.28515625" style="2" bestFit="1" customWidth="1"/>
    <col min="13836" max="14049" width="9.140625" style="2"/>
    <col min="14050" max="14051" width="0" style="2" hidden="1" customWidth="1"/>
    <col min="14052" max="14052" width="25.5703125" style="2" bestFit="1" customWidth="1"/>
    <col min="14053" max="14053" width="12.7109375" style="2" customWidth="1"/>
    <col min="14054" max="14054" width="10.85546875" style="2" customWidth="1"/>
    <col min="14055" max="14055" width="12.7109375" style="2" bestFit="1" customWidth="1"/>
    <col min="14056" max="14056" width="10.7109375" style="2" customWidth="1"/>
    <col min="14057" max="14057" width="11.7109375" style="2" bestFit="1" customWidth="1"/>
    <col min="14058" max="14058" width="11.5703125" style="2" customWidth="1"/>
    <col min="14059" max="14059" width="12.7109375" style="2" bestFit="1" customWidth="1"/>
    <col min="14060" max="14060" width="9.140625" style="2" bestFit="1" customWidth="1"/>
    <col min="14061" max="14061" width="12.7109375" style="2" customWidth="1"/>
    <col min="14062" max="14062" width="13.5703125" style="2" customWidth="1"/>
    <col min="14063" max="14063" width="14.28515625" style="2" bestFit="1" customWidth="1"/>
    <col min="14064" max="14065" width="12.28515625" style="2" bestFit="1" customWidth="1"/>
    <col min="14066" max="14066" width="9.42578125" style="2" customWidth="1"/>
    <col min="14067" max="14067" width="12.7109375" style="2" bestFit="1" customWidth="1"/>
    <col min="14068" max="14068" width="9.85546875" style="2" customWidth="1"/>
    <col min="14069" max="14069" width="12.7109375" style="2" customWidth="1"/>
    <col min="14070" max="14070" width="7.28515625" style="2" bestFit="1" customWidth="1"/>
    <col min="14071" max="14071" width="12.7109375" style="2" bestFit="1" customWidth="1"/>
    <col min="14072" max="14072" width="7.28515625" style="2" bestFit="1" customWidth="1"/>
    <col min="14073" max="14073" width="12.7109375" style="2" bestFit="1" customWidth="1"/>
    <col min="14074" max="14074" width="7.28515625" style="2" bestFit="1" customWidth="1"/>
    <col min="14075" max="14075" width="13.140625" style="2" customWidth="1"/>
    <col min="14076" max="14076" width="7.28515625" style="2" bestFit="1" customWidth="1"/>
    <col min="14077" max="14077" width="12.7109375" style="2" bestFit="1" customWidth="1"/>
    <col min="14078" max="14078" width="7.28515625" style="2" bestFit="1" customWidth="1"/>
    <col min="14079" max="14079" width="13.42578125" style="2" bestFit="1" customWidth="1"/>
    <col min="14080" max="14080" width="7.28515625" style="2" customWidth="1"/>
    <col min="14081" max="14081" width="12.140625" style="2" customWidth="1"/>
    <col min="14082" max="14082" width="7.28515625" style="2" bestFit="1" customWidth="1"/>
    <col min="14083" max="14083" width="14.28515625" style="2" customWidth="1"/>
    <col min="14084" max="14084" width="8.140625" style="2" bestFit="1" customWidth="1"/>
    <col min="14085" max="14085" width="12.7109375" style="2" bestFit="1" customWidth="1"/>
    <col min="14086" max="14086" width="9.140625" style="2" bestFit="1" customWidth="1"/>
    <col min="14087" max="14087" width="12.7109375" style="2" bestFit="1" customWidth="1"/>
    <col min="14088" max="14088" width="15.42578125" style="2" bestFit="1" customWidth="1"/>
    <col min="14089" max="14089" width="12.85546875" style="2" bestFit="1" customWidth="1"/>
    <col min="14090" max="14090" width="9.5703125" style="2" bestFit="1" customWidth="1"/>
    <col min="14091" max="14091" width="12.28515625" style="2" bestFit="1" customWidth="1"/>
    <col min="14092" max="14305" width="9.140625" style="2"/>
    <col min="14306" max="14307" width="0" style="2" hidden="1" customWidth="1"/>
    <col min="14308" max="14308" width="25.5703125" style="2" bestFit="1" customWidth="1"/>
    <col min="14309" max="14309" width="12.7109375" style="2" customWidth="1"/>
    <col min="14310" max="14310" width="10.85546875" style="2" customWidth="1"/>
    <col min="14311" max="14311" width="12.7109375" style="2" bestFit="1" customWidth="1"/>
    <col min="14312" max="14312" width="10.7109375" style="2" customWidth="1"/>
    <col min="14313" max="14313" width="11.7109375" style="2" bestFit="1" customWidth="1"/>
    <col min="14314" max="14314" width="11.5703125" style="2" customWidth="1"/>
    <col min="14315" max="14315" width="12.7109375" style="2" bestFit="1" customWidth="1"/>
    <col min="14316" max="14316" width="9.140625" style="2" bestFit="1" customWidth="1"/>
    <col min="14317" max="14317" width="12.7109375" style="2" customWidth="1"/>
    <col min="14318" max="14318" width="13.5703125" style="2" customWidth="1"/>
    <col min="14319" max="14319" width="14.28515625" style="2" bestFit="1" customWidth="1"/>
    <col min="14320" max="14321" width="12.28515625" style="2" bestFit="1" customWidth="1"/>
    <col min="14322" max="14322" width="9.42578125" style="2" customWidth="1"/>
    <col min="14323" max="14323" width="12.7109375" style="2" bestFit="1" customWidth="1"/>
    <col min="14324" max="14324" width="9.85546875" style="2" customWidth="1"/>
    <col min="14325" max="14325" width="12.7109375" style="2" customWidth="1"/>
    <col min="14326" max="14326" width="7.28515625" style="2" bestFit="1" customWidth="1"/>
    <col min="14327" max="14327" width="12.7109375" style="2" bestFit="1" customWidth="1"/>
    <col min="14328" max="14328" width="7.28515625" style="2" bestFit="1" customWidth="1"/>
    <col min="14329" max="14329" width="12.7109375" style="2" bestFit="1" customWidth="1"/>
    <col min="14330" max="14330" width="7.28515625" style="2" bestFit="1" customWidth="1"/>
    <col min="14331" max="14331" width="13.140625" style="2" customWidth="1"/>
    <col min="14332" max="14332" width="7.28515625" style="2" bestFit="1" customWidth="1"/>
    <col min="14333" max="14333" width="12.7109375" style="2" bestFit="1" customWidth="1"/>
    <col min="14334" max="14334" width="7.28515625" style="2" bestFit="1" customWidth="1"/>
    <col min="14335" max="14335" width="13.42578125" style="2" bestFit="1" customWidth="1"/>
    <col min="14336" max="14336" width="7.28515625" style="2" customWidth="1"/>
    <col min="14337" max="14337" width="12.140625" style="2" customWidth="1"/>
    <col min="14338" max="14338" width="7.28515625" style="2" bestFit="1" customWidth="1"/>
    <col min="14339" max="14339" width="14.28515625" style="2" customWidth="1"/>
    <col min="14340" max="14340" width="8.140625" style="2" bestFit="1" customWidth="1"/>
    <col min="14341" max="14341" width="12.7109375" style="2" bestFit="1" customWidth="1"/>
    <col min="14342" max="14342" width="9.140625" style="2" bestFit="1" customWidth="1"/>
    <col min="14343" max="14343" width="12.7109375" style="2" bestFit="1" customWidth="1"/>
    <col min="14344" max="14344" width="15.42578125" style="2" bestFit="1" customWidth="1"/>
    <col min="14345" max="14345" width="12.85546875" style="2" bestFit="1" customWidth="1"/>
    <col min="14346" max="14346" width="9.5703125" style="2" bestFit="1" customWidth="1"/>
    <col min="14347" max="14347" width="12.28515625" style="2" bestFit="1" customWidth="1"/>
    <col min="14348" max="14561" width="9.140625" style="2"/>
    <col min="14562" max="14563" width="0" style="2" hidden="1" customWidth="1"/>
    <col min="14564" max="14564" width="25.5703125" style="2" bestFit="1" customWidth="1"/>
    <col min="14565" max="14565" width="12.7109375" style="2" customWidth="1"/>
    <col min="14566" max="14566" width="10.85546875" style="2" customWidth="1"/>
    <col min="14567" max="14567" width="12.7109375" style="2" bestFit="1" customWidth="1"/>
    <col min="14568" max="14568" width="10.7109375" style="2" customWidth="1"/>
    <col min="14569" max="14569" width="11.7109375" style="2" bestFit="1" customWidth="1"/>
    <col min="14570" max="14570" width="11.5703125" style="2" customWidth="1"/>
    <col min="14571" max="14571" width="12.7109375" style="2" bestFit="1" customWidth="1"/>
    <col min="14572" max="14572" width="9.140625" style="2" bestFit="1" customWidth="1"/>
    <col min="14573" max="14573" width="12.7109375" style="2" customWidth="1"/>
    <col min="14574" max="14574" width="13.5703125" style="2" customWidth="1"/>
    <col min="14575" max="14575" width="14.28515625" style="2" bestFit="1" customWidth="1"/>
    <col min="14576" max="14577" width="12.28515625" style="2" bestFit="1" customWidth="1"/>
    <col min="14578" max="14578" width="9.42578125" style="2" customWidth="1"/>
    <col min="14579" max="14579" width="12.7109375" style="2" bestFit="1" customWidth="1"/>
    <col min="14580" max="14580" width="9.85546875" style="2" customWidth="1"/>
    <col min="14581" max="14581" width="12.7109375" style="2" customWidth="1"/>
    <col min="14582" max="14582" width="7.28515625" style="2" bestFit="1" customWidth="1"/>
    <col min="14583" max="14583" width="12.7109375" style="2" bestFit="1" customWidth="1"/>
    <col min="14584" max="14584" width="7.28515625" style="2" bestFit="1" customWidth="1"/>
    <col min="14585" max="14585" width="12.7109375" style="2" bestFit="1" customWidth="1"/>
    <col min="14586" max="14586" width="7.28515625" style="2" bestFit="1" customWidth="1"/>
    <col min="14587" max="14587" width="13.140625" style="2" customWidth="1"/>
    <col min="14588" max="14588" width="7.28515625" style="2" bestFit="1" customWidth="1"/>
    <col min="14589" max="14589" width="12.7109375" style="2" bestFit="1" customWidth="1"/>
    <col min="14590" max="14590" width="7.28515625" style="2" bestFit="1" customWidth="1"/>
    <col min="14591" max="14591" width="13.42578125" style="2" bestFit="1" customWidth="1"/>
    <col min="14592" max="14592" width="7.28515625" style="2" customWidth="1"/>
    <col min="14593" max="14593" width="12.140625" style="2" customWidth="1"/>
    <col min="14594" max="14594" width="7.28515625" style="2" bestFit="1" customWidth="1"/>
    <col min="14595" max="14595" width="14.28515625" style="2" customWidth="1"/>
    <col min="14596" max="14596" width="8.140625" style="2" bestFit="1" customWidth="1"/>
    <col min="14597" max="14597" width="12.7109375" style="2" bestFit="1" customWidth="1"/>
    <col min="14598" max="14598" width="9.140625" style="2" bestFit="1" customWidth="1"/>
    <col min="14599" max="14599" width="12.7109375" style="2" bestFit="1" customWidth="1"/>
    <col min="14600" max="14600" width="15.42578125" style="2" bestFit="1" customWidth="1"/>
    <col min="14601" max="14601" width="12.85546875" style="2" bestFit="1" customWidth="1"/>
    <col min="14602" max="14602" width="9.5703125" style="2" bestFit="1" customWidth="1"/>
    <col min="14603" max="14603" width="12.28515625" style="2" bestFit="1" customWidth="1"/>
    <col min="14604" max="14817" width="9.140625" style="2"/>
    <col min="14818" max="14819" width="0" style="2" hidden="1" customWidth="1"/>
    <col min="14820" max="14820" width="25.5703125" style="2" bestFit="1" customWidth="1"/>
    <col min="14821" max="14821" width="12.7109375" style="2" customWidth="1"/>
    <col min="14822" max="14822" width="10.85546875" style="2" customWidth="1"/>
    <col min="14823" max="14823" width="12.7109375" style="2" bestFit="1" customWidth="1"/>
    <col min="14824" max="14824" width="10.7109375" style="2" customWidth="1"/>
    <col min="14825" max="14825" width="11.7109375" style="2" bestFit="1" customWidth="1"/>
    <col min="14826" max="14826" width="11.5703125" style="2" customWidth="1"/>
    <col min="14827" max="14827" width="12.7109375" style="2" bestFit="1" customWidth="1"/>
    <col min="14828" max="14828" width="9.140625" style="2" bestFit="1" customWidth="1"/>
    <col min="14829" max="14829" width="12.7109375" style="2" customWidth="1"/>
    <col min="14830" max="14830" width="13.5703125" style="2" customWidth="1"/>
    <col min="14831" max="14831" width="14.28515625" style="2" bestFit="1" customWidth="1"/>
    <col min="14832" max="14833" width="12.28515625" style="2" bestFit="1" customWidth="1"/>
    <col min="14834" max="14834" width="9.42578125" style="2" customWidth="1"/>
    <col min="14835" max="14835" width="12.7109375" style="2" bestFit="1" customWidth="1"/>
    <col min="14836" max="14836" width="9.85546875" style="2" customWidth="1"/>
    <col min="14837" max="14837" width="12.7109375" style="2" customWidth="1"/>
    <col min="14838" max="14838" width="7.28515625" style="2" bestFit="1" customWidth="1"/>
    <col min="14839" max="14839" width="12.7109375" style="2" bestFit="1" customWidth="1"/>
    <col min="14840" max="14840" width="7.28515625" style="2" bestFit="1" customWidth="1"/>
    <col min="14841" max="14841" width="12.7109375" style="2" bestFit="1" customWidth="1"/>
    <col min="14842" max="14842" width="7.28515625" style="2" bestFit="1" customWidth="1"/>
    <col min="14843" max="14843" width="13.140625" style="2" customWidth="1"/>
    <col min="14844" max="14844" width="7.28515625" style="2" bestFit="1" customWidth="1"/>
    <col min="14845" max="14845" width="12.7109375" style="2" bestFit="1" customWidth="1"/>
    <col min="14846" max="14846" width="7.28515625" style="2" bestFit="1" customWidth="1"/>
    <col min="14847" max="14847" width="13.42578125" style="2" bestFit="1" customWidth="1"/>
    <col min="14848" max="14848" width="7.28515625" style="2" customWidth="1"/>
    <col min="14849" max="14849" width="12.140625" style="2" customWidth="1"/>
    <col min="14850" max="14850" width="7.28515625" style="2" bestFit="1" customWidth="1"/>
    <col min="14851" max="14851" width="14.28515625" style="2" customWidth="1"/>
    <col min="14852" max="14852" width="8.140625" style="2" bestFit="1" customWidth="1"/>
    <col min="14853" max="14853" width="12.7109375" style="2" bestFit="1" customWidth="1"/>
    <col min="14854" max="14854" width="9.140625" style="2" bestFit="1" customWidth="1"/>
    <col min="14855" max="14855" width="12.7109375" style="2" bestFit="1" customWidth="1"/>
    <col min="14856" max="14856" width="15.42578125" style="2" bestFit="1" customWidth="1"/>
    <col min="14857" max="14857" width="12.85546875" style="2" bestFit="1" customWidth="1"/>
    <col min="14858" max="14858" width="9.5703125" style="2" bestFit="1" customWidth="1"/>
    <col min="14859" max="14859" width="12.28515625" style="2" bestFit="1" customWidth="1"/>
    <col min="14860" max="15073" width="9.140625" style="2"/>
    <col min="15074" max="15075" width="0" style="2" hidden="1" customWidth="1"/>
    <col min="15076" max="15076" width="25.5703125" style="2" bestFit="1" customWidth="1"/>
    <col min="15077" max="15077" width="12.7109375" style="2" customWidth="1"/>
    <col min="15078" max="15078" width="10.85546875" style="2" customWidth="1"/>
    <col min="15079" max="15079" width="12.7109375" style="2" bestFit="1" customWidth="1"/>
    <col min="15080" max="15080" width="10.7109375" style="2" customWidth="1"/>
    <col min="15081" max="15081" width="11.7109375" style="2" bestFit="1" customWidth="1"/>
    <col min="15082" max="15082" width="11.5703125" style="2" customWidth="1"/>
    <col min="15083" max="15083" width="12.7109375" style="2" bestFit="1" customWidth="1"/>
    <col min="15084" max="15084" width="9.140625" style="2" bestFit="1" customWidth="1"/>
    <col min="15085" max="15085" width="12.7109375" style="2" customWidth="1"/>
    <col min="15086" max="15086" width="13.5703125" style="2" customWidth="1"/>
    <col min="15087" max="15087" width="14.28515625" style="2" bestFit="1" customWidth="1"/>
    <col min="15088" max="15089" width="12.28515625" style="2" bestFit="1" customWidth="1"/>
    <col min="15090" max="15090" width="9.42578125" style="2" customWidth="1"/>
    <col min="15091" max="15091" width="12.7109375" style="2" bestFit="1" customWidth="1"/>
    <col min="15092" max="15092" width="9.85546875" style="2" customWidth="1"/>
    <col min="15093" max="15093" width="12.7109375" style="2" customWidth="1"/>
    <col min="15094" max="15094" width="7.28515625" style="2" bestFit="1" customWidth="1"/>
    <col min="15095" max="15095" width="12.7109375" style="2" bestFit="1" customWidth="1"/>
    <col min="15096" max="15096" width="7.28515625" style="2" bestFit="1" customWidth="1"/>
    <col min="15097" max="15097" width="12.7109375" style="2" bestFit="1" customWidth="1"/>
    <col min="15098" max="15098" width="7.28515625" style="2" bestFit="1" customWidth="1"/>
    <col min="15099" max="15099" width="13.140625" style="2" customWidth="1"/>
    <col min="15100" max="15100" width="7.28515625" style="2" bestFit="1" customWidth="1"/>
    <col min="15101" max="15101" width="12.7109375" style="2" bestFit="1" customWidth="1"/>
    <col min="15102" max="15102" width="7.28515625" style="2" bestFit="1" customWidth="1"/>
    <col min="15103" max="15103" width="13.42578125" style="2" bestFit="1" customWidth="1"/>
    <col min="15104" max="15104" width="7.28515625" style="2" customWidth="1"/>
    <col min="15105" max="15105" width="12.140625" style="2" customWidth="1"/>
    <col min="15106" max="15106" width="7.28515625" style="2" bestFit="1" customWidth="1"/>
    <col min="15107" max="15107" width="14.28515625" style="2" customWidth="1"/>
    <col min="15108" max="15108" width="8.140625" style="2" bestFit="1" customWidth="1"/>
    <col min="15109" max="15109" width="12.7109375" style="2" bestFit="1" customWidth="1"/>
    <col min="15110" max="15110" width="9.140625" style="2" bestFit="1" customWidth="1"/>
    <col min="15111" max="15111" width="12.7109375" style="2" bestFit="1" customWidth="1"/>
    <col min="15112" max="15112" width="15.42578125" style="2" bestFit="1" customWidth="1"/>
    <col min="15113" max="15113" width="12.85546875" style="2" bestFit="1" customWidth="1"/>
    <col min="15114" max="15114" width="9.5703125" style="2" bestFit="1" customWidth="1"/>
    <col min="15115" max="15115" width="12.28515625" style="2" bestFit="1" customWidth="1"/>
    <col min="15116" max="15329" width="9.140625" style="2"/>
    <col min="15330" max="15331" width="0" style="2" hidden="1" customWidth="1"/>
    <col min="15332" max="15332" width="25.5703125" style="2" bestFit="1" customWidth="1"/>
    <col min="15333" max="15333" width="12.7109375" style="2" customWidth="1"/>
    <col min="15334" max="15334" width="10.85546875" style="2" customWidth="1"/>
    <col min="15335" max="15335" width="12.7109375" style="2" bestFit="1" customWidth="1"/>
    <col min="15336" max="15336" width="10.7109375" style="2" customWidth="1"/>
    <col min="15337" max="15337" width="11.7109375" style="2" bestFit="1" customWidth="1"/>
    <col min="15338" max="15338" width="11.5703125" style="2" customWidth="1"/>
    <col min="15339" max="15339" width="12.7109375" style="2" bestFit="1" customWidth="1"/>
    <col min="15340" max="15340" width="9.140625" style="2" bestFit="1" customWidth="1"/>
    <col min="15341" max="15341" width="12.7109375" style="2" customWidth="1"/>
    <col min="15342" max="15342" width="13.5703125" style="2" customWidth="1"/>
    <col min="15343" max="15343" width="14.28515625" style="2" bestFit="1" customWidth="1"/>
    <col min="15344" max="15345" width="12.28515625" style="2" bestFit="1" customWidth="1"/>
    <col min="15346" max="15346" width="9.42578125" style="2" customWidth="1"/>
    <col min="15347" max="15347" width="12.7109375" style="2" bestFit="1" customWidth="1"/>
    <col min="15348" max="15348" width="9.85546875" style="2" customWidth="1"/>
    <col min="15349" max="15349" width="12.7109375" style="2" customWidth="1"/>
    <col min="15350" max="15350" width="7.28515625" style="2" bestFit="1" customWidth="1"/>
    <col min="15351" max="15351" width="12.7109375" style="2" bestFit="1" customWidth="1"/>
    <col min="15352" max="15352" width="7.28515625" style="2" bestFit="1" customWidth="1"/>
    <col min="15353" max="15353" width="12.7109375" style="2" bestFit="1" customWidth="1"/>
    <col min="15354" max="15354" width="7.28515625" style="2" bestFit="1" customWidth="1"/>
    <col min="15355" max="15355" width="13.140625" style="2" customWidth="1"/>
    <col min="15356" max="15356" width="7.28515625" style="2" bestFit="1" customWidth="1"/>
    <col min="15357" max="15357" width="12.7109375" style="2" bestFit="1" customWidth="1"/>
    <col min="15358" max="15358" width="7.28515625" style="2" bestFit="1" customWidth="1"/>
    <col min="15359" max="15359" width="13.42578125" style="2" bestFit="1" customWidth="1"/>
    <col min="15360" max="15360" width="7.28515625" style="2" customWidth="1"/>
    <col min="15361" max="15361" width="12.140625" style="2" customWidth="1"/>
    <col min="15362" max="15362" width="7.28515625" style="2" bestFit="1" customWidth="1"/>
    <col min="15363" max="15363" width="14.28515625" style="2" customWidth="1"/>
    <col min="15364" max="15364" width="8.140625" style="2" bestFit="1" customWidth="1"/>
    <col min="15365" max="15365" width="12.7109375" style="2" bestFit="1" customWidth="1"/>
    <col min="15366" max="15366" width="9.140625" style="2" bestFit="1" customWidth="1"/>
    <col min="15367" max="15367" width="12.7109375" style="2" bestFit="1" customWidth="1"/>
    <col min="15368" max="15368" width="15.42578125" style="2" bestFit="1" customWidth="1"/>
    <col min="15369" max="15369" width="12.85546875" style="2" bestFit="1" customWidth="1"/>
    <col min="15370" max="15370" width="9.5703125" style="2" bestFit="1" customWidth="1"/>
    <col min="15371" max="15371" width="12.28515625" style="2" bestFit="1" customWidth="1"/>
    <col min="15372" max="15585" width="9.140625" style="2"/>
    <col min="15586" max="15587" width="0" style="2" hidden="1" customWidth="1"/>
    <col min="15588" max="15588" width="25.5703125" style="2" bestFit="1" customWidth="1"/>
    <col min="15589" max="15589" width="12.7109375" style="2" customWidth="1"/>
    <col min="15590" max="15590" width="10.85546875" style="2" customWidth="1"/>
    <col min="15591" max="15591" width="12.7109375" style="2" bestFit="1" customWidth="1"/>
    <col min="15592" max="15592" width="10.7109375" style="2" customWidth="1"/>
    <col min="15593" max="15593" width="11.7109375" style="2" bestFit="1" customWidth="1"/>
    <col min="15594" max="15594" width="11.5703125" style="2" customWidth="1"/>
    <col min="15595" max="15595" width="12.7109375" style="2" bestFit="1" customWidth="1"/>
    <col min="15596" max="15596" width="9.140625" style="2" bestFit="1" customWidth="1"/>
    <col min="15597" max="15597" width="12.7109375" style="2" customWidth="1"/>
    <col min="15598" max="15598" width="13.5703125" style="2" customWidth="1"/>
    <col min="15599" max="15599" width="14.28515625" style="2" bestFit="1" customWidth="1"/>
    <col min="15600" max="15601" width="12.28515625" style="2" bestFit="1" customWidth="1"/>
    <col min="15602" max="15602" width="9.42578125" style="2" customWidth="1"/>
    <col min="15603" max="15603" width="12.7109375" style="2" bestFit="1" customWidth="1"/>
    <col min="15604" max="15604" width="9.85546875" style="2" customWidth="1"/>
    <col min="15605" max="15605" width="12.7109375" style="2" customWidth="1"/>
    <col min="15606" max="15606" width="7.28515625" style="2" bestFit="1" customWidth="1"/>
    <col min="15607" max="15607" width="12.7109375" style="2" bestFit="1" customWidth="1"/>
    <col min="15608" max="15608" width="7.28515625" style="2" bestFit="1" customWidth="1"/>
    <col min="15609" max="15609" width="12.7109375" style="2" bestFit="1" customWidth="1"/>
    <col min="15610" max="15610" width="7.28515625" style="2" bestFit="1" customWidth="1"/>
    <col min="15611" max="15611" width="13.140625" style="2" customWidth="1"/>
    <col min="15612" max="15612" width="7.28515625" style="2" bestFit="1" customWidth="1"/>
    <col min="15613" max="15613" width="12.7109375" style="2" bestFit="1" customWidth="1"/>
    <col min="15614" max="15614" width="7.28515625" style="2" bestFit="1" customWidth="1"/>
    <col min="15615" max="15615" width="13.42578125" style="2" bestFit="1" customWidth="1"/>
    <col min="15616" max="15616" width="7.28515625" style="2" customWidth="1"/>
    <col min="15617" max="15617" width="12.140625" style="2" customWidth="1"/>
    <col min="15618" max="15618" width="7.28515625" style="2" bestFit="1" customWidth="1"/>
    <col min="15619" max="15619" width="14.28515625" style="2" customWidth="1"/>
    <col min="15620" max="15620" width="8.140625" style="2" bestFit="1" customWidth="1"/>
    <col min="15621" max="15621" width="12.7109375" style="2" bestFit="1" customWidth="1"/>
    <col min="15622" max="15622" width="9.140625" style="2" bestFit="1" customWidth="1"/>
    <col min="15623" max="15623" width="12.7109375" style="2" bestFit="1" customWidth="1"/>
    <col min="15624" max="15624" width="15.42578125" style="2" bestFit="1" customWidth="1"/>
    <col min="15625" max="15625" width="12.85546875" style="2" bestFit="1" customWidth="1"/>
    <col min="15626" max="15626" width="9.5703125" style="2" bestFit="1" customWidth="1"/>
    <col min="15627" max="15627" width="12.28515625" style="2" bestFit="1" customWidth="1"/>
    <col min="15628" max="15841" width="9.140625" style="2"/>
    <col min="15842" max="15843" width="0" style="2" hidden="1" customWidth="1"/>
    <col min="15844" max="15844" width="25.5703125" style="2" bestFit="1" customWidth="1"/>
    <col min="15845" max="15845" width="12.7109375" style="2" customWidth="1"/>
    <col min="15846" max="15846" width="10.85546875" style="2" customWidth="1"/>
    <col min="15847" max="15847" width="12.7109375" style="2" bestFit="1" customWidth="1"/>
    <col min="15848" max="15848" width="10.7109375" style="2" customWidth="1"/>
    <col min="15849" max="15849" width="11.7109375" style="2" bestFit="1" customWidth="1"/>
    <col min="15850" max="15850" width="11.5703125" style="2" customWidth="1"/>
    <col min="15851" max="15851" width="12.7109375" style="2" bestFit="1" customWidth="1"/>
    <col min="15852" max="15852" width="9.140625" style="2" bestFit="1" customWidth="1"/>
    <col min="15853" max="15853" width="12.7109375" style="2" customWidth="1"/>
    <col min="15854" max="15854" width="13.5703125" style="2" customWidth="1"/>
    <col min="15855" max="15855" width="14.28515625" style="2" bestFit="1" customWidth="1"/>
    <col min="15856" max="15857" width="12.28515625" style="2" bestFit="1" customWidth="1"/>
    <col min="15858" max="15858" width="9.42578125" style="2" customWidth="1"/>
    <col min="15859" max="15859" width="12.7109375" style="2" bestFit="1" customWidth="1"/>
    <col min="15860" max="15860" width="9.85546875" style="2" customWidth="1"/>
    <col min="15861" max="15861" width="12.7109375" style="2" customWidth="1"/>
    <col min="15862" max="15862" width="7.28515625" style="2" bestFit="1" customWidth="1"/>
    <col min="15863" max="15863" width="12.7109375" style="2" bestFit="1" customWidth="1"/>
    <col min="15864" max="15864" width="7.28515625" style="2" bestFit="1" customWidth="1"/>
    <col min="15865" max="15865" width="12.7109375" style="2" bestFit="1" customWidth="1"/>
    <col min="15866" max="15866" width="7.28515625" style="2" bestFit="1" customWidth="1"/>
    <col min="15867" max="15867" width="13.140625" style="2" customWidth="1"/>
    <col min="15868" max="15868" width="7.28515625" style="2" bestFit="1" customWidth="1"/>
    <col min="15869" max="15869" width="12.7109375" style="2" bestFit="1" customWidth="1"/>
    <col min="15870" max="15870" width="7.28515625" style="2" bestFit="1" customWidth="1"/>
    <col min="15871" max="15871" width="13.42578125" style="2" bestFit="1" customWidth="1"/>
    <col min="15872" max="15872" width="7.28515625" style="2" customWidth="1"/>
    <col min="15873" max="15873" width="12.140625" style="2" customWidth="1"/>
    <col min="15874" max="15874" width="7.28515625" style="2" bestFit="1" customWidth="1"/>
    <col min="15875" max="15875" width="14.28515625" style="2" customWidth="1"/>
    <col min="15876" max="15876" width="8.140625" style="2" bestFit="1" customWidth="1"/>
    <col min="15877" max="15877" width="12.7109375" style="2" bestFit="1" customWidth="1"/>
    <col min="15878" max="15878" width="9.140625" style="2" bestFit="1" customWidth="1"/>
    <col min="15879" max="15879" width="12.7109375" style="2" bestFit="1" customWidth="1"/>
    <col min="15880" max="15880" width="15.42578125" style="2" bestFit="1" customWidth="1"/>
    <col min="15881" max="15881" width="12.85546875" style="2" bestFit="1" customWidth="1"/>
    <col min="15882" max="15882" width="9.5703125" style="2" bestFit="1" customWidth="1"/>
    <col min="15883" max="15883" width="12.28515625" style="2" bestFit="1" customWidth="1"/>
    <col min="15884" max="16097" width="9.140625" style="2"/>
    <col min="16098" max="16099" width="0" style="2" hidden="1" customWidth="1"/>
    <col min="16100" max="16100" width="25.5703125" style="2" bestFit="1" customWidth="1"/>
    <col min="16101" max="16101" width="12.7109375" style="2" customWidth="1"/>
    <col min="16102" max="16102" width="10.85546875" style="2" customWidth="1"/>
    <col min="16103" max="16103" width="12.7109375" style="2" bestFit="1" customWidth="1"/>
    <col min="16104" max="16104" width="10.7109375" style="2" customWidth="1"/>
    <col min="16105" max="16105" width="11.7109375" style="2" bestFit="1" customWidth="1"/>
    <col min="16106" max="16106" width="11.5703125" style="2" customWidth="1"/>
    <col min="16107" max="16107" width="12.7109375" style="2" bestFit="1" customWidth="1"/>
    <col min="16108" max="16108" width="9.140625" style="2" bestFit="1" customWidth="1"/>
    <col min="16109" max="16109" width="12.7109375" style="2" customWidth="1"/>
    <col min="16110" max="16110" width="13.5703125" style="2" customWidth="1"/>
    <col min="16111" max="16111" width="14.28515625" style="2" bestFit="1" customWidth="1"/>
    <col min="16112" max="16113" width="12.28515625" style="2" bestFit="1" customWidth="1"/>
    <col min="16114" max="16114" width="9.42578125" style="2" customWidth="1"/>
    <col min="16115" max="16115" width="12.7109375" style="2" bestFit="1" customWidth="1"/>
    <col min="16116" max="16116" width="9.85546875" style="2" customWidth="1"/>
    <col min="16117" max="16117" width="12.7109375" style="2" customWidth="1"/>
    <col min="16118" max="16118" width="7.28515625" style="2" bestFit="1" customWidth="1"/>
    <col min="16119" max="16119" width="12.7109375" style="2" bestFit="1" customWidth="1"/>
    <col min="16120" max="16120" width="7.28515625" style="2" bestFit="1" customWidth="1"/>
    <col min="16121" max="16121" width="12.7109375" style="2" bestFit="1" customWidth="1"/>
    <col min="16122" max="16122" width="7.28515625" style="2" bestFit="1" customWidth="1"/>
    <col min="16123" max="16123" width="13.140625" style="2" customWidth="1"/>
    <col min="16124" max="16124" width="7.28515625" style="2" bestFit="1" customWidth="1"/>
    <col min="16125" max="16125" width="12.7109375" style="2" bestFit="1" customWidth="1"/>
    <col min="16126" max="16126" width="7.28515625" style="2" bestFit="1" customWidth="1"/>
    <col min="16127" max="16127" width="13.42578125" style="2" bestFit="1" customWidth="1"/>
    <col min="16128" max="16128" width="7.28515625" style="2" customWidth="1"/>
    <col min="16129" max="16129" width="12.140625" style="2" customWidth="1"/>
    <col min="16130" max="16130" width="7.28515625" style="2" bestFit="1" customWidth="1"/>
    <col min="16131" max="16131" width="14.28515625" style="2" customWidth="1"/>
    <col min="16132" max="16132" width="8.140625" style="2" bestFit="1" customWidth="1"/>
    <col min="16133" max="16133" width="12.7109375" style="2" bestFit="1" customWidth="1"/>
    <col min="16134" max="16134" width="9.140625" style="2" bestFit="1" customWidth="1"/>
    <col min="16135" max="16135" width="12.7109375" style="2" bestFit="1" customWidth="1"/>
    <col min="16136" max="16136" width="15.42578125" style="2" bestFit="1" customWidth="1"/>
    <col min="16137" max="16137" width="12.85546875" style="2" bestFit="1" customWidth="1"/>
    <col min="16138" max="16138" width="9.5703125" style="2" bestFit="1" customWidth="1"/>
    <col min="16139" max="16139" width="12.28515625" style="2" bestFit="1" customWidth="1"/>
    <col min="16140" max="16384" width="9.140625" style="2"/>
  </cols>
  <sheetData>
    <row r="1" spans="1:9" x14ac:dyDescent="0.3">
      <c r="C1" s="1" t="s">
        <v>68</v>
      </c>
    </row>
    <row r="2" spans="1:9" x14ac:dyDescent="0.3">
      <c r="C2" s="1"/>
      <c r="D2" s="1" t="s">
        <v>0</v>
      </c>
      <c r="E2" s="1"/>
      <c r="F2" s="1"/>
      <c r="G2" s="1"/>
    </row>
    <row r="3" spans="1:9" x14ac:dyDescent="0.3">
      <c r="A3" s="1"/>
      <c r="B3" s="1"/>
      <c r="C3" s="4" t="s">
        <v>1</v>
      </c>
      <c r="D3" s="1"/>
      <c r="E3" s="1"/>
      <c r="F3" s="1" t="s">
        <v>2</v>
      </c>
      <c r="G3" s="1"/>
      <c r="I3" s="35"/>
    </row>
    <row r="4" spans="1:9" x14ac:dyDescent="0.3">
      <c r="A4" s="1"/>
      <c r="B4" s="1"/>
      <c r="C4" s="4" t="s">
        <v>3</v>
      </c>
      <c r="D4" s="1"/>
      <c r="E4" s="1"/>
      <c r="F4" s="1" t="s">
        <v>4</v>
      </c>
      <c r="G4" s="1"/>
      <c r="I4" s="33"/>
    </row>
    <row r="5" spans="1:9" x14ac:dyDescent="0.3">
      <c r="A5" s="1"/>
      <c r="B5" s="1"/>
      <c r="C5" s="4"/>
      <c r="D5" s="37"/>
      <c r="E5" s="1"/>
      <c r="F5" s="1"/>
      <c r="G5" s="1"/>
      <c r="I5" s="33"/>
    </row>
    <row r="6" spans="1:9" x14ac:dyDescent="0.3">
      <c r="A6" s="1"/>
      <c r="B6" s="1"/>
      <c r="C6" s="37"/>
      <c r="D6" s="41"/>
      <c r="E6" s="41"/>
      <c r="F6" s="41"/>
      <c r="G6" s="41"/>
      <c r="H6" s="47"/>
      <c r="I6" s="50"/>
    </row>
    <row r="7" spans="1:9" ht="18" x14ac:dyDescent="0.35">
      <c r="A7" s="1"/>
      <c r="B7" s="1"/>
      <c r="C7" s="44" t="s">
        <v>136</v>
      </c>
      <c r="D7" s="45">
        <v>13544000</v>
      </c>
      <c r="E7" s="265" t="s">
        <v>5</v>
      </c>
      <c r="F7" s="36"/>
      <c r="G7" s="36"/>
      <c r="H7" s="47"/>
      <c r="I7" s="47"/>
    </row>
    <row r="8" spans="1:9" ht="18" x14ac:dyDescent="0.35">
      <c r="A8" s="1"/>
      <c r="B8" s="1"/>
      <c r="C8" s="48" t="s">
        <v>137</v>
      </c>
      <c r="D8" s="266">
        <f>SUM(D7*5%)</f>
        <v>677200</v>
      </c>
      <c r="E8" s="36"/>
      <c r="F8" s="49"/>
      <c r="G8" s="39"/>
      <c r="H8" s="51"/>
      <c r="I8" s="50"/>
    </row>
    <row r="9" spans="1:9" ht="18" x14ac:dyDescent="0.35">
      <c r="A9" s="1"/>
      <c r="B9" s="1"/>
      <c r="C9" s="48" t="s">
        <v>138</v>
      </c>
      <c r="D9" s="266">
        <f>SUM(D7*1%)</f>
        <v>135440</v>
      </c>
      <c r="E9" s="36"/>
      <c r="F9" s="49"/>
      <c r="G9" s="39"/>
      <c r="H9" s="47"/>
      <c r="I9" s="52"/>
    </row>
    <row r="10" spans="1:9" ht="18" x14ac:dyDescent="0.35">
      <c r="A10" s="1"/>
      <c r="B10" s="1"/>
      <c r="C10" s="48" t="s">
        <v>139</v>
      </c>
      <c r="D10" s="267">
        <f>SUM(D7-D8-D9)</f>
        <v>12731360</v>
      </c>
      <c r="E10" s="36"/>
      <c r="F10" s="49"/>
      <c r="G10" s="39"/>
      <c r="H10" s="47"/>
      <c r="I10" s="50"/>
    </row>
    <row r="11" spans="1:9" ht="18" x14ac:dyDescent="0.35">
      <c r="A11" s="1"/>
      <c r="B11" s="1"/>
      <c r="C11" s="48" t="s">
        <v>140</v>
      </c>
      <c r="D11" s="267">
        <f>SUM(D10/2)</f>
        <v>6365680</v>
      </c>
      <c r="E11" s="49"/>
      <c r="F11" s="49"/>
      <c r="G11" s="39"/>
      <c r="H11" s="33"/>
      <c r="I11" s="35"/>
    </row>
    <row r="12" spans="1:9" ht="17.25" x14ac:dyDescent="0.35">
      <c r="A12" s="1"/>
      <c r="B12" s="1"/>
      <c r="C12" s="44"/>
      <c r="D12" s="36"/>
      <c r="E12" s="36"/>
      <c r="F12" s="36"/>
      <c r="G12" s="39"/>
      <c r="H12" s="35"/>
      <c r="I12" s="262"/>
    </row>
    <row r="13" spans="1:9" ht="17.25" customHeight="1" x14ac:dyDescent="0.35">
      <c r="A13" s="1"/>
      <c r="B13" s="1"/>
      <c r="C13" s="454" t="s">
        <v>135</v>
      </c>
      <c r="D13" s="455"/>
      <c r="E13" s="455"/>
      <c r="F13" s="455"/>
      <c r="G13" s="455"/>
      <c r="H13" s="455"/>
      <c r="I13" s="455"/>
    </row>
    <row r="14" spans="1:9" ht="14.45" customHeight="1" x14ac:dyDescent="0.3">
      <c r="C14" s="23" t="s">
        <v>33</v>
      </c>
      <c r="D14" s="23"/>
      <c r="E14" s="23"/>
      <c r="F14" s="23"/>
      <c r="G14" s="23"/>
      <c r="H14" s="23"/>
      <c r="I14" s="23"/>
    </row>
    <row r="15" spans="1:9" ht="37.5" customHeight="1" x14ac:dyDescent="0.35">
      <c r="C15" s="448" t="s">
        <v>34</v>
      </c>
      <c r="D15" s="431" t="s">
        <v>129</v>
      </c>
      <c r="E15" s="432"/>
      <c r="F15" s="431" t="s">
        <v>130</v>
      </c>
      <c r="G15" s="432"/>
      <c r="H15" s="435" t="s">
        <v>128</v>
      </c>
      <c r="I15" s="435"/>
    </row>
    <row r="16" spans="1:9" ht="31.5" customHeight="1" x14ac:dyDescent="0.3">
      <c r="C16" s="449"/>
      <c r="D16" s="63" t="s">
        <v>17</v>
      </c>
      <c r="E16" s="63" t="s">
        <v>43</v>
      </c>
      <c r="F16" s="63" t="s">
        <v>17</v>
      </c>
      <c r="G16" s="63" t="s">
        <v>43</v>
      </c>
      <c r="H16" s="65" t="s">
        <v>17</v>
      </c>
      <c r="I16" s="65" t="s">
        <v>43</v>
      </c>
    </row>
    <row r="17" spans="3:9" ht="21.75" customHeight="1" x14ac:dyDescent="0.3">
      <c r="C17" s="75" t="s">
        <v>44</v>
      </c>
      <c r="D17" s="76">
        <v>1137</v>
      </c>
      <c r="E17" s="77">
        <f>SUM(D17*1.7215*1738)</f>
        <v>3401866.4790000003</v>
      </c>
      <c r="F17" s="76">
        <v>1137</v>
      </c>
      <c r="G17" s="77">
        <f>SUM(F17*1.7215*1738)</f>
        <v>3401866.4790000003</v>
      </c>
      <c r="H17" s="79">
        <f>SUM(D17+F17)</f>
        <v>2274</v>
      </c>
      <c r="I17" s="80">
        <f>SUM(E17+G17)</f>
        <v>6803732.9580000006</v>
      </c>
    </row>
    <row r="18" spans="3:9" ht="14.45" customHeight="1" x14ac:dyDescent="0.3">
      <c r="C18" s="96" t="s">
        <v>49</v>
      </c>
      <c r="D18" s="97">
        <v>37</v>
      </c>
      <c r="E18" s="24">
        <f>SUM(D18*11.32*234.25)</f>
        <v>98113.27</v>
      </c>
      <c r="F18" s="97">
        <v>37</v>
      </c>
      <c r="G18" s="24">
        <f>SUM(F18*11.32*234.25)</f>
        <v>98113.27</v>
      </c>
      <c r="H18" s="79">
        <f t="shared" ref="H18:H21" si="0">SUM(D18+F18)</f>
        <v>74</v>
      </c>
      <c r="I18" s="80">
        <f t="shared" ref="I18:I21" si="1">SUM(E18+G18)</f>
        <v>196226.54</v>
      </c>
    </row>
    <row r="19" spans="3:9" x14ac:dyDescent="0.3">
      <c r="C19" s="96" t="s">
        <v>50</v>
      </c>
      <c r="D19" s="97">
        <v>9</v>
      </c>
      <c r="E19" s="24">
        <f>SUM(D19*8.18*664.11)</f>
        <v>48891.778200000001</v>
      </c>
      <c r="F19" s="97">
        <v>9</v>
      </c>
      <c r="G19" s="24">
        <f>SUM(F19*8.18*664.11)</f>
        <v>48891.778200000001</v>
      </c>
      <c r="H19" s="79">
        <f t="shared" si="0"/>
        <v>18</v>
      </c>
      <c r="I19" s="80">
        <f t="shared" si="1"/>
        <v>97783.556400000001</v>
      </c>
    </row>
    <row r="20" spans="3:9" x14ac:dyDescent="0.3">
      <c r="C20" s="96" t="s">
        <v>52</v>
      </c>
      <c r="D20" s="97"/>
      <c r="E20" s="24">
        <f>SUM('1,1,necesar lunar'!E61)</f>
        <v>474746.09</v>
      </c>
      <c r="F20" s="97"/>
      <c r="G20" s="24">
        <f>SUM(E20)</f>
        <v>474746.09</v>
      </c>
      <c r="H20" s="79">
        <f t="shared" si="0"/>
        <v>0</v>
      </c>
      <c r="I20" s="80">
        <f t="shared" si="1"/>
        <v>949492.18</v>
      </c>
    </row>
    <row r="21" spans="3:9" ht="40.5" x14ac:dyDescent="0.3">
      <c r="C21" s="96" t="s">
        <v>53</v>
      </c>
      <c r="D21" s="97"/>
      <c r="E21" s="24">
        <v>0</v>
      </c>
      <c r="F21" s="97"/>
      <c r="G21" s="24">
        <v>0</v>
      </c>
      <c r="H21" s="79">
        <f t="shared" si="0"/>
        <v>0</v>
      </c>
      <c r="I21" s="80">
        <f t="shared" si="1"/>
        <v>0</v>
      </c>
    </row>
    <row r="22" spans="3:9" ht="15.75" thickBot="1" x14ac:dyDescent="0.35">
      <c r="C22" s="96" t="s">
        <v>57</v>
      </c>
      <c r="D22" s="97">
        <f t="shared" ref="D22:I22" si="2">SUM(D17:D21)</f>
        <v>1183</v>
      </c>
      <c r="E22" s="24">
        <f t="shared" si="2"/>
        <v>4023617.6172000002</v>
      </c>
      <c r="F22" s="97">
        <f t="shared" si="2"/>
        <v>1183</v>
      </c>
      <c r="G22" s="24">
        <f t="shared" si="2"/>
        <v>4023617.6172000002</v>
      </c>
      <c r="H22" s="97">
        <f t="shared" si="2"/>
        <v>2366</v>
      </c>
      <c r="I22" s="24">
        <f t="shared" si="2"/>
        <v>8047235.2344000004</v>
      </c>
    </row>
    <row r="23" spans="3:9" x14ac:dyDescent="0.3">
      <c r="C23" s="23"/>
      <c r="D23" s="23">
        <f>SUM(B23-C23)</f>
        <v>0</v>
      </c>
      <c r="E23" s="117">
        <f>SUM(E22-'1,1,necesar lunar'!F61)</f>
        <v>0</v>
      </c>
      <c r="F23" s="23"/>
      <c r="G23" s="23"/>
      <c r="H23" s="114"/>
      <c r="I23" s="115"/>
    </row>
    <row r="24" spans="3:9" ht="15.75" thickBot="1" x14ac:dyDescent="0.35">
      <c r="C24" s="23" t="s">
        <v>11</v>
      </c>
      <c r="D24" s="23"/>
      <c r="E24" s="23"/>
      <c r="F24" s="23"/>
      <c r="G24" s="117"/>
      <c r="H24" s="130"/>
      <c r="I24" s="131"/>
    </row>
    <row r="25" spans="3:9" ht="34.5" customHeight="1" x14ac:dyDescent="0.35">
      <c r="C25" s="448" t="s">
        <v>34</v>
      </c>
      <c r="D25" s="431">
        <v>44562</v>
      </c>
      <c r="E25" s="432"/>
      <c r="F25" s="431">
        <v>44593</v>
      </c>
      <c r="G25" s="432"/>
      <c r="H25" s="443" t="s">
        <v>35</v>
      </c>
      <c r="I25" s="443"/>
    </row>
    <row r="26" spans="3:9" x14ac:dyDescent="0.3">
      <c r="C26" s="449"/>
      <c r="D26" s="63" t="s">
        <v>17</v>
      </c>
      <c r="E26" s="63" t="s">
        <v>43</v>
      </c>
      <c r="F26" s="63" t="s">
        <v>17</v>
      </c>
      <c r="G26" s="63" t="s">
        <v>43</v>
      </c>
      <c r="H26" s="65" t="s">
        <v>17</v>
      </c>
      <c r="I26" s="65" t="s">
        <v>43</v>
      </c>
    </row>
    <row r="27" spans="3:9" x14ac:dyDescent="0.3">
      <c r="C27" s="96" t="s">
        <v>44</v>
      </c>
      <c r="D27" s="135">
        <v>301</v>
      </c>
      <c r="E27" s="136">
        <f>SUM(D27*1.1147*1709)</f>
        <v>573411.71230000001</v>
      </c>
      <c r="F27" s="135">
        <v>301</v>
      </c>
      <c r="G27" s="136">
        <f>SUM(F27*1.1147*1709)</f>
        <v>573411.71230000001</v>
      </c>
      <c r="H27" s="79">
        <f>SUM(D27+F27)</f>
        <v>602</v>
      </c>
      <c r="I27" s="80">
        <f>SUM(E27+G27)</f>
        <v>1146823.4246</v>
      </c>
    </row>
    <row r="28" spans="3:9" x14ac:dyDescent="0.3">
      <c r="C28" s="96" t="s">
        <v>52</v>
      </c>
      <c r="D28" s="97"/>
      <c r="E28" s="24">
        <f>SUM('1,1,necesar lunar'!E62-5000)</f>
        <v>243000</v>
      </c>
      <c r="F28" s="97"/>
      <c r="G28" s="24">
        <f>SUM(E28)</f>
        <v>243000</v>
      </c>
      <c r="H28" s="79">
        <f t="shared" ref="H28:H29" si="3">SUM(D28+F28)</f>
        <v>0</v>
      </c>
      <c r="I28" s="80">
        <f t="shared" ref="I28:I29" si="4">SUM(E28+G28)</f>
        <v>486000</v>
      </c>
    </row>
    <row r="29" spans="3:9" ht="40.5" x14ac:dyDescent="0.3">
      <c r="C29" s="96" t="s">
        <v>53</v>
      </c>
      <c r="D29" s="97">
        <v>13</v>
      </c>
      <c r="E29" s="24">
        <v>5000</v>
      </c>
      <c r="F29" s="97">
        <v>13</v>
      </c>
      <c r="G29" s="24">
        <f>SUM(E29)</f>
        <v>5000</v>
      </c>
      <c r="H29" s="79">
        <f t="shared" si="3"/>
        <v>26</v>
      </c>
      <c r="I29" s="80">
        <f t="shared" si="4"/>
        <v>10000</v>
      </c>
    </row>
    <row r="30" spans="3:9" ht="15.75" thickBot="1" x14ac:dyDescent="0.35">
      <c r="C30" s="96" t="s">
        <v>57</v>
      </c>
      <c r="D30" s="97">
        <f t="shared" ref="D30:I30" si="5">SUM(D27:D29)</f>
        <v>314</v>
      </c>
      <c r="E30" s="24">
        <f t="shared" si="5"/>
        <v>821411.71230000001</v>
      </c>
      <c r="F30" s="97">
        <f t="shared" si="5"/>
        <v>314</v>
      </c>
      <c r="G30" s="24">
        <f t="shared" si="5"/>
        <v>821411.71230000001</v>
      </c>
      <c r="H30" s="97">
        <f t="shared" si="5"/>
        <v>628</v>
      </c>
      <c r="I30" s="24">
        <f t="shared" si="5"/>
        <v>1642823.4246</v>
      </c>
    </row>
    <row r="31" spans="3:9" x14ac:dyDescent="0.3">
      <c r="C31" s="23"/>
      <c r="D31" s="23"/>
      <c r="E31" s="117">
        <f>SUM(E30-'1,1,necesar lunar'!F62)</f>
        <v>0</v>
      </c>
      <c r="F31" s="23"/>
      <c r="G31" s="147"/>
      <c r="H31" s="150"/>
      <c r="I31" s="151"/>
    </row>
    <row r="32" spans="3:9" ht="15.75" thickBot="1" x14ac:dyDescent="0.35">
      <c r="C32" s="23" t="s">
        <v>62</v>
      </c>
      <c r="D32" s="23"/>
      <c r="E32" s="23"/>
      <c r="F32" s="23"/>
      <c r="G32" s="153"/>
      <c r="H32" s="155"/>
      <c r="I32" s="156"/>
    </row>
    <row r="33" spans="3:9" ht="34.5" customHeight="1" x14ac:dyDescent="0.35">
      <c r="C33" s="429" t="s">
        <v>34</v>
      </c>
      <c r="D33" s="431">
        <v>44562</v>
      </c>
      <c r="E33" s="432"/>
      <c r="F33" s="431">
        <v>44593</v>
      </c>
      <c r="G33" s="440"/>
      <c r="H33" s="443" t="s">
        <v>35</v>
      </c>
      <c r="I33" s="443"/>
    </row>
    <row r="34" spans="3:9" x14ac:dyDescent="0.3">
      <c r="C34" s="430"/>
      <c r="D34" s="63" t="s">
        <v>17</v>
      </c>
      <c r="E34" s="63" t="s">
        <v>43</v>
      </c>
      <c r="F34" s="63" t="s">
        <v>17</v>
      </c>
      <c r="G34" s="63" t="s">
        <v>43</v>
      </c>
      <c r="H34" s="65" t="s">
        <v>17</v>
      </c>
      <c r="I34" s="65" t="s">
        <v>43</v>
      </c>
    </row>
    <row r="35" spans="3:9" x14ac:dyDescent="0.3">
      <c r="C35" s="96" t="s">
        <v>44</v>
      </c>
      <c r="D35" s="76">
        <v>332</v>
      </c>
      <c r="E35" s="158">
        <f>SUM(D35*1.3716*1709)</f>
        <v>778229.38079999993</v>
      </c>
      <c r="F35" s="76">
        <v>332</v>
      </c>
      <c r="G35" s="158">
        <f>SUM(F35*1.3716*1709)</f>
        <v>778229.38079999993</v>
      </c>
      <c r="H35" s="79">
        <f>SUM(D35+F35)</f>
        <v>664</v>
      </c>
      <c r="I35" s="80">
        <f>SUM(E35+G35)</f>
        <v>1556458.7615999999</v>
      </c>
    </row>
    <row r="36" spans="3:9" x14ac:dyDescent="0.3">
      <c r="C36" s="96" t="s">
        <v>52</v>
      </c>
      <c r="D36" s="97"/>
      <c r="E36" s="24">
        <f>SUM('1,1,necesar lunar'!E63-2500)</f>
        <v>374500</v>
      </c>
      <c r="F36" s="97"/>
      <c r="G36" s="24">
        <f>SUM(E36)</f>
        <v>374500</v>
      </c>
      <c r="H36" s="79">
        <f t="shared" ref="H36:H37" si="6">SUM(D36+F36)</f>
        <v>0</v>
      </c>
      <c r="I36" s="80">
        <f t="shared" ref="I36:I37" si="7">SUM(E36+G36)</f>
        <v>749000</v>
      </c>
    </row>
    <row r="37" spans="3:9" ht="40.5" x14ac:dyDescent="0.3">
      <c r="C37" s="96" t="s">
        <v>53</v>
      </c>
      <c r="D37" s="97"/>
      <c r="E37" s="24">
        <v>2500</v>
      </c>
      <c r="F37" s="97"/>
      <c r="G37" s="24">
        <v>2500</v>
      </c>
      <c r="H37" s="79">
        <f t="shared" si="6"/>
        <v>0</v>
      </c>
      <c r="I37" s="80">
        <f t="shared" si="7"/>
        <v>5000</v>
      </c>
    </row>
    <row r="38" spans="3:9" ht="15.75" thickBot="1" x14ac:dyDescent="0.35">
      <c r="C38" s="96" t="s">
        <v>57</v>
      </c>
      <c r="D38" s="97">
        <f t="shared" ref="D38:I38" si="8">SUM(D35:D37)</f>
        <v>332</v>
      </c>
      <c r="E38" s="24">
        <f t="shared" si="8"/>
        <v>1155229.3807999999</v>
      </c>
      <c r="F38" s="97">
        <f t="shared" si="8"/>
        <v>332</v>
      </c>
      <c r="G38" s="24">
        <f t="shared" si="8"/>
        <v>1155229.3807999999</v>
      </c>
      <c r="H38" s="97">
        <f t="shared" si="8"/>
        <v>664</v>
      </c>
      <c r="I38" s="24">
        <f t="shared" si="8"/>
        <v>2310458.7615999999</v>
      </c>
    </row>
    <row r="39" spans="3:9" x14ac:dyDescent="0.3">
      <c r="C39" s="23"/>
      <c r="D39" s="23"/>
      <c r="E39" s="117">
        <f>SUM(E38-'1,1,necesar lunar'!F63)</f>
        <v>0</v>
      </c>
      <c r="F39" s="23"/>
      <c r="G39" s="147"/>
      <c r="H39" s="150"/>
      <c r="I39" s="151"/>
    </row>
    <row r="40" spans="3:9" ht="15.75" thickBot="1" x14ac:dyDescent="0.35">
      <c r="C40" s="23" t="s">
        <v>12</v>
      </c>
      <c r="D40" s="23"/>
      <c r="E40" s="23"/>
      <c r="F40" s="23"/>
      <c r="G40" s="153"/>
      <c r="H40" s="155"/>
      <c r="I40" s="156"/>
    </row>
    <row r="41" spans="3:9" ht="33.75" customHeight="1" x14ac:dyDescent="0.35">
      <c r="C41" s="429" t="s">
        <v>34</v>
      </c>
      <c r="D41" s="431">
        <v>44562</v>
      </c>
      <c r="E41" s="432"/>
      <c r="F41" s="431">
        <v>44593</v>
      </c>
      <c r="G41" s="432"/>
      <c r="H41" s="435" t="s">
        <v>35</v>
      </c>
      <c r="I41" s="435"/>
    </row>
    <row r="42" spans="3:9" x14ac:dyDescent="0.3">
      <c r="C42" s="430"/>
      <c r="D42" s="63" t="s">
        <v>17</v>
      </c>
      <c r="E42" s="63" t="s">
        <v>43</v>
      </c>
      <c r="F42" s="63" t="s">
        <v>17</v>
      </c>
      <c r="G42" s="63" t="s">
        <v>43</v>
      </c>
      <c r="H42" s="65" t="s">
        <v>17</v>
      </c>
      <c r="I42" s="65" t="s">
        <v>43</v>
      </c>
    </row>
    <row r="43" spans="3:9" x14ac:dyDescent="0.3">
      <c r="C43" s="96" t="s">
        <v>44</v>
      </c>
      <c r="D43" s="76">
        <v>92</v>
      </c>
      <c r="E43" s="77">
        <f>SUM(D43*1.3574*1709)</f>
        <v>213421.28719999999</v>
      </c>
      <c r="F43" s="76">
        <v>92</v>
      </c>
      <c r="G43" s="77">
        <f>SUM(F43*1.3574*1709)</f>
        <v>213421.28719999999</v>
      </c>
      <c r="H43" s="79">
        <f>SUM(D43+F43)</f>
        <v>184</v>
      </c>
      <c r="I43" s="80">
        <f>SUM(E43+G43)</f>
        <v>426842.57439999998</v>
      </c>
    </row>
    <row r="44" spans="3:9" x14ac:dyDescent="0.3">
      <c r="C44" s="96" t="s">
        <v>52</v>
      </c>
      <c r="D44" s="97"/>
      <c r="E44" s="24">
        <f>SUM('1,1,necesar lunar'!E64-1000)</f>
        <v>151000</v>
      </c>
      <c r="F44" s="97"/>
      <c r="G44" s="24">
        <f>SUM(E44)</f>
        <v>151000</v>
      </c>
      <c r="H44" s="79">
        <f t="shared" ref="H44:H45" si="9">SUM(D44+F44)</f>
        <v>0</v>
      </c>
      <c r="I44" s="80">
        <f t="shared" ref="I44:I45" si="10">SUM(E44+G44)</f>
        <v>302000</v>
      </c>
    </row>
    <row r="45" spans="3:9" ht="40.5" x14ac:dyDescent="0.3">
      <c r="C45" s="96" t="s">
        <v>53</v>
      </c>
      <c r="D45" s="97"/>
      <c r="E45" s="24">
        <v>1000</v>
      </c>
      <c r="F45" s="97"/>
      <c r="G45" s="24">
        <v>1000</v>
      </c>
      <c r="H45" s="79">
        <f t="shared" si="9"/>
        <v>0</v>
      </c>
      <c r="I45" s="80">
        <f t="shared" si="10"/>
        <v>2000</v>
      </c>
    </row>
    <row r="46" spans="3:9" ht="15.75" thickBot="1" x14ac:dyDescent="0.35">
      <c r="C46" s="96" t="s">
        <v>57</v>
      </c>
      <c r="D46" s="97">
        <f t="shared" ref="D46:I46" si="11">SUM(D43:D45)</f>
        <v>92</v>
      </c>
      <c r="E46" s="24">
        <f t="shared" si="11"/>
        <v>365421.28720000002</v>
      </c>
      <c r="F46" s="97">
        <f t="shared" si="11"/>
        <v>92</v>
      </c>
      <c r="G46" s="24">
        <f t="shared" si="11"/>
        <v>365421.28720000002</v>
      </c>
      <c r="H46" s="97">
        <f t="shared" si="11"/>
        <v>184</v>
      </c>
      <c r="I46" s="24">
        <f t="shared" si="11"/>
        <v>730842.57440000004</v>
      </c>
    </row>
    <row r="47" spans="3:9" x14ac:dyDescent="0.3">
      <c r="C47" s="160"/>
      <c r="D47" s="161"/>
      <c r="E47" s="161">
        <f>SUM(E46-'1,1,necesar lunar'!F64)</f>
        <v>0</v>
      </c>
      <c r="F47" s="23"/>
      <c r="G47" s="23"/>
      <c r="H47" s="162"/>
      <c r="I47" s="151"/>
    </row>
    <row r="48" spans="3:9" ht="18" thickBot="1" x14ac:dyDescent="0.4">
      <c r="C48" s="458" t="s">
        <v>65</v>
      </c>
      <c r="D48" s="458"/>
      <c r="E48" s="458"/>
      <c r="F48" s="23"/>
      <c r="G48" s="117"/>
      <c r="H48" s="174"/>
      <c r="I48" s="156"/>
    </row>
    <row r="49" spans="3:11" ht="36.75" customHeight="1" x14ac:dyDescent="0.35">
      <c r="C49" s="429" t="s">
        <v>34</v>
      </c>
      <c r="D49" s="431">
        <v>44562</v>
      </c>
      <c r="E49" s="432"/>
      <c r="F49" s="431">
        <v>44593</v>
      </c>
      <c r="G49" s="432"/>
      <c r="H49" s="435" t="s">
        <v>35</v>
      </c>
      <c r="I49" s="435"/>
    </row>
    <row r="50" spans="3:11" x14ac:dyDescent="0.3">
      <c r="C50" s="430"/>
      <c r="D50" s="63" t="s">
        <v>17</v>
      </c>
      <c r="E50" s="63" t="s">
        <v>43</v>
      </c>
      <c r="F50" s="63" t="s">
        <v>17</v>
      </c>
      <c r="G50" s="63" t="s">
        <v>43</v>
      </c>
      <c r="H50" s="65" t="s">
        <v>17</v>
      </c>
      <c r="I50" s="65" t="s">
        <v>43</v>
      </c>
    </row>
    <row r="51" spans="3:11" x14ac:dyDescent="0.3">
      <c r="C51" s="96" t="s">
        <v>44</v>
      </c>
      <c r="D51" s="97">
        <f>SUM(D17+D27+D35+D43)</f>
        <v>1862</v>
      </c>
      <c r="E51" s="24">
        <f>SUM(E17+E27+E35+E43)</f>
        <v>4966928.8593000006</v>
      </c>
      <c r="F51" s="97">
        <f>SUM(F17+F27+F35+F43)</f>
        <v>1862</v>
      </c>
      <c r="G51" s="24">
        <f>SUM(G17+G27+G35+G43)</f>
        <v>4966928.8593000006</v>
      </c>
      <c r="H51" s="79">
        <f>SUM(D51+F51)</f>
        <v>3724</v>
      </c>
      <c r="I51" s="80">
        <f>SUM(E51+G51)</f>
        <v>9933857.7186000012</v>
      </c>
      <c r="J51" s="175"/>
    </row>
    <row r="52" spans="3:11" x14ac:dyDescent="0.3">
      <c r="C52" s="96" t="s">
        <v>49</v>
      </c>
      <c r="D52" s="97">
        <f t="shared" ref="D52:G53" si="12">SUM(D18)</f>
        <v>37</v>
      </c>
      <c r="E52" s="24">
        <f t="shared" si="12"/>
        <v>98113.27</v>
      </c>
      <c r="F52" s="97">
        <f t="shared" si="12"/>
        <v>37</v>
      </c>
      <c r="G52" s="24">
        <f t="shared" si="12"/>
        <v>98113.27</v>
      </c>
      <c r="H52" s="79">
        <f t="shared" ref="H52:H55" si="13">SUM(D52+F52)</f>
        <v>74</v>
      </c>
      <c r="I52" s="80">
        <f t="shared" ref="I52:I55" si="14">SUM(E52+G52)</f>
        <v>196226.54</v>
      </c>
      <c r="J52" s="175"/>
    </row>
    <row r="53" spans="3:11" x14ac:dyDescent="0.3">
      <c r="C53" s="96" t="s">
        <v>50</v>
      </c>
      <c r="D53" s="97">
        <f t="shared" si="12"/>
        <v>9</v>
      </c>
      <c r="E53" s="24">
        <f t="shared" si="12"/>
        <v>48891.778200000001</v>
      </c>
      <c r="F53" s="97">
        <f t="shared" si="12"/>
        <v>9</v>
      </c>
      <c r="G53" s="24">
        <f t="shared" si="12"/>
        <v>48891.778200000001</v>
      </c>
      <c r="H53" s="79">
        <f t="shared" si="13"/>
        <v>18</v>
      </c>
      <c r="I53" s="80">
        <f t="shared" si="14"/>
        <v>97783.556400000001</v>
      </c>
      <c r="J53" s="175"/>
      <c r="K53" s="175"/>
    </row>
    <row r="54" spans="3:11" x14ac:dyDescent="0.3">
      <c r="C54" s="96" t="s">
        <v>52</v>
      </c>
      <c r="D54" s="97"/>
      <c r="E54" s="24">
        <f>SUM(E20+E28+E36+E44)</f>
        <v>1243246.0900000001</v>
      </c>
      <c r="F54" s="97"/>
      <c r="G54" s="24">
        <f>SUM(G20+G28+G36+G44)</f>
        <v>1243246.0900000001</v>
      </c>
      <c r="H54" s="79">
        <f t="shared" si="13"/>
        <v>0</v>
      </c>
      <c r="I54" s="80">
        <f t="shared" si="14"/>
        <v>2486492.1800000002</v>
      </c>
      <c r="J54" s="175"/>
      <c r="K54" s="175"/>
    </row>
    <row r="55" spans="3:11" ht="40.5" x14ac:dyDescent="0.3">
      <c r="C55" s="96" t="s">
        <v>53</v>
      </c>
      <c r="D55" s="97"/>
      <c r="E55" s="24">
        <f>SUM(E21+E29+E37+E45)</f>
        <v>8500</v>
      </c>
      <c r="F55" s="97"/>
      <c r="G55" s="24">
        <f>SUM(G21+G29+G37+G45)</f>
        <v>8500</v>
      </c>
      <c r="H55" s="79">
        <f t="shared" si="13"/>
        <v>0</v>
      </c>
      <c r="I55" s="80">
        <f t="shared" si="14"/>
        <v>17000</v>
      </c>
    </row>
    <row r="56" spans="3:11" x14ac:dyDescent="0.3">
      <c r="C56" s="96" t="s">
        <v>57</v>
      </c>
      <c r="D56" s="97">
        <f t="shared" ref="D56:I56" si="15">SUM(D51:D55)</f>
        <v>1908</v>
      </c>
      <c r="E56" s="24">
        <f t="shared" si="15"/>
        <v>6365679.9974999996</v>
      </c>
      <c r="F56" s="97">
        <f t="shared" si="15"/>
        <v>1908</v>
      </c>
      <c r="G56" s="24">
        <f t="shared" si="15"/>
        <v>6365679.9974999996</v>
      </c>
      <c r="H56" s="97">
        <f t="shared" si="15"/>
        <v>3816</v>
      </c>
      <c r="I56" s="24">
        <f t="shared" si="15"/>
        <v>12731359.994999999</v>
      </c>
    </row>
    <row r="57" spans="3:11" x14ac:dyDescent="0.3">
      <c r="E57" s="175">
        <f>SUM(E56-D11)</f>
        <v>-2.5000004097819328E-3</v>
      </c>
      <c r="G57" s="175">
        <f>SUM(G56-D11)</f>
        <v>-2.5000004097819328E-3</v>
      </c>
      <c r="H57" s="186"/>
      <c r="I57" s="53">
        <f>SUM(I56-D10)</f>
        <v>-5.0000008195638657E-3</v>
      </c>
    </row>
    <row r="58" spans="3:11" x14ac:dyDescent="0.3">
      <c r="E58" s="175"/>
      <c r="G58" s="22" t="s">
        <v>23</v>
      </c>
      <c r="H58" s="188"/>
      <c r="I58" s="53"/>
      <c r="J58" s="33"/>
    </row>
    <row r="59" spans="3:11" x14ac:dyDescent="0.3">
      <c r="C59" s="22"/>
      <c r="D59" s="33"/>
      <c r="E59" s="53"/>
      <c r="F59" s="33"/>
      <c r="G59" s="33" t="s">
        <v>141</v>
      </c>
      <c r="H59" s="33"/>
      <c r="I59" s="53"/>
      <c r="J59" s="33"/>
    </row>
    <row r="60" spans="3:11" x14ac:dyDescent="0.3">
      <c r="C60" s="22"/>
      <c r="D60" s="33"/>
      <c r="E60" s="53"/>
      <c r="F60" s="33"/>
      <c r="G60" s="33"/>
      <c r="H60" s="48"/>
      <c r="I60" s="49"/>
      <c r="J60" s="33"/>
    </row>
    <row r="61" spans="3:11" x14ac:dyDescent="0.3">
      <c r="C61" s="22"/>
      <c r="D61" s="33"/>
      <c r="E61" s="53"/>
      <c r="F61" s="53"/>
      <c r="G61" s="33"/>
      <c r="H61" s="48"/>
      <c r="I61" s="48"/>
      <c r="J61" s="33"/>
    </row>
    <row r="62" spans="3:11" x14ac:dyDescent="0.3">
      <c r="D62" s="33"/>
      <c r="E62" s="53"/>
      <c r="F62" s="33"/>
      <c r="G62" s="33"/>
      <c r="H62" s="48"/>
      <c r="I62" s="48"/>
      <c r="J62" s="33"/>
    </row>
    <row r="63" spans="3:11" x14ac:dyDescent="0.3">
      <c r="D63" s="33"/>
      <c r="E63" s="53"/>
      <c r="F63" s="33"/>
      <c r="G63" s="33"/>
      <c r="H63" s="33"/>
      <c r="I63" s="33"/>
      <c r="J63" s="33"/>
    </row>
    <row r="64" spans="3:11" x14ac:dyDescent="0.3">
      <c r="D64" s="33"/>
      <c r="E64" s="53"/>
      <c r="F64" s="33"/>
      <c r="G64" s="33"/>
      <c r="H64" s="33"/>
      <c r="I64" s="33"/>
      <c r="J64" s="33"/>
    </row>
    <row r="65" spans="4:9" x14ac:dyDescent="0.3">
      <c r="D65" s="33"/>
      <c r="E65" s="53"/>
      <c r="F65" s="33"/>
      <c r="G65" s="33"/>
      <c r="H65" s="33"/>
      <c r="I65" s="33"/>
    </row>
    <row r="66" spans="4:9" x14ac:dyDescent="0.3">
      <c r="D66" s="33"/>
      <c r="E66" s="33"/>
      <c r="F66" s="33"/>
      <c r="G66" s="33"/>
      <c r="H66" s="209"/>
      <c r="I66" s="33"/>
    </row>
    <row r="67" spans="4:9" x14ac:dyDescent="0.3">
      <c r="H67" s="33"/>
      <c r="I67" s="33"/>
    </row>
    <row r="68" spans="4:9" x14ac:dyDescent="0.3">
      <c r="H68" s="33"/>
      <c r="I68" s="33"/>
    </row>
    <row r="69" spans="4:9" ht="15" customHeight="1" x14ac:dyDescent="0.3">
      <c r="H69" s="33"/>
      <c r="I69" s="33"/>
    </row>
    <row r="70" spans="4:9" x14ac:dyDescent="0.3">
      <c r="H70" s="33"/>
      <c r="I70" s="33"/>
    </row>
    <row r="71" spans="4:9" x14ac:dyDescent="0.3">
      <c r="H71" s="33"/>
      <c r="I71" s="33"/>
    </row>
    <row r="72" spans="4:9" x14ac:dyDescent="0.3">
      <c r="H72" s="33"/>
      <c r="I72" s="33"/>
    </row>
    <row r="73" spans="4:9" x14ac:dyDescent="0.3">
      <c r="H73" s="33"/>
      <c r="I73" s="33"/>
    </row>
    <row r="74" spans="4:9" x14ac:dyDescent="0.3">
      <c r="H74" s="33"/>
      <c r="I74" s="33"/>
    </row>
    <row r="75" spans="4:9" x14ac:dyDescent="0.3">
      <c r="H75" s="33"/>
      <c r="I75" s="33"/>
    </row>
    <row r="76" spans="4:9" x14ac:dyDescent="0.3">
      <c r="H76" s="33"/>
      <c r="I76" s="33"/>
    </row>
  </sheetData>
  <mergeCells count="22">
    <mergeCell ref="C49:C50"/>
    <mergeCell ref="D49:E49"/>
    <mergeCell ref="F49:G49"/>
    <mergeCell ref="H49:I49"/>
    <mergeCell ref="C48:E48"/>
    <mergeCell ref="C41:C42"/>
    <mergeCell ref="D41:E41"/>
    <mergeCell ref="F41:G41"/>
    <mergeCell ref="H41:I41"/>
    <mergeCell ref="C33:C34"/>
    <mergeCell ref="D33:E33"/>
    <mergeCell ref="F33:G33"/>
    <mergeCell ref="H33:I33"/>
    <mergeCell ref="C25:C26"/>
    <mergeCell ref="D25:E25"/>
    <mergeCell ref="F25:G25"/>
    <mergeCell ref="H25:I25"/>
    <mergeCell ref="C13:I13"/>
    <mergeCell ref="C15:C16"/>
    <mergeCell ref="D15:E15"/>
    <mergeCell ref="F15:G15"/>
    <mergeCell ref="H15:I15"/>
  </mergeCells>
  <pageMargins left="0" right="0" top="0" bottom="0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C43" workbookViewId="0">
      <selection activeCell="H62" sqref="H62"/>
    </sheetView>
  </sheetViews>
  <sheetFormatPr defaultRowHeight="15" x14ac:dyDescent="0.3"/>
  <cols>
    <col min="1" max="2" width="0" style="2" hidden="1" customWidth="1"/>
    <col min="3" max="3" width="25.5703125" style="2" bestFit="1" customWidth="1"/>
    <col min="4" max="4" width="15" style="2" customWidth="1"/>
    <col min="5" max="5" width="12.7109375" style="2" bestFit="1" customWidth="1"/>
    <col min="6" max="6" width="7.5703125" style="2" customWidth="1"/>
    <col min="7" max="7" width="11.7109375" style="2" bestFit="1" customWidth="1"/>
    <col min="8" max="8" width="9.140625" style="2" bestFit="1" customWidth="1"/>
    <col min="9" max="9" width="12.7109375" style="2" customWidth="1"/>
    <col min="10" max="10" width="13" style="2" customWidth="1"/>
    <col min="11" max="11" width="10.5703125" style="2" customWidth="1"/>
    <col min="12" max="12" width="12.140625" style="2" customWidth="1"/>
    <col min="13" max="225" width="9.140625" style="2"/>
    <col min="226" max="227" width="0" style="2" hidden="1" customWidth="1"/>
    <col min="228" max="228" width="25.5703125" style="2" bestFit="1" customWidth="1"/>
    <col min="229" max="229" width="12.7109375" style="2" customWidth="1"/>
    <col min="230" max="230" width="10.85546875" style="2" customWidth="1"/>
    <col min="231" max="231" width="12.7109375" style="2" bestFit="1" customWidth="1"/>
    <col min="232" max="232" width="10.7109375" style="2" customWidth="1"/>
    <col min="233" max="233" width="11.7109375" style="2" bestFit="1" customWidth="1"/>
    <col min="234" max="234" width="11.5703125" style="2" customWidth="1"/>
    <col min="235" max="235" width="12.7109375" style="2" bestFit="1" customWidth="1"/>
    <col min="236" max="236" width="9.140625" style="2" bestFit="1" customWidth="1"/>
    <col min="237" max="237" width="12.7109375" style="2" customWidth="1"/>
    <col min="238" max="238" width="13.5703125" style="2" customWidth="1"/>
    <col min="239" max="239" width="14.28515625" style="2" bestFit="1" customWidth="1"/>
    <col min="240" max="241" width="12.28515625" style="2" bestFit="1" customWidth="1"/>
    <col min="242" max="242" width="9.42578125" style="2" customWidth="1"/>
    <col min="243" max="243" width="12.7109375" style="2" bestFit="1" customWidth="1"/>
    <col min="244" max="244" width="9.85546875" style="2" customWidth="1"/>
    <col min="245" max="245" width="12.7109375" style="2" customWidth="1"/>
    <col min="246" max="246" width="7.28515625" style="2" bestFit="1" customWidth="1"/>
    <col min="247" max="247" width="12.7109375" style="2" bestFit="1" customWidth="1"/>
    <col min="248" max="248" width="7.28515625" style="2" bestFit="1" customWidth="1"/>
    <col min="249" max="249" width="12.7109375" style="2" bestFit="1" customWidth="1"/>
    <col min="250" max="250" width="7.28515625" style="2" bestFit="1" customWidth="1"/>
    <col min="251" max="251" width="13.140625" style="2" customWidth="1"/>
    <col min="252" max="252" width="7.28515625" style="2" bestFit="1" customWidth="1"/>
    <col min="253" max="253" width="12.7109375" style="2" bestFit="1" customWidth="1"/>
    <col min="254" max="254" width="7.28515625" style="2" bestFit="1" customWidth="1"/>
    <col min="255" max="255" width="13.42578125" style="2" bestFit="1" customWidth="1"/>
    <col min="256" max="256" width="7.28515625" style="2" customWidth="1"/>
    <col min="257" max="257" width="12.140625" style="2" customWidth="1"/>
    <col min="258" max="258" width="7.28515625" style="2" bestFit="1" customWidth="1"/>
    <col min="259" max="259" width="14.28515625" style="2" customWidth="1"/>
    <col min="260" max="260" width="8.140625" style="2" bestFit="1" customWidth="1"/>
    <col min="261" max="261" width="12.7109375" style="2" bestFit="1" customWidth="1"/>
    <col min="262" max="262" width="9.140625" style="2" bestFit="1" customWidth="1"/>
    <col min="263" max="263" width="12.7109375" style="2" bestFit="1" customWidth="1"/>
    <col min="264" max="264" width="15.42578125" style="2" bestFit="1" customWidth="1"/>
    <col min="265" max="265" width="12.85546875" style="2" bestFit="1" customWidth="1"/>
    <col min="266" max="266" width="9.5703125" style="2" bestFit="1" customWidth="1"/>
    <col min="267" max="267" width="12.28515625" style="2" bestFit="1" customWidth="1"/>
    <col min="268" max="481" width="9.140625" style="2"/>
    <col min="482" max="483" width="0" style="2" hidden="1" customWidth="1"/>
    <col min="484" max="484" width="25.5703125" style="2" bestFit="1" customWidth="1"/>
    <col min="485" max="485" width="12.7109375" style="2" customWidth="1"/>
    <col min="486" max="486" width="10.85546875" style="2" customWidth="1"/>
    <col min="487" max="487" width="12.7109375" style="2" bestFit="1" customWidth="1"/>
    <col min="488" max="488" width="10.7109375" style="2" customWidth="1"/>
    <col min="489" max="489" width="11.7109375" style="2" bestFit="1" customWidth="1"/>
    <col min="490" max="490" width="11.5703125" style="2" customWidth="1"/>
    <col min="491" max="491" width="12.7109375" style="2" bestFit="1" customWidth="1"/>
    <col min="492" max="492" width="9.140625" style="2" bestFit="1" customWidth="1"/>
    <col min="493" max="493" width="12.7109375" style="2" customWidth="1"/>
    <col min="494" max="494" width="13.5703125" style="2" customWidth="1"/>
    <col min="495" max="495" width="14.28515625" style="2" bestFit="1" customWidth="1"/>
    <col min="496" max="497" width="12.28515625" style="2" bestFit="1" customWidth="1"/>
    <col min="498" max="498" width="9.42578125" style="2" customWidth="1"/>
    <col min="499" max="499" width="12.7109375" style="2" bestFit="1" customWidth="1"/>
    <col min="500" max="500" width="9.85546875" style="2" customWidth="1"/>
    <col min="501" max="501" width="12.7109375" style="2" customWidth="1"/>
    <col min="502" max="502" width="7.28515625" style="2" bestFit="1" customWidth="1"/>
    <col min="503" max="503" width="12.7109375" style="2" bestFit="1" customWidth="1"/>
    <col min="504" max="504" width="7.28515625" style="2" bestFit="1" customWidth="1"/>
    <col min="505" max="505" width="12.7109375" style="2" bestFit="1" customWidth="1"/>
    <col min="506" max="506" width="7.28515625" style="2" bestFit="1" customWidth="1"/>
    <col min="507" max="507" width="13.140625" style="2" customWidth="1"/>
    <col min="508" max="508" width="7.28515625" style="2" bestFit="1" customWidth="1"/>
    <col min="509" max="509" width="12.7109375" style="2" bestFit="1" customWidth="1"/>
    <col min="510" max="510" width="7.28515625" style="2" bestFit="1" customWidth="1"/>
    <col min="511" max="511" width="13.42578125" style="2" bestFit="1" customWidth="1"/>
    <col min="512" max="512" width="7.28515625" style="2" customWidth="1"/>
    <col min="513" max="513" width="12.140625" style="2" customWidth="1"/>
    <col min="514" max="514" width="7.28515625" style="2" bestFit="1" customWidth="1"/>
    <col min="515" max="515" width="14.28515625" style="2" customWidth="1"/>
    <col min="516" max="516" width="8.140625" style="2" bestFit="1" customWidth="1"/>
    <col min="517" max="517" width="12.7109375" style="2" bestFit="1" customWidth="1"/>
    <col min="518" max="518" width="9.140625" style="2" bestFit="1" customWidth="1"/>
    <col min="519" max="519" width="12.7109375" style="2" bestFit="1" customWidth="1"/>
    <col min="520" max="520" width="15.42578125" style="2" bestFit="1" customWidth="1"/>
    <col min="521" max="521" width="12.85546875" style="2" bestFit="1" customWidth="1"/>
    <col min="522" max="522" width="9.5703125" style="2" bestFit="1" customWidth="1"/>
    <col min="523" max="523" width="12.28515625" style="2" bestFit="1" customWidth="1"/>
    <col min="524" max="737" width="9.140625" style="2"/>
    <col min="738" max="739" width="0" style="2" hidden="1" customWidth="1"/>
    <col min="740" max="740" width="25.5703125" style="2" bestFit="1" customWidth="1"/>
    <col min="741" max="741" width="12.7109375" style="2" customWidth="1"/>
    <col min="742" max="742" width="10.85546875" style="2" customWidth="1"/>
    <col min="743" max="743" width="12.7109375" style="2" bestFit="1" customWidth="1"/>
    <col min="744" max="744" width="10.7109375" style="2" customWidth="1"/>
    <col min="745" max="745" width="11.7109375" style="2" bestFit="1" customWidth="1"/>
    <col min="746" max="746" width="11.5703125" style="2" customWidth="1"/>
    <col min="747" max="747" width="12.7109375" style="2" bestFit="1" customWidth="1"/>
    <col min="748" max="748" width="9.140625" style="2" bestFit="1" customWidth="1"/>
    <col min="749" max="749" width="12.7109375" style="2" customWidth="1"/>
    <col min="750" max="750" width="13.5703125" style="2" customWidth="1"/>
    <col min="751" max="751" width="14.28515625" style="2" bestFit="1" customWidth="1"/>
    <col min="752" max="753" width="12.28515625" style="2" bestFit="1" customWidth="1"/>
    <col min="754" max="754" width="9.42578125" style="2" customWidth="1"/>
    <col min="755" max="755" width="12.7109375" style="2" bestFit="1" customWidth="1"/>
    <col min="756" max="756" width="9.85546875" style="2" customWidth="1"/>
    <col min="757" max="757" width="12.7109375" style="2" customWidth="1"/>
    <col min="758" max="758" width="7.28515625" style="2" bestFit="1" customWidth="1"/>
    <col min="759" max="759" width="12.7109375" style="2" bestFit="1" customWidth="1"/>
    <col min="760" max="760" width="7.28515625" style="2" bestFit="1" customWidth="1"/>
    <col min="761" max="761" width="12.7109375" style="2" bestFit="1" customWidth="1"/>
    <col min="762" max="762" width="7.28515625" style="2" bestFit="1" customWidth="1"/>
    <col min="763" max="763" width="13.140625" style="2" customWidth="1"/>
    <col min="764" max="764" width="7.28515625" style="2" bestFit="1" customWidth="1"/>
    <col min="765" max="765" width="12.7109375" style="2" bestFit="1" customWidth="1"/>
    <col min="766" max="766" width="7.28515625" style="2" bestFit="1" customWidth="1"/>
    <col min="767" max="767" width="13.42578125" style="2" bestFit="1" customWidth="1"/>
    <col min="768" max="768" width="7.28515625" style="2" customWidth="1"/>
    <col min="769" max="769" width="12.140625" style="2" customWidth="1"/>
    <col min="770" max="770" width="7.28515625" style="2" bestFit="1" customWidth="1"/>
    <col min="771" max="771" width="14.28515625" style="2" customWidth="1"/>
    <col min="772" max="772" width="8.140625" style="2" bestFit="1" customWidth="1"/>
    <col min="773" max="773" width="12.7109375" style="2" bestFit="1" customWidth="1"/>
    <col min="774" max="774" width="9.140625" style="2" bestFit="1" customWidth="1"/>
    <col min="775" max="775" width="12.7109375" style="2" bestFit="1" customWidth="1"/>
    <col min="776" max="776" width="15.42578125" style="2" bestFit="1" customWidth="1"/>
    <col min="777" max="777" width="12.85546875" style="2" bestFit="1" customWidth="1"/>
    <col min="778" max="778" width="9.5703125" style="2" bestFit="1" customWidth="1"/>
    <col min="779" max="779" width="12.28515625" style="2" bestFit="1" customWidth="1"/>
    <col min="780" max="993" width="9.140625" style="2"/>
    <col min="994" max="995" width="0" style="2" hidden="1" customWidth="1"/>
    <col min="996" max="996" width="25.5703125" style="2" bestFit="1" customWidth="1"/>
    <col min="997" max="997" width="12.7109375" style="2" customWidth="1"/>
    <col min="998" max="998" width="10.85546875" style="2" customWidth="1"/>
    <col min="999" max="999" width="12.7109375" style="2" bestFit="1" customWidth="1"/>
    <col min="1000" max="1000" width="10.7109375" style="2" customWidth="1"/>
    <col min="1001" max="1001" width="11.7109375" style="2" bestFit="1" customWidth="1"/>
    <col min="1002" max="1002" width="11.5703125" style="2" customWidth="1"/>
    <col min="1003" max="1003" width="12.7109375" style="2" bestFit="1" customWidth="1"/>
    <col min="1004" max="1004" width="9.140625" style="2" bestFit="1" customWidth="1"/>
    <col min="1005" max="1005" width="12.7109375" style="2" customWidth="1"/>
    <col min="1006" max="1006" width="13.5703125" style="2" customWidth="1"/>
    <col min="1007" max="1007" width="14.28515625" style="2" bestFit="1" customWidth="1"/>
    <col min="1008" max="1009" width="12.28515625" style="2" bestFit="1" customWidth="1"/>
    <col min="1010" max="1010" width="9.42578125" style="2" customWidth="1"/>
    <col min="1011" max="1011" width="12.7109375" style="2" bestFit="1" customWidth="1"/>
    <col min="1012" max="1012" width="9.85546875" style="2" customWidth="1"/>
    <col min="1013" max="1013" width="12.7109375" style="2" customWidth="1"/>
    <col min="1014" max="1014" width="7.28515625" style="2" bestFit="1" customWidth="1"/>
    <col min="1015" max="1015" width="12.7109375" style="2" bestFit="1" customWidth="1"/>
    <col min="1016" max="1016" width="7.28515625" style="2" bestFit="1" customWidth="1"/>
    <col min="1017" max="1017" width="12.7109375" style="2" bestFit="1" customWidth="1"/>
    <col min="1018" max="1018" width="7.28515625" style="2" bestFit="1" customWidth="1"/>
    <col min="1019" max="1019" width="13.140625" style="2" customWidth="1"/>
    <col min="1020" max="1020" width="7.28515625" style="2" bestFit="1" customWidth="1"/>
    <col min="1021" max="1021" width="12.7109375" style="2" bestFit="1" customWidth="1"/>
    <col min="1022" max="1022" width="7.28515625" style="2" bestFit="1" customWidth="1"/>
    <col min="1023" max="1023" width="13.42578125" style="2" bestFit="1" customWidth="1"/>
    <col min="1024" max="1024" width="7.28515625" style="2" customWidth="1"/>
    <col min="1025" max="1025" width="12.140625" style="2" customWidth="1"/>
    <col min="1026" max="1026" width="7.28515625" style="2" bestFit="1" customWidth="1"/>
    <col min="1027" max="1027" width="14.28515625" style="2" customWidth="1"/>
    <col min="1028" max="1028" width="8.140625" style="2" bestFit="1" customWidth="1"/>
    <col min="1029" max="1029" width="12.7109375" style="2" bestFit="1" customWidth="1"/>
    <col min="1030" max="1030" width="9.140625" style="2" bestFit="1" customWidth="1"/>
    <col min="1031" max="1031" width="12.7109375" style="2" bestFit="1" customWidth="1"/>
    <col min="1032" max="1032" width="15.42578125" style="2" bestFit="1" customWidth="1"/>
    <col min="1033" max="1033" width="12.85546875" style="2" bestFit="1" customWidth="1"/>
    <col min="1034" max="1034" width="9.5703125" style="2" bestFit="1" customWidth="1"/>
    <col min="1035" max="1035" width="12.28515625" style="2" bestFit="1" customWidth="1"/>
    <col min="1036" max="1249" width="9.140625" style="2"/>
    <col min="1250" max="1251" width="0" style="2" hidden="1" customWidth="1"/>
    <col min="1252" max="1252" width="25.5703125" style="2" bestFit="1" customWidth="1"/>
    <col min="1253" max="1253" width="12.7109375" style="2" customWidth="1"/>
    <col min="1254" max="1254" width="10.85546875" style="2" customWidth="1"/>
    <col min="1255" max="1255" width="12.7109375" style="2" bestFit="1" customWidth="1"/>
    <col min="1256" max="1256" width="10.7109375" style="2" customWidth="1"/>
    <col min="1257" max="1257" width="11.7109375" style="2" bestFit="1" customWidth="1"/>
    <col min="1258" max="1258" width="11.5703125" style="2" customWidth="1"/>
    <col min="1259" max="1259" width="12.7109375" style="2" bestFit="1" customWidth="1"/>
    <col min="1260" max="1260" width="9.140625" style="2" bestFit="1" customWidth="1"/>
    <col min="1261" max="1261" width="12.7109375" style="2" customWidth="1"/>
    <col min="1262" max="1262" width="13.5703125" style="2" customWidth="1"/>
    <col min="1263" max="1263" width="14.28515625" style="2" bestFit="1" customWidth="1"/>
    <col min="1264" max="1265" width="12.28515625" style="2" bestFit="1" customWidth="1"/>
    <col min="1266" max="1266" width="9.42578125" style="2" customWidth="1"/>
    <col min="1267" max="1267" width="12.7109375" style="2" bestFit="1" customWidth="1"/>
    <col min="1268" max="1268" width="9.85546875" style="2" customWidth="1"/>
    <col min="1269" max="1269" width="12.7109375" style="2" customWidth="1"/>
    <col min="1270" max="1270" width="7.28515625" style="2" bestFit="1" customWidth="1"/>
    <col min="1271" max="1271" width="12.7109375" style="2" bestFit="1" customWidth="1"/>
    <col min="1272" max="1272" width="7.28515625" style="2" bestFit="1" customWidth="1"/>
    <col min="1273" max="1273" width="12.7109375" style="2" bestFit="1" customWidth="1"/>
    <col min="1274" max="1274" width="7.28515625" style="2" bestFit="1" customWidth="1"/>
    <col min="1275" max="1275" width="13.140625" style="2" customWidth="1"/>
    <col min="1276" max="1276" width="7.28515625" style="2" bestFit="1" customWidth="1"/>
    <col min="1277" max="1277" width="12.7109375" style="2" bestFit="1" customWidth="1"/>
    <col min="1278" max="1278" width="7.28515625" style="2" bestFit="1" customWidth="1"/>
    <col min="1279" max="1279" width="13.42578125" style="2" bestFit="1" customWidth="1"/>
    <col min="1280" max="1280" width="7.28515625" style="2" customWidth="1"/>
    <col min="1281" max="1281" width="12.140625" style="2" customWidth="1"/>
    <col min="1282" max="1282" width="7.28515625" style="2" bestFit="1" customWidth="1"/>
    <col min="1283" max="1283" width="14.28515625" style="2" customWidth="1"/>
    <col min="1284" max="1284" width="8.140625" style="2" bestFit="1" customWidth="1"/>
    <col min="1285" max="1285" width="12.7109375" style="2" bestFit="1" customWidth="1"/>
    <col min="1286" max="1286" width="9.140625" style="2" bestFit="1" customWidth="1"/>
    <col min="1287" max="1287" width="12.7109375" style="2" bestFit="1" customWidth="1"/>
    <col min="1288" max="1288" width="15.42578125" style="2" bestFit="1" customWidth="1"/>
    <col min="1289" max="1289" width="12.85546875" style="2" bestFit="1" customWidth="1"/>
    <col min="1290" max="1290" width="9.5703125" style="2" bestFit="1" customWidth="1"/>
    <col min="1291" max="1291" width="12.28515625" style="2" bestFit="1" customWidth="1"/>
    <col min="1292" max="1505" width="9.140625" style="2"/>
    <col min="1506" max="1507" width="0" style="2" hidden="1" customWidth="1"/>
    <col min="1508" max="1508" width="25.5703125" style="2" bestFit="1" customWidth="1"/>
    <col min="1509" max="1509" width="12.7109375" style="2" customWidth="1"/>
    <col min="1510" max="1510" width="10.85546875" style="2" customWidth="1"/>
    <col min="1511" max="1511" width="12.7109375" style="2" bestFit="1" customWidth="1"/>
    <col min="1512" max="1512" width="10.7109375" style="2" customWidth="1"/>
    <col min="1513" max="1513" width="11.7109375" style="2" bestFit="1" customWidth="1"/>
    <col min="1514" max="1514" width="11.5703125" style="2" customWidth="1"/>
    <col min="1515" max="1515" width="12.7109375" style="2" bestFit="1" customWidth="1"/>
    <col min="1516" max="1516" width="9.140625" style="2" bestFit="1" customWidth="1"/>
    <col min="1517" max="1517" width="12.7109375" style="2" customWidth="1"/>
    <col min="1518" max="1518" width="13.5703125" style="2" customWidth="1"/>
    <col min="1519" max="1519" width="14.28515625" style="2" bestFit="1" customWidth="1"/>
    <col min="1520" max="1521" width="12.28515625" style="2" bestFit="1" customWidth="1"/>
    <col min="1522" max="1522" width="9.42578125" style="2" customWidth="1"/>
    <col min="1523" max="1523" width="12.7109375" style="2" bestFit="1" customWidth="1"/>
    <col min="1524" max="1524" width="9.85546875" style="2" customWidth="1"/>
    <col min="1525" max="1525" width="12.7109375" style="2" customWidth="1"/>
    <col min="1526" max="1526" width="7.28515625" style="2" bestFit="1" customWidth="1"/>
    <col min="1527" max="1527" width="12.7109375" style="2" bestFit="1" customWidth="1"/>
    <col min="1528" max="1528" width="7.28515625" style="2" bestFit="1" customWidth="1"/>
    <col min="1529" max="1529" width="12.7109375" style="2" bestFit="1" customWidth="1"/>
    <col min="1530" max="1530" width="7.28515625" style="2" bestFit="1" customWidth="1"/>
    <col min="1531" max="1531" width="13.140625" style="2" customWidth="1"/>
    <col min="1532" max="1532" width="7.28515625" style="2" bestFit="1" customWidth="1"/>
    <col min="1533" max="1533" width="12.7109375" style="2" bestFit="1" customWidth="1"/>
    <col min="1534" max="1534" width="7.28515625" style="2" bestFit="1" customWidth="1"/>
    <col min="1535" max="1535" width="13.42578125" style="2" bestFit="1" customWidth="1"/>
    <col min="1536" max="1536" width="7.28515625" style="2" customWidth="1"/>
    <col min="1537" max="1537" width="12.140625" style="2" customWidth="1"/>
    <col min="1538" max="1538" width="7.28515625" style="2" bestFit="1" customWidth="1"/>
    <col min="1539" max="1539" width="14.28515625" style="2" customWidth="1"/>
    <col min="1540" max="1540" width="8.140625" style="2" bestFit="1" customWidth="1"/>
    <col min="1541" max="1541" width="12.7109375" style="2" bestFit="1" customWidth="1"/>
    <col min="1542" max="1542" width="9.140625" style="2" bestFit="1" customWidth="1"/>
    <col min="1543" max="1543" width="12.7109375" style="2" bestFit="1" customWidth="1"/>
    <col min="1544" max="1544" width="15.42578125" style="2" bestFit="1" customWidth="1"/>
    <col min="1545" max="1545" width="12.85546875" style="2" bestFit="1" customWidth="1"/>
    <col min="1546" max="1546" width="9.5703125" style="2" bestFit="1" customWidth="1"/>
    <col min="1547" max="1547" width="12.28515625" style="2" bestFit="1" customWidth="1"/>
    <col min="1548" max="1761" width="9.140625" style="2"/>
    <col min="1762" max="1763" width="0" style="2" hidden="1" customWidth="1"/>
    <col min="1764" max="1764" width="25.5703125" style="2" bestFit="1" customWidth="1"/>
    <col min="1765" max="1765" width="12.7109375" style="2" customWidth="1"/>
    <col min="1766" max="1766" width="10.85546875" style="2" customWidth="1"/>
    <col min="1767" max="1767" width="12.7109375" style="2" bestFit="1" customWidth="1"/>
    <col min="1768" max="1768" width="10.7109375" style="2" customWidth="1"/>
    <col min="1769" max="1769" width="11.7109375" style="2" bestFit="1" customWidth="1"/>
    <col min="1770" max="1770" width="11.5703125" style="2" customWidth="1"/>
    <col min="1771" max="1771" width="12.7109375" style="2" bestFit="1" customWidth="1"/>
    <col min="1772" max="1772" width="9.140625" style="2" bestFit="1" customWidth="1"/>
    <col min="1773" max="1773" width="12.7109375" style="2" customWidth="1"/>
    <col min="1774" max="1774" width="13.5703125" style="2" customWidth="1"/>
    <col min="1775" max="1775" width="14.28515625" style="2" bestFit="1" customWidth="1"/>
    <col min="1776" max="1777" width="12.28515625" style="2" bestFit="1" customWidth="1"/>
    <col min="1778" max="1778" width="9.42578125" style="2" customWidth="1"/>
    <col min="1779" max="1779" width="12.7109375" style="2" bestFit="1" customWidth="1"/>
    <col min="1780" max="1780" width="9.85546875" style="2" customWidth="1"/>
    <col min="1781" max="1781" width="12.7109375" style="2" customWidth="1"/>
    <col min="1782" max="1782" width="7.28515625" style="2" bestFit="1" customWidth="1"/>
    <col min="1783" max="1783" width="12.7109375" style="2" bestFit="1" customWidth="1"/>
    <col min="1784" max="1784" width="7.28515625" style="2" bestFit="1" customWidth="1"/>
    <col min="1785" max="1785" width="12.7109375" style="2" bestFit="1" customWidth="1"/>
    <col min="1786" max="1786" width="7.28515625" style="2" bestFit="1" customWidth="1"/>
    <col min="1787" max="1787" width="13.140625" style="2" customWidth="1"/>
    <col min="1788" max="1788" width="7.28515625" style="2" bestFit="1" customWidth="1"/>
    <col min="1789" max="1789" width="12.7109375" style="2" bestFit="1" customWidth="1"/>
    <col min="1790" max="1790" width="7.28515625" style="2" bestFit="1" customWidth="1"/>
    <col min="1791" max="1791" width="13.42578125" style="2" bestFit="1" customWidth="1"/>
    <col min="1792" max="1792" width="7.28515625" style="2" customWidth="1"/>
    <col min="1793" max="1793" width="12.140625" style="2" customWidth="1"/>
    <col min="1794" max="1794" width="7.28515625" style="2" bestFit="1" customWidth="1"/>
    <col min="1795" max="1795" width="14.28515625" style="2" customWidth="1"/>
    <col min="1796" max="1796" width="8.140625" style="2" bestFit="1" customWidth="1"/>
    <col min="1797" max="1797" width="12.7109375" style="2" bestFit="1" customWidth="1"/>
    <col min="1798" max="1798" width="9.140625" style="2" bestFit="1" customWidth="1"/>
    <col min="1799" max="1799" width="12.7109375" style="2" bestFit="1" customWidth="1"/>
    <col min="1800" max="1800" width="15.42578125" style="2" bestFit="1" customWidth="1"/>
    <col min="1801" max="1801" width="12.85546875" style="2" bestFit="1" customWidth="1"/>
    <col min="1802" max="1802" width="9.5703125" style="2" bestFit="1" customWidth="1"/>
    <col min="1803" max="1803" width="12.28515625" style="2" bestFit="1" customWidth="1"/>
    <col min="1804" max="2017" width="9.140625" style="2"/>
    <col min="2018" max="2019" width="0" style="2" hidden="1" customWidth="1"/>
    <col min="2020" max="2020" width="25.5703125" style="2" bestFit="1" customWidth="1"/>
    <col min="2021" max="2021" width="12.7109375" style="2" customWidth="1"/>
    <col min="2022" max="2022" width="10.85546875" style="2" customWidth="1"/>
    <col min="2023" max="2023" width="12.7109375" style="2" bestFit="1" customWidth="1"/>
    <col min="2024" max="2024" width="10.7109375" style="2" customWidth="1"/>
    <col min="2025" max="2025" width="11.7109375" style="2" bestFit="1" customWidth="1"/>
    <col min="2026" max="2026" width="11.5703125" style="2" customWidth="1"/>
    <col min="2027" max="2027" width="12.7109375" style="2" bestFit="1" customWidth="1"/>
    <col min="2028" max="2028" width="9.140625" style="2" bestFit="1" customWidth="1"/>
    <col min="2029" max="2029" width="12.7109375" style="2" customWidth="1"/>
    <col min="2030" max="2030" width="13.5703125" style="2" customWidth="1"/>
    <col min="2031" max="2031" width="14.28515625" style="2" bestFit="1" customWidth="1"/>
    <col min="2032" max="2033" width="12.28515625" style="2" bestFit="1" customWidth="1"/>
    <col min="2034" max="2034" width="9.42578125" style="2" customWidth="1"/>
    <col min="2035" max="2035" width="12.7109375" style="2" bestFit="1" customWidth="1"/>
    <col min="2036" max="2036" width="9.85546875" style="2" customWidth="1"/>
    <col min="2037" max="2037" width="12.7109375" style="2" customWidth="1"/>
    <col min="2038" max="2038" width="7.28515625" style="2" bestFit="1" customWidth="1"/>
    <col min="2039" max="2039" width="12.7109375" style="2" bestFit="1" customWidth="1"/>
    <col min="2040" max="2040" width="7.28515625" style="2" bestFit="1" customWidth="1"/>
    <col min="2041" max="2041" width="12.7109375" style="2" bestFit="1" customWidth="1"/>
    <col min="2042" max="2042" width="7.28515625" style="2" bestFit="1" customWidth="1"/>
    <col min="2043" max="2043" width="13.140625" style="2" customWidth="1"/>
    <col min="2044" max="2044" width="7.28515625" style="2" bestFit="1" customWidth="1"/>
    <col min="2045" max="2045" width="12.7109375" style="2" bestFit="1" customWidth="1"/>
    <col min="2046" max="2046" width="7.28515625" style="2" bestFit="1" customWidth="1"/>
    <col min="2047" max="2047" width="13.42578125" style="2" bestFit="1" customWidth="1"/>
    <col min="2048" max="2048" width="7.28515625" style="2" customWidth="1"/>
    <col min="2049" max="2049" width="12.140625" style="2" customWidth="1"/>
    <col min="2050" max="2050" width="7.28515625" style="2" bestFit="1" customWidth="1"/>
    <col min="2051" max="2051" width="14.28515625" style="2" customWidth="1"/>
    <col min="2052" max="2052" width="8.140625" style="2" bestFit="1" customWidth="1"/>
    <col min="2053" max="2053" width="12.7109375" style="2" bestFit="1" customWidth="1"/>
    <col min="2054" max="2054" width="9.140625" style="2" bestFit="1" customWidth="1"/>
    <col min="2055" max="2055" width="12.7109375" style="2" bestFit="1" customWidth="1"/>
    <col min="2056" max="2056" width="15.42578125" style="2" bestFit="1" customWidth="1"/>
    <col min="2057" max="2057" width="12.85546875" style="2" bestFit="1" customWidth="1"/>
    <col min="2058" max="2058" width="9.5703125" style="2" bestFit="1" customWidth="1"/>
    <col min="2059" max="2059" width="12.28515625" style="2" bestFit="1" customWidth="1"/>
    <col min="2060" max="2273" width="9.140625" style="2"/>
    <col min="2274" max="2275" width="0" style="2" hidden="1" customWidth="1"/>
    <col min="2276" max="2276" width="25.5703125" style="2" bestFit="1" customWidth="1"/>
    <col min="2277" max="2277" width="12.7109375" style="2" customWidth="1"/>
    <col min="2278" max="2278" width="10.85546875" style="2" customWidth="1"/>
    <col min="2279" max="2279" width="12.7109375" style="2" bestFit="1" customWidth="1"/>
    <col min="2280" max="2280" width="10.7109375" style="2" customWidth="1"/>
    <col min="2281" max="2281" width="11.7109375" style="2" bestFit="1" customWidth="1"/>
    <col min="2282" max="2282" width="11.5703125" style="2" customWidth="1"/>
    <col min="2283" max="2283" width="12.7109375" style="2" bestFit="1" customWidth="1"/>
    <col min="2284" max="2284" width="9.140625" style="2" bestFit="1" customWidth="1"/>
    <col min="2285" max="2285" width="12.7109375" style="2" customWidth="1"/>
    <col min="2286" max="2286" width="13.5703125" style="2" customWidth="1"/>
    <col min="2287" max="2287" width="14.28515625" style="2" bestFit="1" customWidth="1"/>
    <col min="2288" max="2289" width="12.28515625" style="2" bestFit="1" customWidth="1"/>
    <col min="2290" max="2290" width="9.42578125" style="2" customWidth="1"/>
    <col min="2291" max="2291" width="12.7109375" style="2" bestFit="1" customWidth="1"/>
    <col min="2292" max="2292" width="9.85546875" style="2" customWidth="1"/>
    <col min="2293" max="2293" width="12.7109375" style="2" customWidth="1"/>
    <col min="2294" max="2294" width="7.28515625" style="2" bestFit="1" customWidth="1"/>
    <col min="2295" max="2295" width="12.7109375" style="2" bestFit="1" customWidth="1"/>
    <col min="2296" max="2296" width="7.28515625" style="2" bestFit="1" customWidth="1"/>
    <col min="2297" max="2297" width="12.7109375" style="2" bestFit="1" customWidth="1"/>
    <col min="2298" max="2298" width="7.28515625" style="2" bestFit="1" customWidth="1"/>
    <col min="2299" max="2299" width="13.140625" style="2" customWidth="1"/>
    <col min="2300" max="2300" width="7.28515625" style="2" bestFit="1" customWidth="1"/>
    <col min="2301" max="2301" width="12.7109375" style="2" bestFit="1" customWidth="1"/>
    <col min="2302" max="2302" width="7.28515625" style="2" bestFit="1" customWidth="1"/>
    <col min="2303" max="2303" width="13.42578125" style="2" bestFit="1" customWidth="1"/>
    <col min="2304" max="2304" width="7.28515625" style="2" customWidth="1"/>
    <col min="2305" max="2305" width="12.140625" style="2" customWidth="1"/>
    <col min="2306" max="2306" width="7.28515625" style="2" bestFit="1" customWidth="1"/>
    <col min="2307" max="2307" width="14.28515625" style="2" customWidth="1"/>
    <col min="2308" max="2308" width="8.140625" style="2" bestFit="1" customWidth="1"/>
    <col min="2309" max="2309" width="12.7109375" style="2" bestFit="1" customWidth="1"/>
    <col min="2310" max="2310" width="9.140625" style="2" bestFit="1" customWidth="1"/>
    <col min="2311" max="2311" width="12.7109375" style="2" bestFit="1" customWidth="1"/>
    <col min="2312" max="2312" width="15.42578125" style="2" bestFit="1" customWidth="1"/>
    <col min="2313" max="2313" width="12.85546875" style="2" bestFit="1" customWidth="1"/>
    <col min="2314" max="2314" width="9.5703125" style="2" bestFit="1" customWidth="1"/>
    <col min="2315" max="2315" width="12.28515625" style="2" bestFit="1" customWidth="1"/>
    <col min="2316" max="2529" width="9.140625" style="2"/>
    <col min="2530" max="2531" width="0" style="2" hidden="1" customWidth="1"/>
    <col min="2532" max="2532" width="25.5703125" style="2" bestFit="1" customWidth="1"/>
    <col min="2533" max="2533" width="12.7109375" style="2" customWidth="1"/>
    <col min="2534" max="2534" width="10.85546875" style="2" customWidth="1"/>
    <col min="2535" max="2535" width="12.7109375" style="2" bestFit="1" customWidth="1"/>
    <col min="2536" max="2536" width="10.7109375" style="2" customWidth="1"/>
    <col min="2537" max="2537" width="11.7109375" style="2" bestFit="1" customWidth="1"/>
    <col min="2538" max="2538" width="11.5703125" style="2" customWidth="1"/>
    <col min="2539" max="2539" width="12.7109375" style="2" bestFit="1" customWidth="1"/>
    <col min="2540" max="2540" width="9.140625" style="2" bestFit="1" customWidth="1"/>
    <col min="2541" max="2541" width="12.7109375" style="2" customWidth="1"/>
    <col min="2542" max="2542" width="13.5703125" style="2" customWidth="1"/>
    <col min="2543" max="2543" width="14.28515625" style="2" bestFit="1" customWidth="1"/>
    <col min="2544" max="2545" width="12.28515625" style="2" bestFit="1" customWidth="1"/>
    <col min="2546" max="2546" width="9.42578125" style="2" customWidth="1"/>
    <col min="2547" max="2547" width="12.7109375" style="2" bestFit="1" customWidth="1"/>
    <col min="2548" max="2548" width="9.85546875" style="2" customWidth="1"/>
    <col min="2549" max="2549" width="12.7109375" style="2" customWidth="1"/>
    <col min="2550" max="2550" width="7.28515625" style="2" bestFit="1" customWidth="1"/>
    <col min="2551" max="2551" width="12.7109375" style="2" bestFit="1" customWidth="1"/>
    <col min="2552" max="2552" width="7.28515625" style="2" bestFit="1" customWidth="1"/>
    <col min="2553" max="2553" width="12.7109375" style="2" bestFit="1" customWidth="1"/>
    <col min="2554" max="2554" width="7.28515625" style="2" bestFit="1" customWidth="1"/>
    <col min="2555" max="2555" width="13.140625" style="2" customWidth="1"/>
    <col min="2556" max="2556" width="7.28515625" style="2" bestFit="1" customWidth="1"/>
    <col min="2557" max="2557" width="12.7109375" style="2" bestFit="1" customWidth="1"/>
    <col min="2558" max="2558" width="7.28515625" style="2" bestFit="1" customWidth="1"/>
    <col min="2559" max="2559" width="13.42578125" style="2" bestFit="1" customWidth="1"/>
    <col min="2560" max="2560" width="7.28515625" style="2" customWidth="1"/>
    <col min="2561" max="2561" width="12.140625" style="2" customWidth="1"/>
    <col min="2562" max="2562" width="7.28515625" style="2" bestFit="1" customWidth="1"/>
    <col min="2563" max="2563" width="14.28515625" style="2" customWidth="1"/>
    <col min="2564" max="2564" width="8.140625" style="2" bestFit="1" customWidth="1"/>
    <col min="2565" max="2565" width="12.7109375" style="2" bestFit="1" customWidth="1"/>
    <col min="2566" max="2566" width="9.140625" style="2" bestFit="1" customWidth="1"/>
    <col min="2567" max="2567" width="12.7109375" style="2" bestFit="1" customWidth="1"/>
    <col min="2568" max="2568" width="15.42578125" style="2" bestFit="1" customWidth="1"/>
    <col min="2569" max="2569" width="12.85546875" style="2" bestFit="1" customWidth="1"/>
    <col min="2570" max="2570" width="9.5703125" style="2" bestFit="1" customWidth="1"/>
    <col min="2571" max="2571" width="12.28515625" style="2" bestFit="1" customWidth="1"/>
    <col min="2572" max="2785" width="9.140625" style="2"/>
    <col min="2786" max="2787" width="0" style="2" hidden="1" customWidth="1"/>
    <col min="2788" max="2788" width="25.5703125" style="2" bestFit="1" customWidth="1"/>
    <col min="2789" max="2789" width="12.7109375" style="2" customWidth="1"/>
    <col min="2790" max="2790" width="10.85546875" style="2" customWidth="1"/>
    <col min="2791" max="2791" width="12.7109375" style="2" bestFit="1" customWidth="1"/>
    <col min="2792" max="2792" width="10.7109375" style="2" customWidth="1"/>
    <col min="2793" max="2793" width="11.7109375" style="2" bestFit="1" customWidth="1"/>
    <col min="2794" max="2794" width="11.5703125" style="2" customWidth="1"/>
    <col min="2795" max="2795" width="12.7109375" style="2" bestFit="1" customWidth="1"/>
    <col min="2796" max="2796" width="9.140625" style="2" bestFit="1" customWidth="1"/>
    <col min="2797" max="2797" width="12.7109375" style="2" customWidth="1"/>
    <col min="2798" max="2798" width="13.5703125" style="2" customWidth="1"/>
    <col min="2799" max="2799" width="14.28515625" style="2" bestFit="1" customWidth="1"/>
    <col min="2800" max="2801" width="12.28515625" style="2" bestFit="1" customWidth="1"/>
    <col min="2802" max="2802" width="9.42578125" style="2" customWidth="1"/>
    <col min="2803" max="2803" width="12.7109375" style="2" bestFit="1" customWidth="1"/>
    <col min="2804" max="2804" width="9.85546875" style="2" customWidth="1"/>
    <col min="2805" max="2805" width="12.7109375" style="2" customWidth="1"/>
    <col min="2806" max="2806" width="7.28515625" style="2" bestFit="1" customWidth="1"/>
    <col min="2807" max="2807" width="12.7109375" style="2" bestFit="1" customWidth="1"/>
    <col min="2808" max="2808" width="7.28515625" style="2" bestFit="1" customWidth="1"/>
    <col min="2809" max="2809" width="12.7109375" style="2" bestFit="1" customWidth="1"/>
    <col min="2810" max="2810" width="7.28515625" style="2" bestFit="1" customWidth="1"/>
    <col min="2811" max="2811" width="13.140625" style="2" customWidth="1"/>
    <col min="2812" max="2812" width="7.28515625" style="2" bestFit="1" customWidth="1"/>
    <col min="2813" max="2813" width="12.7109375" style="2" bestFit="1" customWidth="1"/>
    <col min="2814" max="2814" width="7.28515625" style="2" bestFit="1" customWidth="1"/>
    <col min="2815" max="2815" width="13.42578125" style="2" bestFit="1" customWidth="1"/>
    <col min="2816" max="2816" width="7.28515625" style="2" customWidth="1"/>
    <col min="2817" max="2817" width="12.140625" style="2" customWidth="1"/>
    <col min="2818" max="2818" width="7.28515625" style="2" bestFit="1" customWidth="1"/>
    <col min="2819" max="2819" width="14.28515625" style="2" customWidth="1"/>
    <col min="2820" max="2820" width="8.140625" style="2" bestFit="1" customWidth="1"/>
    <col min="2821" max="2821" width="12.7109375" style="2" bestFit="1" customWidth="1"/>
    <col min="2822" max="2822" width="9.140625" style="2" bestFit="1" customWidth="1"/>
    <col min="2823" max="2823" width="12.7109375" style="2" bestFit="1" customWidth="1"/>
    <col min="2824" max="2824" width="15.42578125" style="2" bestFit="1" customWidth="1"/>
    <col min="2825" max="2825" width="12.85546875" style="2" bestFit="1" customWidth="1"/>
    <col min="2826" max="2826" width="9.5703125" style="2" bestFit="1" customWidth="1"/>
    <col min="2827" max="2827" width="12.28515625" style="2" bestFit="1" customWidth="1"/>
    <col min="2828" max="3041" width="9.140625" style="2"/>
    <col min="3042" max="3043" width="0" style="2" hidden="1" customWidth="1"/>
    <col min="3044" max="3044" width="25.5703125" style="2" bestFit="1" customWidth="1"/>
    <col min="3045" max="3045" width="12.7109375" style="2" customWidth="1"/>
    <col min="3046" max="3046" width="10.85546875" style="2" customWidth="1"/>
    <col min="3047" max="3047" width="12.7109375" style="2" bestFit="1" customWidth="1"/>
    <col min="3048" max="3048" width="10.7109375" style="2" customWidth="1"/>
    <col min="3049" max="3049" width="11.7109375" style="2" bestFit="1" customWidth="1"/>
    <col min="3050" max="3050" width="11.5703125" style="2" customWidth="1"/>
    <col min="3051" max="3051" width="12.7109375" style="2" bestFit="1" customWidth="1"/>
    <col min="3052" max="3052" width="9.140625" style="2" bestFit="1" customWidth="1"/>
    <col min="3053" max="3053" width="12.7109375" style="2" customWidth="1"/>
    <col min="3054" max="3054" width="13.5703125" style="2" customWidth="1"/>
    <col min="3055" max="3055" width="14.28515625" style="2" bestFit="1" customWidth="1"/>
    <col min="3056" max="3057" width="12.28515625" style="2" bestFit="1" customWidth="1"/>
    <col min="3058" max="3058" width="9.42578125" style="2" customWidth="1"/>
    <col min="3059" max="3059" width="12.7109375" style="2" bestFit="1" customWidth="1"/>
    <col min="3060" max="3060" width="9.85546875" style="2" customWidth="1"/>
    <col min="3061" max="3061" width="12.7109375" style="2" customWidth="1"/>
    <col min="3062" max="3062" width="7.28515625" style="2" bestFit="1" customWidth="1"/>
    <col min="3063" max="3063" width="12.7109375" style="2" bestFit="1" customWidth="1"/>
    <col min="3064" max="3064" width="7.28515625" style="2" bestFit="1" customWidth="1"/>
    <col min="3065" max="3065" width="12.7109375" style="2" bestFit="1" customWidth="1"/>
    <col min="3066" max="3066" width="7.28515625" style="2" bestFit="1" customWidth="1"/>
    <col min="3067" max="3067" width="13.140625" style="2" customWidth="1"/>
    <col min="3068" max="3068" width="7.28515625" style="2" bestFit="1" customWidth="1"/>
    <col min="3069" max="3069" width="12.7109375" style="2" bestFit="1" customWidth="1"/>
    <col min="3070" max="3070" width="7.28515625" style="2" bestFit="1" customWidth="1"/>
    <col min="3071" max="3071" width="13.42578125" style="2" bestFit="1" customWidth="1"/>
    <col min="3072" max="3072" width="7.28515625" style="2" customWidth="1"/>
    <col min="3073" max="3073" width="12.140625" style="2" customWidth="1"/>
    <col min="3074" max="3074" width="7.28515625" style="2" bestFit="1" customWidth="1"/>
    <col min="3075" max="3075" width="14.28515625" style="2" customWidth="1"/>
    <col min="3076" max="3076" width="8.140625" style="2" bestFit="1" customWidth="1"/>
    <col min="3077" max="3077" width="12.7109375" style="2" bestFit="1" customWidth="1"/>
    <col min="3078" max="3078" width="9.140625" style="2" bestFit="1" customWidth="1"/>
    <col min="3079" max="3079" width="12.7109375" style="2" bestFit="1" customWidth="1"/>
    <col min="3080" max="3080" width="15.42578125" style="2" bestFit="1" customWidth="1"/>
    <col min="3081" max="3081" width="12.85546875" style="2" bestFit="1" customWidth="1"/>
    <col min="3082" max="3082" width="9.5703125" style="2" bestFit="1" customWidth="1"/>
    <col min="3083" max="3083" width="12.28515625" style="2" bestFit="1" customWidth="1"/>
    <col min="3084" max="3297" width="9.140625" style="2"/>
    <col min="3298" max="3299" width="0" style="2" hidden="1" customWidth="1"/>
    <col min="3300" max="3300" width="25.5703125" style="2" bestFit="1" customWidth="1"/>
    <col min="3301" max="3301" width="12.7109375" style="2" customWidth="1"/>
    <col min="3302" max="3302" width="10.85546875" style="2" customWidth="1"/>
    <col min="3303" max="3303" width="12.7109375" style="2" bestFit="1" customWidth="1"/>
    <col min="3304" max="3304" width="10.7109375" style="2" customWidth="1"/>
    <col min="3305" max="3305" width="11.7109375" style="2" bestFit="1" customWidth="1"/>
    <col min="3306" max="3306" width="11.5703125" style="2" customWidth="1"/>
    <col min="3307" max="3307" width="12.7109375" style="2" bestFit="1" customWidth="1"/>
    <col min="3308" max="3308" width="9.140625" style="2" bestFit="1" customWidth="1"/>
    <col min="3309" max="3309" width="12.7109375" style="2" customWidth="1"/>
    <col min="3310" max="3310" width="13.5703125" style="2" customWidth="1"/>
    <col min="3311" max="3311" width="14.28515625" style="2" bestFit="1" customWidth="1"/>
    <col min="3312" max="3313" width="12.28515625" style="2" bestFit="1" customWidth="1"/>
    <col min="3314" max="3314" width="9.42578125" style="2" customWidth="1"/>
    <col min="3315" max="3315" width="12.7109375" style="2" bestFit="1" customWidth="1"/>
    <col min="3316" max="3316" width="9.85546875" style="2" customWidth="1"/>
    <col min="3317" max="3317" width="12.7109375" style="2" customWidth="1"/>
    <col min="3318" max="3318" width="7.28515625" style="2" bestFit="1" customWidth="1"/>
    <col min="3319" max="3319" width="12.7109375" style="2" bestFit="1" customWidth="1"/>
    <col min="3320" max="3320" width="7.28515625" style="2" bestFit="1" customWidth="1"/>
    <col min="3321" max="3321" width="12.7109375" style="2" bestFit="1" customWidth="1"/>
    <col min="3322" max="3322" width="7.28515625" style="2" bestFit="1" customWidth="1"/>
    <col min="3323" max="3323" width="13.140625" style="2" customWidth="1"/>
    <col min="3324" max="3324" width="7.28515625" style="2" bestFit="1" customWidth="1"/>
    <col min="3325" max="3325" width="12.7109375" style="2" bestFit="1" customWidth="1"/>
    <col min="3326" max="3326" width="7.28515625" style="2" bestFit="1" customWidth="1"/>
    <col min="3327" max="3327" width="13.42578125" style="2" bestFit="1" customWidth="1"/>
    <col min="3328" max="3328" width="7.28515625" style="2" customWidth="1"/>
    <col min="3329" max="3329" width="12.140625" style="2" customWidth="1"/>
    <col min="3330" max="3330" width="7.28515625" style="2" bestFit="1" customWidth="1"/>
    <col min="3331" max="3331" width="14.28515625" style="2" customWidth="1"/>
    <col min="3332" max="3332" width="8.140625" style="2" bestFit="1" customWidth="1"/>
    <col min="3333" max="3333" width="12.7109375" style="2" bestFit="1" customWidth="1"/>
    <col min="3334" max="3334" width="9.140625" style="2" bestFit="1" customWidth="1"/>
    <col min="3335" max="3335" width="12.7109375" style="2" bestFit="1" customWidth="1"/>
    <col min="3336" max="3336" width="15.42578125" style="2" bestFit="1" customWidth="1"/>
    <col min="3337" max="3337" width="12.85546875" style="2" bestFit="1" customWidth="1"/>
    <col min="3338" max="3338" width="9.5703125" style="2" bestFit="1" customWidth="1"/>
    <col min="3339" max="3339" width="12.28515625" style="2" bestFit="1" customWidth="1"/>
    <col min="3340" max="3553" width="9.140625" style="2"/>
    <col min="3554" max="3555" width="0" style="2" hidden="1" customWidth="1"/>
    <col min="3556" max="3556" width="25.5703125" style="2" bestFit="1" customWidth="1"/>
    <col min="3557" max="3557" width="12.7109375" style="2" customWidth="1"/>
    <col min="3558" max="3558" width="10.85546875" style="2" customWidth="1"/>
    <col min="3559" max="3559" width="12.7109375" style="2" bestFit="1" customWidth="1"/>
    <col min="3560" max="3560" width="10.7109375" style="2" customWidth="1"/>
    <col min="3561" max="3561" width="11.7109375" style="2" bestFit="1" customWidth="1"/>
    <col min="3562" max="3562" width="11.5703125" style="2" customWidth="1"/>
    <col min="3563" max="3563" width="12.7109375" style="2" bestFit="1" customWidth="1"/>
    <col min="3564" max="3564" width="9.140625" style="2" bestFit="1" customWidth="1"/>
    <col min="3565" max="3565" width="12.7109375" style="2" customWidth="1"/>
    <col min="3566" max="3566" width="13.5703125" style="2" customWidth="1"/>
    <col min="3567" max="3567" width="14.28515625" style="2" bestFit="1" customWidth="1"/>
    <col min="3568" max="3569" width="12.28515625" style="2" bestFit="1" customWidth="1"/>
    <col min="3570" max="3570" width="9.42578125" style="2" customWidth="1"/>
    <col min="3571" max="3571" width="12.7109375" style="2" bestFit="1" customWidth="1"/>
    <col min="3572" max="3572" width="9.85546875" style="2" customWidth="1"/>
    <col min="3573" max="3573" width="12.7109375" style="2" customWidth="1"/>
    <col min="3574" max="3574" width="7.28515625" style="2" bestFit="1" customWidth="1"/>
    <col min="3575" max="3575" width="12.7109375" style="2" bestFit="1" customWidth="1"/>
    <col min="3576" max="3576" width="7.28515625" style="2" bestFit="1" customWidth="1"/>
    <col min="3577" max="3577" width="12.7109375" style="2" bestFit="1" customWidth="1"/>
    <col min="3578" max="3578" width="7.28515625" style="2" bestFit="1" customWidth="1"/>
    <col min="3579" max="3579" width="13.140625" style="2" customWidth="1"/>
    <col min="3580" max="3580" width="7.28515625" style="2" bestFit="1" customWidth="1"/>
    <col min="3581" max="3581" width="12.7109375" style="2" bestFit="1" customWidth="1"/>
    <col min="3582" max="3582" width="7.28515625" style="2" bestFit="1" customWidth="1"/>
    <col min="3583" max="3583" width="13.42578125" style="2" bestFit="1" customWidth="1"/>
    <col min="3584" max="3584" width="7.28515625" style="2" customWidth="1"/>
    <col min="3585" max="3585" width="12.140625" style="2" customWidth="1"/>
    <col min="3586" max="3586" width="7.28515625" style="2" bestFit="1" customWidth="1"/>
    <col min="3587" max="3587" width="14.28515625" style="2" customWidth="1"/>
    <col min="3588" max="3588" width="8.140625" style="2" bestFit="1" customWidth="1"/>
    <col min="3589" max="3589" width="12.7109375" style="2" bestFit="1" customWidth="1"/>
    <col min="3590" max="3590" width="9.140625" style="2" bestFit="1" customWidth="1"/>
    <col min="3591" max="3591" width="12.7109375" style="2" bestFit="1" customWidth="1"/>
    <col min="3592" max="3592" width="15.42578125" style="2" bestFit="1" customWidth="1"/>
    <col min="3593" max="3593" width="12.85546875" style="2" bestFit="1" customWidth="1"/>
    <col min="3594" max="3594" width="9.5703125" style="2" bestFit="1" customWidth="1"/>
    <col min="3595" max="3595" width="12.28515625" style="2" bestFit="1" customWidth="1"/>
    <col min="3596" max="3809" width="9.140625" style="2"/>
    <col min="3810" max="3811" width="0" style="2" hidden="1" customWidth="1"/>
    <col min="3812" max="3812" width="25.5703125" style="2" bestFit="1" customWidth="1"/>
    <col min="3813" max="3813" width="12.7109375" style="2" customWidth="1"/>
    <col min="3814" max="3814" width="10.85546875" style="2" customWidth="1"/>
    <col min="3815" max="3815" width="12.7109375" style="2" bestFit="1" customWidth="1"/>
    <col min="3816" max="3816" width="10.7109375" style="2" customWidth="1"/>
    <col min="3817" max="3817" width="11.7109375" style="2" bestFit="1" customWidth="1"/>
    <col min="3818" max="3818" width="11.5703125" style="2" customWidth="1"/>
    <col min="3819" max="3819" width="12.7109375" style="2" bestFit="1" customWidth="1"/>
    <col min="3820" max="3820" width="9.140625" style="2" bestFit="1" customWidth="1"/>
    <col min="3821" max="3821" width="12.7109375" style="2" customWidth="1"/>
    <col min="3822" max="3822" width="13.5703125" style="2" customWidth="1"/>
    <col min="3823" max="3823" width="14.28515625" style="2" bestFit="1" customWidth="1"/>
    <col min="3824" max="3825" width="12.28515625" style="2" bestFit="1" customWidth="1"/>
    <col min="3826" max="3826" width="9.42578125" style="2" customWidth="1"/>
    <col min="3827" max="3827" width="12.7109375" style="2" bestFit="1" customWidth="1"/>
    <col min="3828" max="3828" width="9.85546875" style="2" customWidth="1"/>
    <col min="3829" max="3829" width="12.7109375" style="2" customWidth="1"/>
    <col min="3830" max="3830" width="7.28515625" style="2" bestFit="1" customWidth="1"/>
    <col min="3831" max="3831" width="12.7109375" style="2" bestFit="1" customWidth="1"/>
    <col min="3832" max="3832" width="7.28515625" style="2" bestFit="1" customWidth="1"/>
    <col min="3833" max="3833" width="12.7109375" style="2" bestFit="1" customWidth="1"/>
    <col min="3834" max="3834" width="7.28515625" style="2" bestFit="1" customWidth="1"/>
    <col min="3835" max="3835" width="13.140625" style="2" customWidth="1"/>
    <col min="3836" max="3836" width="7.28515625" style="2" bestFit="1" customWidth="1"/>
    <col min="3837" max="3837" width="12.7109375" style="2" bestFit="1" customWidth="1"/>
    <col min="3838" max="3838" width="7.28515625" style="2" bestFit="1" customWidth="1"/>
    <col min="3839" max="3839" width="13.42578125" style="2" bestFit="1" customWidth="1"/>
    <col min="3840" max="3840" width="7.28515625" style="2" customWidth="1"/>
    <col min="3841" max="3841" width="12.140625" style="2" customWidth="1"/>
    <col min="3842" max="3842" width="7.28515625" style="2" bestFit="1" customWidth="1"/>
    <col min="3843" max="3843" width="14.28515625" style="2" customWidth="1"/>
    <col min="3844" max="3844" width="8.140625" style="2" bestFit="1" customWidth="1"/>
    <col min="3845" max="3845" width="12.7109375" style="2" bestFit="1" customWidth="1"/>
    <col min="3846" max="3846" width="9.140625" style="2" bestFit="1" customWidth="1"/>
    <col min="3847" max="3847" width="12.7109375" style="2" bestFit="1" customWidth="1"/>
    <col min="3848" max="3848" width="15.42578125" style="2" bestFit="1" customWidth="1"/>
    <col min="3849" max="3849" width="12.85546875" style="2" bestFit="1" customWidth="1"/>
    <col min="3850" max="3850" width="9.5703125" style="2" bestFit="1" customWidth="1"/>
    <col min="3851" max="3851" width="12.28515625" style="2" bestFit="1" customWidth="1"/>
    <col min="3852" max="4065" width="9.140625" style="2"/>
    <col min="4066" max="4067" width="0" style="2" hidden="1" customWidth="1"/>
    <col min="4068" max="4068" width="25.5703125" style="2" bestFit="1" customWidth="1"/>
    <col min="4069" max="4069" width="12.7109375" style="2" customWidth="1"/>
    <col min="4070" max="4070" width="10.85546875" style="2" customWidth="1"/>
    <col min="4071" max="4071" width="12.7109375" style="2" bestFit="1" customWidth="1"/>
    <col min="4072" max="4072" width="10.7109375" style="2" customWidth="1"/>
    <col min="4073" max="4073" width="11.7109375" style="2" bestFit="1" customWidth="1"/>
    <col min="4074" max="4074" width="11.5703125" style="2" customWidth="1"/>
    <col min="4075" max="4075" width="12.7109375" style="2" bestFit="1" customWidth="1"/>
    <col min="4076" max="4076" width="9.140625" style="2" bestFit="1" customWidth="1"/>
    <col min="4077" max="4077" width="12.7109375" style="2" customWidth="1"/>
    <col min="4078" max="4078" width="13.5703125" style="2" customWidth="1"/>
    <col min="4079" max="4079" width="14.28515625" style="2" bestFit="1" customWidth="1"/>
    <col min="4080" max="4081" width="12.28515625" style="2" bestFit="1" customWidth="1"/>
    <col min="4082" max="4082" width="9.42578125" style="2" customWidth="1"/>
    <col min="4083" max="4083" width="12.7109375" style="2" bestFit="1" customWidth="1"/>
    <col min="4084" max="4084" width="9.85546875" style="2" customWidth="1"/>
    <col min="4085" max="4085" width="12.7109375" style="2" customWidth="1"/>
    <col min="4086" max="4086" width="7.28515625" style="2" bestFit="1" customWidth="1"/>
    <col min="4087" max="4087" width="12.7109375" style="2" bestFit="1" customWidth="1"/>
    <col min="4088" max="4088" width="7.28515625" style="2" bestFit="1" customWidth="1"/>
    <col min="4089" max="4089" width="12.7109375" style="2" bestFit="1" customWidth="1"/>
    <col min="4090" max="4090" width="7.28515625" style="2" bestFit="1" customWidth="1"/>
    <col min="4091" max="4091" width="13.140625" style="2" customWidth="1"/>
    <col min="4092" max="4092" width="7.28515625" style="2" bestFit="1" customWidth="1"/>
    <col min="4093" max="4093" width="12.7109375" style="2" bestFit="1" customWidth="1"/>
    <col min="4094" max="4094" width="7.28515625" style="2" bestFit="1" customWidth="1"/>
    <col min="4095" max="4095" width="13.42578125" style="2" bestFit="1" customWidth="1"/>
    <col min="4096" max="4096" width="7.28515625" style="2" customWidth="1"/>
    <col min="4097" max="4097" width="12.140625" style="2" customWidth="1"/>
    <col min="4098" max="4098" width="7.28515625" style="2" bestFit="1" customWidth="1"/>
    <col min="4099" max="4099" width="14.28515625" style="2" customWidth="1"/>
    <col min="4100" max="4100" width="8.140625" style="2" bestFit="1" customWidth="1"/>
    <col min="4101" max="4101" width="12.7109375" style="2" bestFit="1" customWidth="1"/>
    <col min="4102" max="4102" width="9.140625" style="2" bestFit="1" customWidth="1"/>
    <col min="4103" max="4103" width="12.7109375" style="2" bestFit="1" customWidth="1"/>
    <col min="4104" max="4104" width="15.42578125" style="2" bestFit="1" customWidth="1"/>
    <col min="4105" max="4105" width="12.85546875" style="2" bestFit="1" customWidth="1"/>
    <col min="4106" max="4106" width="9.5703125" style="2" bestFit="1" customWidth="1"/>
    <col min="4107" max="4107" width="12.28515625" style="2" bestFit="1" customWidth="1"/>
    <col min="4108" max="4321" width="9.140625" style="2"/>
    <col min="4322" max="4323" width="0" style="2" hidden="1" customWidth="1"/>
    <col min="4324" max="4324" width="25.5703125" style="2" bestFit="1" customWidth="1"/>
    <col min="4325" max="4325" width="12.7109375" style="2" customWidth="1"/>
    <col min="4326" max="4326" width="10.85546875" style="2" customWidth="1"/>
    <col min="4327" max="4327" width="12.7109375" style="2" bestFit="1" customWidth="1"/>
    <col min="4328" max="4328" width="10.7109375" style="2" customWidth="1"/>
    <col min="4329" max="4329" width="11.7109375" style="2" bestFit="1" customWidth="1"/>
    <col min="4330" max="4330" width="11.5703125" style="2" customWidth="1"/>
    <col min="4331" max="4331" width="12.7109375" style="2" bestFit="1" customWidth="1"/>
    <col min="4332" max="4332" width="9.140625" style="2" bestFit="1" customWidth="1"/>
    <col min="4333" max="4333" width="12.7109375" style="2" customWidth="1"/>
    <col min="4334" max="4334" width="13.5703125" style="2" customWidth="1"/>
    <col min="4335" max="4335" width="14.28515625" style="2" bestFit="1" customWidth="1"/>
    <col min="4336" max="4337" width="12.28515625" style="2" bestFit="1" customWidth="1"/>
    <col min="4338" max="4338" width="9.42578125" style="2" customWidth="1"/>
    <col min="4339" max="4339" width="12.7109375" style="2" bestFit="1" customWidth="1"/>
    <col min="4340" max="4340" width="9.85546875" style="2" customWidth="1"/>
    <col min="4341" max="4341" width="12.7109375" style="2" customWidth="1"/>
    <col min="4342" max="4342" width="7.28515625" style="2" bestFit="1" customWidth="1"/>
    <col min="4343" max="4343" width="12.7109375" style="2" bestFit="1" customWidth="1"/>
    <col min="4344" max="4344" width="7.28515625" style="2" bestFit="1" customWidth="1"/>
    <col min="4345" max="4345" width="12.7109375" style="2" bestFit="1" customWidth="1"/>
    <col min="4346" max="4346" width="7.28515625" style="2" bestFit="1" customWidth="1"/>
    <col min="4347" max="4347" width="13.140625" style="2" customWidth="1"/>
    <col min="4348" max="4348" width="7.28515625" style="2" bestFit="1" customWidth="1"/>
    <col min="4349" max="4349" width="12.7109375" style="2" bestFit="1" customWidth="1"/>
    <col min="4350" max="4350" width="7.28515625" style="2" bestFit="1" customWidth="1"/>
    <col min="4351" max="4351" width="13.42578125" style="2" bestFit="1" customWidth="1"/>
    <col min="4352" max="4352" width="7.28515625" style="2" customWidth="1"/>
    <col min="4353" max="4353" width="12.140625" style="2" customWidth="1"/>
    <col min="4354" max="4354" width="7.28515625" style="2" bestFit="1" customWidth="1"/>
    <col min="4355" max="4355" width="14.28515625" style="2" customWidth="1"/>
    <col min="4356" max="4356" width="8.140625" style="2" bestFit="1" customWidth="1"/>
    <col min="4357" max="4357" width="12.7109375" style="2" bestFit="1" customWidth="1"/>
    <col min="4358" max="4358" width="9.140625" style="2" bestFit="1" customWidth="1"/>
    <col min="4359" max="4359" width="12.7109375" style="2" bestFit="1" customWidth="1"/>
    <col min="4360" max="4360" width="15.42578125" style="2" bestFit="1" customWidth="1"/>
    <col min="4361" max="4361" width="12.85546875" style="2" bestFit="1" customWidth="1"/>
    <col min="4362" max="4362" width="9.5703125" style="2" bestFit="1" customWidth="1"/>
    <col min="4363" max="4363" width="12.28515625" style="2" bestFit="1" customWidth="1"/>
    <col min="4364" max="4577" width="9.140625" style="2"/>
    <col min="4578" max="4579" width="0" style="2" hidden="1" customWidth="1"/>
    <col min="4580" max="4580" width="25.5703125" style="2" bestFit="1" customWidth="1"/>
    <col min="4581" max="4581" width="12.7109375" style="2" customWidth="1"/>
    <col min="4582" max="4582" width="10.85546875" style="2" customWidth="1"/>
    <col min="4583" max="4583" width="12.7109375" style="2" bestFit="1" customWidth="1"/>
    <col min="4584" max="4584" width="10.7109375" style="2" customWidth="1"/>
    <col min="4585" max="4585" width="11.7109375" style="2" bestFit="1" customWidth="1"/>
    <col min="4586" max="4586" width="11.5703125" style="2" customWidth="1"/>
    <col min="4587" max="4587" width="12.7109375" style="2" bestFit="1" customWidth="1"/>
    <col min="4588" max="4588" width="9.140625" style="2" bestFit="1" customWidth="1"/>
    <col min="4589" max="4589" width="12.7109375" style="2" customWidth="1"/>
    <col min="4590" max="4590" width="13.5703125" style="2" customWidth="1"/>
    <col min="4591" max="4591" width="14.28515625" style="2" bestFit="1" customWidth="1"/>
    <col min="4592" max="4593" width="12.28515625" style="2" bestFit="1" customWidth="1"/>
    <col min="4594" max="4594" width="9.42578125" style="2" customWidth="1"/>
    <col min="4595" max="4595" width="12.7109375" style="2" bestFit="1" customWidth="1"/>
    <col min="4596" max="4596" width="9.85546875" style="2" customWidth="1"/>
    <col min="4597" max="4597" width="12.7109375" style="2" customWidth="1"/>
    <col min="4598" max="4598" width="7.28515625" style="2" bestFit="1" customWidth="1"/>
    <col min="4599" max="4599" width="12.7109375" style="2" bestFit="1" customWidth="1"/>
    <col min="4600" max="4600" width="7.28515625" style="2" bestFit="1" customWidth="1"/>
    <col min="4601" max="4601" width="12.7109375" style="2" bestFit="1" customWidth="1"/>
    <col min="4602" max="4602" width="7.28515625" style="2" bestFit="1" customWidth="1"/>
    <col min="4603" max="4603" width="13.140625" style="2" customWidth="1"/>
    <col min="4604" max="4604" width="7.28515625" style="2" bestFit="1" customWidth="1"/>
    <col min="4605" max="4605" width="12.7109375" style="2" bestFit="1" customWidth="1"/>
    <col min="4606" max="4606" width="7.28515625" style="2" bestFit="1" customWidth="1"/>
    <col min="4607" max="4607" width="13.42578125" style="2" bestFit="1" customWidth="1"/>
    <col min="4608" max="4608" width="7.28515625" style="2" customWidth="1"/>
    <col min="4609" max="4609" width="12.140625" style="2" customWidth="1"/>
    <col min="4610" max="4610" width="7.28515625" style="2" bestFit="1" customWidth="1"/>
    <col min="4611" max="4611" width="14.28515625" style="2" customWidth="1"/>
    <col min="4612" max="4612" width="8.140625" style="2" bestFit="1" customWidth="1"/>
    <col min="4613" max="4613" width="12.7109375" style="2" bestFit="1" customWidth="1"/>
    <col min="4614" max="4614" width="9.140625" style="2" bestFit="1" customWidth="1"/>
    <col min="4615" max="4615" width="12.7109375" style="2" bestFit="1" customWidth="1"/>
    <col min="4616" max="4616" width="15.42578125" style="2" bestFit="1" customWidth="1"/>
    <col min="4617" max="4617" width="12.85546875" style="2" bestFit="1" customWidth="1"/>
    <col min="4618" max="4618" width="9.5703125" style="2" bestFit="1" customWidth="1"/>
    <col min="4619" max="4619" width="12.28515625" style="2" bestFit="1" customWidth="1"/>
    <col min="4620" max="4833" width="9.140625" style="2"/>
    <col min="4834" max="4835" width="0" style="2" hidden="1" customWidth="1"/>
    <col min="4836" max="4836" width="25.5703125" style="2" bestFit="1" customWidth="1"/>
    <col min="4837" max="4837" width="12.7109375" style="2" customWidth="1"/>
    <col min="4838" max="4838" width="10.85546875" style="2" customWidth="1"/>
    <col min="4839" max="4839" width="12.7109375" style="2" bestFit="1" customWidth="1"/>
    <col min="4840" max="4840" width="10.7109375" style="2" customWidth="1"/>
    <col min="4841" max="4841" width="11.7109375" style="2" bestFit="1" customWidth="1"/>
    <col min="4842" max="4842" width="11.5703125" style="2" customWidth="1"/>
    <col min="4843" max="4843" width="12.7109375" style="2" bestFit="1" customWidth="1"/>
    <col min="4844" max="4844" width="9.140625" style="2" bestFit="1" customWidth="1"/>
    <col min="4845" max="4845" width="12.7109375" style="2" customWidth="1"/>
    <col min="4846" max="4846" width="13.5703125" style="2" customWidth="1"/>
    <col min="4847" max="4847" width="14.28515625" style="2" bestFit="1" customWidth="1"/>
    <col min="4848" max="4849" width="12.28515625" style="2" bestFit="1" customWidth="1"/>
    <col min="4850" max="4850" width="9.42578125" style="2" customWidth="1"/>
    <col min="4851" max="4851" width="12.7109375" style="2" bestFit="1" customWidth="1"/>
    <col min="4852" max="4852" width="9.85546875" style="2" customWidth="1"/>
    <col min="4853" max="4853" width="12.7109375" style="2" customWidth="1"/>
    <col min="4854" max="4854" width="7.28515625" style="2" bestFit="1" customWidth="1"/>
    <col min="4855" max="4855" width="12.7109375" style="2" bestFit="1" customWidth="1"/>
    <col min="4856" max="4856" width="7.28515625" style="2" bestFit="1" customWidth="1"/>
    <col min="4857" max="4857" width="12.7109375" style="2" bestFit="1" customWidth="1"/>
    <col min="4858" max="4858" width="7.28515625" style="2" bestFit="1" customWidth="1"/>
    <col min="4859" max="4859" width="13.140625" style="2" customWidth="1"/>
    <col min="4860" max="4860" width="7.28515625" style="2" bestFit="1" customWidth="1"/>
    <col min="4861" max="4861" width="12.7109375" style="2" bestFit="1" customWidth="1"/>
    <col min="4862" max="4862" width="7.28515625" style="2" bestFit="1" customWidth="1"/>
    <col min="4863" max="4863" width="13.42578125" style="2" bestFit="1" customWidth="1"/>
    <col min="4864" max="4864" width="7.28515625" style="2" customWidth="1"/>
    <col min="4865" max="4865" width="12.140625" style="2" customWidth="1"/>
    <col min="4866" max="4866" width="7.28515625" style="2" bestFit="1" customWidth="1"/>
    <col min="4867" max="4867" width="14.28515625" style="2" customWidth="1"/>
    <col min="4868" max="4868" width="8.140625" style="2" bestFit="1" customWidth="1"/>
    <col min="4869" max="4869" width="12.7109375" style="2" bestFit="1" customWidth="1"/>
    <col min="4870" max="4870" width="9.140625" style="2" bestFit="1" customWidth="1"/>
    <col min="4871" max="4871" width="12.7109375" style="2" bestFit="1" customWidth="1"/>
    <col min="4872" max="4872" width="15.42578125" style="2" bestFit="1" customWidth="1"/>
    <col min="4873" max="4873" width="12.85546875" style="2" bestFit="1" customWidth="1"/>
    <col min="4874" max="4874" width="9.5703125" style="2" bestFit="1" customWidth="1"/>
    <col min="4875" max="4875" width="12.28515625" style="2" bestFit="1" customWidth="1"/>
    <col min="4876" max="5089" width="9.140625" style="2"/>
    <col min="5090" max="5091" width="0" style="2" hidden="1" customWidth="1"/>
    <col min="5092" max="5092" width="25.5703125" style="2" bestFit="1" customWidth="1"/>
    <col min="5093" max="5093" width="12.7109375" style="2" customWidth="1"/>
    <col min="5094" max="5094" width="10.85546875" style="2" customWidth="1"/>
    <col min="5095" max="5095" width="12.7109375" style="2" bestFit="1" customWidth="1"/>
    <col min="5096" max="5096" width="10.7109375" style="2" customWidth="1"/>
    <col min="5097" max="5097" width="11.7109375" style="2" bestFit="1" customWidth="1"/>
    <col min="5098" max="5098" width="11.5703125" style="2" customWidth="1"/>
    <col min="5099" max="5099" width="12.7109375" style="2" bestFit="1" customWidth="1"/>
    <col min="5100" max="5100" width="9.140625" style="2" bestFit="1" customWidth="1"/>
    <col min="5101" max="5101" width="12.7109375" style="2" customWidth="1"/>
    <col min="5102" max="5102" width="13.5703125" style="2" customWidth="1"/>
    <col min="5103" max="5103" width="14.28515625" style="2" bestFit="1" customWidth="1"/>
    <col min="5104" max="5105" width="12.28515625" style="2" bestFit="1" customWidth="1"/>
    <col min="5106" max="5106" width="9.42578125" style="2" customWidth="1"/>
    <col min="5107" max="5107" width="12.7109375" style="2" bestFit="1" customWidth="1"/>
    <col min="5108" max="5108" width="9.85546875" style="2" customWidth="1"/>
    <col min="5109" max="5109" width="12.7109375" style="2" customWidth="1"/>
    <col min="5110" max="5110" width="7.28515625" style="2" bestFit="1" customWidth="1"/>
    <col min="5111" max="5111" width="12.7109375" style="2" bestFit="1" customWidth="1"/>
    <col min="5112" max="5112" width="7.28515625" style="2" bestFit="1" customWidth="1"/>
    <col min="5113" max="5113" width="12.7109375" style="2" bestFit="1" customWidth="1"/>
    <col min="5114" max="5114" width="7.28515625" style="2" bestFit="1" customWidth="1"/>
    <col min="5115" max="5115" width="13.140625" style="2" customWidth="1"/>
    <col min="5116" max="5116" width="7.28515625" style="2" bestFit="1" customWidth="1"/>
    <col min="5117" max="5117" width="12.7109375" style="2" bestFit="1" customWidth="1"/>
    <col min="5118" max="5118" width="7.28515625" style="2" bestFit="1" customWidth="1"/>
    <col min="5119" max="5119" width="13.42578125" style="2" bestFit="1" customWidth="1"/>
    <col min="5120" max="5120" width="7.28515625" style="2" customWidth="1"/>
    <col min="5121" max="5121" width="12.140625" style="2" customWidth="1"/>
    <col min="5122" max="5122" width="7.28515625" style="2" bestFit="1" customWidth="1"/>
    <col min="5123" max="5123" width="14.28515625" style="2" customWidth="1"/>
    <col min="5124" max="5124" width="8.140625" style="2" bestFit="1" customWidth="1"/>
    <col min="5125" max="5125" width="12.7109375" style="2" bestFit="1" customWidth="1"/>
    <col min="5126" max="5126" width="9.140625" style="2" bestFit="1" customWidth="1"/>
    <col min="5127" max="5127" width="12.7109375" style="2" bestFit="1" customWidth="1"/>
    <col min="5128" max="5128" width="15.42578125" style="2" bestFit="1" customWidth="1"/>
    <col min="5129" max="5129" width="12.85546875" style="2" bestFit="1" customWidth="1"/>
    <col min="5130" max="5130" width="9.5703125" style="2" bestFit="1" customWidth="1"/>
    <col min="5131" max="5131" width="12.28515625" style="2" bestFit="1" customWidth="1"/>
    <col min="5132" max="5345" width="9.140625" style="2"/>
    <col min="5346" max="5347" width="0" style="2" hidden="1" customWidth="1"/>
    <col min="5348" max="5348" width="25.5703125" style="2" bestFit="1" customWidth="1"/>
    <col min="5349" max="5349" width="12.7109375" style="2" customWidth="1"/>
    <col min="5350" max="5350" width="10.85546875" style="2" customWidth="1"/>
    <col min="5351" max="5351" width="12.7109375" style="2" bestFit="1" customWidth="1"/>
    <col min="5352" max="5352" width="10.7109375" style="2" customWidth="1"/>
    <col min="5353" max="5353" width="11.7109375" style="2" bestFit="1" customWidth="1"/>
    <col min="5354" max="5354" width="11.5703125" style="2" customWidth="1"/>
    <col min="5355" max="5355" width="12.7109375" style="2" bestFit="1" customWidth="1"/>
    <col min="5356" max="5356" width="9.140625" style="2" bestFit="1" customWidth="1"/>
    <col min="5357" max="5357" width="12.7109375" style="2" customWidth="1"/>
    <col min="5358" max="5358" width="13.5703125" style="2" customWidth="1"/>
    <col min="5359" max="5359" width="14.28515625" style="2" bestFit="1" customWidth="1"/>
    <col min="5360" max="5361" width="12.28515625" style="2" bestFit="1" customWidth="1"/>
    <col min="5362" max="5362" width="9.42578125" style="2" customWidth="1"/>
    <col min="5363" max="5363" width="12.7109375" style="2" bestFit="1" customWidth="1"/>
    <col min="5364" max="5364" width="9.85546875" style="2" customWidth="1"/>
    <col min="5365" max="5365" width="12.7109375" style="2" customWidth="1"/>
    <col min="5366" max="5366" width="7.28515625" style="2" bestFit="1" customWidth="1"/>
    <col min="5367" max="5367" width="12.7109375" style="2" bestFit="1" customWidth="1"/>
    <col min="5368" max="5368" width="7.28515625" style="2" bestFit="1" customWidth="1"/>
    <col min="5369" max="5369" width="12.7109375" style="2" bestFit="1" customWidth="1"/>
    <col min="5370" max="5370" width="7.28515625" style="2" bestFit="1" customWidth="1"/>
    <col min="5371" max="5371" width="13.140625" style="2" customWidth="1"/>
    <col min="5372" max="5372" width="7.28515625" style="2" bestFit="1" customWidth="1"/>
    <col min="5373" max="5373" width="12.7109375" style="2" bestFit="1" customWidth="1"/>
    <col min="5374" max="5374" width="7.28515625" style="2" bestFit="1" customWidth="1"/>
    <col min="5375" max="5375" width="13.42578125" style="2" bestFit="1" customWidth="1"/>
    <col min="5376" max="5376" width="7.28515625" style="2" customWidth="1"/>
    <col min="5377" max="5377" width="12.140625" style="2" customWidth="1"/>
    <col min="5378" max="5378" width="7.28515625" style="2" bestFit="1" customWidth="1"/>
    <col min="5379" max="5379" width="14.28515625" style="2" customWidth="1"/>
    <col min="5380" max="5380" width="8.140625" style="2" bestFit="1" customWidth="1"/>
    <col min="5381" max="5381" width="12.7109375" style="2" bestFit="1" customWidth="1"/>
    <col min="5382" max="5382" width="9.140625" style="2" bestFit="1" customWidth="1"/>
    <col min="5383" max="5383" width="12.7109375" style="2" bestFit="1" customWidth="1"/>
    <col min="5384" max="5384" width="15.42578125" style="2" bestFit="1" customWidth="1"/>
    <col min="5385" max="5385" width="12.85546875" style="2" bestFit="1" customWidth="1"/>
    <col min="5386" max="5386" width="9.5703125" style="2" bestFit="1" customWidth="1"/>
    <col min="5387" max="5387" width="12.28515625" style="2" bestFit="1" customWidth="1"/>
    <col min="5388" max="5601" width="9.140625" style="2"/>
    <col min="5602" max="5603" width="0" style="2" hidden="1" customWidth="1"/>
    <col min="5604" max="5604" width="25.5703125" style="2" bestFit="1" customWidth="1"/>
    <col min="5605" max="5605" width="12.7109375" style="2" customWidth="1"/>
    <col min="5606" max="5606" width="10.85546875" style="2" customWidth="1"/>
    <col min="5607" max="5607" width="12.7109375" style="2" bestFit="1" customWidth="1"/>
    <col min="5608" max="5608" width="10.7109375" style="2" customWidth="1"/>
    <col min="5609" max="5609" width="11.7109375" style="2" bestFit="1" customWidth="1"/>
    <col min="5610" max="5610" width="11.5703125" style="2" customWidth="1"/>
    <col min="5611" max="5611" width="12.7109375" style="2" bestFit="1" customWidth="1"/>
    <col min="5612" max="5612" width="9.140625" style="2" bestFit="1" customWidth="1"/>
    <col min="5613" max="5613" width="12.7109375" style="2" customWidth="1"/>
    <col min="5614" max="5614" width="13.5703125" style="2" customWidth="1"/>
    <col min="5615" max="5615" width="14.28515625" style="2" bestFit="1" customWidth="1"/>
    <col min="5616" max="5617" width="12.28515625" style="2" bestFit="1" customWidth="1"/>
    <col min="5618" max="5618" width="9.42578125" style="2" customWidth="1"/>
    <col min="5619" max="5619" width="12.7109375" style="2" bestFit="1" customWidth="1"/>
    <col min="5620" max="5620" width="9.85546875" style="2" customWidth="1"/>
    <col min="5621" max="5621" width="12.7109375" style="2" customWidth="1"/>
    <col min="5622" max="5622" width="7.28515625" style="2" bestFit="1" customWidth="1"/>
    <col min="5623" max="5623" width="12.7109375" style="2" bestFit="1" customWidth="1"/>
    <col min="5624" max="5624" width="7.28515625" style="2" bestFit="1" customWidth="1"/>
    <col min="5625" max="5625" width="12.7109375" style="2" bestFit="1" customWidth="1"/>
    <col min="5626" max="5626" width="7.28515625" style="2" bestFit="1" customWidth="1"/>
    <col min="5627" max="5627" width="13.140625" style="2" customWidth="1"/>
    <col min="5628" max="5628" width="7.28515625" style="2" bestFit="1" customWidth="1"/>
    <col min="5629" max="5629" width="12.7109375" style="2" bestFit="1" customWidth="1"/>
    <col min="5630" max="5630" width="7.28515625" style="2" bestFit="1" customWidth="1"/>
    <col min="5631" max="5631" width="13.42578125" style="2" bestFit="1" customWidth="1"/>
    <col min="5632" max="5632" width="7.28515625" style="2" customWidth="1"/>
    <col min="5633" max="5633" width="12.140625" style="2" customWidth="1"/>
    <col min="5634" max="5634" width="7.28515625" style="2" bestFit="1" customWidth="1"/>
    <col min="5635" max="5635" width="14.28515625" style="2" customWidth="1"/>
    <col min="5636" max="5636" width="8.140625" style="2" bestFit="1" customWidth="1"/>
    <col min="5637" max="5637" width="12.7109375" style="2" bestFit="1" customWidth="1"/>
    <col min="5638" max="5638" width="9.140625" style="2" bestFit="1" customWidth="1"/>
    <col min="5639" max="5639" width="12.7109375" style="2" bestFit="1" customWidth="1"/>
    <col min="5640" max="5640" width="15.42578125" style="2" bestFit="1" customWidth="1"/>
    <col min="5641" max="5641" width="12.85546875" style="2" bestFit="1" customWidth="1"/>
    <col min="5642" max="5642" width="9.5703125" style="2" bestFit="1" customWidth="1"/>
    <col min="5643" max="5643" width="12.28515625" style="2" bestFit="1" customWidth="1"/>
    <col min="5644" max="5857" width="9.140625" style="2"/>
    <col min="5858" max="5859" width="0" style="2" hidden="1" customWidth="1"/>
    <col min="5860" max="5860" width="25.5703125" style="2" bestFit="1" customWidth="1"/>
    <col min="5861" max="5861" width="12.7109375" style="2" customWidth="1"/>
    <col min="5862" max="5862" width="10.85546875" style="2" customWidth="1"/>
    <col min="5863" max="5863" width="12.7109375" style="2" bestFit="1" customWidth="1"/>
    <col min="5864" max="5864" width="10.7109375" style="2" customWidth="1"/>
    <col min="5865" max="5865" width="11.7109375" style="2" bestFit="1" customWidth="1"/>
    <col min="5866" max="5866" width="11.5703125" style="2" customWidth="1"/>
    <col min="5867" max="5867" width="12.7109375" style="2" bestFit="1" customWidth="1"/>
    <col min="5868" max="5868" width="9.140625" style="2" bestFit="1" customWidth="1"/>
    <col min="5869" max="5869" width="12.7109375" style="2" customWidth="1"/>
    <col min="5870" max="5870" width="13.5703125" style="2" customWidth="1"/>
    <col min="5871" max="5871" width="14.28515625" style="2" bestFit="1" customWidth="1"/>
    <col min="5872" max="5873" width="12.28515625" style="2" bestFit="1" customWidth="1"/>
    <col min="5874" max="5874" width="9.42578125" style="2" customWidth="1"/>
    <col min="5875" max="5875" width="12.7109375" style="2" bestFit="1" customWidth="1"/>
    <col min="5876" max="5876" width="9.85546875" style="2" customWidth="1"/>
    <col min="5877" max="5877" width="12.7109375" style="2" customWidth="1"/>
    <col min="5878" max="5878" width="7.28515625" style="2" bestFit="1" customWidth="1"/>
    <col min="5879" max="5879" width="12.7109375" style="2" bestFit="1" customWidth="1"/>
    <col min="5880" max="5880" width="7.28515625" style="2" bestFit="1" customWidth="1"/>
    <col min="5881" max="5881" width="12.7109375" style="2" bestFit="1" customWidth="1"/>
    <col min="5882" max="5882" width="7.28515625" style="2" bestFit="1" customWidth="1"/>
    <col min="5883" max="5883" width="13.140625" style="2" customWidth="1"/>
    <col min="5884" max="5884" width="7.28515625" style="2" bestFit="1" customWidth="1"/>
    <col min="5885" max="5885" width="12.7109375" style="2" bestFit="1" customWidth="1"/>
    <col min="5886" max="5886" width="7.28515625" style="2" bestFit="1" customWidth="1"/>
    <col min="5887" max="5887" width="13.42578125" style="2" bestFit="1" customWidth="1"/>
    <col min="5888" max="5888" width="7.28515625" style="2" customWidth="1"/>
    <col min="5889" max="5889" width="12.140625" style="2" customWidth="1"/>
    <col min="5890" max="5890" width="7.28515625" style="2" bestFit="1" customWidth="1"/>
    <col min="5891" max="5891" width="14.28515625" style="2" customWidth="1"/>
    <col min="5892" max="5892" width="8.140625" style="2" bestFit="1" customWidth="1"/>
    <col min="5893" max="5893" width="12.7109375" style="2" bestFit="1" customWidth="1"/>
    <col min="5894" max="5894" width="9.140625" style="2" bestFit="1" customWidth="1"/>
    <col min="5895" max="5895" width="12.7109375" style="2" bestFit="1" customWidth="1"/>
    <col min="5896" max="5896" width="15.42578125" style="2" bestFit="1" customWidth="1"/>
    <col min="5897" max="5897" width="12.85546875" style="2" bestFit="1" customWidth="1"/>
    <col min="5898" max="5898" width="9.5703125" style="2" bestFit="1" customWidth="1"/>
    <col min="5899" max="5899" width="12.28515625" style="2" bestFit="1" customWidth="1"/>
    <col min="5900" max="6113" width="9.140625" style="2"/>
    <col min="6114" max="6115" width="0" style="2" hidden="1" customWidth="1"/>
    <col min="6116" max="6116" width="25.5703125" style="2" bestFit="1" customWidth="1"/>
    <col min="6117" max="6117" width="12.7109375" style="2" customWidth="1"/>
    <col min="6118" max="6118" width="10.85546875" style="2" customWidth="1"/>
    <col min="6119" max="6119" width="12.7109375" style="2" bestFit="1" customWidth="1"/>
    <col min="6120" max="6120" width="10.7109375" style="2" customWidth="1"/>
    <col min="6121" max="6121" width="11.7109375" style="2" bestFit="1" customWidth="1"/>
    <col min="6122" max="6122" width="11.5703125" style="2" customWidth="1"/>
    <col min="6123" max="6123" width="12.7109375" style="2" bestFit="1" customWidth="1"/>
    <col min="6124" max="6124" width="9.140625" style="2" bestFit="1" customWidth="1"/>
    <col min="6125" max="6125" width="12.7109375" style="2" customWidth="1"/>
    <col min="6126" max="6126" width="13.5703125" style="2" customWidth="1"/>
    <col min="6127" max="6127" width="14.28515625" style="2" bestFit="1" customWidth="1"/>
    <col min="6128" max="6129" width="12.28515625" style="2" bestFit="1" customWidth="1"/>
    <col min="6130" max="6130" width="9.42578125" style="2" customWidth="1"/>
    <col min="6131" max="6131" width="12.7109375" style="2" bestFit="1" customWidth="1"/>
    <col min="6132" max="6132" width="9.85546875" style="2" customWidth="1"/>
    <col min="6133" max="6133" width="12.7109375" style="2" customWidth="1"/>
    <col min="6134" max="6134" width="7.28515625" style="2" bestFit="1" customWidth="1"/>
    <col min="6135" max="6135" width="12.7109375" style="2" bestFit="1" customWidth="1"/>
    <col min="6136" max="6136" width="7.28515625" style="2" bestFit="1" customWidth="1"/>
    <col min="6137" max="6137" width="12.7109375" style="2" bestFit="1" customWidth="1"/>
    <col min="6138" max="6138" width="7.28515625" style="2" bestFit="1" customWidth="1"/>
    <col min="6139" max="6139" width="13.140625" style="2" customWidth="1"/>
    <col min="6140" max="6140" width="7.28515625" style="2" bestFit="1" customWidth="1"/>
    <col min="6141" max="6141" width="12.7109375" style="2" bestFit="1" customWidth="1"/>
    <col min="6142" max="6142" width="7.28515625" style="2" bestFit="1" customWidth="1"/>
    <col min="6143" max="6143" width="13.42578125" style="2" bestFit="1" customWidth="1"/>
    <col min="6144" max="6144" width="7.28515625" style="2" customWidth="1"/>
    <col min="6145" max="6145" width="12.140625" style="2" customWidth="1"/>
    <col min="6146" max="6146" width="7.28515625" style="2" bestFit="1" customWidth="1"/>
    <col min="6147" max="6147" width="14.28515625" style="2" customWidth="1"/>
    <col min="6148" max="6148" width="8.140625" style="2" bestFit="1" customWidth="1"/>
    <col min="6149" max="6149" width="12.7109375" style="2" bestFit="1" customWidth="1"/>
    <col min="6150" max="6150" width="9.140625" style="2" bestFit="1" customWidth="1"/>
    <col min="6151" max="6151" width="12.7109375" style="2" bestFit="1" customWidth="1"/>
    <col min="6152" max="6152" width="15.42578125" style="2" bestFit="1" customWidth="1"/>
    <col min="6153" max="6153" width="12.85546875" style="2" bestFit="1" customWidth="1"/>
    <col min="6154" max="6154" width="9.5703125" style="2" bestFit="1" customWidth="1"/>
    <col min="6155" max="6155" width="12.28515625" style="2" bestFit="1" customWidth="1"/>
    <col min="6156" max="6369" width="9.140625" style="2"/>
    <col min="6370" max="6371" width="0" style="2" hidden="1" customWidth="1"/>
    <col min="6372" max="6372" width="25.5703125" style="2" bestFit="1" customWidth="1"/>
    <col min="6373" max="6373" width="12.7109375" style="2" customWidth="1"/>
    <col min="6374" max="6374" width="10.85546875" style="2" customWidth="1"/>
    <col min="6375" max="6375" width="12.7109375" style="2" bestFit="1" customWidth="1"/>
    <col min="6376" max="6376" width="10.7109375" style="2" customWidth="1"/>
    <col min="6377" max="6377" width="11.7109375" style="2" bestFit="1" customWidth="1"/>
    <col min="6378" max="6378" width="11.5703125" style="2" customWidth="1"/>
    <col min="6379" max="6379" width="12.7109375" style="2" bestFit="1" customWidth="1"/>
    <col min="6380" max="6380" width="9.140625" style="2" bestFit="1" customWidth="1"/>
    <col min="6381" max="6381" width="12.7109375" style="2" customWidth="1"/>
    <col min="6382" max="6382" width="13.5703125" style="2" customWidth="1"/>
    <col min="6383" max="6383" width="14.28515625" style="2" bestFit="1" customWidth="1"/>
    <col min="6384" max="6385" width="12.28515625" style="2" bestFit="1" customWidth="1"/>
    <col min="6386" max="6386" width="9.42578125" style="2" customWidth="1"/>
    <col min="6387" max="6387" width="12.7109375" style="2" bestFit="1" customWidth="1"/>
    <col min="6388" max="6388" width="9.85546875" style="2" customWidth="1"/>
    <col min="6389" max="6389" width="12.7109375" style="2" customWidth="1"/>
    <col min="6390" max="6390" width="7.28515625" style="2" bestFit="1" customWidth="1"/>
    <col min="6391" max="6391" width="12.7109375" style="2" bestFit="1" customWidth="1"/>
    <col min="6392" max="6392" width="7.28515625" style="2" bestFit="1" customWidth="1"/>
    <col min="6393" max="6393" width="12.7109375" style="2" bestFit="1" customWidth="1"/>
    <col min="6394" max="6394" width="7.28515625" style="2" bestFit="1" customWidth="1"/>
    <col min="6395" max="6395" width="13.140625" style="2" customWidth="1"/>
    <col min="6396" max="6396" width="7.28515625" style="2" bestFit="1" customWidth="1"/>
    <col min="6397" max="6397" width="12.7109375" style="2" bestFit="1" customWidth="1"/>
    <col min="6398" max="6398" width="7.28515625" style="2" bestFit="1" customWidth="1"/>
    <col min="6399" max="6399" width="13.42578125" style="2" bestFit="1" customWidth="1"/>
    <col min="6400" max="6400" width="7.28515625" style="2" customWidth="1"/>
    <col min="6401" max="6401" width="12.140625" style="2" customWidth="1"/>
    <col min="6402" max="6402" width="7.28515625" style="2" bestFit="1" customWidth="1"/>
    <col min="6403" max="6403" width="14.28515625" style="2" customWidth="1"/>
    <col min="6404" max="6404" width="8.140625" style="2" bestFit="1" customWidth="1"/>
    <col min="6405" max="6405" width="12.7109375" style="2" bestFit="1" customWidth="1"/>
    <col min="6406" max="6406" width="9.140625" style="2" bestFit="1" customWidth="1"/>
    <col min="6407" max="6407" width="12.7109375" style="2" bestFit="1" customWidth="1"/>
    <col min="6408" max="6408" width="15.42578125" style="2" bestFit="1" customWidth="1"/>
    <col min="6409" max="6409" width="12.85546875" style="2" bestFit="1" customWidth="1"/>
    <col min="6410" max="6410" width="9.5703125" style="2" bestFit="1" customWidth="1"/>
    <col min="6411" max="6411" width="12.28515625" style="2" bestFit="1" customWidth="1"/>
    <col min="6412" max="6625" width="9.140625" style="2"/>
    <col min="6626" max="6627" width="0" style="2" hidden="1" customWidth="1"/>
    <col min="6628" max="6628" width="25.5703125" style="2" bestFit="1" customWidth="1"/>
    <col min="6629" max="6629" width="12.7109375" style="2" customWidth="1"/>
    <col min="6630" max="6630" width="10.85546875" style="2" customWidth="1"/>
    <col min="6631" max="6631" width="12.7109375" style="2" bestFit="1" customWidth="1"/>
    <col min="6632" max="6632" width="10.7109375" style="2" customWidth="1"/>
    <col min="6633" max="6633" width="11.7109375" style="2" bestFit="1" customWidth="1"/>
    <col min="6634" max="6634" width="11.5703125" style="2" customWidth="1"/>
    <col min="6635" max="6635" width="12.7109375" style="2" bestFit="1" customWidth="1"/>
    <col min="6636" max="6636" width="9.140625" style="2" bestFit="1" customWidth="1"/>
    <col min="6637" max="6637" width="12.7109375" style="2" customWidth="1"/>
    <col min="6638" max="6638" width="13.5703125" style="2" customWidth="1"/>
    <col min="6639" max="6639" width="14.28515625" style="2" bestFit="1" customWidth="1"/>
    <col min="6640" max="6641" width="12.28515625" style="2" bestFit="1" customWidth="1"/>
    <col min="6642" max="6642" width="9.42578125" style="2" customWidth="1"/>
    <col min="6643" max="6643" width="12.7109375" style="2" bestFit="1" customWidth="1"/>
    <col min="6644" max="6644" width="9.85546875" style="2" customWidth="1"/>
    <col min="6645" max="6645" width="12.7109375" style="2" customWidth="1"/>
    <col min="6646" max="6646" width="7.28515625" style="2" bestFit="1" customWidth="1"/>
    <col min="6647" max="6647" width="12.7109375" style="2" bestFit="1" customWidth="1"/>
    <col min="6648" max="6648" width="7.28515625" style="2" bestFit="1" customWidth="1"/>
    <col min="6649" max="6649" width="12.7109375" style="2" bestFit="1" customWidth="1"/>
    <col min="6650" max="6650" width="7.28515625" style="2" bestFit="1" customWidth="1"/>
    <col min="6651" max="6651" width="13.140625" style="2" customWidth="1"/>
    <col min="6652" max="6652" width="7.28515625" style="2" bestFit="1" customWidth="1"/>
    <col min="6653" max="6653" width="12.7109375" style="2" bestFit="1" customWidth="1"/>
    <col min="6654" max="6654" width="7.28515625" style="2" bestFit="1" customWidth="1"/>
    <col min="6655" max="6655" width="13.42578125" style="2" bestFit="1" customWidth="1"/>
    <col min="6656" max="6656" width="7.28515625" style="2" customWidth="1"/>
    <col min="6657" max="6657" width="12.140625" style="2" customWidth="1"/>
    <col min="6658" max="6658" width="7.28515625" style="2" bestFit="1" customWidth="1"/>
    <col min="6659" max="6659" width="14.28515625" style="2" customWidth="1"/>
    <col min="6660" max="6660" width="8.140625" style="2" bestFit="1" customWidth="1"/>
    <col min="6661" max="6661" width="12.7109375" style="2" bestFit="1" customWidth="1"/>
    <col min="6662" max="6662" width="9.140625" style="2" bestFit="1" customWidth="1"/>
    <col min="6663" max="6663" width="12.7109375" style="2" bestFit="1" customWidth="1"/>
    <col min="6664" max="6664" width="15.42578125" style="2" bestFit="1" customWidth="1"/>
    <col min="6665" max="6665" width="12.85546875" style="2" bestFit="1" customWidth="1"/>
    <col min="6666" max="6666" width="9.5703125" style="2" bestFit="1" customWidth="1"/>
    <col min="6667" max="6667" width="12.28515625" style="2" bestFit="1" customWidth="1"/>
    <col min="6668" max="6881" width="9.140625" style="2"/>
    <col min="6882" max="6883" width="0" style="2" hidden="1" customWidth="1"/>
    <col min="6884" max="6884" width="25.5703125" style="2" bestFit="1" customWidth="1"/>
    <col min="6885" max="6885" width="12.7109375" style="2" customWidth="1"/>
    <col min="6886" max="6886" width="10.85546875" style="2" customWidth="1"/>
    <col min="6887" max="6887" width="12.7109375" style="2" bestFit="1" customWidth="1"/>
    <col min="6888" max="6888" width="10.7109375" style="2" customWidth="1"/>
    <col min="6889" max="6889" width="11.7109375" style="2" bestFit="1" customWidth="1"/>
    <col min="6890" max="6890" width="11.5703125" style="2" customWidth="1"/>
    <col min="6891" max="6891" width="12.7109375" style="2" bestFit="1" customWidth="1"/>
    <col min="6892" max="6892" width="9.140625" style="2" bestFit="1" customWidth="1"/>
    <col min="6893" max="6893" width="12.7109375" style="2" customWidth="1"/>
    <col min="6894" max="6894" width="13.5703125" style="2" customWidth="1"/>
    <col min="6895" max="6895" width="14.28515625" style="2" bestFit="1" customWidth="1"/>
    <col min="6896" max="6897" width="12.28515625" style="2" bestFit="1" customWidth="1"/>
    <col min="6898" max="6898" width="9.42578125" style="2" customWidth="1"/>
    <col min="6899" max="6899" width="12.7109375" style="2" bestFit="1" customWidth="1"/>
    <col min="6900" max="6900" width="9.85546875" style="2" customWidth="1"/>
    <col min="6901" max="6901" width="12.7109375" style="2" customWidth="1"/>
    <col min="6902" max="6902" width="7.28515625" style="2" bestFit="1" customWidth="1"/>
    <col min="6903" max="6903" width="12.7109375" style="2" bestFit="1" customWidth="1"/>
    <col min="6904" max="6904" width="7.28515625" style="2" bestFit="1" customWidth="1"/>
    <col min="6905" max="6905" width="12.7109375" style="2" bestFit="1" customWidth="1"/>
    <col min="6906" max="6906" width="7.28515625" style="2" bestFit="1" customWidth="1"/>
    <col min="6907" max="6907" width="13.140625" style="2" customWidth="1"/>
    <col min="6908" max="6908" width="7.28515625" style="2" bestFit="1" customWidth="1"/>
    <col min="6909" max="6909" width="12.7109375" style="2" bestFit="1" customWidth="1"/>
    <col min="6910" max="6910" width="7.28515625" style="2" bestFit="1" customWidth="1"/>
    <col min="6911" max="6911" width="13.42578125" style="2" bestFit="1" customWidth="1"/>
    <col min="6912" max="6912" width="7.28515625" style="2" customWidth="1"/>
    <col min="6913" max="6913" width="12.140625" style="2" customWidth="1"/>
    <col min="6914" max="6914" width="7.28515625" style="2" bestFit="1" customWidth="1"/>
    <col min="6915" max="6915" width="14.28515625" style="2" customWidth="1"/>
    <col min="6916" max="6916" width="8.140625" style="2" bestFit="1" customWidth="1"/>
    <col min="6917" max="6917" width="12.7109375" style="2" bestFit="1" customWidth="1"/>
    <col min="6918" max="6918" width="9.140625" style="2" bestFit="1" customWidth="1"/>
    <col min="6919" max="6919" width="12.7109375" style="2" bestFit="1" customWidth="1"/>
    <col min="6920" max="6920" width="15.42578125" style="2" bestFit="1" customWidth="1"/>
    <col min="6921" max="6921" width="12.85546875" style="2" bestFit="1" customWidth="1"/>
    <col min="6922" max="6922" width="9.5703125" style="2" bestFit="1" customWidth="1"/>
    <col min="6923" max="6923" width="12.28515625" style="2" bestFit="1" customWidth="1"/>
    <col min="6924" max="7137" width="9.140625" style="2"/>
    <col min="7138" max="7139" width="0" style="2" hidden="1" customWidth="1"/>
    <col min="7140" max="7140" width="25.5703125" style="2" bestFit="1" customWidth="1"/>
    <col min="7141" max="7141" width="12.7109375" style="2" customWidth="1"/>
    <col min="7142" max="7142" width="10.85546875" style="2" customWidth="1"/>
    <col min="7143" max="7143" width="12.7109375" style="2" bestFit="1" customWidth="1"/>
    <col min="7144" max="7144" width="10.7109375" style="2" customWidth="1"/>
    <col min="7145" max="7145" width="11.7109375" style="2" bestFit="1" customWidth="1"/>
    <col min="7146" max="7146" width="11.5703125" style="2" customWidth="1"/>
    <col min="7147" max="7147" width="12.7109375" style="2" bestFit="1" customWidth="1"/>
    <col min="7148" max="7148" width="9.140625" style="2" bestFit="1" customWidth="1"/>
    <col min="7149" max="7149" width="12.7109375" style="2" customWidth="1"/>
    <col min="7150" max="7150" width="13.5703125" style="2" customWidth="1"/>
    <col min="7151" max="7151" width="14.28515625" style="2" bestFit="1" customWidth="1"/>
    <col min="7152" max="7153" width="12.28515625" style="2" bestFit="1" customWidth="1"/>
    <col min="7154" max="7154" width="9.42578125" style="2" customWidth="1"/>
    <col min="7155" max="7155" width="12.7109375" style="2" bestFit="1" customWidth="1"/>
    <col min="7156" max="7156" width="9.85546875" style="2" customWidth="1"/>
    <col min="7157" max="7157" width="12.7109375" style="2" customWidth="1"/>
    <col min="7158" max="7158" width="7.28515625" style="2" bestFit="1" customWidth="1"/>
    <col min="7159" max="7159" width="12.7109375" style="2" bestFit="1" customWidth="1"/>
    <col min="7160" max="7160" width="7.28515625" style="2" bestFit="1" customWidth="1"/>
    <col min="7161" max="7161" width="12.7109375" style="2" bestFit="1" customWidth="1"/>
    <col min="7162" max="7162" width="7.28515625" style="2" bestFit="1" customWidth="1"/>
    <col min="7163" max="7163" width="13.140625" style="2" customWidth="1"/>
    <col min="7164" max="7164" width="7.28515625" style="2" bestFit="1" customWidth="1"/>
    <col min="7165" max="7165" width="12.7109375" style="2" bestFit="1" customWidth="1"/>
    <col min="7166" max="7166" width="7.28515625" style="2" bestFit="1" customWidth="1"/>
    <col min="7167" max="7167" width="13.42578125" style="2" bestFit="1" customWidth="1"/>
    <col min="7168" max="7168" width="7.28515625" style="2" customWidth="1"/>
    <col min="7169" max="7169" width="12.140625" style="2" customWidth="1"/>
    <col min="7170" max="7170" width="7.28515625" style="2" bestFit="1" customWidth="1"/>
    <col min="7171" max="7171" width="14.28515625" style="2" customWidth="1"/>
    <col min="7172" max="7172" width="8.140625" style="2" bestFit="1" customWidth="1"/>
    <col min="7173" max="7173" width="12.7109375" style="2" bestFit="1" customWidth="1"/>
    <col min="7174" max="7174" width="9.140625" style="2" bestFit="1" customWidth="1"/>
    <col min="7175" max="7175" width="12.7109375" style="2" bestFit="1" customWidth="1"/>
    <col min="7176" max="7176" width="15.42578125" style="2" bestFit="1" customWidth="1"/>
    <col min="7177" max="7177" width="12.85546875" style="2" bestFit="1" customWidth="1"/>
    <col min="7178" max="7178" width="9.5703125" style="2" bestFit="1" customWidth="1"/>
    <col min="7179" max="7179" width="12.28515625" style="2" bestFit="1" customWidth="1"/>
    <col min="7180" max="7393" width="9.140625" style="2"/>
    <col min="7394" max="7395" width="0" style="2" hidden="1" customWidth="1"/>
    <col min="7396" max="7396" width="25.5703125" style="2" bestFit="1" customWidth="1"/>
    <col min="7397" max="7397" width="12.7109375" style="2" customWidth="1"/>
    <col min="7398" max="7398" width="10.85546875" style="2" customWidth="1"/>
    <col min="7399" max="7399" width="12.7109375" style="2" bestFit="1" customWidth="1"/>
    <col min="7400" max="7400" width="10.7109375" style="2" customWidth="1"/>
    <col min="7401" max="7401" width="11.7109375" style="2" bestFit="1" customWidth="1"/>
    <col min="7402" max="7402" width="11.5703125" style="2" customWidth="1"/>
    <col min="7403" max="7403" width="12.7109375" style="2" bestFit="1" customWidth="1"/>
    <col min="7404" max="7404" width="9.140625" style="2" bestFit="1" customWidth="1"/>
    <col min="7405" max="7405" width="12.7109375" style="2" customWidth="1"/>
    <col min="7406" max="7406" width="13.5703125" style="2" customWidth="1"/>
    <col min="7407" max="7407" width="14.28515625" style="2" bestFit="1" customWidth="1"/>
    <col min="7408" max="7409" width="12.28515625" style="2" bestFit="1" customWidth="1"/>
    <col min="7410" max="7410" width="9.42578125" style="2" customWidth="1"/>
    <col min="7411" max="7411" width="12.7109375" style="2" bestFit="1" customWidth="1"/>
    <col min="7412" max="7412" width="9.85546875" style="2" customWidth="1"/>
    <col min="7413" max="7413" width="12.7109375" style="2" customWidth="1"/>
    <col min="7414" max="7414" width="7.28515625" style="2" bestFit="1" customWidth="1"/>
    <col min="7415" max="7415" width="12.7109375" style="2" bestFit="1" customWidth="1"/>
    <col min="7416" max="7416" width="7.28515625" style="2" bestFit="1" customWidth="1"/>
    <col min="7417" max="7417" width="12.7109375" style="2" bestFit="1" customWidth="1"/>
    <col min="7418" max="7418" width="7.28515625" style="2" bestFit="1" customWidth="1"/>
    <col min="7419" max="7419" width="13.140625" style="2" customWidth="1"/>
    <col min="7420" max="7420" width="7.28515625" style="2" bestFit="1" customWidth="1"/>
    <col min="7421" max="7421" width="12.7109375" style="2" bestFit="1" customWidth="1"/>
    <col min="7422" max="7422" width="7.28515625" style="2" bestFit="1" customWidth="1"/>
    <col min="7423" max="7423" width="13.42578125" style="2" bestFit="1" customWidth="1"/>
    <col min="7424" max="7424" width="7.28515625" style="2" customWidth="1"/>
    <col min="7425" max="7425" width="12.140625" style="2" customWidth="1"/>
    <col min="7426" max="7426" width="7.28515625" style="2" bestFit="1" customWidth="1"/>
    <col min="7427" max="7427" width="14.28515625" style="2" customWidth="1"/>
    <col min="7428" max="7428" width="8.140625" style="2" bestFit="1" customWidth="1"/>
    <col min="7429" max="7429" width="12.7109375" style="2" bestFit="1" customWidth="1"/>
    <col min="7430" max="7430" width="9.140625" style="2" bestFit="1" customWidth="1"/>
    <col min="7431" max="7431" width="12.7109375" style="2" bestFit="1" customWidth="1"/>
    <col min="7432" max="7432" width="15.42578125" style="2" bestFit="1" customWidth="1"/>
    <col min="7433" max="7433" width="12.85546875" style="2" bestFit="1" customWidth="1"/>
    <col min="7434" max="7434" width="9.5703125" style="2" bestFit="1" customWidth="1"/>
    <col min="7435" max="7435" width="12.28515625" style="2" bestFit="1" customWidth="1"/>
    <col min="7436" max="7649" width="9.140625" style="2"/>
    <col min="7650" max="7651" width="0" style="2" hidden="1" customWidth="1"/>
    <col min="7652" max="7652" width="25.5703125" style="2" bestFit="1" customWidth="1"/>
    <col min="7653" max="7653" width="12.7109375" style="2" customWidth="1"/>
    <col min="7654" max="7654" width="10.85546875" style="2" customWidth="1"/>
    <col min="7655" max="7655" width="12.7109375" style="2" bestFit="1" customWidth="1"/>
    <col min="7656" max="7656" width="10.7109375" style="2" customWidth="1"/>
    <col min="7657" max="7657" width="11.7109375" style="2" bestFit="1" customWidth="1"/>
    <col min="7658" max="7658" width="11.5703125" style="2" customWidth="1"/>
    <col min="7659" max="7659" width="12.7109375" style="2" bestFit="1" customWidth="1"/>
    <col min="7660" max="7660" width="9.140625" style="2" bestFit="1" customWidth="1"/>
    <col min="7661" max="7661" width="12.7109375" style="2" customWidth="1"/>
    <col min="7662" max="7662" width="13.5703125" style="2" customWidth="1"/>
    <col min="7663" max="7663" width="14.28515625" style="2" bestFit="1" customWidth="1"/>
    <col min="7664" max="7665" width="12.28515625" style="2" bestFit="1" customWidth="1"/>
    <col min="7666" max="7666" width="9.42578125" style="2" customWidth="1"/>
    <col min="7667" max="7667" width="12.7109375" style="2" bestFit="1" customWidth="1"/>
    <col min="7668" max="7668" width="9.85546875" style="2" customWidth="1"/>
    <col min="7669" max="7669" width="12.7109375" style="2" customWidth="1"/>
    <col min="7670" max="7670" width="7.28515625" style="2" bestFit="1" customWidth="1"/>
    <col min="7671" max="7671" width="12.7109375" style="2" bestFit="1" customWidth="1"/>
    <col min="7672" max="7672" width="7.28515625" style="2" bestFit="1" customWidth="1"/>
    <col min="7673" max="7673" width="12.7109375" style="2" bestFit="1" customWidth="1"/>
    <col min="7674" max="7674" width="7.28515625" style="2" bestFit="1" customWidth="1"/>
    <col min="7675" max="7675" width="13.140625" style="2" customWidth="1"/>
    <col min="7676" max="7676" width="7.28515625" style="2" bestFit="1" customWidth="1"/>
    <col min="7677" max="7677" width="12.7109375" style="2" bestFit="1" customWidth="1"/>
    <col min="7678" max="7678" width="7.28515625" style="2" bestFit="1" customWidth="1"/>
    <col min="7679" max="7679" width="13.42578125" style="2" bestFit="1" customWidth="1"/>
    <col min="7680" max="7680" width="7.28515625" style="2" customWidth="1"/>
    <col min="7681" max="7681" width="12.140625" style="2" customWidth="1"/>
    <col min="7682" max="7682" width="7.28515625" style="2" bestFit="1" customWidth="1"/>
    <col min="7683" max="7683" width="14.28515625" style="2" customWidth="1"/>
    <col min="7684" max="7684" width="8.140625" style="2" bestFit="1" customWidth="1"/>
    <col min="7685" max="7685" width="12.7109375" style="2" bestFit="1" customWidth="1"/>
    <col min="7686" max="7686" width="9.140625" style="2" bestFit="1" customWidth="1"/>
    <col min="7687" max="7687" width="12.7109375" style="2" bestFit="1" customWidth="1"/>
    <col min="7688" max="7688" width="15.42578125" style="2" bestFit="1" customWidth="1"/>
    <col min="7689" max="7689" width="12.85546875" style="2" bestFit="1" customWidth="1"/>
    <col min="7690" max="7690" width="9.5703125" style="2" bestFit="1" customWidth="1"/>
    <col min="7691" max="7691" width="12.28515625" style="2" bestFit="1" customWidth="1"/>
    <col min="7692" max="7905" width="9.140625" style="2"/>
    <col min="7906" max="7907" width="0" style="2" hidden="1" customWidth="1"/>
    <col min="7908" max="7908" width="25.5703125" style="2" bestFit="1" customWidth="1"/>
    <col min="7909" max="7909" width="12.7109375" style="2" customWidth="1"/>
    <col min="7910" max="7910" width="10.85546875" style="2" customWidth="1"/>
    <col min="7911" max="7911" width="12.7109375" style="2" bestFit="1" customWidth="1"/>
    <col min="7912" max="7912" width="10.7109375" style="2" customWidth="1"/>
    <col min="7913" max="7913" width="11.7109375" style="2" bestFit="1" customWidth="1"/>
    <col min="7914" max="7914" width="11.5703125" style="2" customWidth="1"/>
    <col min="7915" max="7915" width="12.7109375" style="2" bestFit="1" customWidth="1"/>
    <col min="7916" max="7916" width="9.140625" style="2" bestFit="1" customWidth="1"/>
    <col min="7917" max="7917" width="12.7109375" style="2" customWidth="1"/>
    <col min="7918" max="7918" width="13.5703125" style="2" customWidth="1"/>
    <col min="7919" max="7919" width="14.28515625" style="2" bestFit="1" customWidth="1"/>
    <col min="7920" max="7921" width="12.28515625" style="2" bestFit="1" customWidth="1"/>
    <col min="7922" max="7922" width="9.42578125" style="2" customWidth="1"/>
    <col min="7923" max="7923" width="12.7109375" style="2" bestFit="1" customWidth="1"/>
    <col min="7924" max="7924" width="9.85546875" style="2" customWidth="1"/>
    <col min="7925" max="7925" width="12.7109375" style="2" customWidth="1"/>
    <col min="7926" max="7926" width="7.28515625" style="2" bestFit="1" customWidth="1"/>
    <col min="7927" max="7927" width="12.7109375" style="2" bestFit="1" customWidth="1"/>
    <col min="7928" max="7928" width="7.28515625" style="2" bestFit="1" customWidth="1"/>
    <col min="7929" max="7929" width="12.7109375" style="2" bestFit="1" customWidth="1"/>
    <col min="7930" max="7930" width="7.28515625" style="2" bestFit="1" customWidth="1"/>
    <col min="7931" max="7931" width="13.140625" style="2" customWidth="1"/>
    <col min="7932" max="7932" width="7.28515625" style="2" bestFit="1" customWidth="1"/>
    <col min="7933" max="7933" width="12.7109375" style="2" bestFit="1" customWidth="1"/>
    <col min="7934" max="7934" width="7.28515625" style="2" bestFit="1" customWidth="1"/>
    <col min="7935" max="7935" width="13.42578125" style="2" bestFit="1" customWidth="1"/>
    <col min="7936" max="7936" width="7.28515625" style="2" customWidth="1"/>
    <col min="7937" max="7937" width="12.140625" style="2" customWidth="1"/>
    <col min="7938" max="7938" width="7.28515625" style="2" bestFit="1" customWidth="1"/>
    <col min="7939" max="7939" width="14.28515625" style="2" customWidth="1"/>
    <col min="7940" max="7940" width="8.140625" style="2" bestFit="1" customWidth="1"/>
    <col min="7941" max="7941" width="12.7109375" style="2" bestFit="1" customWidth="1"/>
    <col min="7942" max="7942" width="9.140625" style="2" bestFit="1" customWidth="1"/>
    <col min="7943" max="7943" width="12.7109375" style="2" bestFit="1" customWidth="1"/>
    <col min="7944" max="7944" width="15.42578125" style="2" bestFit="1" customWidth="1"/>
    <col min="7945" max="7945" width="12.85546875" style="2" bestFit="1" customWidth="1"/>
    <col min="7946" max="7946" width="9.5703125" style="2" bestFit="1" customWidth="1"/>
    <col min="7947" max="7947" width="12.28515625" style="2" bestFit="1" customWidth="1"/>
    <col min="7948" max="8161" width="9.140625" style="2"/>
    <col min="8162" max="8163" width="0" style="2" hidden="1" customWidth="1"/>
    <col min="8164" max="8164" width="25.5703125" style="2" bestFit="1" customWidth="1"/>
    <col min="8165" max="8165" width="12.7109375" style="2" customWidth="1"/>
    <col min="8166" max="8166" width="10.85546875" style="2" customWidth="1"/>
    <col min="8167" max="8167" width="12.7109375" style="2" bestFit="1" customWidth="1"/>
    <col min="8168" max="8168" width="10.7109375" style="2" customWidth="1"/>
    <col min="8169" max="8169" width="11.7109375" style="2" bestFit="1" customWidth="1"/>
    <col min="8170" max="8170" width="11.5703125" style="2" customWidth="1"/>
    <col min="8171" max="8171" width="12.7109375" style="2" bestFit="1" customWidth="1"/>
    <col min="8172" max="8172" width="9.140625" style="2" bestFit="1" customWidth="1"/>
    <col min="8173" max="8173" width="12.7109375" style="2" customWidth="1"/>
    <col min="8174" max="8174" width="13.5703125" style="2" customWidth="1"/>
    <col min="8175" max="8175" width="14.28515625" style="2" bestFit="1" customWidth="1"/>
    <col min="8176" max="8177" width="12.28515625" style="2" bestFit="1" customWidth="1"/>
    <col min="8178" max="8178" width="9.42578125" style="2" customWidth="1"/>
    <col min="8179" max="8179" width="12.7109375" style="2" bestFit="1" customWidth="1"/>
    <col min="8180" max="8180" width="9.85546875" style="2" customWidth="1"/>
    <col min="8181" max="8181" width="12.7109375" style="2" customWidth="1"/>
    <col min="8182" max="8182" width="7.28515625" style="2" bestFit="1" customWidth="1"/>
    <col min="8183" max="8183" width="12.7109375" style="2" bestFit="1" customWidth="1"/>
    <col min="8184" max="8184" width="7.28515625" style="2" bestFit="1" customWidth="1"/>
    <col min="8185" max="8185" width="12.7109375" style="2" bestFit="1" customWidth="1"/>
    <col min="8186" max="8186" width="7.28515625" style="2" bestFit="1" customWidth="1"/>
    <col min="8187" max="8187" width="13.140625" style="2" customWidth="1"/>
    <col min="8188" max="8188" width="7.28515625" style="2" bestFit="1" customWidth="1"/>
    <col min="8189" max="8189" width="12.7109375" style="2" bestFit="1" customWidth="1"/>
    <col min="8190" max="8190" width="7.28515625" style="2" bestFit="1" customWidth="1"/>
    <col min="8191" max="8191" width="13.42578125" style="2" bestFit="1" customWidth="1"/>
    <col min="8192" max="8192" width="7.28515625" style="2" customWidth="1"/>
    <col min="8193" max="8193" width="12.140625" style="2" customWidth="1"/>
    <col min="8194" max="8194" width="7.28515625" style="2" bestFit="1" customWidth="1"/>
    <col min="8195" max="8195" width="14.28515625" style="2" customWidth="1"/>
    <col min="8196" max="8196" width="8.140625" style="2" bestFit="1" customWidth="1"/>
    <col min="8197" max="8197" width="12.7109375" style="2" bestFit="1" customWidth="1"/>
    <col min="8198" max="8198" width="9.140625" style="2" bestFit="1" customWidth="1"/>
    <col min="8199" max="8199" width="12.7109375" style="2" bestFit="1" customWidth="1"/>
    <col min="8200" max="8200" width="15.42578125" style="2" bestFit="1" customWidth="1"/>
    <col min="8201" max="8201" width="12.85546875" style="2" bestFit="1" customWidth="1"/>
    <col min="8202" max="8202" width="9.5703125" style="2" bestFit="1" customWidth="1"/>
    <col min="8203" max="8203" width="12.28515625" style="2" bestFit="1" customWidth="1"/>
    <col min="8204" max="8417" width="9.140625" style="2"/>
    <col min="8418" max="8419" width="0" style="2" hidden="1" customWidth="1"/>
    <col min="8420" max="8420" width="25.5703125" style="2" bestFit="1" customWidth="1"/>
    <col min="8421" max="8421" width="12.7109375" style="2" customWidth="1"/>
    <col min="8422" max="8422" width="10.85546875" style="2" customWidth="1"/>
    <col min="8423" max="8423" width="12.7109375" style="2" bestFit="1" customWidth="1"/>
    <col min="8424" max="8424" width="10.7109375" style="2" customWidth="1"/>
    <col min="8425" max="8425" width="11.7109375" style="2" bestFit="1" customWidth="1"/>
    <col min="8426" max="8426" width="11.5703125" style="2" customWidth="1"/>
    <col min="8427" max="8427" width="12.7109375" style="2" bestFit="1" customWidth="1"/>
    <col min="8428" max="8428" width="9.140625" style="2" bestFit="1" customWidth="1"/>
    <col min="8429" max="8429" width="12.7109375" style="2" customWidth="1"/>
    <col min="8430" max="8430" width="13.5703125" style="2" customWidth="1"/>
    <col min="8431" max="8431" width="14.28515625" style="2" bestFit="1" customWidth="1"/>
    <col min="8432" max="8433" width="12.28515625" style="2" bestFit="1" customWidth="1"/>
    <col min="8434" max="8434" width="9.42578125" style="2" customWidth="1"/>
    <col min="8435" max="8435" width="12.7109375" style="2" bestFit="1" customWidth="1"/>
    <col min="8436" max="8436" width="9.85546875" style="2" customWidth="1"/>
    <col min="8437" max="8437" width="12.7109375" style="2" customWidth="1"/>
    <col min="8438" max="8438" width="7.28515625" style="2" bestFit="1" customWidth="1"/>
    <col min="8439" max="8439" width="12.7109375" style="2" bestFit="1" customWidth="1"/>
    <col min="8440" max="8440" width="7.28515625" style="2" bestFit="1" customWidth="1"/>
    <col min="8441" max="8441" width="12.7109375" style="2" bestFit="1" customWidth="1"/>
    <col min="8442" max="8442" width="7.28515625" style="2" bestFit="1" customWidth="1"/>
    <col min="8443" max="8443" width="13.140625" style="2" customWidth="1"/>
    <col min="8444" max="8444" width="7.28515625" style="2" bestFit="1" customWidth="1"/>
    <col min="8445" max="8445" width="12.7109375" style="2" bestFit="1" customWidth="1"/>
    <col min="8446" max="8446" width="7.28515625" style="2" bestFit="1" customWidth="1"/>
    <col min="8447" max="8447" width="13.42578125" style="2" bestFit="1" customWidth="1"/>
    <col min="8448" max="8448" width="7.28515625" style="2" customWidth="1"/>
    <col min="8449" max="8449" width="12.140625" style="2" customWidth="1"/>
    <col min="8450" max="8450" width="7.28515625" style="2" bestFit="1" customWidth="1"/>
    <col min="8451" max="8451" width="14.28515625" style="2" customWidth="1"/>
    <col min="8452" max="8452" width="8.140625" style="2" bestFit="1" customWidth="1"/>
    <col min="8453" max="8453" width="12.7109375" style="2" bestFit="1" customWidth="1"/>
    <col min="8454" max="8454" width="9.140625" style="2" bestFit="1" customWidth="1"/>
    <col min="8455" max="8455" width="12.7109375" style="2" bestFit="1" customWidth="1"/>
    <col min="8456" max="8456" width="15.42578125" style="2" bestFit="1" customWidth="1"/>
    <col min="8457" max="8457" width="12.85546875" style="2" bestFit="1" customWidth="1"/>
    <col min="8458" max="8458" width="9.5703125" style="2" bestFit="1" customWidth="1"/>
    <col min="8459" max="8459" width="12.28515625" style="2" bestFit="1" customWidth="1"/>
    <col min="8460" max="8673" width="9.140625" style="2"/>
    <col min="8674" max="8675" width="0" style="2" hidden="1" customWidth="1"/>
    <col min="8676" max="8676" width="25.5703125" style="2" bestFit="1" customWidth="1"/>
    <col min="8677" max="8677" width="12.7109375" style="2" customWidth="1"/>
    <col min="8678" max="8678" width="10.85546875" style="2" customWidth="1"/>
    <col min="8679" max="8679" width="12.7109375" style="2" bestFit="1" customWidth="1"/>
    <col min="8680" max="8680" width="10.7109375" style="2" customWidth="1"/>
    <col min="8681" max="8681" width="11.7109375" style="2" bestFit="1" customWidth="1"/>
    <col min="8682" max="8682" width="11.5703125" style="2" customWidth="1"/>
    <col min="8683" max="8683" width="12.7109375" style="2" bestFit="1" customWidth="1"/>
    <col min="8684" max="8684" width="9.140625" style="2" bestFit="1" customWidth="1"/>
    <col min="8685" max="8685" width="12.7109375" style="2" customWidth="1"/>
    <col min="8686" max="8686" width="13.5703125" style="2" customWidth="1"/>
    <col min="8687" max="8687" width="14.28515625" style="2" bestFit="1" customWidth="1"/>
    <col min="8688" max="8689" width="12.28515625" style="2" bestFit="1" customWidth="1"/>
    <col min="8690" max="8690" width="9.42578125" style="2" customWidth="1"/>
    <col min="8691" max="8691" width="12.7109375" style="2" bestFit="1" customWidth="1"/>
    <col min="8692" max="8692" width="9.85546875" style="2" customWidth="1"/>
    <col min="8693" max="8693" width="12.7109375" style="2" customWidth="1"/>
    <col min="8694" max="8694" width="7.28515625" style="2" bestFit="1" customWidth="1"/>
    <col min="8695" max="8695" width="12.7109375" style="2" bestFit="1" customWidth="1"/>
    <col min="8696" max="8696" width="7.28515625" style="2" bestFit="1" customWidth="1"/>
    <col min="8697" max="8697" width="12.7109375" style="2" bestFit="1" customWidth="1"/>
    <col min="8698" max="8698" width="7.28515625" style="2" bestFit="1" customWidth="1"/>
    <col min="8699" max="8699" width="13.140625" style="2" customWidth="1"/>
    <col min="8700" max="8700" width="7.28515625" style="2" bestFit="1" customWidth="1"/>
    <col min="8701" max="8701" width="12.7109375" style="2" bestFit="1" customWidth="1"/>
    <col min="8702" max="8702" width="7.28515625" style="2" bestFit="1" customWidth="1"/>
    <col min="8703" max="8703" width="13.42578125" style="2" bestFit="1" customWidth="1"/>
    <col min="8704" max="8704" width="7.28515625" style="2" customWidth="1"/>
    <col min="8705" max="8705" width="12.140625" style="2" customWidth="1"/>
    <col min="8706" max="8706" width="7.28515625" style="2" bestFit="1" customWidth="1"/>
    <col min="8707" max="8707" width="14.28515625" style="2" customWidth="1"/>
    <col min="8708" max="8708" width="8.140625" style="2" bestFit="1" customWidth="1"/>
    <col min="8709" max="8709" width="12.7109375" style="2" bestFit="1" customWidth="1"/>
    <col min="8710" max="8710" width="9.140625" style="2" bestFit="1" customWidth="1"/>
    <col min="8711" max="8711" width="12.7109375" style="2" bestFit="1" customWidth="1"/>
    <col min="8712" max="8712" width="15.42578125" style="2" bestFit="1" customWidth="1"/>
    <col min="8713" max="8713" width="12.85546875" style="2" bestFit="1" customWidth="1"/>
    <col min="8714" max="8714" width="9.5703125" style="2" bestFit="1" customWidth="1"/>
    <col min="8715" max="8715" width="12.28515625" style="2" bestFit="1" customWidth="1"/>
    <col min="8716" max="8929" width="9.140625" style="2"/>
    <col min="8930" max="8931" width="0" style="2" hidden="1" customWidth="1"/>
    <col min="8932" max="8932" width="25.5703125" style="2" bestFit="1" customWidth="1"/>
    <col min="8933" max="8933" width="12.7109375" style="2" customWidth="1"/>
    <col min="8934" max="8934" width="10.85546875" style="2" customWidth="1"/>
    <col min="8935" max="8935" width="12.7109375" style="2" bestFit="1" customWidth="1"/>
    <col min="8936" max="8936" width="10.7109375" style="2" customWidth="1"/>
    <col min="8937" max="8937" width="11.7109375" style="2" bestFit="1" customWidth="1"/>
    <col min="8938" max="8938" width="11.5703125" style="2" customWidth="1"/>
    <col min="8939" max="8939" width="12.7109375" style="2" bestFit="1" customWidth="1"/>
    <col min="8940" max="8940" width="9.140625" style="2" bestFit="1" customWidth="1"/>
    <col min="8941" max="8941" width="12.7109375" style="2" customWidth="1"/>
    <col min="8942" max="8942" width="13.5703125" style="2" customWidth="1"/>
    <col min="8943" max="8943" width="14.28515625" style="2" bestFit="1" customWidth="1"/>
    <col min="8944" max="8945" width="12.28515625" style="2" bestFit="1" customWidth="1"/>
    <col min="8946" max="8946" width="9.42578125" style="2" customWidth="1"/>
    <col min="8947" max="8947" width="12.7109375" style="2" bestFit="1" customWidth="1"/>
    <col min="8948" max="8948" width="9.85546875" style="2" customWidth="1"/>
    <col min="8949" max="8949" width="12.7109375" style="2" customWidth="1"/>
    <col min="8950" max="8950" width="7.28515625" style="2" bestFit="1" customWidth="1"/>
    <col min="8951" max="8951" width="12.7109375" style="2" bestFit="1" customWidth="1"/>
    <col min="8952" max="8952" width="7.28515625" style="2" bestFit="1" customWidth="1"/>
    <col min="8953" max="8953" width="12.7109375" style="2" bestFit="1" customWidth="1"/>
    <col min="8954" max="8954" width="7.28515625" style="2" bestFit="1" customWidth="1"/>
    <col min="8955" max="8955" width="13.140625" style="2" customWidth="1"/>
    <col min="8956" max="8956" width="7.28515625" style="2" bestFit="1" customWidth="1"/>
    <col min="8957" max="8957" width="12.7109375" style="2" bestFit="1" customWidth="1"/>
    <col min="8958" max="8958" width="7.28515625" style="2" bestFit="1" customWidth="1"/>
    <col min="8959" max="8959" width="13.42578125" style="2" bestFit="1" customWidth="1"/>
    <col min="8960" max="8960" width="7.28515625" style="2" customWidth="1"/>
    <col min="8961" max="8961" width="12.140625" style="2" customWidth="1"/>
    <col min="8962" max="8962" width="7.28515625" style="2" bestFit="1" customWidth="1"/>
    <col min="8963" max="8963" width="14.28515625" style="2" customWidth="1"/>
    <col min="8964" max="8964" width="8.140625" style="2" bestFit="1" customWidth="1"/>
    <col min="8965" max="8965" width="12.7109375" style="2" bestFit="1" customWidth="1"/>
    <col min="8966" max="8966" width="9.140625" style="2" bestFit="1" customWidth="1"/>
    <col min="8967" max="8967" width="12.7109375" style="2" bestFit="1" customWidth="1"/>
    <col min="8968" max="8968" width="15.42578125" style="2" bestFit="1" customWidth="1"/>
    <col min="8969" max="8969" width="12.85546875" style="2" bestFit="1" customWidth="1"/>
    <col min="8970" max="8970" width="9.5703125" style="2" bestFit="1" customWidth="1"/>
    <col min="8971" max="8971" width="12.28515625" style="2" bestFit="1" customWidth="1"/>
    <col min="8972" max="9185" width="9.140625" style="2"/>
    <col min="9186" max="9187" width="0" style="2" hidden="1" customWidth="1"/>
    <col min="9188" max="9188" width="25.5703125" style="2" bestFit="1" customWidth="1"/>
    <col min="9189" max="9189" width="12.7109375" style="2" customWidth="1"/>
    <col min="9190" max="9190" width="10.85546875" style="2" customWidth="1"/>
    <col min="9191" max="9191" width="12.7109375" style="2" bestFit="1" customWidth="1"/>
    <col min="9192" max="9192" width="10.7109375" style="2" customWidth="1"/>
    <col min="9193" max="9193" width="11.7109375" style="2" bestFit="1" customWidth="1"/>
    <col min="9194" max="9194" width="11.5703125" style="2" customWidth="1"/>
    <col min="9195" max="9195" width="12.7109375" style="2" bestFit="1" customWidth="1"/>
    <col min="9196" max="9196" width="9.140625" style="2" bestFit="1" customWidth="1"/>
    <col min="9197" max="9197" width="12.7109375" style="2" customWidth="1"/>
    <col min="9198" max="9198" width="13.5703125" style="2" customWidth="1"/>
    <col min="9199" max="9199" width="14.28515625" style="2" bestFit="1" customWidth="1"/>
    <col min="9200" max="9201" width="12.28515625" style="2" bestFit="1" customWidth="1"/>
    <col min="9202" max="9202" width="9.42578125" style="2" customWidth="1"/>
    <col min="9203" max="9203" width="12.7109375" style="2" bestFit="1" customWidth="1"/>
    <col min="9204" max="9204" width="9.85546875" style="2" customWidth="1"/>
    <col min="9205" max="9205" width="12.7109375" style="2" customWidth="1"/>
    <col min="9206" max="9206" width="7.28515625" style="2" bestFit="1" customWidth="1"/>
    <col min="9207" max="9207" width="12.7109375" style="2" bestFit="1" customWidth="1"/>
    <col min="9208" max="9208" width="7.28515625" style="2" bestFit="1" customWidth="1"/>
    <col min="9209" max="9209" width="12.7109375" style="2" bestFit="1" customWidth="1"/>
    <col min="9210" max="9210" width="7.28515625" style="2" bestFit="1" customWidth="1"/>
    <col min="9211" max="9211" width="13.140625" style="2" customWidth="1"/>
    <col min="9212" max="9212" width="7.28515625" style="2" bestFit="1" customWidth="1"/>
    <col min="9213" max="9213" width="12.7109375" style="2" bestFit="1" customWidth="1"/>
    <col min="9214" max="9214" width="7.28515625" style="2" bestFit="1" customWidth="1"/>
    <col min="9215" max="9215" width="13.42578125" style="2" bestFit="1" customWidth="1"/>
    <col min="9216" max="9216" width="7.28515625" style="2" customWidth="1"/>
    <col min="9217" max="9217" width="12.140625" style="2" customWidth="1"/>
    <col min="9218" max="9218" width="7.28515625" style="2" bestFit="1" customWidth="1"/>
    <col min="9219" max="9219" width="14.28515625" style="2" customWidth="1"/>
    <col min="9220" max="9220" width="8.140625" style="2" bestFit="1" customWidth="1"/>
    <col min="9221" max="9221" width="12.7109375" style="2" bestFit="1" customWidth="1"/>
    <col min="9222" max="9222" width="9.140625" style="2" bestFit="1" customWidth="1"/>
    <col min="9223" max="9223" width="12.7109375" style="2" bestFit="1" customWidth="1"/>
    <col min="9224" max="9224" width="15.42578125" style="2" bestFit="1" customWidth="1"/>
    <col min="9225" max="9225" width="12.85546875" style="2" bestFit="1" customWidth="1"/>
    <col min="9226" max="9226" width="9.5703125" style="2" bestFit="1" customWidth="1"/>
    <col min="9227" max="9227" width="12.28515625" style="2" bestFit="1" customWidth="1"/>
    <col min="9228" max="9441" width="9.140625" style="2"/>
    <col min="9442" max="9443" width="0" style="2" hidden="1" customWidth="1"/>
    <col min="9444" max="9444" width="25.5703125" style="2" bestFit="1" customWidth="1"/>
    <col min="9445" max="9445" width="12.7109375" style="2" customWidth="1"/>
    <col min="9446" max="9446" width="10.85546875" style="2" customWidth="1"/>
    <col min="9447" max="9447" width="12.7109375" style="2" bestFit="1" customWidth="1"/>
    <col min="9448" max="9448" width="10.7109375" style="2" customWidth="1"/>
    <col min="9449" max="9449" width="11.7109375" style="2" bestFit="1" customWidth="1"/>
    <col min="9450" max="9450" width="11.5703125" style="2" customWidth="1"/>
    <col min="9451" max="9451" width="12.7109375" style="2" bestFit="1" customWidth="1"/>
    <col min="9452" max="9452" width="9.140625" style="2" bestFit="1" customWidth="1"/>
    <col min="9453" max="9453" width="12.7109375" style="2" customWidth="1"/>
    <col min="9454" max="9454" width="13.5703125" style="2" customWidth="1"/>
    <col min="9455" max="9455" width="14.28515625" style="2" bestFit="1" customWidth="1"/>
    <col min="9456" max="9457" width="12.28515625" style="2" bestFit="1" customWidth="1"/>
    <col min="9458" max="9458" width="9.42578125" style="2" customWidth="1"/>
    <col min="9459" max="9459" width="12.7109375" style="2" bestFit="1" customWidth="1"/>
    <col min="9460" max="9460" width="9.85546875" style="2" customWidth="1"/>
    <col min="9461" max="9461" width="12.7109375" style="2" customWidth="1"/>
    <col min="9462" max="9462" width="7.28515625" style="2" bestFit="1" customWidth="1"/>
    <col min="9463" max="9463" width="12.7109375" style="2" bestFit="1" customWidth="1"/>
    <col min="9464" max="9464" width="7.28515625" style="2" bestFit="1" customWidth="1"/>
    <col min="9465" max="9465" width="12.7109375" style="2" bestFit="1" customWidth="1"/>
    <col min="9466" max="9466" width="7.28515625" style="2" bestFit="1" customWidth="1"/>
    <col min="9467" max="9467" width="13.140625" style="2" customWidth="1"/>
    <col min="9468" max="9468" width="7.28515625" style="2" bestFit="1" customWidth="1"/>
    <col min="9469" max="9469" width="12.7109375" style="2" bestFit="1" customWidth="1"/>
    <col min="9470" max="9470" width="7.28515625" style="2" bestFit="1" customWidth="1"/>
    <col min="9471" max="9471" width="13.42578125" style="2" bestFit="1" customWidth="1"/>
    <col min="9472" max="9472" width="7.28515625" style="2" customWidth="1"/>
    <col min="9473" max="9473" width="12.140625" style="2" customWidth="1"/>
    <col min="9474" max="9474" width="7.28515625" style="2" bestFit="1" customWidth="1"/>
    <col min="9475" max="9475" width="14.28515625" style="2" customWidth="1"/>
    <col min="9476" max="9476" width="8.140625" style="2" bestFit="1" customWidth="1"/>
    <col min="9477" max="9477" width="12.7109375" style="2" bestFit="1" customWidth="1"/>
    <col min="9478" max="9478" width="9.140625" style="2" bestFit="1" customWidth="1"/>
    <col min="9479" max="9479" width="12.7109375" style="2" bestFit="1" customWidth="1"/>
    <col min="9480" max="9480" width="15.42578125" style="2" bestFit="1" customWidth="1"/>
    <col min="9481" max="9481" width="12.85546875" style="2" bestFit="1" customWidth="1"/>
    <col min="9482" max="9482" width="9.5703125" style="2" bestFit="1" customWidth="1"/>
    <col min="9483" max="9483" width="12.28515625" style="2" bestFit="1" customWidth="1"/>
    <col min="9484" max="9697" width="9.140625" style="2"/>
    <col min="9698" max="9699" width="0" style="2" hidden="1" customWidth="1"/>
    <col min="9700" max="9700" width="25.5703125" style="2" bestFit="1" customWidth="1"/>
    <col min="9701" max="9701" width="12.7109375" style="2" customWidth="1"/>
    <col min="9702" max="9702" width="10.85546875" style="2" customWidth="1"/>
    <col min="9703" max="9703" width="12.7109375" style="2" bestFit="1" customWidth="1"/>
    <col min="9704" max="9704" width="10.7109375" style="2" customWidth="1"/>
    <col min="9705" max="9705" width="11.7109375" style="2" bestFit="1" customWidth="1"/>
    <col min="9706" max="9706" width="11.5703125" style="2" customWidth="1"/>
    <col min="9707" max="9707" width="12.7109375" style="2" bestFit="1" customWidth="1"/>
    <col min="9708" max="9708" width="9.140625" style="2" bestFit="1" customWidth="1"/>
    <col min="9709" max="9709" width="12.7109375" style="2" customWidth="1"/>
    <col min="9710" max="9710" width="13.5703125" style="2" customWidth="1"/>
    <col min="9711" max="9711" width="14.28515625" style="2" bestFit="1" customWidth="1"/>
    <col min="9712" max="9713" width="12.28515625" style="2" bestFit="1" customWidth="1"/>
    <col min="9714" max="9714" width="9.42578125" style="2" customWidth="1"/>
    <col min="9715" max="9715" width="12.7109375" style="2" bestFit="1" customWidth="1"/>
    <col min="9716" max="9716" width="9.85546875" style="2" customWidth="1"/>
    <col min="9717" max="9717" width="12.7109375" style="2" customWidth="1"/>
    <col min="9718" max="9718" width="7.28515625" style="2" bestFit="1" customWidth="1"/>
    <col min="9719" max="9719" width="12.7109375" style="2" bestFit="1" customWidth="1"/>
    <col min="9720" max="9720" width="7.28515625" style="2" bestFit="1" customWidth="1"/>
    <col min="9721" max="9721" width="12.7109375" style="2" bestFit="1" customWidth="1"/>
    <col min="9722" max="9722" width="7.28515625" style="2" bestFit="1" customWidth="1"/>
    <col min="9723" max="9723" width="13.140625" style="2" customWidth="1"/>
    <col min="9724" max="9724" width="7.28515625" style="2" bestFit="1" customWidth="1"/>
    <col min="9725" max="9725" width="12.7109375" style="2" bestFit="1" customWidth="1"/>
    <col min="9726" max="9726" width="7.28515625" style="2" bestFit="1" customWidth="1"/>
    <col min="9727" max="9727" width="13.42578125" style="2" bestFit="1" customWidth="1"/>
    <col min="9728" max="9728" width="7.28515625" style="2" customWidth="1"/>
    <col min="9729" max="9729" width="12.140625" style="2" customWidth="1"/>
    <col min="9730" max="9730" width="7.28515625" style="2" bestFit="1" customWidth="1"/>
    <col min="9731" max="9731" width="14.28515625" style="2" customWidth="1"/>
    <col min="9732" max="9732" width="8.140625" style="2" bestFit="1" customWidth="1"/>
    <col min="9733" max="9733" width="12.7109375" style="2" bestFit="1" customWidth="1"/>
    <col min="9734" max="9734" width="9.140625" style="2" bestFit="1" customWidth="1"/>
    <col min="9735" max="9735" width="12.7109375" style="2" bestFit="1" customWidth="1"/>
    <col min="9736" max="9736" width="15.42578125" style="2" bestFit="1" customWidth="1"/>
    <col min="9737" max="9737" width="12.85546875" style="2" bestFit="1" customWidth="1"/>
    <col min="9738" max="9738" width="9.5703125" style="2" bestFit="1" customWidth="1"/>
    <col min="9739" max="9739" width="12.28515625" style="2" bestFit="1" customWidth="1"/>
    <col min="9740" max="9953" width="9.140625" style="2"/>
    <col min="9954" max="9955" width="0" style="2" hidden="1" customWidth="1"/>
    <col min="9956" max="9956" width="25.5703125" style="2" bestFit="1" customWidth="1"/>
    <col min="9957" max="9957" width="12.7109375" style="2" customWidth="1"/>
    <col min="9958" max="9958" width="10.85546875" style="2" customWidth="1"/>
    <col min="9959" max="9959" width="12.7109375" style="2" bestFit="1" customWidth="1"/>
    <col min="9960" max="9960" width="10.7109375" style="2" customWidth="1"/>
    <col min="9961" max="9961" width="11.7109375" style="2" bestFit="1" customWidth="1"/>
    <col min="9962" max="9962" width="11.5703125" style="2" customWidth="1"/>
    <col min="9963" max="9963" width="12.7109375" style="2" bestFit="1" customWidth="1"/>
    <col min="9964" max="9964" width="9.140625" style="2" bestFit="1" customWidth="1"/>
    <col min="9965" max="9965" width="12.7109375" style="2" customWidth="1"/>
    <col min="9966" max="9966" width="13.5703125" style="2" customWidth="1"/>
    <col min="9967" max="9967" width="14.28515625" style="2" bestFit="1" customWidth="1"/>
    <col min="9968" max="9969" width="12.28515625" style="2" bestFit="1" customWidth="1"/>
    <col min="9970" max="9970" width="9.42578125" style="2" customWidth="1"/>
    <col min="9971" max="9971" width="12.7109375" style="2" bestFit="1" customWidth="1"/>
    <col min="9972" max="9972" width="9.85546875" style="2" customWidth="1"/>
    <col min="9973" max="9973" width="12.7109375" style="2" customWidth="1"/>
    <col min="9974" max="9974" width="7.28515625" style="2" bestFit="1" customWidth="1"/>
    <col min="9975" max="9975" width="12.7109375" style="2" bestFit="1" customWidth="1"/>
    <col min="9976" max="9976" width="7.28515625" style="2" bestFit="1" customWidth="1"/>
    <col min="9977" max="9977" width="12.7109375" style="2" bestFit="1" customWidth="1"/>
    <col min="9978" max="9978" width="7.28515625" style="2" bestFit="1" customWidth="1"/>
    <col min="9979" max="9979" width="13.140625" style="2" customWidth="1"/>
    <col min="9980" max="9980" width="7.28515625" style="2" bestFit="1" customWidth="1"/>
    <col min="9981" max="9981" width="12.7109375" style="2" bestFit="1" customWidth="1"/>
    <col min="9982" max="9982" width="7.28515625" style="2" bestFit="1" customWidth="1"/>
    <col min="9983" max="9983" width="13.42578125" style="2" bestFit="1" customWidth="1"/>
    <col min="9984" max="9984" width="7.28515625" style="2" customWidth="1"/>
    <col min="9985" max="9985" width="12.140625" style="2" customWidth="1"/>
    <col min="9986" max="9986" width="7.28515625" style="2" bestFit="1" customWidth="1"/>
    <col min="9987" max="9987" width="14.28515625" style="2" customWidth="1"/>
    <col min="9988" max="9988" width="8.140625" style="2" bestFit="1" customWidth="1"/>
    <col min="9989" max="9989" width="12.7109375" style="2" bestFit="1" customWidth="1"/>
    <col min="9990" max="9990" width="9.140625" style="2" bestFit="1" customWidth="1"/>
    <col min="9991" max="9991" width="12.7109375" style="2" bestFit="1" customWidth="1"/>
    <col min="9992" max="9992" width="15.42578125" style="2" bestFit="1" customWidth="1"/>
    <col min="9993" max="9993" width="12.85546875" style="2" bestFit="1" customWidth="1"/>
    <col min="9994" max="9994" width="9.5703125" style="2" bestFit="1" customWidth="1"/>
    <col min="9995" max="9995" width="12.28515625" style="2" bestFit="1" customWidth="1"/>
    <col min="9996" max="10209" width="9.140625" style="2"/>
    <col min="10210" max="10211" width="0" style="2" hidden="1" customWidth="1"/>
    <col min="10212" max="10212" width="25.5703125" style="2" bestFit="1" customWidth="1"/>
    <col min="10213" max="10213" width="12.7109375" style="2" customWidth="1"/>
    <col min="10214" max="10214" width="10.85546875" style="2" customWidth="1"/>
    <col min="10215" max="10215" width="12.7109375" style="2" bestFit="1" customWidth="1"/>
    <col min="10216" max="10216" width="10.7109375" style="2" customWidth="1"/>
    <col min="10217" max="10217" width="11.7109375" style="2" bestFit="1" customWidth="1"/>
    <col min="10218" max="10218" width="11.5703125" style="2" customWidth="1"/>
    <col min="10219" max="10219" width="12.7109375" style="2" bestFit="1" customWidth="1"/>
    <col min="10220" max="10220" width="9.140625" style="2" bestFit="1" customWidth="1"/>
    <col min="10221" max="10221" width="12.7109375" style="2" customWidth="1"/>
    <col min="10222" max="10222" width="13.5703125" style="2" customWidth="1"/>
    <col min="10223" max="10223" width="14.28515625" style="2" bestFit="1" customWidth="1"/>
    <col min="10224" max="10225" width="12.28515625" style="2" bestFit="1" customWidth="1"/>
    <col min="10226" max="10226" width="9.42578125" style="2" customWidth="1"/>
    <col min="10227" max="10227" width="12.7109375" style="2" bestFit="1" customWidth="1"/>
    <col min="10228" max="10228" width="9.85546875" style="2" customWidth="1"/>
    <col min="10229" max="10229" width="12.7109375" style="2" customWidth="1"/>
    <col min="10230" max="10230" width="7.28515625" style="2" bestFit="1" customWidth="1"/>
    <col min="10231" max="10231" width="12.7109375" style="2" bestFit="1" customWidth="1"/>
    <col min="10232" max="10232" width="7.28515625" style="2" bestFit="1" customWidth="1"/>
    <col min="10233" max="10233" width="12.7109375" style="2" bestFit="1" customWidth="1"/>
    <col min="10234" max="10234" width="7.28515625" style="2" bestFit="1" customWidth="1"/>
    <col min="10235" max="10235" width="13.140625" style="2" customWidth="1"/>
    <col min="10236" max="10236" width="7.28515625" style="2" bestFit="1" customWidth="1"/>
    <col min="10237" max="10237" width="12.7109375" style="2" bestFit="1" customWidth="1"/>
    <col min="10238" max="10238" width="7.28515625" style="2" bestFit="1" customWidth="1"/>
    <col min="10239" max="10239" width="13.42578125" style="2" bestFit="1" customWidth="1"/>
    <col min="10240" max="10240" width="7.28515625" style="2" customWidth="1"/>
    <col min="10241" max="10241" width="12.140625" style="2" customWidth="1"/>
    <col min="10242" max="10242" width="7.28515625" style="2" bestFit="1" customWidth="1"/>
    <col min="10243" max="10243" width="14.28515625" style="2" customWidth="1"/>
    <col min="10244" max="10244" width="8.140625" style="2" bestFit="1" customWidth="1"/>
    <col min="10245" max="10245" width="12.7109375" style="2" bestFit="1" customWidth="1"/>
    <col min="10246" max="10246" width="9.140625" style="2" bestFit="1" customWidth="1"/>
    <col min="10247" max="10247" width="12.7109375" style="2" bestFit="1" customWidth="1"/>
    <col min="10248" max="10248" width="15.42578125" style="2" bestFit="1" customWidth="1"/>
    <col min="10249" max="10249" width="12.85546875" style="2" bestFit="1" customWidth="1"/>
    <col min="10250" max="10250" width="9.5703125" style="2" bestFit="1" customWidth="1"/>
    <col min="10251" max="10251" width="12.28515625" style="2" bestFit="1" customWidth="1"/>
    <col min="10252" max="10465" width="9.140625" style="2"/>
    <col min="10466" max="10467" width="0" style="2" hidden="1" customWidth="1"/>
    <col min="10468" max="10468" width="25.5703125" style="2" bestFit="1" customWidth="1"/>
    <col min="10469" max="10469" width="12.7109375" style="2" customWidth="1"/>
    <col min="10470" max="10470" width="10.85546875" style="2" customWidth="1"/>
    <col min="10471" max="10471" width="12.7109375" style="2" bestFit="1" customWidth="1"/>
    <col min="10472" max="10472" width="10.7109375" style="2" customWidth="1"/>
    <col min="10473" max="10473" width="11.7109375" style="2" bestFit="1" customWidth="1"/>
    <col min="10474" max="10474" width="11.5703125" style="2" customWidth="1"/>
    <col min="10475" max="10475" width="12.7109375" style="2" bestFit="1" customWidth="1"/>
    <col min="10476" max="10476" width="9.140625" style="2" bestFit="1" customWidth="1"/>
    <col min="10477" max="10477" width="12.7109375" style="2" customWidth="1"/>
    <col min="10478" max="10478" width="13.5703125" style="2" customWidth="1"/>
    <col min="10479" max="10479" width="14.28515625" style="2" bestFit="1" customWidth="1"/>
    <col min="10480" max="10481" width="12.28515625" style="2" bestFit="1" customWidth="1"/>
    <col min="10482" max="10482" width="9.42578125" style="2" customWidth="1"/>
    <col min="10483" max="10483" width="12.7109375" style="2" bestFit="1" customWidth="1"/>
    <col min="10484" max="10484" width="9.85546875" style="2" customWidth="1"/>
    <col min="10485" max="10485" width="12.7109375" style="2" customWidth="1"/>
    <col min="10486" max="10486" width="7.28515625" style="2" bestFit="1" customWidth="1"/>
    <col min="10487" max="10487" width="12.7109375" style="2" bestFit="1" customWidth="1"/>
    <col min="10488" max="10488" width="7.28515625" style="2" bestFit="1" customWidth="1"/>
    <col min="10489" max="10489" width="12.7109375" style="2" bestFit="1" customWidth="1"/>
    <col min="10490" max="10490" width="7.28515625" style="2" bestFit="1" customWidth="1"/>
    <col min="10491" max="10491" width="13.140625" style="2" customWidth="1"/>
    <col min="10492" max="10492" width="7.28515625" style="2" bestFit="1" customWidth="1"/>
    <col min="10493" max="10493" width="12.7109375" style="2" bestFit="1" customWidth="1"/>
    <col min="10494" max="10494" width="7.28515625" style="2" bestFit="1" customWidth="1"/>
    <col min="10495" max="10495" width="13.42578125" style="2" bestFit="1" customWidth="1"/>
    <col min="10496" max="10496" width="7.28515625" style="2" customWidth="1"/>
    <col min="10497" max="10497" width="12.140625" style="2" customWidth="1"/>
    <col min="10498" max="10498" width="7.28515625" style="2" bestFit="1" customWidth="1"/>
    <col min="10499" max="10499" width="14.28515625" style="2" customWidth="1"/>
    <col min="10500" max="10500" width="8.140625" style="2" bestFit="1" customWidth="1"/>
    <col min="10501" max="10501" width="12.7109375" style="2" bestFit="1" customWidth="1"/>
    <col min="10502" max="10502" width="9.140625" style="2" bestFit="1" customWidth="1"/>
    <col min="10503" max="10503" width="12.7109375" style="2" bestFit="1" customWidth="1"/>
    <col min="10504" max="10504" width="15.42578125" style="2" bestFit="1" customWidth="1"/>
    <col min="10505" max="10505" width="12.85546875" style="2" bestFit="1" customWidth="1"/>
    <col min="10506" max="10506" width="9.5703125" style="2" bestFit="1" customWidth="1"/>
    <col min="10507" max="10507" width="12.28515625" style="2" bestFit="1" customWidth="1"/>
    <col min="10508" max="10721" width="9.140625" style="2"/>
    <col min="10722" max="10723" width="0" style="2" hidden="1" customWidth="1"/>
    <col min="10724" max="10724" width="25.5703125" style="2" bestFit="1" customWidth="1"/>
    <col min="10725" max="10725" width="12.7109375" style="2" customWidth="1"/>
    <col min="10726" max="10726" width="10.85546875" style="2" customWidth="1"/>
    <col min="10727" max="10727" width="12.7109375" style="2" bestFit="1" customWidth="1"/>
    <col min="10728" max="10728" width="10.7109375" style="2" customWidth="1"/>
    <col min="10729" max="10729" width="11.7109375" style="2" bestFit="1" customWidth="1"/>
    <col min="10730" max="10730" width="11.5703125" style="2" customWidth="1"/>
    <col min="10731" max="10731" width="12.7109375" style="2" bestFit="1" customWidth="1"/>
    <col min="10732" max="10732" width="9.140625" style="2" bestFit="1" customWidth="1"/>
    <col min="10733" max="10733" width="12.7109375" style="2" customWidth="1"/>
    <col min="10734" max="10734" width="13.5703125" style="2" customWidth="1"/>
    <col min="10735" max="10735" width="14.28515625" style="2" bestFit="1" customWidth="1"/>
    <col min="10736" max="10737" width="12.28515625" style="2" bestFit="1" customWidth="1"/>
    <col min="10738" max="10738" width="9.42578125" style="2" customWidth="1"/>
    <col min="10739" max="10739" width="12.7109375" style="2" bestFit="1" customWidth="1"/>
    <col min="10740" max="10740" width="9.85546875" style="2" customWidth="1"/>
    <col min="10741" max="10741" width="12.7109375" style="2" customWidth="1"/>
    <col min="10742" max="10742" width="7.28515625" style="2" bestFit="1" customWidth="1"/>
    <col min="10743" max="10743" width="12.7109375" style="2" bestFit="1" customWidth="1"/>
    <col min="10744" max="10744" width="7.28515625" style="2" bestFit="1" customWidth="1"/>
    <col min="10745" max="10745" width="12.7109375" style="2" bestFit="1" customWidth="1"/>
    <col min="10746" max="10746" width="7.28515625" style="2" bestFit="1" customWidth="1"/>
    <col min="10747" max="10747" width="13.140625" style="2" customWidth="1"/>
    <col min="10748" max="10748" width="7.28515625" style="2" bestFit="1" customWidth="1"/>
    <col min="10749" max="10749" width="12.7109375" style="2" bestFit="1" customWidth="1"/>
    <col min="10750" max="10750" width="7.28515625" style="2" bestFit="1" customWidth="1"/>
    <col min="10751" max="10751" width="13.42578125" style="2" bestFit="1" customWidth="1"/>
    <col min="10752" max="10752" width="7.28515625" style="2" customWidth="1"/>
    <col min="10753" max="10753" width="12.140625" style="2" customWidth="1"/>
    <col min="10754" max="10754" width="7.28515625" style="2" bestFit="1" customWidth="1"/>
    <col min="10755" max="10755" width="14.28515625" style="2" customWidth="1"/>
    <col min="10756" max="10756" width="8.140625" style="2" bestFit="1" customWidth="1"/>
    <col min="10757" max="10757" width="12.7109375" style="2" bestFit="1" customWidth="1"/>
    <col min="10758" max="10758" width="9.140625" style="2" bestFit="1" customWidth="1"/>
    <col min="10759" max="10759" width="12.7109375" style="2" bestFit="1" customWidth="1"/>
    <col min="10760" max="10760" width="15.42578125" style="2" bestFit="1" customWidth="1"/>
    <col min="10761" max="10761" width="12.85546875" style="2" bestFit="1" customWidth="1"/>
    <col min="10762" max="10762" width="9.5703125" style="2" bestFit="1" customWidth="1"/>
    <col min="10763" max="10763" width="12.28515625" style="2" bestFit="1" customWidth="1"/>
    <col min="10764" max="10977" width="9.140625" style="2"/>
    <col min="10978" max="10979" width="0" style="2" hidden="1" customWidth="1"/>
    <col min="10980" max="10980" width="25.5703125" style="2" bestFit="1" customWidth="1"/>
    <col min="10981" max="10981" width="12.7109375" style="2" customWidth="1"/>
    <col min="10982" max="10982" width="10.85546875" style="2" customWidth="1"/>
    <col min="10983" max="10983" width="12.7109375" style="2" bestFit="1" customWidth="1"/>
    <col min="10984" max="10984" width="10.7109375" style="2" customWidth="1"/>
    <col min="10985" max="10985" width="11.7109375" style="2" bestFit="1" customWidth="1"/>
    <col min="10986" max="10986" width="11.5703125" style="2" customWidth="1"/>
    <col min="10987" max="10987" width="12.7109375" style="2" bestFit="1" customWidth="1"/>
    <col min="10988" max="10988" width="9.140625" style="2" bestFit="1" customWidth="1"/>
    <col min="10989" max="10989" width="12.7109375" style="2" customWidth="1"/>
    <col min="10990" max="10990" width="13.5703125" style="2" customWidth="1"/>
    <col min="10991" max="10991" width="14.28515625" style="2" bestFit="1" customWidth="1"/>
    <col min="10992" max="10993" width="12.28515625" style="2" bestFit="1" customWidth="1"/>
    <col min="10994" max="10994" width="9.42578125" style="2" customWidth="1"/>
    <col min="10995" max="10995" width="12.7109375" style="2" bestFit="1" customWidth="1"/>
    <col min="10996" max="10996" width="9.85546875" style="2" customWidth="1"/>
    <col min="10997" max="10997" width="12.7109375" style="2" customWidth="1"/>
    <col min="10998" max="10998" width="7.28515625" style="2" bestFit="1" customWidth="1"/>
    <col min="10999" max="10999" width="12.7109375" style="2" bestFit="1" customWidth="1"/>
    <col min="11000" max="11000" width="7.28515625" style="2" bestFit="1" customWidth="1"/>
    <col min="11001" max="11001" width="12.7109375" style="2" bestFit="1" customWidth="1"/>
    <col min="11002" max="11002" width="7.28515625" style="2" bestFit="1" customWidth="1"/>
    <col min="11003" max="11003" width="13.140625" style="2" customWidth="1"/>
    <col min="11004" max="11004" width="7.28515625" style="2" bestFit="1" customWidth="1"/>
    <col min="11005" max="11005" width="12.7109375" style="2" bestFit="1" customWidth="1"/>
    <col min="11006" max="11006" width="7.28515625" style="2" bestFit="1" customWidth="1"/>
    <col min="11007" max="11007" width="13.42578125" style="2" bestFit="1" customWidth="1"/>
    <col min="11008" max="11008" width="7.28515625" style="2" customWidth="1"/>
    <col min="11009" max="11009" width="12.140625" style="2" customWidth="1"/>
    <col min="11010" max="11010" width="7.28515625" style="2" bestFit="1" customWidth="1"/>
    <col min="11011" max="11011" width="14.28515625" style="2" customWidth="1"/>
    <col min="11012" max="11012" width="8.140625" style="2" bestFit="1" customWidth="1"/>
    <col min="11013" max="11013" width="12.7109375" style="2" bestFit="1" customWidth="1"/>
    <col min="11014" max="11014" width="9.140625" style="2" bestFit="1" customWidth="1"/>
    <col min="11015" max="11015" width="12.7109375" style="2" bestFit="1" customWidth="1"/>
    <col min="11016" max="11016" width="15.42578125" style="2" bestFit="1" customWidth="1"/>
    <col min="11017" max="11017" width="12.85546875" style="2" bestFit="1" customWidth="1"/>
    <col min="11018" max="11018" width="9.5703125" style="2" bestFit="1" customWidth="1"/>
    <col min="11019" max="11019" width="12.28515625" style="2" bestFit="1" customWidth="1"/>
    <col min="11020" max="11233" width="9.140625" style="2"/>
    <col min="11234" max="11235" width="0" style="2" hidden="1" customWidth="1"/>
    <col min="11236" max="11236" width="25.5703125" style="2" bestFit="1" customWidth="1"/>
    <col min="11237" max="11237" width="12.7109375" style="2" customWidth="1"/>
    <col min="11238" max="11238" width="10.85546875" style="2" customWidth="1"/>
    <col min="11239" max="11239" width="12.7109375" style="2" bestFit="1" customWidth="1"/>
    <col min="11240" max="11240" width="10.7109375" style="2" customWidth="1"/>
    <col min="11241" max="11241" width="11.7109375" style="2" bestFit="1" customWidth="1"/>
    <col min="11242" max="11242" width="11.5703125" style="2" customWidth="1"/>
    <col min="11243" max="11243" width="12.7109375" style="2" bestFit="1" customWidth="1"/>
    <col min="11244" max="11244" width="9.140625" style="2" bestFit="1" customWidth="1"/>
    <col min="11245" max="11245" width="12.7109375" style="2" customWidth="1"/>
    <col min="11246" max="11246" width="13.5703125" style="2" customWidth="1"/>
    <col min="11247" max="11247" width="14.28515625" style="2" bestFit="1" customWidth="1"/>
    <col min="11248" max="11249" width="12.28515625" style="2" bestFit="1" customWidth="1"/>
    <col min="11250" max="11250" width="9.42578125" style="2" customWidth="1"/>
    <col min="11251" max="11251" width="12.7109375" style="2" bestFit="1" customWidth="1"/>
    <col min="11252" max="11252" width="9.85546875" style="2" customWidth="1"/>
    <col min="11253" max="11253" width="12.7109375" style="2" customWidth="1"/>
    <col min="11254" max="11254" width="7.28515625" style="2" bestFit="1" customWidth="1"/>
    <col min="11255" max="11255" width="12.7109375" style="2" bestFit="1" customWidth="1"/>
    <col min="11256" max="11256" width="7.28515625" style="2" bestFit="1" customWidth="1"/>
    <col min="11257" max="11257" width="12.7109375" style="2" bestFit="1" customWidth="1"/>
    <col min="11258" max="11258" width="7.28515625" style="2" bestFit="1" customWidth="1"/>
    <col min="11259" max="11259" width="13.140625" style="2" customWidth="1"/>
    <col min="11260" max="11260" width="7.28515625" style="2" bestFit="1" customWidth="1"/>
    <col min="11261" max="11261" width="12.7109375" style="2" bestFit="1" customWidth="1"/>
    <col min="11262" max="11262" width="7.28515625" style="2" bestFit="1" customWidth="1"/>
    <col min="11263" max="11263" width="13.42578125" style="2" bestFit="1" customWidth="1"/>
    <col min="11264" max="11264" width="7.28515625" style="2" customWidth="1"/>
    <col min="11265" max="11265" width="12.140625" style="2" customWidth="1"/>
    <col min="11266" max="11266" width="7.28515625" style="2" bestFit="1" customWidth="1"/>
    <col min="11267" max="11267" width="14.28515625" style="2" customWidth="1"/>
    <col min="11268" max="11268" width="8.140625" style="2" bestFit="1" customWidth="1"/>
    <col min="11269" max="11269" width="12.7109375" style="2" bestFit="1" customWidth="1"/>
    <col min="11270" max="11270" width="9.140625" style="2" bestFit="1" customWidth="1"/>
    <col min="11271" max="11271" width="12.7109375" style="2" bestFit="1" customWidth="1"/>
    <col min="11272" max="11272" width="15.42578125" style="2" bestFit="1" customWidth="1"/>
    <col min="11273" max="11273" width="12.85546875" style="2" bestFit="1" customWidth="1"/>
    <col min="11274" max="11274" width="9.5703125" style="2" bestFit="1" customWidth="1"/>
    <col min="11275" max="11275" width="12.28515625" style="2" bestFit="1" customWidth="1"/>
    <col min="11276" max="11489" width="9.140625" style="2"/>
    <col min="11490" max="11491" width="0" style="2" hidden="1" customWidth="1"/>
    <col min="11492" max="11492" width="25.5703125" style="2" bestFit="1" customWidth="1"/>
    <col min="11493" max="11493" width="12.7109375" style="2" customWidth="1"/>
    <col min="11494" max="11494" width="10.85546875" style="2" customWidth="1"/>
    <col min="11495" max="11495" width="12.7109375" style="2" bestFit="1" customWidth="1"/>
    <col min="11496" max="11496" width="10.7109375" style="2" customWidth="1"/>
    <col min="11497" max="11497" width="11.7109375" style="2" bestFit="1" customWidth="1"/>
    <col min="11498" max="11498" width="11.5703125" style="2" customWidth="1"/>
    <col min="11499" max="11499" width="12.7109375" style="2" bestFit="1" customWidth="1"/>
    <col min="11500" max="11500" width="9.140625" style="2" bestFit="1" customWidth="1"/>
    <col min="11501" max="11501" width="12.7109375" style="2" customWidth="1"/>
    <col min="11502" max="11502" width="13.5703125" style="2" customWidth="1"/>
    <col min="11503" max="11503" width="14.28515625" style="2" bestFit="1" customWidth="1"/>
    <col min="11504" max="11505" width="12.28515625" style="2" bestFit="1" customWidth="1"/>
    <col min="11506" max="11506" width="9.42578125" style="2" customWidth="1"/>
    <col min="11507" max="11507" width="12.7109375" style="2" bestFit="1" customWidth="1"/>
    <col min="11508" max="11508" width="9.85546875" style="2" customWidth="1"/>
    <col min="11509" max="11509" width="12.7109375" style="2" customWidth="1"/>
    <col min="11510" max="11510" width="7.28515625" style="2" bestFit="1" customWidth="1"/>
    <col min="11511" max="11511" width="12.7109375" style="2" bestFit="1" customWidth="1"/>
    <col min="11512" max="11512" width="7.28515625" style="2" bestFit="1" customWidth="1"/>
    <col min="11513" max="11513" width="12.7109375" style="2" bestFit="1" customWidth="1"/>
    <col min="11514" max="11514" width="7.28515625" style="2" bestFit="1" customWidth="1"/>
    <col min="11515" max="11515" width="13.140625" style="2" customWidth="1"/>
    <col min="11516" max="11516" width="7.28515625" style="2" bestFit="1" customWidth="1"/>
    <col min="11517" max="11517" width="12.7109375" style="2" bestFit="1" customWidth="1"/>
    <col min="11518" max="11518" width="7.28515625" style="2" bestFit="1" customWidth="1"/>
    <col min="11519" max="11519" width="13.42578125" style="2" bestFit="1" customWidth="1"/>
    <col min="11520" max="11520" width="7.28515625" style="2" customWidth="1"/>
    <col min="11521" max="11521" width="12.140625" style="2" customWidth="1"/>
    <col min="11522" max="11522" width="7.28515625" style="2" bestFit="1" customWidth="1"/>
    <col min="11523" max="11523" width="14.28515625" style="2" customWidth="1"/>
    <col min="11524" max="11524" width="8.140625" style="2" bestFit="1" customWidth="1"/>
    <col min="11525" max="11525" width="12.7109375" style="2" bestFit="1" customWidth="1"/>
    <col min="11526" max="11526" width="9.140625" style="2" bestFit="1" customWidth="1"/>
    <col min="11527" max="11527" width="12.7109375" style="2" bestFit="1" customWidth="1"/>
    <col min="11528" max="11528" width="15.42578125" style="2" bestFit="1" customWidth="1"/>
    <col min="11529" max="11529" width="12.85546875" style="2" bestFit="1" customWidth="1"/>
    <col min="11530" max="11530" width="9.5703125" style="2" bestFit="1" customWidth="1"/>
    <col min="11531" max="11531" width="12.28515625" style="2" bestFit="1" customWidth="1"/>
    <col min="11532" max="11745" width="9.140625" style="2"/>
    <col min="11746" max="11747" width="0" style="2" hidden="1" customWidth="1"/>
    <col min="11748" max="11748" width="25.5703125" style="2" bestFit="1" customWidth="1"/>
    <col min="11749" max="11749" width="12.7109375" style="2" customWidth="1"/>
    <col min="11750" max="11750" width="10.85546875" style="2" customWidth="1"/>
    <col min="11751" max="11751" width="12.7109375" style="2" bestFit="1" customWidth="1"/>
    <col min="11752" max="11752" width="10.7109375" style="2" customWidth="1"/>
    <col min="11753" max="11753" width="11.7109375" style="2" bestFit="1" customWidth="1"/>
    <col min="11754" max="11754" width="11.5703125" style="2" customWidth="1"/>
    <col min="11755" max="11755" width="12.7109375" style="2" bestFit="1" customWidth="1"/>
    <col min="11756" max="11756" width="9.140625" style="2" bestFit="1" customWidth="1"/>
    <col min="11757" max="11757" width="12.7109375" style="2" customWidth="1"/>
    <col min="11758" max="11758" width="13.5703125" style="2" customWidth="1"/>
    <col min="11759" max="11759" width="14.28515625" style="2" bestFit="1" customWidth="1"/>
    <col min="11760" max="11761" width="12.28515625" style="2" bestFit="1" customWidth="1"/>
    <col min="11762" max="11762" width="9.42578125" style="2" customWidth="1"/>
    <col min="11763" max="11763" width="12.7109375" style="2" bestFit="1" customWidth="1"/>
    <col min="11764" max="11764" width="9.85546875" style="2" customWidth="1"/>
    <col min="11765" max="11765" width="12.7109375" style="2" customWidth="1"/>
    <col min="11766" max="11766" width="7.28515625" style="2" bestFit="1" customWidth="1"/>
    <col min="11767" max="11767" width="12.7109375" style="2" bestFit="1" customWidth="1"/>
    <col min="11768" max="11768" width="7.28515625" style="2" bestFit="1" customWidth="1"/>
    <col min="11769" max="11769" width="12.7109375" style="2" bestFit="1" customWidth="1"/>
    <col min="11770" max="11770" width="7.28515625" style="2" bestFit="1" customWidth="1"/>
    <col min="11771" max="11771" width="13.140625" style="2" customWidth="1"/>
    <col min="11772" max="11772" width="7.28515625" style="2" bestFit="1" customWidth="1"/>
    <col min="11773" max="11773" width="12.7109375" style="2" bestFit="1" customWidth="1"/>
    <col min="11774" max="11774" width="7.28515625" style="2" bestFit="1" customWidth="1"/>
    <col min="11775" max="11775" width="13.42578125" style="2" bestFit="1" customWidth="1"/>
    <col min="11776" max="11776" width="7.28515625" style="2" customWidth="1"/>
    <col min="11777" max="11777" width="12.140625" style="2" customWidth="1"/>
    <col min="11778" max="11778" width="7.28515625" style="2" bestFit="1" customWidth="1"/>
    <col min="11779" max="11779" width="14.28515625" style="2" customWidth="1"/>
    <col min="11780" max="11780" width="8.140625" style="2" bestFit="1" customWidth="1"/>
    <col min="11781" max="11781" width="12.7109375" style="2" bestFit="1" customWidth="1"/>
    <col min="11782" max="11782" width="9.140625" style="2" bestFit="1" customWidth="1"/>
    <col min="11783" max="11783" width="12.7109375" style="2" bestFit="1" customWidth="1"/>
    <col min="11784" max="11784" width="15.42578125" style="2" bestFit="1" customWidth="1"/>
    <col min="11785" max="11785" width="12.85546875" style="2" bestFit="1" customWidth="1"/>
    <col min="11786" max="11786" width="9.5703125" style="2" bestFit="1" customWidth="1"/>
    <col min="11787" max="11787" width="12.28515625" style="2" bestFit="1" customWidth="1"/>
    <col min="11788" max="12001" width="9.140625" style="2"/>
    <col min="12002" max="12003" width="0" style="2" hidden="1" customWidth="1"/>
    <col min="12004" max="12004" width="25.5703125" style="2" bestFit="1" customWidth="1"/>
    <col min="12005" max="12005" width="12.7109375" style="2" customWidth="1"/>
    <col min="12006" max="12006" width="10.85546875" style="2" customWidth="1"/>
    <col min="12007" max="12007" width="12.7109375" style="2" bestFit="1" customWidth="1"/>
    <col min="12008" max="12008" width="10.7109375" style="2" customWidth="1"/>
    <col min="12009" max="12009" width="11.7109375" style="2" bestFit="1" customWidth="1"/>
    <col min="12010" max="12010" width="11.5703125" style="2" customWidth="1"/>
    <col min="12011" max="12011" width="12.7109375" style="2" bestFit="1" customWidth="1"/>
    <col min="12012" max="12012" width="9.140625" style="2" bestFit="1" customWidth="1"/>
    <col min="12013" max="12013" width="12.7109375" style="2" customWidth="1"/>
    <col min="12014" max="12014" width="13.5703125" style="2" customWidth="1"/>
    <col min="12015" max="12015" width="14.28515625" style="2" bestFit="1" customWidth="1"/>
    <col min="12016" max="12017" width="12.28515625" style="2" bestFit="1" customWidth="1"/>
    <col min="12018" max="12018" width="9.42578125" style="2" customWidth="1"/>
    <col min="12019" max="12019" width="12.7109375" style="2" bestFit="1" customWidth="1"/>
    <col min="12020" max="12020" width="9.85546875" style="2" customWidth="1"/>
    <col min="12021" max="12021" width="12.7109375" style="2" customWidth="1"/>
    <col min="12022" max="12022" width="7.28515625" style="2" bestFit="1" customWidth="1"/>
    <col min="12023" max="12023" width="12.7109375" style="2" bestFit="1" customWidth="1"/>
    <col min="12024" max="12024" width="7.28515625" style="2" bestFit="1" customWidth="1"/>
    <col min="12025" max="12025" width="12.7109375" style="2" bestFit="1" customWidth="1"/>
    <col min="12026" max="12026" width="7.28515625" style="2" bestFit="1" customWidth="1"/>
    <col min="12027" max="12027" width="13.140625" style="2" customWidth="1"/>
    <col min="12028" max="12028" width="7.28515625" style="2" bestFit="1" customWidth="1"/>
    <col min="12029" max="12029" width="12.7109375" style="2" bestFit="1" customWidth="1"/>
    <col min="12030" max="12030" width="7.28515625" style="2" bestFit="1" customWidth="1"/>
    <col min="12031" max="12031" width="13.42578125" style="2" bestFit="1" customWidth="1"/>
    <col min="12032" max="12032" width="7.28515625" style="2" customWidth="1"/>
    <col min="12033" max="12033" width="12.140625" style="2" customWidth="1"/>
    <col min="12034" max="12034" width="7.28515625" style="2" bestFit="1" customWidth="1"/>
    <col min="12035" max="12035" width="14.28515625" style="2" customWidth="1"/>
    <col min="12036" max="12036" width="8.140625" style="2" bestFit="1" customWidth="1"/>
    <col min="12037" max="12037" width="12.7109375" style="2" bestFit="1" customWidth="1"/>
    <col min="12038" max="12038" width="9.140625" style="2" bestFit="1" customWidth="1"/>
    <col min="12039" max="12039" width="12.7109375" style="2" bestFit="1" customWidth="1"/>
    <col min="12040" max="12040" width="15.42578125" style="2" bestFit="1" customWidth="1"/>
    <col min="12041" max="12041" width="12.85546875" style="2" bestFit="1" customWidth="1"/>
    <col min="12042" max="12042" width="9.5703125" style="2" bestFit="1" customWidth="1"/>
    <col min="12043" max="12043" width="12.28515625" style="2" bestFit="1" customWidth="1"/>
    <col min="12044" max="12257" width="9.140625" style="2"/>
    <col min="12258" max="12259" width="0" style="2" hidden="1" customWidth="1"/>
    <col min="12260" max="12260" width="25.5703125" style="2" bestFit="1" customWidth="1"/>
    <col min="12261" max="12261" width="12.7109375" style="2" customWidth="1"/>
    <col min="12262" max="12262" width="10.85546875" style="2" customWidth="1"/>
    <col min="12263" max="12263" width="12.7109375" style="2" bestFit="1" customWidth="1"/>
    <col min="12264" max="12264" width="10.7109375" style="2" customWidth="1"/>
    <col min="12265" max="12265" width="11.7109375" style="2" bestFit="1" customWidth="1"/>
    <col min="12266" max="12266" width="11.5703125" style="2" customWidth="1"/>
    <col min="12267" max="12267" width="12.7109375" style="2" bestFit="1" customWidth="1"/>
    <col min="12268" max="12268" width="9.140625" style="2" bestFit="1" customWidth="1"/>
    <col min="12269" max="12269" width="12.7109375" style="2" customWidth="1"/>
    <col min="12270" max="12270" width="13.5703125" style="2" customWidth="1"/>
    <col min="12271" max="12271" width="14.28515625" style="2" bestFit="1" customWidth="1"/>
    <col min="12272" max="12273" width="12.28515625" style="2" bestFit="1" customWidth="1"/>
    <col min="12274" max="12274" width="9.42578125" style="2" customWidth="1"/>
    <col min="12275" max="12275" width="12.7109375" style="2" bestFit="1" customWidth="1"/>
    <col min="12276" max="12276" width="9.85546875" style="2" customWidth="1"/>
    <col min="12277" max="12277" width="12.7109375" style="2" customWidth="1"/>
    <col min="12278" max="12278" width="7.28515625" style="2" bestFit="1" customWidth="1"/>
    <col min="12279" max="12279" width="12.7109375" style="2" bestFit="1" customWidth="1"/>
    <col min="12280" max="12280" width="7.28515625" style="2" bestFit="1" customWidth="1"/>
    <col min="12281" max="12281" width="12.7109375" style="2" bestFit="1" customWidth="1"/>
    <col min="12282" max="12282" width="7.28515625" style="2" bestFit="1" customWidth="1"/>
    <col min="12283" max="12283" width="13.140625" style="2" customWidth="1"/>
    <col min="12284" max="12284" width="7.28515625" style="2" bestFit="1" customWidth="1"/>
    <col min="12285" max="12285" width="12.7109375" style="2" bestFit="1" customWidth="1"/>
    <col min="12286" max="12286" width="7.28515625" style="2" bestFit="1" customWidth="1"/>
    <col min="12287" max="12287" width="13.42578125" style="2" bestFit="1" customWidth="1"/>
    <col min="12288" max="12288" width="7.28515625" style="2" customWidth="1"/>
    <col min="12289" max="12289" width="12.140625" style="2" customWidth="1"/>
    <col min="12290" max="12290" width="7.28515625" style="2" bestFit="1" customWidth="1"/>
    <col min="12291" max="12291" width="14.28515625" style="2" customWidth="1"/>
    <col min="12292" max="12292" width="8.140625" style="2" bestFit="1" customWidth="1"/>
    <col min="12293" max="12293" width="12.7109375" style="2" bestFit="1" customWidth="1"/>
    <col min="12294" max="12294" width="9.140625" style="2" bestFit="1" customWidth="1"/>
    <col min="12295" max="12295" width="12.7109375" style="2" bestFit="1" customWidth="1"/>
    <col min="12296" max="12296" width="15.42578125" style="2" bestFit="1" customWidth="1"/>
    <col min="12297" max="12297" width="12.85546875" style="2" bestFit="1" customWidth="1"/>
    <col min="12298" max="12298" width="9.5703125" style="2" bestFit="1" customWidth="1"/>
    <col min="12299" max="12299" width="12.28515625" style="2" bestFit="1" customWidth="1"/>
    <col min="12300" max="12513" width="9.140625" style="2"/>
    <col min="12514" max="12515" width="0" style="2" hidden="1" customWidth="1"/>
    <col min="12516" max="12516" width="25.5703125" style="2" bestFit="1" customWidth="1"/>
    <col min="12517" max="12517" width="12.7109375" style="2" customWidth="1"/>
    <col min="12518" max="12518" width="10.85546875" style="2" customWidth="1"/>
    <col min="12519" max="12519" width="12.7109375" style="2" bestFit="1" customWidth="1"/>
    <col min="12520" max="12520" width="10.7109375" style="2" customWidth="1"/>
    <col min="12521" max="12521" width="11.7109375" style="2" bestFit="1" customWidth="1"/>
    <col min="12522" max="12522" width="11.5703125" style="2" customWidth="1"/>
    <col min="12523" max="12523" width="12.7109375" style="2" bestFit="1" customWidth="1"/>
    <col min="12524" max="12524" width="9.140625" style="2" bestFit="1" customWidth="1"/>
    <col min="12525" max="12525" width="12.7109375" style="2" customWidth="1"/>
    <col min="12526" max="12526" width="13.5703125" style="2" customWidth="1"/>
    <col min="12527" max="12527" width="14.28515625" style="2" bestFit="1" customWidth="1"/>
    <col min="12528" max="12529" width="12.28515625" style="2" bestFit="1" customWidth="1"/>
    <col min="12530" max="12530" width="9.42578125" style="2" customWidth="1"/>
    <col min="12531" max="12531" width="12.7109375" style="2" bestFit="1" customWidth="1"/>
    <col min="12532" max="12532" width="9.85546875" style="2" customWidth="1"/>
    <col min="12533" max="12533" width="12.7109375" style="2" customWidth="1"/>
    <col min="12534" max="12534" width="7.28515625" style="2" bestFit="1" customWidth="1"/>
    <col min="12535" max="12535" width="12.7109375" style="2" bestFit="1" customWidth="1"/>
    <col min="12536" max="12536" width="7.28515625" style="2" bestFit="1" customWidth="1"/>
    <col min="12537" max="12537" width="12.7109375" style="2" bestFit="1" customWidth="1"/>
    <col min="12538" max="12538" width="7.28515625" style="2" bestFit="1" customWidth="1"/>
    <col min="12539" max="12539" width="13.140625" style="2" customWidth="1"/>
    <col min="12540" max="12540" width="7.28515625" style="2" bestFit="1" customWidth="1"/>
    <col min="12541" max="12541" width="12.7109375" style="2" bestFit="1" customWidth="1"/>
    <col min="12542" max="12542" width="7.28515625" style="2" bestFit="1" customWidth="1"/>
    <col min="12543" max="12543" width="13.42578125" style="2" bestFit="1" customWidth="1"/>
    <col min="12544" max="12544" width="7.28515625" style="2" customWidth="1"/>
    <col min="12545" max="12545" width="12.140625" style="2" customWidth="1"/>
    <col min="12546" max="12546" width="7.28515625" style="2" bestFit="1" customWidth="1"/>
    <col min="12547" max="12547" width="14.28515625" style="2" customWidth="1"/>
    <col min="12548" max="12548" width="8.140625" style="2" bestFit="1" customWidth="1"/>
    <col min="12549" max="12549" width="12.7109375" style="2" bestFit="1" customWidth="1"/>
    <col min="12550" max="12550" width="9.140625" style="2" bestFit="1" customWidth="1"/>
    <col min="12551" max="12551" width="12.7109375" style="2" bestFit="1" customWidth="1"/>
    <col min="12552" max="12552" width="15.42578125" style="2" bestFit="1" customWidth="1"/>
    <col min="12553" max="12553" width="12.85546875" style="2" bestFit="1" customWidth="1"/>
    <col min="12554" max="12554" width="9.5703125" style="2" bestFit="1" customWidth="1"/>
    <col min="12555" max="12555" width="12.28515625" style="2" bestFit="1" customWidth="1"/>
    <col min="12556" max="12769" width="9.140625" style="2"/>
    <col min="12770" max="12771" width="0" style="2" hidden="1" customWidth="1"/>
    <col min="12772" max="12772" width="25.5703125" style="2" bestFit="1" customWidth="1"/>
    <col min="12773" max="12773" width="12.7109375" style="2" customWidth="1"/>
    <col min="12774" max="12774" width="10.85546875" style="2" customWidth="1"/>
    <col min="12775" max="12775" width="12.7109375" style="2" bestFit="1" customWidth="1"/>
    <col min="12776" max="12776" width="10.7109375" style="2" customWidth="1"/>
    <col min="12777" max="12777" width="11.7109375" style="2" bestFit="1" customWidth="1"/>
    <col min="12778" max="12778" width="11.5703125" style="2" customWidth="1"/>
    <col min="12779" max="12779" width="12.7109375" style="2" bestFit="1" customWidth="1"/>
    <col min="12780" max="12780" width="9.140625" style="2" bestFit="1" customWidth="1"/>
    <col min="12781" max="12781" width="12.7109375" style="2" customWidth="1"/>
    <col min="12782" max="12782" width="13.5703125" style="2" customWidth="1"/>
    <col min="12783" max="12783" width="14.28515625" style="2" bestFit="1" customWidth="1"/>
    <col min="12784" max="12785" width="12.28515625" style="2" bestFit="1" customWidth="1"/>
    <col min="12786" max="12786" width="9.42578125" style="2" customWidth="1"/>
    <col min="12787" max="12787" width="12.7109375" style="2" bestFit="1" customWidth="1"/>
    <col min="12788" max="12788" width="9.85546875" style="2" customWidth="1"/>
    <col min="12789" max="12789" width="12.7109375" style="2" customWidth="1"/>
    <col min="12790" max="12790" width="7.28515625" style="2" bestFit="1" customWidth="1"/>
    <col min="12791" max="12791" width="12.7109375" style="2" bestFit="1" customWidth="1"/>
    <col min="12792" max="12792" width="7.28515625" style="2" bestFit="1" customWidth="1"/>
    <col min="12793" max="12793" width="12.7109375" style="2" bestFit="1" customWidth="1"/>
    <col min="12794" max="12794" width="7.28515625" style="2" bestFit="1" customWidth="1"/>
    <col min="12795" max="12795" width="13.140625" style="2" customWidth="1"/>
    <col min="12796" max="12796" width="7.28515625" style="2" bestFit="1" customWidth="1"/>
    <col min="12797" max="12797" width="12.7109375" style="2" bestFit="1" customWidth="1"/>
    <col min="12798" max="12798" width="7.28515625" style="2" bestFit="1" customWidth="1"/>
    <col min="12799" max="12799" width="13.42578125" style="2" bestFit="1" customWidth="1"/>
    <col min="12800" max="12800" width="7.28515625" style="2" customWidth="1"/>
    <col min="12801" max="12801" width="12.140625" style="2" customWidth="1"/>
    <col min="12802" max="12802" width="7.28515625" style="2" bestFit="1" customWidth="1"/>
    <col min="12803" max="12803" width="14.28515625" style="2" customWidth="1"/>
    <col min="12804" max="12804" width="8.140625" style="2" bestFit="1" customWidth="1"/>
    <col min="12805" max="12805" width="12.7109375" style="2" bestFit="1" customWidth="1"/>
    <col min="12806" max="12806" width="9.140625" style="2" bestFit="1" customWidth="1"/>
    <col min="12807" max="12807" width="12.7109375" style="2" bestFit="1" customWidth="1"/>
    <col min="12808" max="12808" width="15.42578125" style="2" bestFit="1" customWidth="1"/>
    <col min="12809" max="12809" width="12.85546875" style="2" bestFit="1" customWidth="1"/>
    <col min="12810" max="12810" width="9.5703125" style="2" bestFit="1" customWidth="1"/>
    <col min="12811" max="12811" width="12.28515625" style="2" bestFit="1" customWidth="1"/>
    <col min="12812" max="13025" width="9.140625" style="2"/>
    <col min="13026" max="13027" width="0" style="2" hidden="1" customWidth="1"/>
    <col min="13028" max="13028" width="25.5703125" style="2" bestFit="1" customWidth="1"/>
    <col min="13029" max="13029" width="12.7109375" style="2" customWidth="1"/>
    <col min="13030" max="13030" width="10.85546875" style="2" customWidth="1"/>
    <col min="13031" max="13031" width="12.7109375" style="2" bestFit="1" customWidth="1"/>
    <col min="13032" max="13032" width="10.7109375" style="2" customWidth="1"/>
    <col min="13033" max="13033" width="11.7109375" style="2" bestFit="1" customWidth="1"/>
    <col min="13034" max="13034" width="11.5703125" style="2" customWidth="1"/>
    <col min="13035" max="13035" width="12.7109375" style="2" bestFit="1" customWidth="1"/>
    <col min="13036" max="13036" width="9.140625" style="2" bestFit="1" customWidth="1"/>
    <col min="13037" max="13037" width="12.7109375" style="2" customWidth="1"/>
    <col min="13038" max="13038" width="13.5703125" style="2" customWidth="1"/>
    <col min="13039" max="13039" width="14.28515625" style="2" bestFit="1" customWidth="1"/>
    <col min="13040" max="13041" width="12.28515625" style="2" bestFit="1" customWidth="1"/>
    <col min="13042" max="13042" width="9.42578125" style="2" customWidth="1"/>
    <col min="13043" max="13043" width="12.7109375" style="2" bestFit="1" customWidth="1"/>
    <col min="13044" max="13044" width="9.85546875" style="2" customWidth="1"/>
    <col min="13045" max="13045" width="12.7109375" style="2" customWidth="1"/>
    <col min="13046" max="13046" width="7.28515625" style="2" bestFit="1" customWidth="1"/>
    <col min="13047" max="13047" width="12.7109375" style="2" bestFit="1" customWidth="1"/>
    <col min="13048" max="13048" width="7.28515625" style="2" bestFit="1" customWidth="1"/>
    <col min="13049" max="13049" width="12.7109375" style="2" bestFit="1" customWidth="1"/>
    <col min="13050" max="13050" width="7.28515625" style="2" bestFit="1" customWidth="1"/>
    <col min="13051" max="13051" width="13.140625" style="2" customWidth="1"/>
    <col min="13052" max="13052" width="7.28515625" style="2" bestFit="1" customWidth="1"/>
    <col min="13053" max="13053" width="12.7109375" style="2" bestFit="1" customWidth="1"/>
    <col min="13054" max="13054" width="7.28515625" style="2" bestFit="1" customWidth="1"/>
    <col min="13055" max="13055" width="13.42578125" style="2" bestFit="1" customWidth="1"/>
    <col min="13056" max="13056" width="7.28515625" style="2" customWidth="1"/>
    <col min="13057" max="13057" width="12.140625" style="2" customWidth="1"/>
    <col min="13058" max="13058" width="7.28515625" style="2" bestFit="1" customWidth="1"/>
    <col min="13059" max="13059" width="14.28515625" style="2" customWidth="1"/>
    <col min="13060" max="13060" width="8.140625" style="2" bestFit="1" customWidth="1"/>
    <col min="13061" max="13061" width="12.7109375" style="2" bestFit="1" customWidth="1"/>
    <col min="13062" max="13062" width="9.140625" style="2" bestFit="1" customWidth="1"/>
    <col min="13063" max="13063" width="12.7109375" style="2" bestFit="1" customWidth="1"/>
    <col min="13064" max="13064" width="15.42578125" style="2" bestFit="1" customWidth="1"/>
    <col min="13065" max="13065" width="12.85546875" style="2" bestFit="1" customWidth="1"/>
    <col min="13066" max="13066" width="9.5703125" style="2" bestFit="1" customWidth="1"/>
    <col min="13067" max="13067" width="12.28515625" style="2" bestFit="1" customWidth="1"/>
    <col min="13068" max="13281" width="9.140625" style="2"/>
    <col min="13282" max="13283" width="0" style="2" hidden="1" customWidth="1"/>
    <col min="13284" max="13284" width="25.5703125" style="2" bestFit="1" customWidth="1"/>
    <col min="13285" max="13285" width="12.7109375" style="2" customWidth="1"/>
    <col min="13286" max="13286" width="10.85546875" style="2" customWidth="1"/>
    <col min="13287" max="13287" width="12.7109375" style="2" bestFit="1" customWidth="1"/>
    <col min="13288" max="13288" width="10.7109375" style="2" customWidth="1"/>
    <col min="13289" max="13289" width="11.7109375" style="2" bestFit="1" customWidth="1"/>
    <col min="13290" max="13290" width="11.5703125" style="2" customWidth="1"/>
    <col min="13291" max="13291" width="12.7109375" style="2" bestFit="1" customWidth="1"/>
    <col min="13292" max="13292" width="9.140625" style="2" bestFit="1" customWidth="1"/>
    <col min="13293" max="13293" width="12.7109375" style="2" customWidth="1"/>
    <col min="13294" max="13294" width="13.5703125" style="2" customWidth="1"/>
    <col min="13295" max="13295" width="14.28515625" style="2" bestFit="1" customWidth="1"/>
    <col min="13296" max="13297" width="12.28515625" style="2" bestFit="1" customWidth="1"/>
    <col min="13298" max="13298" width="9.42578125" style="2" customWidth="1"/>
    <col min="13299" max="13299" width="12.7109375" style="2" bestFit="1" customWidth="1"/>
    <col min="13300" max="13300" width="9.85546875" style="2" customWidth="1"/>
    <col min="13301" max="13301" width="12.7109375" style="2" customWidth="1"/>
    <col min="13302" max="13302" width="7.28515625" style="2" bestFit="1" customWidth="1"/>
    <col min="13303" max="13303" width="12.7109375" style="2" bestFit="1" customWidth="1"/>
    <col min="13304" max="13304" width="7.28515625" style="2" bestFit="1" customWidth="1"/>
    <col min="13305" max="13305" width="12.7109375" style="2" bestFit="1" customWidth="1"/>
    <col min="13306" max="13306" width="7.28515625" style="2" bestFit="1" customWidth="1"/>
    <col min="13307" max="13307" width="13.140625" style="2" customWidth="1"/>
    <col min="13308" max="13308" width="7.28515625" style="2" bestFit="1" customWidth="1"/>
    <col min="13309" max="13309" width="12.7109375" style="2" bestFit="1" customWidth="1"/>
    <col min="13310" max="13310" width="7.28515625" style="2" bestFit="1" customWidth="1"/>
    <col min="13311" max="13311" width="13.42578125" style="2" bestFit="1" customWidth="1"/>
    <col min="13312" max="13312" width="7.28515625" style="2" customWidth="1"/>
    <col min="13313" max="13313" width="12.140625" style="2" customWidth="1"/>
    <col min="13314" max="13314" width="7.28515625" style="2" bestFit="1" customWidth="1"/>
    <col min="13315" max="13315" width="14.28515625" style="2" customWidth="1"/>
    <col min="13316" max="13316" width="8.140625" style="2" bestFit="1" customWidth="1"/>
    <col min="13317" max="13317" width="12.7109375" style="2" bestFit="1" customWidth="1"/>
    <col min="13318" max="13318" width="9.140625" style="2" bestFit="1" customWidth="1"/>
    <col min="13319" max="13319" width="12.7109375" style="2" bestFit="1" customWidth="1"/>
    <col min="13320" max="13320" width="15.42578125" style="2" bestFit="1" customWidth="1"/>
    <col min="13321" max="13321" width="12.85546875" style="2" bestFit="1" customWidth="1"/>
    <col min="13322" max="13322" width="9.5703125" style="2" bestFit="1" customWidth="1"/>
    <col min="13323" max="13323" width="12.28515625" style="2" bestFit="1" customWidth="1"/>
    <col min="13324" max="13537" width="9.140625" style="2"/>
    <col min="13538" max="13539" width="0" style="2" hidden="1" customWidth="1"/>
    <col min="13540" max="13540" width="25.5703125" style="2" bestFit="1" customWidth="1"/>
    <col min="13541" max="13541" width="12.7109375" style="2" customWidth="1"/>
    <col min="13542" max="13542" width="10.85546875" style="2" customWidth="1"/>
    <col min="13543" max="13543" width="12.7109375" style="2" bestFit="1" customWidth="1"/>
    <col min="13544" max="13544" width="10.7109375" style="2" customWidth="1"/>
    <col min="13545" max="13545" width="11.7109375" style="2" bestFit="1" customWidth="1"/>
    <col min="13546" max="13546" width="11.5703125" style="2" customWidth="1"/>
    <col min="13547" max="13547" width="12.7109375" style="2" bestFit="1" customWidth="1"/>
    <col min="13548" max="13548" width="9.140625" style="2" bestFit="1" customWidth="1"/>
    <col min="13549" max="13549" width="12.7109375" style="2" customWidth="1"/>
    <col min="13550" max="13550" width="13.5703125" style="2" customWidth="1"/>
    <col min="13551" max="13551" width="14.28515625" style="2" bestFit="1" customWidth="1"/>
    <col min="13552" max="13553" width="12.28515625" style="2" bestFit="1" customWidth="1"/>
    <col min="13554" max="13554" width="9.42578125" style="2" customWidth="1"/>
    <col min="13555" max="13555" width="12.7109375" style="2" bestFit="1" customWidth="1"/>
    <col min="13556" max="13556" width="9.85546875" style="2" customWidth="1"/>
    <col min="13557" max="13557" width="12.7109375" style="2" customWidth="1"/>
    <col min="13558" max="13558" width="7.28515625" style="2" bestFit="1" customWidth="1"/>
    <col min="13559" max="13559" width="12.7109375" style="2" bestFit="1" customWidth="1"/>
    <col min="13560" max="13560" width="7.28515625" style="2" bestFit="1" customWidth="1"/>
    <col min="13561" max="13561" width="12.7109375" style="2" bestFit="1" customWidth="1"/>
    <col min="13562" max="13562" width="7.28515625" style="2" bestFit="1" customWidth="1"/>
    <col min="13563" max="13563" width="13.140625" style="2" customWidth="1"/>
    <col min="13564" max="13564" width="7.28515625" style="2" bestFit="1" customWidth="1"/>
    <col min="13565" max="13565" width="12.7109375" style="2" bestFit="1" customWidth="1"/>
    <col min="13566" max="13566" width="7.28515625" style="2" bestFit="1" customWidth="1"/>
    <col min="13567" max="13567" width="13.42578125" style="2" bestFit="1" customWidth="1"/>
    <col min="13568" max="13568" width="7.28515625" style="2" customWidth="1"/>
    <col min="13569" max="13569" width="12.140625" style="2" customWidth="1"/>
    <col min="13570" max="13570" width="7.28515625" style="2" bestFit="1" customWidth="1"/>
    <col min="13571" max="13571" width="14.28515625" style="2" customWidth="1"/>
    <col min="13572" max="13572" width="8.140625" style="2" bestFit="1" customWidth="1"/>
    <col min="13573" max="13573" width="12.7109375" style="2" bestFit="1" customWidth="1"/>
    <col min="13574" max="13574" width="9.140625" style="2" bestFit="1" customWidth="1"/>
    <col min="13575" max="13575" width="12.7109375" style="2" bestFit="1" customWidth="1"/>
    <col min="13576" max="13576" width="15.42578125" style="2" bestFit="1" customWidth="1"/>
    <col min="13577" max="13577" width="12.85546875" style="2" bestFit="1" customWidth="1"/>
    <col min="13578" max="13578" width="9.5703125" style="2" bestFit="1" customWidth="1"/>
    <col min="13579" max="13579" width="12.28515625" style="2" bestFit="1" customWidth="1"/>
    <col min="13580" max="13793" width="9.140625" style="2"/>
    <col min="13794" max="13795" width="0" style="2" hidden="1" customWidth="1"/>
    <col min="13796" max="13796" width="25.5703125" style="2" bestFit="1" customWidth="1"/>
    <col min="13797" max="13797" width="12.7109375" style="2" customWidth="1"/>
    <col min="13798" max="13798" width="10.85546875" style="2" customWidth="1"/>
    <col min="13799" max="13799" width="12.7109375" style="2" bestFit="1" customWidth="1"/>
    <col min="13800" max="13800" width="10.7109375" style="2" customWidth="1"/>
    <col min="13801" max="13801" width="11.7109375" style="2" bestFit="1" customWidth="1"/>
    <col min="13802" max="13802" width="11.5703125" style="2" customWidth="1"/>
    <col min="13803" max="13803" width="12.7109375" style="2" bestFit="1" customWidth="1"/>
    <col min="13804" max="13804" width="9.140625" style="2" bestFit="1" customWidth="1"/>
    <col min="13805" max="13805" width="12.7109375" style="2" customWidth="1"/>
    <col min="13806" max="13806" width="13.5703125" style="2" customWidth="1"/>
    <col min="13807" max="13807" width="14.28515625" style="2" bestFit="1" customWidth="1"/>
    <col min="13808" max="13809" width="12.28515625" style="2" bestFit="1" customWidth="1"/>
    <col min="13810" max="13810" width="9.42578125" style="2" customWidth="1"/>
    <col min="13811" max="13811" width="12.7109375" style="2" bestFit="1" customWidth="1"/>
    <col min="13812" max="13812" width="9.85546875" style="2" customWidth="1"/>
    <col min="13813" max="13813" width="12.7109375" style="2" customWidth="1"/>
    <col min="13814" max="13814" width="7.28515625" style="2" bestFit="1" customWidth="1"/>
    <col min="13815" max="13815" width="12.7109375" style="2" bestFit="1" customWidth="1"/>
    <col min="13816" max="13816" width="7.28515625" style="2" bestFit="1" customWidth="1"/>
    <col min="13817" max="13817" width="12.7109375" style="2" bestFit="1" customWidth="1"/>
    <col min="13818" max="13818" width="7.28515625" style="2" bestFit="1" customWidth="1"/>
    <col min="13819" max="13819" width="13.140625" style="2" customWidth="1"/>
    <col min="13820" max="13820" width="7.28515625" style="2" bestFit="1" customWidth="1"/>
    <col min="13821" max="13821" width="12.7109375" style="2" bestFit="1" customWidth="1"/>
    <col min="13822" max="13822" width="7.28515625" style="2" bestFit="1" customWidth="1"/>
    <col min="13823" max="13823" width="13.42578125" style="2" bestFit="1" customWidth="1"/>
    <col min="13824" max="13824" width="7.28515625" style="2" customWidth="1"/>
    <col min="13825" max="13825" width="12.140625" style="2" customWidth="1"/>
    <col min="13826" max="13826" width="7.28515625" style="2" bestFit="1" customWidth="1"/>
    <col min="13827" max="13827" width="14.28515625" style="2" customWidth="1"/>
    <col min="13828" max="13828" width="8.140625" style="2" bestFit="1" customWidth="1"/>
    <col min="13829" max="13829" width="12.7109375" style="2" bestFit="1" customWidth="1"/>
    <col min="13830" max="13830" width="9.140625" style="2" bestFit="1" customWidth="1"/>
    <col min="13831" max="13831" width="12.7109375" style="2" bestFit="1" customWidth="1"/>
    <col min="13832" max="13832" width="15.42578125" style="2" bestFit="1" customWidth="1"/>
    <col min="13833" max="13833" width="12.85546875" style="2" bestFit="1" customWidth="1"/>
    <col min="13834" max="13834" width="9.5703125" style="2" bestFit="1" customWidth="1"/>
    <col min="13835" max="13835" width="12.28515625" style="2" bestFit="1" customWidth="1"/>
    <col min="13836" max="14049" width="9.140625" style="2"/>
    <col min="14050" max="14051" width="0" style="2" hidden="1" customWidth="1"/>
    <col min="14052" max="14052" width="25.5703125" style="2" bestFit="1" customWidth="1"/>
    <col min="14053" max="14053" width="12.7109375" style="2" customWidth="1"/>
    <col min="14054" max="14054" width="10.85546875" style="2" customWidth="1"/>
    <col min="14055" max="14055" width="12.7109375" style="2" bestFit="1" customWidth="1"/>
    <col min="14056" max="14056" width="10.7109375" style="2" customWidth="1"/>
    <col min="14057" max="14057" width="11.7109375" style="2" bestFit="1" customWidth="1"/>
    <col min="14058" max="14058" width="11.5703125" style="2" customWidth="1"/>
    <col min="14059" max="14059" width="12.7109375" style="2" bestFit="1" customWidth="1"/>
    <col min="14060" max="14060" width="9.140625" style="2" bestFit="1" customWidth="1"/>
    <col min="14061" max="14061" width="12.7109375" style="2" customWidth="1"/>
    <col min="14062" max="14062" width="13.5703125" style="2" customWidth="1"/>
    <col min="14063" max="14063" width="14.28515625" style="2" bestFit="1" customWidth="1"/>
    <col min="14064" max="14065" width="12.28515625" style="2" bestFit="1" customWidth="1"/>
    <col min="14066" max="14066" width="9.42578125" style="2" customWidth="1"/>
    <col min="14067" max="14067" width="12.7109375" style="2" bestFit="1" customWidth="1"/>
    <col min="14068" max="14068" width="9.85546875" style="2" customWidth="1"/>
    <col min="14069" max="14069" width="12.7109375" style="2" customWidth="1"/>
    <col min="14070" max="14070" width="7.28515625" style="2" bestFit="1" customWidth="1"/>
    <col min="14071" max="14071" width="12.7109375" style="2" bestFit="1" customWidth="1"/>
    <col min="14072" max="14072" width="7.28515625" style="2" bestFit="1" customWidth="1"/>
    <col min="14073" max="14073" width="12.7109375" style="2" bestFit="1" customWidth="1"/>
    <col min="14074" max="14074" width="7.28515625" style="2" bestFit="1" customWidth="1"/>
    <col min="14075" max="14075" width="13.140625" style="2" customWidth="1"/>
    <col min="14076" max="14076" width="7.28515625" style="2" bestFit="1" customWidth="1"/>
    <col min="14077" max="14077" width="12.7109375" style="2" bestFit="1" customWidth="1"/>
    <col min="14078" max="14078" width="7.28515625" style="2" bestFit="1" customWidth="1"/>
    <col min="14079" max="14079" width="13.42578125" style="2" bestFit="1" customWidth="1"/>
    <col min="14080" max="14080" width="7.28515625" style="2" customWidth="1"/>
    <col min="14081" max="14081" width="12.140625" style="2" customWidth="1"/>
    <col min="14082" max="14082" width="7.28515625" style="2" bestFit="1" customWidth="1"/>
    <col min="14083" max="14083" width="14.28515625" style="2" customWidth="1"/>
    <col min="14084" max="14084" width="8.140625" style="2" bestFit="1" customWidth="1"/>
    <col min="14085" max="14085" width="12.7109375" style="2" bestFit="1" customWidth="1"/>
    <col min="14086" max="14086" width="9.140625" style="2" bestFit="1" customWidth="1"/>
    <col min="14087" max="14087" width="12.7109375" style="2" bestFit="1" customWidth="1"/>
    <col min="14088" max="14088" width="15.42578125" style="2" bestFit="1" customWidth="1"/>
    <col min="14089" max="14089" width="12.85546875" style="2" bestFit="1" customWidth="1"/>
    <col min="14090" max="14090" width="9.5703125" style="2" bestFit="1" customWidth="1"/>
    <col min="14091" max="14091" width="12.28515625" style="2" bestFit="1" customWidth="1"/>
    <col min="14092" max="14305" width="9.140625" style="2"/>
    <col min="14306" max="14307" width="0" style="2" hidden="1" customWidth="1"/>
    <col min="14308" max="14308" width="25.5703125" style="2" bestFit="1" customWidth="1"/>
    <col min="14309" max="14309" width="12.7109375" style="2" customWidth="1"/>
    <col min="14310" max="14310" width="10.85546875" style="2" customWidth="1"/>
    <col min="14311" max="14311" width="12.7109375" style="2" bestFit="1" customWidth="1"/>
    <col min="14312" max="14312" width="10.7109375" style="2" customWidth="1"/>
    <col min="14313" max="14313" width="11.7109375" style="2" bestFit="1" customWidth="1"/>
    <col min="14314" max="14314" width="11.5703125" style="2" customWidth="1"/>
    <col min="14315" max="14315" width="12.7109375" style="2" bestFit="1" customWidth="1"/>
    <col min="14316" max="14316" width="9.140625" style="2" bestFit="1" customWidth="1"/>
    <col min="14317" max="14317" width="12.7109375" style="2" customWidth="1"/>
    <col min="14318" max="14318" width="13.5703125" style="2" customWidth="1"/>
    <col min="14319" max="14319" width="14.28515625" style="2" bestFit="1" customWidth="1"/>
    <col min="14320" max="14321" width="12.28515625" style="2" bestFit="1" customWidth="1"/>
    <col min="14322" max="14322" width="9.42578125" style="2" customWidth="1"/>
    <col min="14323" max="14323" width="12.7109375" style="2" bestFit="1" customWidth="1"/>
    <col min="14324" max="14324" width="9.85546875" style="2" customWidth="1"/>
    <col min="14325" max="14325" width="12.7109375" style="2" customWidth="1"/>
    <col min="14326" max="14326" width="7.28515625" style="2" bestFit="1" customWidth="1"/>
    <col min="14327" max="14327" width="12.7109375" style="2" bestFit="1" customWidth="1"/>
    <col min="14328" max="14328" width="7.28515625" style="2" bestFit="1" customWidth="1"/>
    <col min="14329" max="14329" width="12.7109375" style="2" bestFit="1" customWidth="1"/>
    <col min="14330" max="14330" width="7.28515625" style="2" bestFit="1" customWidth="1"/>
    <col min="14331" max="14331" width="13.140625" style="2" customWidth="1"/>
    <col min="14332" max="14332" width="7.28515625" style="2" bestFit="1" customWidth="1"/>
    <col min="14333" max="14333" width="12.7109375" style="2" bestFit="1" customWidth="1"/>
    <col min="14334" max="14334" width="7.28515625" style="2" bestFit="1" customWidth="1"/>
    <col min="14335" max="14335" width="13.42578125" style="2" bestFit="1" customWidth="1"/>
    <col min="14336" max="14336" width="7.28515625" style="2" customWidth="1"/>
    <col min="14337" max="14337" width="12.140625" style="2" customWidth="1"/>
    <col min="14338" max="14338" width="7.28515625" style="2" bestFit="1" customWidth="1"/>
    <col min="14339" max="14339" width="14.28515625" style="2" customWidth="1"/>
    <col min="14340" max="14340" width="8.140625" style="2" bestFit="1" customWidth="1"/>
    <col min="14341" max="14341" width="12.7109375" style="2" bestFit="1" customWidth="1"/>
    <col min="14342" max="14342" width="9.140625" style="2" bestFit="1" customWidth="1"/>
    <col min="14343" max="14343" width="12.7109375" style="2" bestFit="1" customWidth="1"/>
    <col min="14344" max="14344" width="15.42578125" style="2" bestFit="1" customWidth="1"/>
    <col min="14345" max="14345" width="12.85546875" style="2" bestFit="1" customWidth="1"/>
    <col min="14346" max="14346" width="9.5703125" style="2" bestFit="1" customWidth="1"/>
    <col min="14347" max="14347" width="12.28515625" style="2" bestFit="1" customWidth="1"/>
    <col min="14348" max="14561" width="9.140625" style="2"/>
    <col min="14562" max="14563" width="0" style="2" hidden="1" customWidth="1"/>
    <col min="14564" max="14564" width="25.5703125" style="2" bestFit="1" customWidth="1"/>
    <col min="14565" max="14565" width="12.7109375" style="2" customWidth="1"/>
    <col min="14566" max="14566" width="10.85546875" style="2" customWidth="1"/>
    <col min="14567" max="14567" width="12.7109375" style="2" bestFit="1" customWidth="1"/>
    <col min="14568" max="14568" width="10.7109375" style="2" customWidth="1"/>
    <col min="14569" max="14569" width="11.7109375" style="2" bestFit="1" customWidth="1"/>
    <col min="14570" max="14570" width="11.5703125" style="2" customWidth="1"/>
    <col min="14571" max="14571" width="12.7109375" style="2" bestFit="1" customWidth="1"/>
    <col min="14572" max="14572" width="9.140625" style="2" bestFit="1" customWidth="1"/>
    <col min="14573" max="14573" width="12.7109375" style="2" customWidth="1"/>
    <col min="14574" max="14574" width="13.5703125" style="2" customWidth="1"/>
    <col min="14575" max="14575" width="14.28515625" style="2" bestFit="1" customWidth="1"/>
    <col min="14576" max="14577" width="12.28515625" style="2" bestFit="1" customWidth="1"/>
    <col min="14578" max="14578" width="9.42578125" style="2" customWidth="1"/>
    <col min="14579" max="14579" width="12.7109375" style="2" bestFit="1" customWidth="1"/>
    <col min="14580" max="14580" width="9.85546875" style="2" customWidth="1"/>
    <col min="14581" max="14581" width="12.7109375" style="2" customWidth="1"/>
    <col min="14582" max="14582" width="7.28515625" style="2" bestFit="1" customWidth="1"/>
    <col min="14583" max="14583" width="12.7109375" style="2" bestFit="1" customWidth="1"/>
    <col min="14584" max="14584" width="7.28515625" style="2" bestFit="1" customWidth="1"/>
    <col min="14585" max="14585" width="12.7109375" style="2" bestFit="1" customWidth="1"/>
    <col min="14586" max="14586" width="7.28515625" style="2" bestFit="1" customWidth="1"/>
    <col min="14587" max="14587" width="13.140625" style="2" customWidth="1"/>
    <col min="14588" max="14588" width="7.28515625" style="2" bestFit="1" customWidth="1"/>
    <col min="14589" max="14589" width="12.7109375" style="2" bestFit="1" customWidth="1"/>
    <col min="14590" max="14590" width="7.28515625" style="2" bestFit="1" customWidth="1"/>
    <col min="14591" max="14591" width="13.42578125" style="2" bestFit="1" customWidth="1"/>
    <col min="14592" max="14592" width="7.28515625" style="2" customWidth="1"/>
    <col min="14593" max="14593" width="12.140625" style="2" customWidth="1"/>
    <col min="14594" max="14594" width="7.28515625" style="2" bestFit="1" customWidth="1"/>
    <col min="14595" max="14595" width="14.28515625" style="2" customWidth="1"/>
    <col min="14596" max="14596" width="8.140625" style="2" bestFit="1" customWidth="1"/>
    <col min="14597" max="14597" width="12.7109375" style="2" bestFit="1" customWidth="1"/>
    <col min="14598" max="14598" width="9.140625" style="2" bestFit="1" customWidth="1"/>
    <col min="14599" max="14599" width="12.7109375" style="2" bestFit="1" customWidth="1"/>
    <col min="14600" max="14600" width="15.42578125" style="2" bestFit="1" customWidth="1"/>
    <col min="14601" max="14601" width="12.85546875" style="2" bestFit="1" customWidth="1"/>
    <col min="14602" max="14602" width="9.5703125" style="2" bestFit="1" customWidth="1"/>
    <col min="14603" max="14603" width="12.28515625" style="2" bestFit="1" customWidth="1"/>
    <col min="14604" max="14817" width="9.140625" style="2"/>
    <col min="14818" max="14819" width="0" style="2" hidden="1" customWidth="1"/>
    <col min="14820" max="14820" width="25.5703125" style="2" bestFit="1" customWidth="1"/>
    <col min="14821" max="14821" width="12.7109375" style="2" customWidth="1"/>
    <col min="14822" max="14822" width="10.85546875" style="2" customWidth="1"/>
    <col min="14823" max="14823" width="12.7109375" style="2" bestFit="1" customWidth="1"/>
    <col min="14824" max="14824" width="10.7109375" style="2" customWidth="1"/>
    <col min="14825" max="14825" width="11.7109375" style="2" bestFit="1" customWidth="1"/>
    <col min="14826" max="14826" width="11.5703125" style="2" customWidth="1"/>
    <col min="14827" max="14827" width="12.7109375" style="2" bestFit="1" customWidth="1"/>
    <col min="14828" max="14828" width="9.140625" style="2" bestFit="1" customWidth="1"/>
    <col min="14829" max="14829" width="12.7109375" style="2" customWidth="1"/>
    <col min="14830" max="14830" width="13.5703125" style="2" customWidth="1"/>
    <col min="14831" max="14831" width="14.28515625" style="2" bestFit="1" customWidth="1"/>
    <col min="14832" max="14833" width="12.28515625" style="2" bestFit="1" customWidth="1"/>
    <col min="14834" max="14834" width="9.42578125" style="2" customWidth="1"/>
    <col min="14835" max="14835" width="12.7109375" style="2" bestFit="1" customWidth="1"/>
    <col min="14836" max="14836" width="9.85546875" style="2" customWidth="1"/>
    <col min="14837" max="14837" width="12.7109375" style="2" customWidth="1"/>
    <col min="14838" max="14838" width="7.28515625" style="2" bestFit="1" customWidth="1"/>
    <col min="14839" max="14839" width="12.7109375" style="2" bestFit="1" customWidth="1"/>
    <col min="14840" max="14840" width="7.28515625" style="2" bestFit="1" customWidth="1"/>
    <col min="14841" max="14841" width="12.7109375" style="2" bestFit="1" customWidth="1"/>
    <col min="14842" max="14842" width="7.28515625" style="2" bestFit="1" customWidth="1"/>
    <col min="14843" max="14843" width="13.140625" style="2" customWidth="1"/>
    <col min="14844" max="14844" width="7.28515625" style="2" bestFit="1" customWidth="1"/>
    <col min="14845" max="14845" width="12.7109375" style="2" bestFit="1" customWidth="1"/>
    <col min="14846" max="14846" width="7.28515625" style="2" bestFit="1" customWidth="1"/>
    <col min="14847" max="14847" width="13.42578125" style="2" bestFit="1" customWidth="1"/>
    <col min="14848" max="14848" width="7.28515625" style="2" customWidth="1"/>
    <col min="14849" max="14849" width="12.140625" style="2" customWidth="1"/>
    <col min="14850" max="14850" width="7.28515625" style="2" bestFit="1" customWidth="1"/>
    <col min="14851" max="14851" width="14.28515625" style="2" customWidth="1"/>
    <col min="14852" max="14852" width="8.140625" style="2" bestFit="1" customWidth="1"/>
    <col min="14853" max="14853" width="12.7109375" style="2" bestFit="1" customWidth="1"/>
    <col min="14854" max="14854" width="9.140625" style="2" bestFit="1" customWidth="1"/>
    <col min="14855" max="14855" width="12.7109375" style="2" bestFit="1" customWidth="1"/>
    <col min="14856" max="14856" width="15.42578125" style="2" bestFit="1" customWidth="1"/>
    <col min="14857" max="14857" width="12.85546875" style="2" bestFit="1" customWidth="1"/>
    <col min="14858" max="14858" width="9.5703125" style="2" bestFit="1" customWidth="1"/>
    <col min="14859" max="14859" width="12.28515625" style="2" bestFit="1" customWidth="1"/>
    <col min="14860" max="15073" width="9.140625" style="2"/>
    <col min="15074" max="15075" width="0" style="2" hidden="1" customWidth="1"/>
    <col min="15076" max="15076" width="25.5703125" style="2" bestFit="1" customWidth="1"/>
    <col min="15077" max="15077" width="12.7109375" style="2" customWidth="1"/>
    <col min="15078" max="15078" width="10.85546875" style="2" customWidth="1"/>
    <col min="15079" max="15079" width="12.7109375" style="2" bestFit="1" customWidth="1"/>
    <col min="15080" max="15080" width="10.7109375" style="2" customWidth="1"/>
    <col min="15081" max="15081" width="11.7109375" style="2" bestFit="1" customWidth="1"/>
    <col min="15082" max="15082" width="11.5703125" style="2" customWidth="1"/>
    <col min="15083" max="15083" width="12.7109375" style="2" bestFit="1" customWidth="1"/>
    <col min="15084" max="15084" width="9.140625" style="2" bestFit="1" customWidth="1"/>
    <col min="15085" max="15085" width="12.7109375" style="2" customWidth="1"/>
    <col min="15086" max="15086" width="13.5703125" style="2" customWidth="1"/>
    <col min="15087" max="15087" width="14.28515625" style="2" bestFit="1" customWidth="1"/>
    <col min="15088" max="15089" width="12.28515625" style="2" bestFit="1" customWidth="1"/>
    <col min="15090" max="15090" width="9.42578125" style="2" customWidth="1"/>
    <col min="15091" max="15091" width="12.7109375" style="2" bestFit="1" customWidth="1"/>
    <col min="15092" max="15092" width="9.85546875" style="2" customWidth="1"/>
    <col min="15093" max="15093" width="12.7109375" style="2" customWidth="1"/>
    <col min="15094" max="15094" width="7.28515625" style="2" bestFit="1" customWidth="1"/>
    <col min="15095" max="15095" width="12.7109375" style="2" bestFit="1" customWidth="1"/>
    <col min="15096" max="15096" width="7.28515625" style="2" bestFit="1" customWidth="1"/>
    <col min="15097" max="15097" width="12.7109375" style="2" bestFit="1" customWidth="1"/>
    <col min="15098" max="15098" width="7.28515625" style="2" bestFit="1" customWidth="1"/>
    <col min="15099" max="15099" width="13.140625" style="2" customWidth="1"/>
    <col min="15100" max="15100" width="7.28515625" style="2" bestFit="1" customWidth="1"/>
    <col min="15101" max="15101" width="12.7109375" style="2" bestFit="1" customWidth="1"/>
    <col min="15102" max="15102" width="7.28515625" style="2" bestFit="1" customWidth="1"/>
    <col min="15103" max="15103" width="13.42578125" style="2" bestFit="1" customWidth="1"/>
    <col min="15104" max="15104" width="7.28515625" style="2" customWidth="1"/>
    <col min="15105" max="15105" width="12.140625" style="2" customWidth="1"/>
    <col min="15106" max="15106" width="7.28515625" style="2" bestFit="1" customWidth="1"/>
    <col min="15107" max="15107" width="14.28515625" style="2" customWidth="1"/>
    <col min="15108" max="15108" width="8.140625" style="2" bestFit="1" customWidth="1"/>
    <col min="15109" max="15109" width="12.7109375" style="2" bestFit="1" customWidth="1"/>
    <col min="15110" max="15110" width="9.140625" style="2" bestFit="1" customWidth="1"/>
    <col min="15111" max="15111" width="12.7109375" style="2" bestFit="1" customWidth="1"/>
    <col min="15112" max="15112" width="15.42578125" style="2" bestFit="1" customWidth="1"/>
    <col min="15113" max="15113" width="12.85546875" style="2" bestFit="1" customWidth="1"/>
    <col min="15114" max="15114" width="9.5703125" style="2" bestFit="1" customWidth="1"/>
    <col min="15115" max="15115" width="12.28515625" style="2" bestFit="1" customWidth="1"/>
    <col min="15116" max="15329" width="9.140625" style="2"/>
    <col min="15330" max="15331" width="0" style="2" hidden="1" customWidth="1"/>
    <col min="15332" max="15332" width="25.5703125" style="2" bestFit="1" customWidth="1"/>
    <col min="15333" max="15333" width="12.7109375" style="2" customWidth="1"/>
    <col min="15334" max="15334" width="10.85546875" style="2" customWidth="1"/>
    <col min="15335" max="15335" width="12.7109375" style="2" bestFit="1" customWidth="1"/>
    <col min="15336" max="15336" width="10.7109375" style="2" customWidth="1"/>
    <col min="15337" max="15337" width="11.7109375" style="2" bestFit="1" customWidth="1"/>
    <col min="15338" max="15338" width="11.5703125" style="2" customWidth="1"/>
    <col min="15339" max="15339" width="12.7109375" style="2" bestFit="1" customWidth="1"/>
    <col min="15340" max="15340" width="9.140625" style="2" bestFit="1" customWidth="1"/>
    <col min="15341" max="15341" width="12.7109375" style="2" customWidth="1"/>
    <col min="15342" max="15342" width="13.5703125" style="2" customWidth="1"/>
    <col min="15343" max="15343" width="14.28515625" style="2" bestFit="1" customWidth="1"/>
    <col min="15344" max="15345" width="12.28515625" style="2" bestFit="1" customWidth="1"/>
    <col min="15346" max="15346" width="9.42578125" style="2" customWidth="1"/>
    <col min="15347" max="15347" width="12.7109375" style="2" bestFit="1" customWidth="1"/>
    <col min="15348" max="15348" width="9.85546875" style="2" customWidth="1"/>
    <col min="15349" max="15349" width="12.7109375" style="2" customWidth="1"/>
    <col min="15350" max="15350" width="7.28515625" style="2" bestFit="1" customWidth="1"/>
    <col min="15351" max="15351" width="12.7109375" style="2" bestFit="1" customWidth="1"/>
    <col min="15352" max="15352" width="7.28515625" style="2" bestFit="1" customWidth="1"/>
    <col min="15353" max="15353" width="12.7109375" style="2" bestFit="1" customWidth="1"/>
    <col min="15354" max="15354" width="7.28515625" style="2" bestFit="1" customWidth="1"/>
    <col min="15355" max="15355" width="13.140625" style="2" customWidth="1"/>
    <col min="15356" max="15356" width="7.28515625" style="2" bestFit="1" customWidth="1"/>
    <col min="15357" max="15357" width="12.7109375" style="2" bestFit="1" customWidth="1"/>
    <col min="15358" max="15358" width="7.28515625" style="2" bestFit="1" customWidth="1"/>
    <col min="15359" max="15359" width="13.42578125" style="2" bestFit="1" customWidth="1"/>
    <col min="15360" max="15360" width="7.28515625" style="2" customWidth="1"/>
    <col min="15361" max="15361" width="12.140625" style="2" customWidth="1"/>
    <col min="15362" max="15362" width="7.28515625" style="2" bestFit="1" customWidth="1"/>
    <col min="15363" max="15363" width="14.28515625" style="2" customWidth="1"/>
    <col min="15364" max="15364" width="8.140625" style="2" bestFit="1" customWidth="1"/>
    <col min="15365" max="15365" width="12.7109375" style="2" bestFit="1" customWidth="1"/>
    <col min="15366" max="15366" width="9.140625" style="2" bestFit="1" customWidth="1"/>
    <col min="15367" max="15367" width="12.7109375" style="2" bestFit="1" customWidth="1"/>
    <col min="15368" max="15368" width="15.42578125" style="2" bestFit="1" customWidth="1"/>
    <col min="15369" max="15369" width="12.85546875" style="2" bestFit="1" customWidth="1"/>
    <col min="15370" max="15370" width="9.5703125" style="2" bestFit="1" customWidth="1"/>
    <col min="15371" max="15371" width="12.28515625" style="2" bestFit="1" customWidth="1"/>
    <col min="15372" max="15585" width="9.140625" style="2"/>
    <col min="15586" max="15587" width="0" style="2" hidden="1" customWidth="1"/>
    <col min="15588" max="15588" width="25.5703125" style="2" bestFit="1" customWidth="1"/>
    <col min="15589" max="15589" width="12.7109375" style="2" customWidth="1"/>
    <col min="15590" max="15590" width="10.85546875" style="2" customWidth="1"/>
    <col min="15591" max="15591" width="12.7109375" style="2" bestFit="1" customWidth="1"/>
    <col min="15592" max="15592" width="10.7109375" style="2" customWidth="1"/>
    <col min="15593" max="15593" width="11.7109375" style="2" bestFit="1" customWidth="1"/>
    <col min="15594" max="15594" width="11.5703125" style="2" customWidth="1"/>
    <col min="15595" max="15595" width="12.7109375" style="2" bestFit="1" customWidth="1"/>
    <col min="15596" max="15596" width="9.140625" style="2" bestFit="1" customWidth="1"/>
    <col min="15597" max="15597" width="12.7109375" style="2" customWidth="1"/>
    <col min="15598" max="15598" width="13.5703125" style="2" customWidth="1"/>
    <col min="15599" max="15599" width="14.28515625" style="2" bestFit="1" customWidth="1"/>
    <col min="15600" max="15601" width="12.28515625" style="2" bestFit="1" customWidth="1"/>
    <col min="15602" max="15602" width="9.42578125" style="2" customWidth="1"/>
    <col min="15603" max="15603" width="12.7109375" style="2" bestFit="1" customWidth="1"/>
    <col min="15604" max="15604" width="9.85546875" style="2" customWidth="1"/>
    <col min="15605" max="15605" width="12.7109375" style="2" customWidth="1"/>
    <col min="15606" max="15606" width="7.28515625" style="2" bestFit="1" customWidth="1"/>
    <col min="15607" max="15607" width="12.7109375" style="2" bestFit="1" customWidth="1"/>
    <col min="15608" max="15608" width="7.28515625" style="2" bestFit="1" customWidth="1"/>
    <col min="15609" max="15609" width="12.7109375" style="2" bestFit="1" customWidth="1"/>
    <col min="15610" max="15610" width="7.28515625" style="2" bestFit="1" customWidth="1"/>
    <col min="15611" max="15611" width="13.140625" style="2" customWidth="1"/>
    <col min="15612" max="15612" width="7.28515625" style="2" bestFit="1" customWidth="1"/>
    <col min="15613" max="15613" width="12.7109375" style="2" bestFit="1" customWidth="1"/>
    <col min="15614" max="15614" width="7.28515625" style="2" bestFit="1" customWidth="1"/>
    <col min="15615" max="15615" width="13.42578125" style="2" bestFit="1" customWidth="1"/>
    <col min="15616" max="15616" width="7.28515625" style="2" customWidth="1"/>
    <col min="15617" max="15617" width="12.140625" style="2" customWidth="1"/>
    <col min="15618" max="15618" width="7.28515625" style="2" bestFit="1" customWidth="1"/>
    <col min="15619" max="15619" width="14.28515625" style="2" customWidth="1"/>
    <col min="15620" max="15620" width="8.140625" style="2" bestFit="1" customWidth="1"/>
    <col min="15621" max="15621" width="12.7109375" style="2" bestFit="1" customWidth="1"/>
    <col min="15622" max="15622" width="9.140625" style="2" bestFit="1" customWidth="1"/>
    <col min="15623" max="15623" width="12.7109375" style="2" bestFit="1" customWidth="1"/>
    <col min="15624" max="15624" width="15.42578125" style="2" bestFit="1" customWidth="1"/>
    <col min="15625" max="15625" width="12.85546875" style="2" bestFit="1" customWidth="1"/>
    <col min="15626" max="15626" width="9.5703125" style="2" bestFit="1" customWidth="1"/>
    <col min="15627" max="15627" width="12.28515625" style="2" bestFit="1" customWidth="1"/>
    <col min="15628" max="15841" width="9.140625" style="2"/>
    <col min="15842" max="15843" width="0" style="2" hidden="1" customWidth="1"/>
    <col min="15844" max="15844" width="25.5703125" style="2" bestFit="1" customWidth="1"/>
    <col min="15845" max="15845" width="12.7109375" style="2" customWidth="1"/>
    <col min="15846" max="15846" width="10.85546875" style="2" customWidth="1"/>
    <col min="15847" max="15847" width="12.7109375" style="2" bestFit="1" customWidth="1"/>
    <col min="15848" max="15848" width="10.7109375" style="2" customWidth="1"/>
    <col min="15849" max="15849" width="11.7109375" style="2" bestFit="1" customWidth="1"/>
    <col min="15850" max="15850" width="11.5703125" style="2" customWidth="1"/>
    <col min="15851" max="15851" width="12.7109375" style="2" bestFit="1" customWidth="1"/>
    <col min="15852" max="15852" width="9.140625" style="2" bestFit="1" customWidth="1"/>
    <col min="15853" max="15853" width="12.7109375" style="2" customWidth="1"/>
    <col min="15854" max="15854" width="13.5703125" style="2" customWidth="1"/>
    <col min="15855" max="15855" width="14.28515625" style="2" bestFit="1" customWidth="1"/>
    <col min="15856" max="15857" width="12.28515625" style="2" bestFit="1" customWidth="1"/>
    <col min="15858" max="15858" width="9.42578125" style="2" customWidth="1"/>
    <col min="15859" max="15859" width="12.7109375" style="2" bestFit="1" customWidth="1"/>
    <col min="15860" max="15860" width="9.85546875" style="2" customWidth="1"/>
    <col min="15861" max="15861" width="12.7109375" style="2" customWidth="1"/>
    <col min="15862" max="15862" width="7.28515625" style="2" bestFit="1" customWidth="1"/>
    <col min="15863" max="15863" width="12.7109375" style="2" bestFit="1" customWidth="1"/>
    <col min="15864" max="15864" width="7.28515625" style="2" bestFit="1" customWidth="1"/>
    <col min="15865" max="15865" width="12.7109375" style="2" bestFit="1" customWidth="1"/>
    <col min="15866" max="15866" width="7.28515625" style="2" bestFit="1" customWidth="1"/>
    <col min="15867" max="15867" width="13.140625" style="2" customWidth="1"/>
    <col min="15868" max="15868" width="7.28515625" style="2" bestFit="1" customWidth="1"/>
    <col min="15869" max="15869" width="12.7109375" style="2" bestFit="1" customWidth="1"/>
    <col min="15870" max="15870" width="7.28515625" style="2" bestFit="1" customWidth="1"/>
    <col min="15871" max="15871" width="13.42578125" style="2" bestFit="1" customWidth="1"/>
    <col min="15872" max="15872" width="7.28515625" style="2" customWidth="1"/>
    <col min="15873" max="15873" width="12.140625" style="2" customWidth="1"/>
    <col min="15874" max="15874" width="7.28515625" style="2" bestFit="1" customWidth="1"/>
    <col min="15875" max="15875" width="14.28515625" style="2" customWidth="1"/>
    <col min="15876" max="15876" width="8.140625" style="2" bestFit="1" customWidth="1"/>
    <col min="15877" max="15877" width="12.7109375" style="2" bestFit="1" customWidth="1"/>
    <col min="15878" max="15878" width="9.140625" style="2" bestFit="1" customWidth="1"/>
    <col min="15879" max="15879" width="12.7109375" style="2" bestFit="1" customWidth="1"/>
    <col min="15880" max="15880" width="15.42578125" style="2" bestFit="1" customWidth="1"/>
    <col min="15881" max="15881" width="12.85546875" style="2" bestFit="1" customWidth="1"/>
    <col min="15882" max="15882" width="9.5703125" style="2" bestFit="1" customWidth="1"/>
    <col min="15883" max="15883" width="12.28515625" style="2" bestFit="1" customWidth="1"/>
    <col min="15884" max="16097" width="9.140625" style="2"/>
    <col min="16098" max="16099" width="0" style="2" hidden="1" customWidth="1"/>
    <col min="16100" max="16100" width="25.5703125" style="2" bestFit="1" customWidth="1"/>
    <col min="16101" max="16101" width="12.7109375" style="2" customWidth="1"/>
    <col min="16102" max="16102" width="10.85546875" style="2" customWidth="1"/>
    <col min="16103" max="16103" width="12.7109375" style="2" bestFit="1" customWidth="1"/>
    <col min="16104" max="16104" width="10.7109375" style="2" customWidth="1"/>
    <col min="16105" max="16105" width="11.7109375" style="2" bestFit="1" customWidth="1"/>
    <col min="16106" max="16106" width="11.5703125" style="2" customWidth="1"/>
    <col min="16107" max="16107" width="12.7109375" style="2" bestFit="1" customWidth="1"/>
    <col min="16108" max="16108" width="9.140625" style="2" bestFit="1" customWidth="1"/>
    <col min="16109" max="16109" width="12.7109375" style="2" customWidth="1"/>
    <col min="16110" max="16110" width="13.5703125" style="2" customWidth="1"/>
    <col min="16111" max="16111" width="14.28515625" style="2" bestFit="1" customWidth="1"/>
    <col min="16112" max="16113" width="12.28515625" style="2" bestFit="1" customWidth="1"/>
    <col min="16114" max="16114" width="9.42578125" style="2" customWidth="1"/>
    <col min="16115" max="16115" width="12.7109375" style="2" bestFit="1" customWidth="1"/>
    <col min="16116" max="16116" width="9.85546875" style="2" customWidth="1"/>
    <col min="16117" max="16117" width="12.7109375" style="2" customWidth="1"/>
    <col min="16118" max="16118" width="7.28515625" style="2" bestFit="1" customWidth="1"/>
    <col min="16119" max="16119" width="12.7109375" style="2" bestFit="1" customWidth="1"/>
    <col min="16120" max="16120" width="7.28515625" style="2" bestFit="1" customWidth="1"/>
    <col min="16121" max="16121" width="12.7109375" style="2" bestFit="1" customWidth="1"/>
    <col min="16122" max="16122" width="7.28515625" style="2" bestFit="1" customWidth="1"/>
    <col min="16123" max="16123" width="13.140625" style="2" customWidth="1"/>
    <col min="16124" max="16124" width="7.28515625" style="2" bestFit="1" customWidth="1"/>
    <col min="16125" max="16125" width="12.7109375" style="2" bestFit="1" customWidth="1"/>
    <col min="16126" max="16126" width="7.28515625" style="2" bestFit="1" customWidth="1"/>
    <col min="16127" max="16127" width="13.42578125" style="2" bestFit="1" customWidth="1"/>
    <col min="16128" max="16128" width="7.28515625" style="2" customWidth="1"/>
    <col min="16129" max="16129" width="12.140625" style="2" customWidth="1"/>
    <col min="16130" max="16130" width="7.28515625" style="2" bestFit="1" customWidth="1"/>
    <col min="16131" max="16131" width="14.28515625" style="2" customWidth="1"/>
    <col min="16132" max="16132" width="8.140625" style="2" bestFit="1" customWidth="1"/>
    <col min="16133" max="16133" width="12.7109375" style="2" bestFit="1" customWidth="1"/>
    <col min="16134" max="16134" width="9.140625" style="2" bestFit="1" customWidth="1"/>
    <col min="16135" max="16135" width="12.7109375" style="2" bestFit="1" customWidth="1"/>
    <col min="16136" max="16136" width="15.42578125" style="2" bestFit="1" customWidth="1"/>
    <col min="16137" max="16137" width="12.85546875" style="2" bestFit="1" customWidth="1"/>
    <col min="16138" max="16138" width="9.5703125" style="2" bestFit="1" customWidth="1"/>
    <col min="16139" max="16139" width="12.28515625" style="2" bestFit="1" customWidth="1"/>
    <col min="16140" max="16384" width="9.140625" style="2"/>
  </cols>
  <sheetData>
    <row r="1" spans="1:14" x14ac:dyDescent="0.3">
      <c r="C1" s="1" t="s">
        <v>143</v>
      </c>
    </row>
    <row r="2" spans="1:14" x14ac:dyDescent="0.3">
      <c r="C2" s="1"/>
      <c r="D2" s="1" t="s">
        <v>0</v>
      </c>
      <c r="E2" s="1"/>
      <c r="F2" s="1"/>
      <c r="G2" s="1"/>
    </row>
    <row r="3" spans="1:14" x14ac:dyDescent="0.3">
      <c r="A3" s="1"/>
      <c r="B3" s="1"/>
      <c r="C3" s="4" t="s">
        <v>1</v>
      </c>
      <c r="D3" s="1"/>
      <c r="E3" s="1"/>
      <c r="F3" s="1" t="s">
        <v>2</v>
      </c>
      <c r="G3" s="1"/>
      <c r="I3" s="35"/>
    </row>
    <row r="4" spans="1:14" x14ac:dyDescent="0.3">
      <c r="A4" s="1"/>
      <c r="B4" s="1"/>
      <c r="C4" s="4" t="s">
        <v>3</v>
      </c>
      <c r="D4" s="1"/>
      <c r="E4" s="1"/>
      <c r="F4" s="1" t="s">
        <v>4</v>
      </c>
      <c r="G4" s="1"/>
      <c r="I4" s="33"/>
    </row>
    <row r="5" spans="1:14" x14ac:dyDescent="0.3">
      <c r="A5" s="1"/>
      <c r="B5" s="1"/>
      <c r="C5" s="4"/>
      <c r="D5" s="37"/>
      <c r="E5" s="1"/>
      <c r="F5" s="1"/>
      <c r="G5" s="1"/>
      <c r="I5" s="33"/>
    </row>
    <row r="6" spans="1:14" ht="15.75" thickBot="1" x14ac:dyDescent="0.35">
      <c r="A6" s="1"/>
      <c r="B6" s="1"/>
      <c r="C6" s="37"/>
      <c r="D6" s="41"/>
      <c r="E6" s="41"/>
      <c r="F6" s="41"/>
      <c r="G6" s="41"/>
      <c r="H6" s="47"/>
      <c r="I6" s="50"/>
    </row>
    <row r="7" spans="1:14" ht="18" x14ac:dyDescent="0.35">
      <c r="A7" s="1"/>
      <c r="B7" s="1"/>
      <c r="C7" s="44" t="s">
        <v>136</v>
      </c>
      <c r="D7" s="45">
        <v>13544000</v>
      </c>
      <c r="E7" s="265" t="s">
        <v>5</v>
      </c>
      <c r="F7" s="36"/>
      <c r="G7" s="277" t="s">
        <v>145</v>
      </c>
      <c r="H7" s="42"/>
      <c r="I7" s="278">
        <f>SUM(I52)</f>
        <v>12730146.58</v>
      </c>
      <c r="J7" s="279"/>
      <c r="K7" s="280"/>
    </row>
    <row r="8" spans="1:14" ht="18" x14ac:dyDescent="0.35">
      <c r="A8" s="1"/>
      <c r="B8" s="1"/>
      <c r="C8" s="48" t="s">
        <v>137</v>
      </c>
      <c r="D8" s="266">
        <f>SUM(D7*5%)</f>
        <v>677200</v>
      </c>
      <c r="E8" s="36"/>
      <c r="F8" s="49"/>
      <c r="G8" s="55" t="s">
        <v>146</v>
      </c>
      <c r="H8" s="51"/>
      <c r="I8" s="50">
        <f>SUM(D7-I7)</f>
        <v>813853.41999999993</v>
      </c>
      <c r="J8" s="33" t="s">
        <v>5</v>
      </c>
      <c r="K8" s="281"/>
    </row>
    <row r="9" spans="1:14" ht="18" x14ac:dyDescent="0.35">
      <c r="A9" s="1"/>
      <c r="B9" s="1"/>
      <c r="C9" s="48" t="s">
        <v>138</v>
      </c>
      <c r="D9" s="266">
        <f>SUM(D7*1%)</f>
        <v>135440</v>
      </c>
      <c r="E9" s="36"/>
      <c r="F9" s="49"/>
      <c r="G9" s="55" t="s">
        <v>147</v>
      </c>
      <c r="H9" s="47"/>
      <c r="I9" s="52">
        <f>SUM(D7*5%)</f>
        <v>677200</v>
      </c>
      <c r="J9" s="33"/>
      <c r="K9" s="281"/>
    </row>
    <row r="10" spans="1:14" ht="18" x14ac:dyDescent="0.35">
      <c r="A10" s="1"/>
      <c r="B10" s="1"/>
      <c r="C10" s="48" t="s">
        <v>139</v>
      </c>
      <c r="D10" s="267">
        <f>SUM(D7-D8-D9)</f>
        <v>12731360</v>
      </c>
      <c r="E10" s="36"/>
      <c r="F10" s="49"/>
      <c r="G10" s="55" t="s">
        <v>148</v>
      </c>
      <c r="H10" s="47"/>
      <c r="I10" s="50">
        <f>SUM(D7*1%)</f>
        <v>135440</v>
      </c>
      <c r="J10" s="33"/>
      <c r="K10" s="281"/>
    </row>
    <row r="11" spans="1:14" ht="18.75" thickBot="1" x14ac:dyDescent="0.4">
      <c r="A11" s="1"/>
      <c r="B11" s="1"/>
      <c r="C11" s="48" t="s">
        <v>140</v>
      </c>
      <c r="D11" s="267">
        <f>SUM(D10/2)</f>
        <v>6365680</v>
      </c>
      <c r="E11" s="49"/>
      <c r="F11" s="49"/>
      <c r="G11" s="59" t="s">
        <v>61</v>
      </c>
      <c r="H11" s="282"/>
      <c r="I11" s="283">
        <f>SUM(I8-I9-I10)</f>
        <v>1213.4199999999255</v>
      </c>
      <c r="J11" s="282" t="s">
        <v>149</v>
      </c>
      <c r="K11" s="284"/>
    </row>
    <row r="12" spans="1:14" ht="17.25" x14ac:dyDescent="0.35">
      <c r="A12" s="1"/>
      <c r="B12" s="1"/>
      <c r="C12" s="44"/>
      <c r="D12" s="36"/>
      <c r="E12" s="36"/>
      <c r="F12" s="36"/>
      <c r="G12" s="39"/>
      <c r="H12" s="35"/>
      <c r="I12" s="262"/>
    </row>
    <row r="13" spans="1:14" ht="17.25" customHeight="1" x14ac:dyDescent="0.35">
      <c r="A13" s="1"/>
      <c r="B13" s="1"/>
      <c r="C13" s="454" t="s">
        <v>135</v>
      </c>
      <c r="D13" s="455"/>
      <c r="E13" s="455"/>
      <c r="F13" s="455"/>
      <c r="G13" s="455"/>
      <c r="H13" s="455"/>
      <c r="I13" s="455"/>
    </row>
    <row r="14" spans="1:14" ht="14.45" customHeight="1" x14ac:dyDescent="0.3">
      <c r="C14" s="23" t="s">
        <v>33</v>
      </c>
      <c r="D14" s="23"/>
      <c r="E14" s="23"/>
      <c r="F14" s="23"/>
      <c r="G14" s="23"/>
      <c r="H14" s="23"/>
      <c r="I14" s="23"/>
    </row>
    <row r="15" spans="1:14" ht="37.5" customHeight="1" x14ac:dyDescent="0.35">
      <c r="C15" s="448" t="s">
        <v>34</v>
      </c>
      <c r="D15" s="431" t="s">
        <v>129</v>
      </c>
      <c r="E15" s="432"/>
      <c r="F15" s="431" t="s">
        <v>130</v>
      </c>
      <c r="G15" s="432"/>
      <c r="H15" s="435" t="s">
        <v>128</v>
      </c>
      <c r="I15" s="435"/>
      <c r="J15" s="273" t="s">
        <v>30</v>
      </c>
      <c r="K15" s="273" t="s">
        <v>144</v>
      </c>
      <c r="L15" s="40"/>
      <c r="M15" s="40"/>
      <c r="N15" s="40"/>
    </row>
    <row r="16" spans="1:14" ht="31.5" customHeight="1" x14ac:dyDescent="0.3">
      <c r="C16" s="449"/>
      <c r="D16" s="63" t="s">
        <v>17</v>
      </c>
      <c r="E16" s="63" t="s">
        <v>43</v>
      </c>
      <c r="F16" s="63" t="s">
        <v>17</v>
      </c>
      <c r="G16" s="63" t="s">
        <v>43</v>
      </c>
      <c r="H16" s="65" t="s">
        <v>17</v>
      </c>
      <c r="I16" s="65" t="s">
        <v>43</v>
      </c>
      <c r="J16" s="274" t="s">
        <v>43</v>
      </c>
      <c r="K16" s="274" t="s">
        <v>43</v>
      </c>
    </row>
    <row r="17" spans="3:12" ht="21.75" customHeight="1" x14ac:dyDescent="0.3">
      <c r="C17" s="75" t="s">
        <v>44</v>
      </c>
      <c r="D17" s="76">
        <v>1137</v>
      </c>
      <c r="E17" s="77">
        <f>SUM(D17*1.7215*1738)</f>
        <v>3401866.4790000003</v>
      </c>
      <c r="F17" s="76">
        <v>1137</v>
      </c>
      <c r="G17" s="77">
        <f>SUM(F17*1.7215*1738)</f>
        <v>3401866.4790000003</v>
      </c>
      <c r="H17" s="79">
        <f>SUM(D17+F17)</f>
        <v>2274</v>
      </c>
      <c r="I17" s="80">
        <f>SUM(E17+G17)</f>
        <v>6803732.9580000006</v>
      </c>
      <c r="J17" s="275">
        <v>6803732.96</v>
      </c>
      <c r="K17" s="275">
        <f>SUM(I17-J17)</f>
        <v>-1.9999993965029716E-3</v>
      </c>
    </row>
    <row r="18" spans="3:12" ht="14.45" customHeight="1" x14ac:dyDescent="0.3">
      <c r="C18" s="96" t="s">
        <v>49</v>
      </c>
      <c r="D18" s="97">
        <v>37</v>
      </c>
      <c r="E18" s="24">
        <f>SUM(D18*11.25*234.25)</f>
        <v>97506.5625</v>
      </c>
      <c r="F18" s="97">
        <v>37</v>
      </c>
      <c r="G18" s="24">
        <f>SUM(F18*11.25*234.25)</f>
        <v>97506.5625</v>
      </c>
      <c r="H18" s="79">
        <f t="shared" ref="H18:I21" si="0">SUM(D18+F18)</f>
        <v>74</v>
      </c>
      <c r="I18" s="80">
        <f t="shared" si="0"/>
        <v>195013.125</v>
      </c>
      <c r="J18" s="275">
        <v>196226.54</v>
      </c>
      <c r="K18" s="275">
        <f t="shared" ref="K18:K21" si="1">SUM(I18-J18)</f>
        <v>-1213.4150000000081</v>
      </c>
      <c r="L18" s="175">
        <f>SUM(G18:G19)</f>
        <v>146398.3407</v>
      </c>
    </row>
    <row r="19" spans="3:12" x14ac:dyDescent="0.3">
      <c r="C19" s="96" t="s">
        <v>50</v>
      </c>
      <c r="D19" s="97">
        <v>9</v>
      </c>
      <c r="E19" s="24">
        <f>SUM(D19*8.18*664.11)</f>
        <v>48891.778200000001</v>
      </c>
      <c r="F19" s="97">
        <v>9</v>
      </c>
      <c r="G19" s="24">
        <f>SUM(F19*8.18*664.11)</f>
        <v>48891.778200000001</v>
      </c>
      <c r="H19" s="79">
        <f t="shared" si="0"/>
        <v>18</v>
      </c>
      <c r="I19" s="80">
        <f t="shared" si="0"/>
        <v>97783.556400000001</v>
      </c>
      <c r="J19" s="275">
        <v>97783.56</v>
      </c>
      <c r="K19" s="275">
        <f t="shared" si="1"/>
        <v>-3.599999996367842E-3</v>
      </c>
    </row>
    <row r="20" spans="3:12" x14ac:dyDescent="0.3">
      <c r="C20" s="96" t="s">
        <v>52</v>
      </c>
      <c r="D20" s="97"/>
      <c r="E20" s="24">
        <f>SUM('1,1,necesar lunar'!E61)</f>
        <v>474746.09</v>
      </c>
      <c r="F20" s="97"/>
      <c r="G20" s="24">
        <f>SUM(E20)</f>
        <v>474746.09</v>
      </c>
      <c r="H20" s="79">
        <f t="shared" si="0"/>
        <v>0</v>
      </c>
      <c r="I20" s="80">
        <f t="shared" si="0"/>
        <v>949492.18</v>
      </c>
      <c r="J20" s="275">
        <v>949492.18</v>
      </c>
      <c r="K20" s="275">
        <f t="shared" si="1"/>
        <v>0</v>
      </c>
    </row>
    <row r="21" spans="3:12" ht="40.5" x14ac:dyDescent="0.3">
      <c r="C21" s="96" t="s">
        <v>53</v>
      </c>
      <c r="D21" s="97"/>
      <c r="E21" s="24">
        <v>0</v>
      </c>
      <c r="F21" s="97"/>
      <c r="G21" s="24">
        <v>0</v>
      </c>
      <c r="H21" s="79">
        <f t="shared" si="0"/>
        <v>0</v>
      </c>
      <c r="I21" s="80">
        <f t="shared" si="0"/>
        <v>0</v>
      </c>
      <c r="J21" s="275">
        <v>0</v>
      </c>
      <c r="K21" s="275">
        <f t="shared" si="1"/>
        <v>0</v>
      </c>
    </row>
    <row r="22" spans="3:12" x14ac:dyDescent="0.3">
      <c r="C22" s="96" t="s">
        <v>57</v>
      </c>
      <c r="D22" s="97">
        <f>SUM(D17:D21)</f>
        <v>1183</v>
      </c>
      <c r="E22" s="24">
        <f t="shared" ref="E22:K22" si="2">SUM(E17:E21)</f>
        <v>4023010.9097000002</v>
      </c>
      <c r="F22" s="97">
        <f t="shared" si="2"/>
        <v>1183</v>
      </c>
      <c r="G22" s="24">
        <f t="shared" si="2"/>
        <v>4023010.9097000002</v>
      </c>
      <c r="H22" s="97">
        <f t="shared" si="2"/>
        <v>2366</v>
      </c>
      <c r="I22" s="24">
        <f t="shared" si="2"/>
        <v>8046021.8194000004</v>
      </c>
      <c r="J22" s="276">
        <f t="shared" si="2"/>
        <v>8047235.2399999993</v>
      </c>
      <c r="K22" s="276">
        <f t="shared" si="2"/>
        <v>-1213.420599999401</v>
      </c>
    </row>
    <row r="23" spans="3:12" ht="15.75" thickBot="1" x14ac:dyDescent="0.35">
      <c r="C23" s="23" t="s">
        <v>11</v>
      </c>
      <c r="D23" s="23"/>
      <c r="E23" s="23"/>
      <c r="F23" s="23"/>
      <c r="G23" s="117"/>
      <c r="H23" s="130"/>
      <c r="I23" s="131"/>
    </row>
    <row r="24" spans="3:12" ht="34.5" customHeight="1" x14ac:dyDescent="0.35">
      <c r="C24" s="448" t="s">
        <v>34</v>
      </c>
      <c r="D24" s="431">
        <v>44562</v>
      </c>
      <c r="E24" s="432"/>
      <c r="F24" s="431">
        <v>44593</v>
      </c>
      <c r="G24" s="432"/>
      <c r="H24" s="443" t="s">
        <v>35</v>
      </c>
      <c r="I24" s="443"/>
      <c r="J24" s="273" t="s">
        <v>30</v>
      </c>
      <c r="K24" s="273" t="s">
        <v>144</v>
      </c>
    </row>
    <row r="25" spans="3:12" x14ac:dyDescent="0.3">
      <c r="C25" s="449"/>
      <c r="D25" s="63" t="s">
        <v>17</v>
      </c>
      <c r="E25" s="63" t="s">
        <v>43</v>
      </c>
      <c r="F25" s="63" t="s">
        <v>17</v>
      </c>
      <c r="G25" s="63" t="s">
        <v>43</v>
      </c>
      <c r="H25" s="65" t="s">
        <v>17</v>
      </c>
      <c r="I25" s="65" t="s">
        <v>43</v>
      </c>
      <c r="J25" s="274" t="s">
        <v>43</v>
      </c>
      <c r="K25" s="274" t="s">
        <v>43</v>
      </c>
    </row>
    <row r="26" spans="3:12" x14ac:dyDescent="0.3">
      <c r="C26" s="96" t="s">
        <v>44</v>
      </c>
      <c r="D26" s="135">
        <v>301</v>
      </c>
      <c r="E26" s="136">
        <f>SUM(D26*1.1147*1709)</f>
        <v>573411.71230000001</v>
      </c>
      <c r="F26" s="135">
        <v>301</v>
      </c>
      <c r="G26" s="136">
        <f>SUM(F26*1.1147*1709)</f>
        <v>573411.71230000001</v>
      </c>
      <c r="H26" s="79">
        <f>SUM(D26+F26)</f>
        <v>602</v>
      </c>
      <c r="I26" s="80">
        <f>SUM(E26+G26)</f>
        <v>1146823.4246</v>
      </c>
      <c r="J26" s="275">
        <v>1146823.42</v>
      </c>
      <c r="K26" s="275">
        <f>SUM(I26-J26)</f>
        <v>4.6000001020729542E-3</v>
      </c>
    </row>
    <row r="27" spans="3:12" x14ac:dyDescent="0.3">
      <c r="C27" s="96" t="s">
        <v>52</v>
      </c>
      <c r="D27" s="97"/>
      <c r="E27" s="24">
        <f>SUM('1,1,necesar lunar'!E62-5000)</f>
        <v>243000</v>
      </c>
      <c r="F27" s="97"/>
      <c r="G27" s="24">
        <f>SUM(E27)</f>
        <v>243000</v>
      </c>
      <c r="H27" s="79">
        <f t="shared" ref="H27:I28" si="3">SUM(D27+F27)</f>
        <v>0</v>
      </c>
      <c r="I27" s="80">
        <f t="shared" si="3"/>
        <v>486000</v>
      </c>
      <c r="J27" s="275">
        <v>486000</v>
      </c>
      <c r="K27" s="275">
        <f t="shared" ref="K27" si="4">SUM(I27-J27)</f>
        <v>0</v>
      </c>
    </row>
    <row r="28" spans="3:12" ht="40.5" x14ac:dyDescent="0.3">
      <c r="C28" s="96" t="s">
        <v>53</v>
      </c>
      <c r="D28" s="97"/>
      <c r="E28" s="24">
        <v>5000</v>
      </c>
      <c r="F28" s="97"/>
      <c r="G28" s="24">
        <f>SUM(E28)</f>
        <v>5000</v>
      </c>
      <c r="H28" s="79">
        <f t="shared" si="3"/>
        <v>0</v>
      </c>
      <c r="I28" s="80">
        <f t="shared" si="3"/>
        <v>10000</v>
      </c>
      <c r="J28" s="275">
        <v>10000</v>
      </c>
      <c r="K28" s="275">
        <f t="shared" ref="K28" si="5">SUM(I28-J28)</f>
        <v>0</v>
      </c>
    </row>
    <row r="29" spans="3:12" x14ac:dyDescent="0.3">
      <c r="C29" s="96" t="s">
        <v>57</v>
      </c>
      <c r="D29" s="97">
        <f t="shared" ref="D29:K29" si="6">SUM(D26:D28)</f>
        <v>301</v>
      </c>
      <c r="E29" s="24">
        <f t="shared" si="6"/>
        <v>821411.71230000001</v>
      </c>
      <c r="F29" s="97">
        <f t="shared" si="6"/>
        <v>301</v>
      </c>
      <c r="G29" s="24">
        <f t="shared" si="6"/>
        <v>821411.71230000001</v>
      </c>
      <c r="H29" s="97">
        <f t="shared" si="6"/>
        <v>602</v>
      </c>
      <c r="I29" s="24">
        <f t="shared" si="6"/>
        <v>1642823.4246</v>
      </c>
      <c r="J29" s="276">
        <f t="shared" si="6"/>
        <v>1642823.42</v>
      </c>
      <c r="K29" s="276">
        <f t="shared" si="6"/>
        <v>4.6000001020729542E-3</v>
      </c>
    </row>
    <row r="30" spans="3:12" ht="15.75" thickBot="1" x14ac:dyDescent="0.35">
      <c r="C30" s="23" t="s">
        <v>62</v>
      </c>
      <c r="D30" s="23"/>
      <c r="E30" s="23"/>
      <c r="F30" s="23"/>
      <c r="G30" s="153"/>
      <c r="H30" s="155"/>
      <c r="I30" s="156"/>
    </row>
    <row r="31" spans="3:12" ht="34.5" customHeight="1" x14ac:dyDescent="0.35">
      <c r="C31" s="429" t="s">
        <v>34</v>
      </c>
      <c r="D31" s="431">
        <v>44562</v>
      </c>
      <c r="E31" s="432"/>
      <c r="F31" s="431">
        <v>44593</v>
      </c>
      <c r="G31" s="440"/>
      <c r="H31" s="443" t="s">
        <v>35</v>
      </c>
      <c r="I31" s="443"/>
      <c r="J31" s="273" t="s">
        <v>30</v>
      </c>
      <c r="K31" s="273" t="s">
        <v>144</v>
      </c>
    </row>
    <row r="32" spans="3:12" x14ac:dyDescent="0.3">
      <c r="C32" s="430"/>
      <c r="D32" s="63" t="s">
        <v>17</v>
      </c>
      <c r="E32" s="63" t="s">
        <v>43</v>
      </c>
      <c r="F32" s="63" t="s">
        <v>17</v>
      </c>
      <c r="G32" s="63" t="s">
        <v>43</v>
      </c>
      <c r="H32" s="65" t="s">
        <v>17</v>
      </c>
      <c r="I32" s="65" t="s">
        <v>43</v>
      </c>
      <c r="J32" s="274" t="s">
        <v>43</v>
      </c>
      <c r="K32" s="274" t="s">
        <v>43</v>
      </c>
    </row>
    <row r="33" spans="3:12" x14ac:dyDescent="0.3">
      <c r="C33" s="96" t="s">
        <v>44</v>
      </c>
      <c r="D33" s="76">
        <v>332</v>
      </c>
      <c r="E33" s="158">
        <f>SUM(D33*1.3716*1709)</f>
        <v>778229.38079999993</v>
      </c>
      <c r="F33" s="76">
        <v>332</v>
      </c>
      <c r="G33" s="158">
        <f>SUM(F33*1.3716*1709)</f>
        <v>778229.38079999993</v>
      </c>
      <c r="H33" s="79">
        <f>SUM(D33+F33)</f>
        <v>664</v>
      </c>
      <c r="I33" s="80">
        <f>SUM(E33+G33)</f>
        <v>1556458.7615999999</v>
      </c>
      <c r="J33" s="275">
        <v>1556458.76</v>
      </c>
      <c r="K33" s="275">
        <f>SUM(I33-J33)</f>
        <v>1.5999998431652784E-3</v>
      </c>
    </row>
    <row r="34" spans="3:12" x14ac:dyDescent="0.3">
      <c r="C34" s="96" t="s">
        <v>52</v>
      </c>
      <c r="D34" s="97"/>
      <c r="E34" s="24">
        <f>SUM('1,1,necesar lunar'!E63-2500)</f>
        <v>374500</v>
      </c>
      <c r="F34" s="97"/>
      <c r="G34" s="24">
        <f>SUM(E34)</f>
        <v>374500</v>
      </c>
      <c r="H34" s="79">
        <f t="shared" ref="H34:I35" si="7">SUM(D34+F34)</f>
        <v>0</v>
      </c>
      <c r="I34" s="80">
        <f t="shared" si="7"/>
        <v>749000</v>
      </c>
      <c r="J34" s="275">
        <v>749000</v>
      </c>
      <c r="K34" s="275">
        <f t="shared" ref="K34:K35" si="8">SUM(I34-J34)</f>
        <v>0</v>
      </c>
    </row>
    <row r="35" spans="3:12" ht="40.5" x14ac:dyDescent="0.3">
      <c r="C35" s="96" t="s">
        <v>53</v>
      </c>
      <c r="D35" s="97"/>
      <c r="E35" s="24">
        <v>2500</v>
      </c>
      <c r="F35" s="97"/>
      <c r="G35" s="24">
        <v>2500</v>
      </c>
      <c r="H35" s="79">
        <f t="shared" si="7"/>
        <v>0</v>
      </c>
      <c r="I35" s="80">
        <f t="shared" si="7"/>
        <v>5000</v>
      </c>
      <c r="J35" s="275">
        <v>5000</v>
      </c>
      <c r="K35" s="275">
        <f t="shared" si="8"/>
        <v>0</v>
      </c>
    </row>
    <row r="36" spans="3:12" x14ac:dyDescent="0.3">
      <c r="C36" s="96" t="s">
        <v>57</v>
      </c>
      <c r="D36" s="97">
        <f t="shared" ref="D36:K36" si="9">SUM(D33:D35)</f>
        <v>332</v>
      </c>
      <c r="E36" s="24">
        <f t="shared" si="9"/>
        <v>1155229.3807999999</v>
      </c>
      <c r="F36" s="97">
        <f t="shared" si="9"/>
        <v>332</v>
      </c>
      <c r="G36" s="24">
        <f t="shared" si="9"/>
        <v>1155229.3807999999</v>
      </c>
      <c r="H36" s="97">
        <f t="shared" si="9"/>
        <v>664</v>
      </c>
      <c r="I36" s="24">
        <f t="shared" si="9"/>
        <v>2310458.7615999999</v>
      </c>
      <c r="J36" s="276">
        <f t="shared" si="9"/>
        <v>2310458.7599999998</v>
      </c>
      <c r="K36" s="276">
        <f t="shared" si="9"/>
        <v>1.5999998431652784E-3</v>
      </c>
    </row>
    <row r="37" spans="3:12" ht="15.75" thickBot="1" x14ac:dyDescent="0.35">
      <c r="C37" s="23" t="s">
        <v>12</v>
      </c>
      <c r="D37" s="23"/>
      <c r="E37" s="23"/>
      <c r="F37" s="23"/>
      <c r="G37" s="153"/>
      <c r="H37" s="155"/>
      <c r="I37" s="156"/>
    </row>
    <row r="38" spans="3:12" ht="33.75" customHeight="1" x14ac:dyDescent="0.35">
      <c r="C38" s="429" t="s">
        <v>34</v>
      </c>
      <c r="D38" s="431">
        <v>44562</v>
      </c>
      <c r="E38" s="432"/>
      <c r="F38" s="431">
        <v>44593</v>
      </c>
      <c r="G38" s="432"/>
      <c r="H38" s="435" t="s">
        <v>35</v>
      </c>
      <c r="I38" s="435"/>
      <c r="J38" s="273" t="s">
        <v>30</v>
      </c>
      <c r="K38" s="273" t="s">
        <v>144</v>
      </c>
    </row>
    <row r="39" spans="3:12" x14ac:dyDescent="0.3">
      <c r="C39" s="430"/>
      <c r="D39" s="63" t="s">
        <v>17</v>
      </c>
      <c r="E39" s="63" t="s">
        <v>43</v>
      </c>
      <c r="F39" s="63" t="s">
        <v>17</v>
      </c>
      <c r="G39" s="63" t="s">
        <v>43</v>
      </c>
      <c r="H39" s="65" t="s">
        <v>17</v>
      </c>
      <c r="I39" s="65" t="s">
        <v>43</v>
      </c>
      <c r="J39" s="274" t="s">
        <v>43</v>
      </c>
      <c r="K39" s="274" t="s">
        <v>43</v>
      </c>
    </row>
    <row r="40" spans="3:12" x14ac:dyDescent="0.3">
      <c r="C40" s="96" t="s">
        <v>44</v>
      </c>
      <c r="D40" s="76">
        <v>92</v>
      </c>
      <c r="E40" s="77">
        <f>SUM(D40*1.3574*1709)</f>
        <v>213421.28719999999</v>
      </c>
      <c r="F40" s="76">
        <v>92</v>
      </c>
      <c r="G40" s="77">
        <f>SUM(F40*1.3574*1709)</f>
        <v>213421.28719999999</v>
      </c>
      <c r="H40" s="79">
        <f>SUM(D40+F40)</f>
        <v>184</v>
      </c>
      <c r="I40" s="80">
        <f>SUM(E40+G40)</f>
        <v>426842.57439999998</v>
      </c>
      <c r="J40" s="275">
        <v>426842.57</v>
      </c>
      <c r="K40" s="275">
        <f>SUM(I40-J40)</f>
        <v>4.3999999761581421E-3</v>
      </c>
    </row>
    <row r="41" spans="3:12" x14ac:dyDescent="0.3">
      <c r="C41" s="96" t="s">
        <v>52</v>
      </c>
      <c r="D41" s="97"/>
      <c r="E41" s="24">
        <f>SUM('1,1,necesar lunar'!E64-1000)</f>
        <v>151000</v>
      </c>
      <c r="F41" s="97"/>
      <c r="G41" s="24">
        <f>SUM(E41)</f>
        <v>151000</v>
      </c>
      <c r="H41" s="79">
        <f t="shared" ref="H41:I42" si="10">SUM(D41+F41)</f>
        <v>0</v>
      </c>
      <c r="I41" s="80">
        <f t="shared" si="10"/>
        <v>302000</v>
      </c>
      <c r="J41" s="275">
        <v>302000</v>
      </c>
      <c r="K41" s="275">
        <f t="shared" ref="K41:K42" si="11">SUM(I41-J41)</f>
        <v>0</v>
      </c>
    </row>
    <row r="42" spans="3:12" ht="40.5" x14ac:dyDescent="0.3">
      <c r="C42" s="96" t="s">
        <v>53</v>
      </c>
      <c r="D42" s="97"/>
      <c r="E42" s="24">
        <v>1000</v>
      </c>
      <c r="F42" s="97"/>
      <c r="G42" s="24">
        <v>1000</v>
      </c>
      <c r="H42" s="79">
        <f t="shared" si="10"/>
        <v>0</v>
      </c>
      <c r="I42" s="80">
        <f t="shared" si="10"/>
        <v>2000</v>
      </c>
      <c r="J42" s="275">
        <v>2000</v>
      </c>
      <c r="K42" s="275">
        <f t="shared" si="11"/>
        <v>0</v>
      </c>
    </row>
    <row r="43" spans="3:12" x14ac:dyDescent="0.3">
      <c r="C43" s="96" t="s">
        <v>57</v>
      </c>
      <c r="D43" s="97">
        <f t="shared" ref="D43:K43" si="12">SUM(D40:D42)</f>
        <v>92</v>
      </c>
      <c r="E43" s="24">
        <f t="shared" si="12"/>
        <v>365421.28720000002</v>
      </c>
      <c r="F43" s="97">
        <f t="shared" si="12"/>
        <v>92</v>
      </c>
      <c r="G43" s="24">
        <f t="shared" si="12"/>
        <v>365421.28720000002</v>
      </c>
      <c r="H43" s="97">
        <f t="shared" si="12"/>
        <v>184</v>
      </c>
      <c r="I43" s="24">
        <f t="shared" si="12"/>
        <v>730842.57440000004</v>
      </c>
      <c r="J43" s="276">
        <f t="shared" si="12"/>
        <v>730842.57000000007</v>
      </c>
      <c r="K43" s="276">
        <f t="shared" si="12"/>
        <v>4.3999999761581421E-3</v>
      </c>
    </row>
    <row r="44" spans="3:12" ht="18" thickBot="1" x14ac:dyDescent="0.4">
      <c r="C44" s="458" t="s">
        <v>65</v>
      </c>
      <c r="D44" s="458"/>
      <c r="E44" s="458"/>
      <c r="F44" s="23"/>
      <c r="G44" s="117"/>
      <c r="H44" s="174"/>
      <c r="I44" s="156"/>
    </row>
    <row r="45" spans="3:12" ht="36.75" customHeight="1" x14ac:dyDescent="0.35">
      <c r="C45" s="429" t="s">
        <v>34</v>
      </c>
      <c r="D45" s="431">
        <v>44562</v>
      </c>
      <c r="E45" s="432"/>
      <c r="F45" s="431">
        <v>44593</v>
      </c>
      <c r="G45" s="432"/>
      <c r="H45" s="435" t="s">
        <v>35</v>
      </c>
      <c r="I45" s="435"/>
      <c r="J45" s="273" t="s">
        <v>30</v>
      </c>
      <c r="K45" s="273" t="s">
        <v>144</v>
      </c>
    </row>
    <row r="46" spans="3:12" x14ac:dyDescent="0.3">
      <c r="C46" s="430"/>
      <c r="D46" s="63" t="s">
        <v>17</v>
      </c>
      <c r="E46" s="63" t="s">
        <v>43</v>
      </c>
      <c r="F46" s="63" t="s">
        <v>17</v>
      </c>
      <c r="G46" s="63" t="s">
        <v>43</v>
      </c>
      <c r="H46" s="65" t="s">
        <v>17</v>
      </c>
      <c r="I46" s="65" t="s">
        <v>43</v>
      </c>
      <c r="J46" s="274" t="s">
        <v>43</v>
      </c>
      <c r="K46" s="274" t="s">
        <v>43</v>
      </c>
    </row>
    <row r="47" spans="3:12" x14ac:dyDescent="0.3">
      <c r="C47" s="96" t="s">
        <v>44</v>
      </c>
      <c r="D47" s="97">
        <f>SUM(D17+D26+D33+D40)</f>
        <v>1862</v>
      </c>
      <c r="E47" s="24">
        <f>SUM(E17+E26+E33+E40)</f>
        <v>4966928.8593000006</v>
      </c>
      <c r="F47" s="97">
        <f>SUM(F17+F26+F33+F40)</f>
        <v>1862</v>
      </c>
      <c r="G47" s="24">
        <f>SUM(G17+G26+G33+G40)</f>
        <v>4966928.8593000006</v>
      </c>
      <c r="H47" s="79">
        <f>SUM(D47+F47)</f>
        <v>3724</v>
      </c>
      <c r="I47" s="80">
        <f>SUM(E47+G47)</f>
        <v>9933857.7186000012</v>
      </c>
      <c r="J47" s="275">
        <v>9933857.7200000007</v>
      </c>
      <c r="K47" s="275">
        <f>SUM(I47-J47)</f>
        <v>-1.3999994844198227E-3</v>
      </c>
      <c r="L47" s="175"/>
    </row>
    <row r="48" spans="3:12" x14ac:dyDescent="0.3">
      <c r="C48" s="96" t="s">
        <v>49</v>
      </c>
      <c r="D48" s="97">
        <f t="shared" ref="D48:G49" si="13">SUM(D18)</f>
        <v>37</v>
      </c>
      <c r="E48" s="24">
        <f t="shared" si="13"/>
        <v>97506.5625</v>
      </c>
      <c r="F48" s="97">
        <f t="shared" si="13"/>
        <v>37</v>
      </c>
      <c r="G48" s="24">
        <f t="shared" si="13"/>
        <v>97506.5625</v>
      </c>
      <c r="H48" s="79">
        <f t="shared" ref="H48:I51" si="14">SUM(D48+F48)</f>
        <v>74</v>
      </c>
      <c r="I48" s="80">
        <f t="shared" si="14"/>
        <v>195013.125</v>
      </c>
      <c r="J48" s="275">
        <f>SUM('1,2 contract ian+feb'!I52)</f>
        <v>196226.54</v>
      </c>
      <c r="K48" s="275">
        <f t="shared" ref="K48:K51" si="15">SUM(I48-J48)</f>
        <v>-1213.4150000000081</v>
      </c>
      <c r="L48" s="175"/>
    </row>
    <row r="49" spans="3:12" x14ac:dyDescent="0.3">
      <c r="C49" s="96" t="s">
        <v>50</v>
      </c>
      <c r="D49" s="97">
        <f t="shared" si="13"/>
        <v>9</v>
      </c>
      <c r="E49" s="24">
        <f t="shared" si="13"/>
        <v>48891.778200000001</v>
      </c>
      <c r="F49" s="97">
        <f t="shared" si="13"/>
        <v>9</v>
      </c>
      <c r="G49" s="24">
        <f t="shared" si="13"/>
        <v>48891.778200000001</v>
      </c>
      <c r="H49" s="79">
        <f t="shared" si="14"/>
        <v>18</v>
      </c>
      <c r="I49" s="80">
        <f t="shared" si="14"/>
        <v>97783.556400000001</v>
      </c>
      <c r="J49" s="275">
        <v>97783.56</v>
      </c>
      <c r="K49" s="275">
        <f t="shared" si="15"/>
        <v>-3.599999996367842E-3</v>
      </c>
      <c r="L49" s="175"/>
    </row>
    <row r="50" spans="3:12" x14ac:dyDescent="0.3">
      <c r="C50" s="96" t="s">
        <v>52</v>
      </c>
      <c r="D50" s="97"/>
      <c r="E50" s="24">
        <f>SUM(E20+E27+E34+E41)</f>
        <v>1243246.0900000001</v>
      </c>
      <c r="F50" s="97"/>
      <c r="G50" s="24">
        <f>SUM(G20+G27+G34+G41)</f>
        <v>1243246.0900000001</v>
      </c>
      <c r="H50" s="79">
        <f t="shared" si="14"/>
        <v>0</v>
      </c>
      <c r="I50" s="80">
        <f t="shared" si="14"/>
        <v>2486492.1800000002</v>
      </c>
      <c r="J50" s="275">
        <v>2486492.1800000002</v>
      </c>
      <c r="K50" s="275">
        <f t="shared" si="15"/>
        <v>0</v>
      </c>
      <c r="L50" s="175"/>
    </row>
    <row r="51" spans="3:12" ht="40.5" x14ac:dyDescent="0.3">
      <c r="C51" s="96" t="s">
        <v>53</v>
      </c>
      <c r="D51" s="97"/>
      <c r="E51" s="24">
        <f>SUM(E21+E28+E35+E42)</f>
        <v>8500</v>
      </c>
      <c r="F51" s="97"/>
      <c r="G51" s="24">
        <f>SUM(G21+G28+G35+G42)</f>
        <v>8500</v>
      </c>
      <c r="H51" s="79">
        <f t="shared" si="14"/>
        <v>0</v>
      </c>
      <c r="I51" s="80">
        <f t="shared" si="14"/>
        <v>17000</v>
      </c>
      <c r="J51" s="276">
        <v>17000</v>
      </c>
      <c r="K51" s="275">
        <f t="shared" si="15"/>
        <v>0</v>
      </c>
      <c r="L51" s="175"/>
    </row>
    <row r="52" spans="3:12" x14ac:dyDescent="0.3">
      <c r="C52" s="96" t="s">
        <v>57</v>
      </c>
      <c r="D52" s="97">
        <f t="shared" ref="D52:K52" si="16">SUM(D47:D51)</f>
        <v>1908</v>
      </c>
      <c r="E52" s="24">
        <f t="shared" si="16"/>
        <v>6365073.29</v>
      </c>
      <c r="F52" s="97">
        <f t="shared" si="16"/>
        <v>1908</v>
      </c>
      <c r="G52" s="24">
        <f t="shared" si="16"/>
        <v>6365073.29</v>
      </c>
      <c r="H52" s="97">
        <f t="shared" si="16"/>
        <v>3816</v>
      </c>
      <c r="I52" s="24">
        <f t="shared" si="16"/>
        <v>12730146.58</v>
      </c>
      <c r="J52" s="24">
        <f t="shared" si="16"/>
        <v>12731360</v>
      </c>
      <c r="K52" s="24">
        <f t="shared" si="16"/>
        <v>-1213.4199999994889</v>
      </c>
      <c r="L52" s="175"/>
    </row>
    <row r="53" spans="3:12" x14ac:dyDescent="0.3">
      <c r="D53" s="175">
        <f t="shared" ref="D53:I53" si="17">SUM(D22+D29+D36+D43-D52)</f>
        <v>0</v>
      </c>
      <c r="E53" s="175">
        <f t="shared" si="17"/>
        <v>9.3132257461547852E-10</v>
      </c>
      <c r="F53" s="175">
        <f t="shared" si="17"/>
        <v>0</v>
      </c>
      <c r="G53" s="175">
        <f t="shared" si="17"/>
        <v>9.3132257461547852E-10</v>
      </c>
      <c r="H53" s="175">
        <f t="shared" si="17"/>
        <v>0</v>
      </c>
      <c r="I53" s="175">
        <f t="shared" si="17"/>
        <v>1.862645149230957E-9</v>
      </c>
      <c r="J53" s="175">
        <f>SUM(J52-'1,2 contract ian+feb'!I56)</f>
        <v>5.0000008195638657E-3</v>
      </c>
    </row>
    <row r="54" spans="3:12" x14ac:dyDescent="0.3">
      <c r="E54" s="175"/>
      <c r="G54" s="22" t="s">
        <v>23</v>
      </c>
      <c r="H54" s="188"/>
      <c r="I54" s="53"/>
      <c r="J54" s="33"/>
    </row>
    <row r="55" spans="3:12" x14ac:dyDescent="0.3">
      <c r="C55" s="22"/>
      <c r="D55" s="33"/>
      <c r="E55" s="53"/>
      <c r="F55" s="33"/>
      <c r="G55" s="33" t="s">
        <v>141</v>
      </c>
      <c r="H55" s="33"/>
      <c r="I55" s="53"/>
      <c r="J55" s="33"/>
    </row>
    <row r="56" spans="3:12" x14ac:dyDescent="0.3">
      <c r="C56" s="22"/>
      <c r="D56" s="33"/>
      <c r="E56" s="53"/>
      <c r="F56" s="33"/>
      <c r="G56" s="33"/>
      <c r="H56" s="48"/>
      <c r="I56" s="49"/>
      <c r="J56" s="33"/>
    </row>
    <row r="57" spans="3:12" x14ac:dyDescent="0.3">
      <c r="C57" s="22"/>
      <c r="D57" s="33"/>
      <c r="E57" s="53"/>
      <c r="F57" s="53"/>
      <c r="G57" s="33"/>
      <c r="H57" s="48"/>
      <c r="I57" s="48"/>
      <c r="J57" s="33"/>
    </row>
    <row r="58" spans="3:12" x14ac:dyDescent="0.3">
      <c r="D58" s="33"/>
      <c r="E58" s="53"/>
      <c r="F58" s="33"/>
      <c r="G58" s="33"/>
      <c r="H58" s="48"/>
      <c r="I58" s="48"/>
      <c r="J58" s="33"/>
    </row>
    <row r="59" spans="3:12" x14ac:dyDescent="0.3">
      <c r="D59" s="33"/>
      <c r="E59" s="53"/>
      <c r="F59" s="33"/>
      <c r="G59" s="33"/>
      <c r="H59" s="33"/>
      <c r="I59" s="33"/>
      <c r="J59" s="33"/>
    </row>
    <row r="60" spans="3:12" x14ac:dyDescent="0.3">
      <c r="D60" s="33"/>
      <c r="E60" s="53"/>
      <c r="F60" s="33"/>
      <c r="G60" s="33"/>
      <c r="H60" s="33"/>
      <c r="I60" s="33"/>
      <c r="J60" s="33"/>
    </row>
    <row r="61" spans="3:12" x14ac:dyDescent="0.3">
      <c r="D61" s="33"/>
      <c r="E61" s="53"/>
      <c r="F61" s="33"/>
      <c r="G61" s="33"/>
      <c r="H61" s="33"/>
      <c r="I61" s="33"/>
    </row>
    <row r="62" spans="3:12" x14ac:dyDescent="0.3">
      <c r="D62" s="33"/>
      <c r="E62" s="33"/>
      <c r="F62" s="33"/>
      <c r="G62" s="33"/>
      <c r="H62" s="209"/>
      <c r="I62" s="33"/>
    </row>
    <row r="63" spans="3:12" x14ac:dyDescent="0.3">
      <c r="H63" s="33"/>
      <c r="I63" s="33"/>
    </row>
    <row r="64" spans="3:12" x14ac:dyDescent="0.3">
      <c r="H64" s="33"/>
      <c r="I64" s="33"/>
    </row>
    <row r="65" spans="8:9" ht="15" customHeight="1" x14ac:dyDescent="0.3">
      <c r="H65" s="33"/>
      <c r="I65" s="33"/>
    </row>
    <row r="66" spans="8:9" x14ac:dyDescent="0.3">
      <c r="H66" s="33"/>
      <c r="I66" s="33"/>
    </row>
    <row r="67" spans="8:9" x14ac:dyDescent="0.3">
      <c r="H67" s="33"/>
      <c r="I67" s="33"/>
    </row>
    <row r="68" spans="8:9" x14ac:dyDescent="0.3">
      <c r="H68" s="33"/>
      <c r="I68" s="33"/>
    </row>
    <row r="69" spans="8:9" x14ac:dyDescent="0.3">
      <c r="H69" s="33"/>
      <c r="I69" s="33"/>
    </row>
    <row r="70" spans="8:9" x14ac:dyDescent="0.3">
      <c r="H70" s="33"/>
      <c r="I70" s="33"/>
    </row>
    <row r="71" spans="8:9" x14ac:dyDescent="0.3">
      <c r="H71" s="33"/>
      <c r="I71" s="33"/>
    </row>
    <row r="72" spans="8:9" x14ac:dyDescent="0.3">
      <c r="H72" s="33"/>
      <c r="I72" s="33"/>
    </row>
  </sheetData>
  <mergeCells count="22">
    <mergeCell ref="C44:E44"/>
    <mergeCell ref="C45:C46"/>
    <mergeCell ref="D45:E45"/>
    <mergeCell ref="F45:G45"/>
    <mergeCell ref="H45:I45"/>
    <mergeCell ref="C31:C32"/>
    <mergeCell ref="D31:E31"/>
    <mergeCell ref="F31:G31"/>
    <mergeCell ref="H31:I31"/>
    <mergeCell ref="C38:C39"/>
    <mergeCell ref="D38:E38"/>
    <mergeCell ref="F38:G38"/>
    <mergeCell ref="H38:I38"/>
    <mergeCell ref="C24:C25"/>
    <mergeCell ref="D24:E24"/>
    <mergeCell ref="F24:G24"/>
    <mergeCell ref="H24:I24"/>
    <mergeCell ref="C13:I13"/>
    <mergeCell ref="C15:C16"/>
    <mergeCell ref="D15:E15"/>
    <mergeCell ref="F15:G15"/>
    <mergeCell ref="H15:I15"/>
  </mergeCells>
  <pageMargins left="0.98425196850393704" right="0" top="0" bottom="0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workbookViewId="0">
      <selection activeCell="N17" sqref="N17"/>
    </sheetView>
  </sheetViews>
  <sheetFormatPr defaultColWidth="12.5703125" defaultRowHeight="15" x14ac:dyDescent="0.3"/>
  <cols>
    <col min="1" max="1" width="17" style="3" customWidth="1"/>
    <col min="2" max="2" width="13.85546875" style="3" customWidth="1"/>
    <col min="3" max="3" width="14.85546875" style="3" customWidth="1"/>
    <col min="4" max="4" width="22.42578125" style="3" customWidth="1"/>
    <col min="5" max="5" width="12.5703125" style="3" customWidth="1"/>
    <col min="6" max="7" width="15" style="3" customWidth="1"/>
    <col min="8" max="8" width="13" style="3" customWidth="1"/>
    <col min="9" max="9" width="16" style="3" customWidth="1"/>
    <col min="10" max="11" width="12.5703125" style="3" customWidth="1"/>
    <col min="12" max="12" width="12.140625" style="3" customWidth="1"/>
    <col min="13" max="13" width="10.28515625" style="3" customWidth="1"/>
    <col min="14" max="14" width="12.5703125" style="3" customWidth="1"/>
    <col min="15" max="247" width="12.5703125" style="3"/>
    <col min="248" max="248" width="12.5703125" style="3" customWidth="1"/>
    <col min="249" max="249" width="12.85546875" style="3" customWidth="1"/>
    <col min="250" max="250" width="12.42578125" style="3" customWidth="1"/>
    <col min="251" max="254" width="12.5703125" style="3" customWidth="1"/>
    <col min="255" max="255" width="13" style="3" customWidth="1"/>
    <col min="256" max="256" width="13.140625" style="3" customWidth="1"/>
    <col min="257" max="258" width="12.5703125" style="3" customWidth="1"/>
    <col min="259" max="259" width="12.140625" style="3" customWidth="1"/>
    <col min="260" max="260" width="10.28515625" style="3" customWidth="1"/>
    <col min="261" max="261" width="12.5703125" style="3" customWidth="1"/>
    <col min="262" max="262" width="10.28515625" style="3" customWidth="1"/>
    <col min="263" max="264" width="12.5703125" style="3" customWidth="1"/>
    <col min="265" max="265" width="9.7109375" style="3" customWidth="1"/>
    <col min="266" max="266" width="12.5703125" style="3" customWidth="1"/>
    <col min="267" max="267" width="8.42578125" style="3" customWidth="1"/>
    <col min="268" max="268" width="9.5703125" style="3" customWidth="1"/>
    <col min="269" max="269" width="7.42578125" style="3" customWidth="1"/>
    <col min="270" max="270" width="11.140625" style="3" customWidth="1"/>
    <col min="271" max="503" width="12.5703125" style="3"/>
    <col min="504" max="504" width="12.5703125" style="3" customWidth="1"/>
    <col min="505" max="505" width="12.85546875" style="3" customWidth="1"/>
    <col min="506" max="506" width="12.42578125" style="3" customWidth="1"/>
    <col min="507" max="510" width="12.5703125" style="3" customWidth="1"/>
    <col min="511" max="511" width="13" style="3" customWidth="1"/>
    <col min="512" max="512" width="13.140625" style="3" customWidth="1"/>
    <col min="513" max="514" width="12.5703125" style="3" customWidth="1"/>
    <col min="515" max="515" width="12.140625" style="3" customWidth="1"/>
    <col min="516" max="516" width="10.28515625" style="3" customWidth="1"/>
    <col min="517" max="517" width="12.5703125" style="3" customWidth="1"/>
    <col min="518" max="518" width="10.28515625" style="3" customWidth="1"/>
    <col min="519" max="520" width="12.5703125" style="3" customWidth="1"/>
    <col min="521" max="521" width="9.7109375" style="3" customWidth="1"/>
    <col min="522" max="522" width="12.5703125" style="3" customWidth="1"/>
    <col min="523" max="523" width="8.42578125" style="3" customWidth="1"/>
    <col min="524" max="524" width="9.5703125" style="3" customWidth="1"/>
    <col min="525" max="525" width="7.42578125" style="3" customWidth="1"/>
    <col min="526" max="526" width="11.140625" style="3" customWidth="1"/>
    <col min="527" max="759" width="12.5703125" style="3"/>
    <col min="760" max="760" width="12.5703125" style="3" customWidth="1"/>
    <col min="761" max="761" width="12.85546875" style="3" customWidth="1"/>
    <col min="762" max="762" width="12.42578125" style="3" customWidth="1"/>
    <col min="763" max="766" width="12.5703125" style="3" customWidth="1"/>
    <col min="767" max="767" width="13" style="3" customWidth="1"/>
    <col min="768" max="768" width="13.140625" style="3" customWidth="1"/>
    <col min="769" max="770" width="12.5703125" style="3" customWidth="1"/>
    <col min="771" max="771" width="12.140625" style="3" customWidth="1"/>
    <col min="772" max="772" width="10.28515625" style="3" customWidth="1"/>
    <col min="773" max="773" width="12.5703125" style="3" customWidth="1"/>
    <col min="774" max="774" width="10.28515625" style="3" customWidth="1"/>
    <col min="775" max="776" width="12.5703125" style="3" customWidth="1"/>
    <col min="777" max="777" width="9.7109375" style="3" customWidth="1"/>
    <col min="778" max="778" width="12.5703125" style="3" customWidth="1"/>
    <col min="779" max="779" width="8.42578125" style="3" customWidth="1"/>
    <col min="780" max="780" width="9.5703125" style="3" customWidth="1"/>
    <col min="781" max="781" width="7.42578125" style="3" customWidth="1"/>
    <col min="782" max="782" width="11.140625" style="3" customWidth="1"/>
    <col min="783" max="1015" width="12.5703125" style="3"/>
    <col min="1016" max="1016" width="12.5703125" style="3" customWidth="1"/>
    <col min="1017" max="1017" width="12.85546875" style="3" customWidth="1"/>
    <col min="1018" max="1018" width="12.42578125" style="3" customWidth="1"/>
    <col min="1019" max="1022" width="12.5703125" style="3" customWidth="1"/>
    <col min="1023" max="1023" width="13" style="3" customWidth="1"/>
    <col min="1024" max="1024" width="13.140625" style="3" customWidth="1"/>
    <col min="1025" max="1026" width="12.5703125" style="3" customWidth="1"/>
    <col min="1027" max="1027" width="12.140625" style="3" customWidth="1"/>
    <col min="1028" max="1028" width="10.28515625" style="3" customWidth="1"/>
    <col min="1029" max="1029" width="12.5703125" style="3" customWidth="1"/>
    <col min="1030" max="1030" width="10.28515625" style="3" customWidth="1"/>
    <col min="1031" max="1032" width="12.5703125" style="3" customWidth="1"/>
    <col min="1033" max="1033" width="9.7109375" style="3" customWidth="1"/>
    <col min="1034" max="1034" width="12.5703125" style="3" customWidth="1"/>
    <col min="1035" max="1035" width="8.42578125" style="3" customWidth="1"/>
    <col min="1036" max="1036" width="9.5703125" style="3" customWidth="1"/>
    <col min="1037" max="1037" width="7.42578125" style="3" customWidth="1"/>
    <col min="1038" max="1038" width="11.140625" style="3" customWidth="1"/>
    <col min="1039" max="1271" width="12.5703125" style="3"/>
    <col min="1272" max="1272" width="12.5703125" style="3" customWidth="1"/>
    <col min="1273" max="1273" width="12.85546875" style="3" customWidth="1"/>
    <col min="1274" max="1274" width="12.42578125" style="3" customWidth="1"/>
    <col min="1275" max="1278" width="12.5703125" style="3" customWidth="1"/>
    <col min="1279" max="1279" width="13" style="3" customWidth="1"/>
    <col min="1280" max="1280" width="13.140625" style="3" customWidth="1"/>
    <col min="1281" max="1282" width="12.5703125" style="3" customWidth="1"/>
    <col min="1283" max="1283" width="12.140625" style="3" customWidth="1"/>
    <col min="1284" max="1284" width="10.28515625" style="3" customWidth="1"/>
    <col min="1285" max="1285" width="12.5703125" style="3" customWidth="1"/>
    <col min="1286" max="1286" width="10.28515625" style="3" customWidth="1"/>
    <col min="1287" max="1288" width="12.5703125" style="3" customWidth="1"/>
    <col min="1289" max="1289" width="9.7109375" style="3" customWidth="1"/>
    <col min="1290" max="1290" width="12.5703125" style="3" customWidth="1"/>
    <col min="1291" max="1291" width="8.42578125" style="3" customWidth="1"/>
    <col min="1292" max="1292" width="9.5703125" style="3" customWidth="1"/>
    <col min="1293" max="1293" width="7.42578125" style="3" customWidth="1"/>
    <col min="1294" max="1294" width="11.140625" style="3" customWidth="1"/>
    <col min="1295" max="1527" width="12.5703125" style="3"/>
    <col min="1528" max="1528" width="12.5703125" style="3" customWidth="1"/>
    <col min="1529" max="1529" width="12.85546875" style="3" customWidth="1"/>
    <col min="1530" max="1530" width="12.42578125" style="3" customWidth="1"/>
    <col min="1531" max="1534" width="12.5703125" style="3" customWidth="1"/>
    <col min="1535" max="1535" width="13" style="3" customWidth="1"/>
    <col min="1536" max="1536" width="13.140625" style="3" customWidth="1"/>
    <col min="1537" max="1538" width="12.5703125" style="3" customWidth="1"/>
    <col min="1539" max="1539" width="12.140625" style="3" customWidth="1"/>
    <col min="1540" max="1540" width="10.28515625" style="3" customWidth="1"/>
    <col min="1541" max="1541" width="12.5703125" style="3" customWidth="1"/>
    <col min="1542" max="1542" width="10.28515625" style="3" customWidth="1"/>
    <col min="1543" max="1544" width="12.5703125" style="3" customWidth="1"/>
    <col min="1545" max="1545" width="9.7109375" style="3" customWidth="1"/>
    <col min="1546" max="1546" width="12.5703125" style="3" customWidth="1"/>
    <col min="1547" max="1547" width="8.42578125" style="3" customWidth="1"/>
    <col min="1548" max="1548" width="9.5703125" style="3" customWidth="1"/>
    <col min="1549" max="1549" width="7.42578125" style="3" customWidth="1"/>
    <col min="1550" max="1550" width="11.140625" style="3" customWidth="1"/>
    <col min="1551" max="1783" width="12.5703125" style="3"/>
    <col min="1784" max="1784" width="12.5703125" style="3" customWidth="1"/>
    <col min="1785" max="1785" width="12.85546875" style="3" customWidth="1"/>
    <col min="1786" max="1786" width="12.42578125" style="3" customWidth="1"/>
    <col min="1787" max="1790" width="12.5703125" style="3" customWidth="1"/>
    <col min="1791" max="1791" width="13" style="3" customWidth="1"/>
    <col min="1792" max="1792" width="13.140625" style="3" customWidth="1"/>
    <col min="1793" max="1794" width="12.5703125" style="3" customWidth="1"/>
    <col min="1795" max="1795" width="12.140625" style="3" customWidth="1"/>
    <col min="1796" max="1796" width="10.28515625" style="3" customWidth="1"/>
    <col min="1797" max="1797" width="12.5703125" style="3" customWidth="1"/>
    <col min="1798" max="1798" width="10.28515625" style="3" customWidth="1"/>
    <col min="1799" max="1800" width="12.5703125" style="3" customWidth="1"/>
    <col min="1801" max="1801" width="9.7109375" style="3" customWidth="1"/>
    <col min="1802" max="1802" width="12.5703125" style="3" customWidth="1"/>
    <col min="1803" max="1803" width="8.42578125" style="3" customWidth="1"/>
    <col min="1804" max="1804" width="9.5703125" style="3" customWidth="1"/>
    <col min="1805" max="1805" width="7.42578125" style="3" customWidth="1"/>
    <col min="1806" max="1806" width="11.140625" style="3" customWidth="1"/>
    <col min="1807" max="2039" width="12.5703125" style="3"/>
    <col min="2040" max="2040" width="12.5703125" style="3" customWidth="1"/>
    <col min="2041" max="2041" width="12.85546875" style="3" customWidth="1"/>
    <col min="2042" max="2042" width="12.42578125" style="3" customWidth="1"/>
    <col min="2043" max="2046" width="12.5703125" style="3" customWidth="1"/>
    <col min="2047" max="2047" width="13" style="3" customWidth="1"/>
    <col min="2048" max="2048" width="13.140625" style="3" customWidth="1"/>
    <col min="2049" max="2050" width="12.5703125" style="3" customWidth="1"/>
    <col min="2051" max="2051" width="12.140625" style="3" customWidth="1"/>
    <col min="2052" max="2052" width="10.28515625" style="3" customWidth="1"/>
    <col min="2053" max="2053" width="12.5703125" style="3" customWidth="1"/>
    <col min="2054" max="2054" width="10.28515625" style="3" customWidth="1"/>
    <col min="2055" max="2056" width="12.5703125" style="3" customWidth="1"/>
    <col min="2057" max="2057" width="9.7109375" style="3" customWidth="1"/>
    <col min="2058" max="2058" width="12.5703125" style="3" customWidth="1"/>
    <col min="2059" max="2059" width="8.42578125" style="3" customWidth="1"/>
    <col min="2060" max="2060" width="9.5703125" style="3" customWidth="1"/>
    <col min="2061" max="2061" width="7.42578125" style="3" customWidth="1"/>
    <col min="2062" max="2062" width="11.140625" style="3" customWidth="1"/>
    <col min="2063" max="2295" width="12.5703125" style="3"/>
    <col min="2296" max="2296" width="12.5703125" style="3" customWidth="1"/>
    <col min="2297" max="2297" width="12.85546875" style="3" customWidth="1"/>
    <col min="2298" max="2298" width="12.42578125" style="3" customWidth="1"/>
    <col min="2299" max="2302" width="12.5703125" style="3" customWidth="1"/>
    <col min="2303" max="2303" width="13" style="3" customWidth="1"/>
    <col min="2304" max="2304" width="13.140625" style="3" customWidth="1"/>
    <col min="2305" max="2306" width="12.5703125" style="3" customWidth="1"/>
    <col min="2307" max="2307" width="12.140625" style="3" customWidth="1"/>
    <col min="2308" max="2308" width="10.28515625" style="3" customWidth="1"/>
    <col min="2309" max="2309" width="12.5703125" style="3" customWidth="1"/>
    <col min="2310" max="2310" width="10.28515625" style="3" customWidth="1"/>
    <col min="2311" max="2312" width="12.5703125" style="3" customWidth="1"/>
    <col min="2313" max="2313" width="9.7109375" style="3" customWidth="1"/>
    <col min="2314" max="2314" width="12.5703125" style="3" customWidth="1"/>
    <col min="2315" max="2315" width="8.42578125" style="3" customWidth="1"/>
    <col min="2316" max="2316" width="9.5703125" style="3" customWidth="1"/>
    <col min="2317" max="2317" width="7.42578125" style="3" customWidth="1"/>
    <col min="2318" max="2318" width="11.140625" style="3" customWidth="1"/>
    <col min="2319" max="2551" width="12.5703125" style="3"/>
    <col min="2552" max="2552" width="12.5703125" style="3" customWidth="1"/>
    <col min="2553" max="2553" width="12.85546875" style="3" customWidth="1"/>
    <col min="2554" max="2554" width="12.42578125" style="3" customWidth="1"/>
    <col min="2555" max="2558" width="12.5703125" style="3" customWidth="1"/>
    <col min="2559" max="2559" width="13" style="3" customWidth="1"/>
    <col min="2560" max="2560" width="13.140625" style="3" customWidth="1"/>
    <col min="2561" max="2562" width="12.5703125" style="3" customWidth="1"/>
    <col min="2563" max="2563" width="12.140625" style="3" customWidth="1"/>
    <col min="2564" max="2564" width="10.28515625" style="3" customWidth="1"/>
    <col min="2565" max="2565" width="12.5703125" style="3" customWidth="1"/>
    <col min="2566" max="2566" width="10.28515625" style="3" customWidth="1"/>
    <col min="2567" max="2568" width="12.5703125" style="3" customWidth="1"/>
    <col min="2569" max="2569" width="9.7109375" style="3" customWidth="1"/>
    <col min="2570" max="2570" width="12.5703125" style="3" customWidth="1"/>
    <col min="2571" max="2571" width="8.42578125" style="3" customWidth="1"/>
    <col min="2572" max="2572" width="9.5703125" style="3" customWidth="1"/>
    <col min="2573" max="2573" width="7.42578125" style="3" customWidth="1"/>
    <col min="2574" max="2574" width="11.140625" style="3" customWidth="1"/>
    <col min="2575" max="2807" width="12.5703125" style="3"/>
    <col min="2808" max="2808" width="12.5703125" style="3" customWidth="1"/>
    <col min="2809" max="2809" width="12.85546875" style="3" customWidth="1"/>
    <col min="2810" max="2810" width="12.42578125" style="3" customWidth="1"/>
    <col min="2811" max="2814" width="12.5703125" style="3" customWidth="1"/>
    <col min="2815" max="2815" width="13" style="3" customWidth="1"/>
    <col min="2816" max="2816" width="13.140625" style="3" customWidth="1"/>
    <col min="2817" max="2818" width="12.5703125" style="3" customWidth="1"/>
    <col min="2819" max="2819" width="12.140625" style="3" customWidth="1"/>
    <col min="2820" max="2820" width="10.28515625" style="3" customWidth="1"/>
    <col min="2821" max="2821" width="12.5703125" style="3" customWidth="1"/>
    <col min="2822" max="2822" width="10.28515625" style="3" customWidth="1"/>
    <col min="2823" max="2824" width="12.5703125" style="3" customWidth="1"/>
    <col min="2825" max="2825" width="9.7109375" style="3" customWidth="1"/>
    <col min="2826" max="2826" width="12.5703125" style="3" customWidth="1"/>
    <col min="2827" max="2827" width="8.42578125" style="3" customWidth="1"/>
    <col min="2828" max="2828" width="9.5703125" style="3" customWidth="1"/>
    <col min="2829" max="2829" width="7.42578125" style="3" customWidth="1"/>
    <col min="2830" max="2830" width="11.140625" style="3" customWidth="1"/>
    <col min="2831" max="3063" width="12.5703125" style="3"/>
    <col min="3064" max="3064" width="12.5703125" style="3" customWidth="1"/>
    <col min="3065" max="3065" width="12.85546875" style="3" customWidth="1"/>
    <col min="3066" max="3066" width="12.42578125" style="3" customWidth="1"/>
    <col min="3067" max="3070" width="12.5703125" style="3" customWidth="1"/>
    <col min="3071" max="3071" width="13" style="3" customWidth="1"/>
    <col min="3072" max="3072" width="13.140625" style="3" customWidth="1"/>
    <col min="3073" max="3074" width="12.5703125" style="3" customWidth="1"/>
    <col min="3075" max="3075" width="12.140625" style="3" customWidth="1"/>
    <col min="3076" max="3076" width="10.28515625" style="3" customWidth="1"/>
    <col min="3077" max="3077" width="12.5703125" style="3" customWidth="1"/>
    <col min="3078" max="3078" width="10.28515625" style="3" customWidth="1"/>
    <col min="3079" max="3080" width="12.5703125" style="3" customWidth="1"/>
    <col min="3081" max="3081" width="9.7109375" style="3" customWidth="1"/>
    <col min="3082" max="3082" width="12.5703125" style="3" customWidth="1"/>
    <col min="3083" max="3083" width="8.42578125" style="3" customWidth="1"/>
    <col min="3084" max="3084" width="9.5703125" style="3" customWidth="1"/>
    <col min="3085" max="3085" width="7.42578125" style="3" customWidth="1"/>
    <col min="3086" max="3086" width="11.140625" style="3" customWidth="1"/>
    <col min="3087" max="3319" width="12.5703125" style="3"/>
    <col min="3320" max="3320" width="12.5703125" style="3" customWidth="1"/>
    <col min="3321" max="3321" width="12.85546875" style="3" customWidth="1"/>
    <col min="3322" max="3322" width="12.42578125" style="3" customWidth="1"/>
    <col min="3323" max="3326" width="12.5703125" style="3" customWidth="1"/>
    <col min="3327" max="3327" width="13" style="3" customWidth="1"/>
    <col min="3328" max="3328" width="13.140625" style="3" customWidth="1"/>
    <col min="3329" max="3330" width="12.5703125" style="3" customWidth="1"/>
    <col min="3331" max="3331" width="12.140625" style="3" customWidth="1"/>
    <col min="3332" max="3332" width="10.28515625" style="3" customWidth="1"/>
    <col min="3333" max="3333" width="12.5703125" style="3" customWidth="1"/>
    <col min="3334" max="3334" width="10.28515625" style="3" customWidth="1"/>
    <col min="3335" max="3336" width="12.5703125" style="3" customWidth="1"/>
    <col min="3337" max="3337" width="9.7109375" style="3" customWidth="1"/>
    <col min="3338" max="3338" width="12.5703125" style="3" customWidth="1"/>
    <col min="3339" max="3339" width="8.42578125" style="3" customWidth="1"/>
    <col min="3340" max="3340" width="9.5703125" style="3" customWidth="1"/>
    <col min="3341" max="3341" width="7.42578125" style="3" customWidth="1"/>
    <col min="3342" max="3342" width="11.140625" style="3" customWidth="1"/>
    <col min="3343" max="3575" width="12.5703125" style="3"/>
    <col min="3576" max="3576" width="12.5703125" style="3" customWidth="1"/>
    <col min="3577" max="3577" width="12.85546875" style="3" customWidth="1"/>
    <col min="3578" max="3578" width="12.42578125" style="3" customWidth="1"/>
    <col min="3579" max="3582" width="12.5703125" style="3" customWidth="1"/>
    <col min="3583" max="3583" width="13" style="3" customWidth="1"/>
    <col min="3584" max="3584" width="13.140625" style="3" customWidth="1"/>
    <col min="3585" max="3586" width="12.5703125" style="3" customWidth="1"/>
    <col min="3587" max="3587" width="12.140625" style="3" customWidth="1"/>
    <col min="3588" max="3588" width="10.28515625" style="3" customWidth="1"/>
    <col min="3589" max="3589" width="12.5703125" style="3" customWidth="1"/>
    <col min="3590" max="3590" width="10.28515625" style="3" customWidth="1"/>
    <col min="3591" max="3592" width="12.5703125" style="3" customWidth="1"/>
    <col min="3593" max="3593" width="9.7109375" style="3" customWidth="1"/>
    <col min="3594" max="3594" width="12.5703125" style="3" customWidth="1"/>
    <col min="3595" max="3595" width="8.42578125" style="3" customWidth="1"/>
    <col min="3596" max="3596" width="9.5703125" style="3" customWidth="1"/>
    <col min="3597" max="3597" width="7.42578125" style="3" customWidth="1"/>
    <col min="3598" max="3598" width="11.140625" style="3" customWidth="1"/>
    <col min="3599" max="3831" width="12.5703125" style="3"/>
    <col min="3832" max="3832" width="12.5703125" style="3" customWidth="1"/>
    <col min="3833" max="3833" width="12.85546875" style="3" customWidth="1"/>
    <col min="3834" max="3834" width="12.42578125" style="3" customWidth="1"/>
    <col min="3835" max="3838" width="12.5703125" style="3" customWidth="1"/>
    <col min="3839" max="3839" width="13" style="3" customWidth="1"/>
    <col min="3840" max="3840" width="13.140625" style="3" customWidth="1"/>
    <col min="3841" max="3842" width="12.5703125" style="3" customWidth="1"/>
    <col min="3843" max="3843" width="12.140625" style="3" customWidth="1"/>
    <col min="3844" max="3844" width="10.28515625" style="3" customWidth="1"/>
    <col min="3845" max="3845" width="12.5703125" style="3" customWidth="1"/>
    <col min="3846" max="3846" width="10.28515625" style="3" customWidth="1"/>
    <col min="3847" max="3848" width="12.5703125" style="3" customWidth="1"/>
    <col min="3849" max="3849" width="9.7109375" style="3" customWidth="1"/>
    <col min="3850" max="3850" width="12.5703125" style="3" customWidth="1"/>
    <col min="3851" max="3851" width="8.42578125" style="3" customWidth="1"/>
    <col min="3852" max="3852" width="9.5703125" style="3" customWidth="1"/>
    <col min="3853" max="3853" width="7.42578125" style="3" customWidth="1"/>
    <col min="3854" max="3854" width="11.140625" style="3" customWidth="1"/>
    <col min="3855" max="4087" width="12.5703125" style="3"/>
    <col min="4088" max="4088" width="12.5703125" style="3" customWidth="1"/>
    <col min="4089" max="4089" width="12.85546875" style="3" customWidth="1"/>
    <col min="4090" max="4090" width="12.42578125" style="3" customWidth="1"/>
    <col min="4091" max="4094" width="12.5703125" style="3" customWidth="1"/>
    <col min="4095" max="4095" width="13" style="3" customWidth="1"/>
    <col min="4096" max="4096" width="13.140625" style="3" customWidth="1"/>
    <col min="4097" max="4098" width="12.5703125" style="3" customWidth="1"/>
    <col min="4099" max="4099" width="12.140625" style="3" customWidth="1"/>
    <col min="4100" max="4100" width="10.28515625" style="3" customWidth="1"/>
    <col min="4101" max="4101" width="12.5703125" style="3" customWidth="1"/>
    <col min="4102" max="4102" width="10.28515625" style="3" customWidth="1"/>
    <col min="4103" max="4104" width="12.5703125" style="3" customWidth="1"/>
    <col min="4105" max="4105" width="9.7109375" style="3" customWidth="1"/>
    <col min="4106" max="4106" width="12.5703125" style="3" customWidth="1"/>
    <col min="4107" max="4107" width="8.42578125" style="3" customWidth="1"/>
    <col min="4108" max="4108" width="9.5703125" style="3" customWidth="1"/>
    <col min="4109" max="4109" width="7.42578125" style="3" customWidth="1"/>
    <col min="4110" max="4110" width="11.140625" style="3" customWidth="1"/>
    <col min="4111" max="4343" width="12.5703125" style="3"/>
    <col min="4344" max="4344" width="12.5703125" style="3" customWidth="1"/>
    <col min="4345" max="4345" width="12.85546875" style="3" customWidth="1"/>
    <col min="4346" max="4346" width="12.42578125" style="3" customWidth="1"/>
    <col min="4347" max="4350" width="12.5703125" style="3" customWidth="1"/>
    <col min="4351" max="4351" width="13" style="3" customWidth="1"/>
    <col min="4352" max="4352" width="13.140625" style="3" customWidth="1"/>
    <col min="4353" max="4354" width="12.5703125" style="3" customWidth="1"/>
    <col min="4355" max="4355" width="12.140625" style="3" customWidth="1"/>
    <col min="4356" max="4356" width="10.28515625" style="3" customWidth="1"/>
    <col min="4357" max="4357" width="12.5703125" style="3" customWidth="1"/>
    <col min="4358" max="4358" width="10.28515625" style="3" customWidth="1"/>
    <col min="4359" max="4360" width="12.5703125" style="3" customWidth="1"/>
    <col min="4361" max="4361" width="9.7109375" style="3" customWidth="1"/>
    <col min="4362" max="4362" width="12.5703125" style="3" customWidth="1"/>
    <col min="4363" max="4363" width="8.42578125" style="3" customWidth="1"/>
    <col min="4364" max="4364" width="9.5703125" style="3" customWidth="1"/>
    <col min="4365" max="4365" width="7.42578125" style="3" customWidth="1"/>
    <col min="4366" max="4366" width="11.140625" style="3" customWidth="1"/>
    <col min="4367" max="4599" width="12.5703125" style="3"/>
    <col min="4600" max="4600" width="12.5703125" style="3" customWidth="1"/>
    <col min="4601" max="4601" width="12.85546875" style="3" customWidth="1"/>
    <col min="4602" max="4602" width="12.42578125" style="3" customWidth="1"/>
    <col min="4603" max="4606" width="12.5703125" style="3" customWidth="1"/>
    <col min="4607" max="4607" width="13" style="3" customWidth="1"/>
    <col min="4608" max="4608" width="13.140625" style="3" customWidth="1"/>
    <col min="4609" max="4610" width="12.5703125" style="3" customWidth="1"/>
    <col min="4611" max="4611" width="12.140625" style="3" customWidth="1"/>
    <col min="4612" max="4612" width="10.28515625" style="3" customWidth="1"/>
    <col min="4613" max="4613" width="12.5703125" style="3" customWidth="1"/>
    <col min="4614" max="4614" width="10.28515625" style="3" customWidth="1"/>
    <col min="4615" max="4616" width="12.5703125" style="3" customWidth="1"/>
    <col min="4617" max="4617" width="9.7109375" style="3" customWidth="1"/>
    <col min="4618" max="4618" width="12.5703125" style="3" customWidth="1"/>
    <col min="4619" max="4619" width="8.42578125" style="3" customWidth="1"/>
    <col min="4620" max="4620" width="9.5703125" style="3" customWidth="1"/>
    <col min="4621" max="4621" width="7.42578125" style="3" customWidth="1"/>
    <col min="4622" max="4622" width="11.140625" style="3" customWidth="1"/>
    <col min="4623" max="4855" width="12.5703125" style="3"/>
    <col min="4856" max="4856" width="12.5703125" style="3" customWidth="1"/>
    <col min="4857" max="4857" width="12.85546875" style="3" customWidth="1"/>
    <col min="4858" max="4858" width="12.42578125" style="3" customWidth="1"/>
    <col min="4859" max="4862" width="12.5703125" style="3" customWidth="1"/>
    <col min="4863" max="4863" width="13" style="3" customWidth="1"/>
    <col min="4864" max="4864" width="13.140625" style="3" customWidth="1"/>
    <col min="4865" max="4866" width="12.5703125" style="3" customWidth="1"/>
    <col min="4867" max="4867" width="12.140625" style="3" customWidth="1"/>
    <col min="4868" max="4868" width="10.28515625" style="3" customWidth="1"/>
    <col min="4869" max="4869" width="12.5703125" style="3" customWidth="1"/>
    <col min="4870" max="4870" width="10.28515625" style="3" customWidth="1"/>
    <col min="4871" max="4872" width="12.5703125" style="3" customWidth="1"/>
    <col min="4873" max="4873" width="9.7109375" style="3" customWidth="1"/>
    <col min="4874" max="4874" width="12.5703125" style="3" customWidth="1"/>
    <col min="4875" max="4875" width="8.42578125" style="3" customWidth="1"/>
    <col min="4876" max="4876" width="9.5703125" style="3" customWidth="1"/>
    <col min="4877" max="4877" width="7.42578125" style="3" customWidth="1"/>
    <col min="4878" max="4878" width="11.140625" style="3" customWidth="1"/>
    <col min="4879" max="5111" width="12.5703125" style="3"/>
    <col min="5112" max="5112" width="12.5703125" style="3" customWidth="1"/>
    <col min="5113" max="5113" width="12.85546875" style="3" customWidth="1"/>
    <col min="5114" max="5114" width="12.42578125" style="3" customWidth="1"/>
    <col min="5115" max="5118" width="12.5703125" style="3" customWidth="1"/>
    <col min="5119" max="5119" width="13" style="3" customWidth="1"/>
    <col min="5120" max="5120" width="13.140625" style="3" customWidth="1"/>
    <col min="5121" max="5122" width="12.5703125" style="3" customWidth="1"/>
    <col min="5123" max="5123" width="12.140625" style="3" customWidth="1"/>
    <col min="5124" max="5124" width="10.28515625" style="3" customWidth="1"/>
    <col min="5125" max="5125" width="12.5703125" style="3" customWidth="1"/>
    <col min="5126" max="5126" width="10.28515625" style="3" customWidth="1"/>
    <col min="5127" max="5128" width="12.5703125" style="3" customWidth="1"/>
    <col min="5129" max="5129" width="9.7109375" style="3" customWidth="1"/>
    <col min="5130" max="5130" width="12.5703125" style="3" customWidth="1"/>
    <col min="5131" max="5131" width="8.42578125" style="3" customWidth="1"/>
    <col min="5132" max="5132" width="9.5703125" style="3" customWidth="1"/>
    <col min="5133" max="5133" width="7.42578125" style="3" customWidth="1"/>
    <col min="5134" max="5134" width="11.140625" style="3" customWidth="1"/>
    <col min="5135" max="5367" width="12.5703125" style="3"/>
    <col min="5368" max="5368" width="12.5703125" style="3" customWidth="1"/>
    <col min="5369" max="5369" width="12.85546875" style="3" customWidth="1"/>
    <col min="5370" max="5370" width="12.42578125" style="3" customWidth="1"/>
    <col min="5371" max="5374" width="12.5703125" style="3" customWidth="1"/>
    <col min="5375" max="5375" width="13" style="3" customWidth="1"/>
    <col min="5376" max="5376" width="13.140625" style="3" customWidth="1"/>
    <col min="5377" max="5378" width="12.5703125" style="3" customWidth="1"/>
    <col min="5379" max="5379" width="12.140625" style="3" customWidth="1"/>
    <col min="5380" max="5380" width="10.28515625" style="3" customWidth="1"/>
    <col min="5381" max="5381" width="12.5703125" style="3" customWidth="1"/>
    <col min="5382" max="5382" width="10.28515625" style="3" customWidth="1"/>
    <col min="5383" max="5384" width="12.5703125" style="3" customWidth="1"/>
    <col min="5385" max="5385" width="9.7109375" style="3" customWidth="1"/>
    <col min="5386" max="5386" width="12.5703125" style="3" customWidth="1"/>
    <col min="5387" max="5387" width="8.42578125" style="3" customWidth="1"/>
    <col min="5388" max="5388" width="9.5703125" style="3" customWidth="1"/>
    <col min="5389" max="5389" width="7.42578125" style="3" customWidth="1"/>
    <col min="5390" max="5390" width="11.140625" style="3" customWidth="1"/>
    <col min="5391" max="5623" width="12.5703125" style="3"/>
    <col min="5624" max="5624" width="12.5703125" style="3" customWidth="1"/>
    <col min="5625" max="5625" width="12.85546875" style="3" customWidth="1"/>
    <col min="5626" max="5626" width="12.42578125" style="3" customWidth="1"/>
    <col min="5627" max="5630" width="12.5703125" style="3" customWidth="1"/>
    <col min="5631" max="5631" width="13" style="3" customWidth="1"/>
    <col min="5632" max="5632" width="13.140625" style="3" customWidth="1"/>
    <col min="5633" max="5634" width="12.5703125" style="3" customWidth="1"/>
    <col min="5635" max="5635" width="12.140625" style="3" customWidth="1"/>
    <col min="5636" max="5636" width="10.28515625" style="3" customWidth="1"/>
    <col min="5637" max="5637" width="12.5703125" style="3" customWidth="1"/>
    <col min="5638" max="5638" width="10.28515625" style="3" customWidth="1"/>
    <col min="5639" max="5640" width="12.5703125" style="3" customWidth="1"/>
    <col min="5641" max="5641" width="9.7109375" style="3" customWidth="1"/>
    <col min="5642" max="5642" width="12.5703125" style="3" customWidth="1"/>
    <col min="5643" max="5643" width="8.42578125" style="3" customWidth="1"/>
    <col min="5644" max="5644" width="9.5703125" style="3" customWidth="1"/>
    <col min="5645" max="5645" width="7.42578125" style="3" customWidth="1"/>
    <col min="5646" max="5646" width="11.140625" style="3" customWidth="1"/>
    <col min="5647" max="5879" width="12.5703125" style="3"/>
    <col min="5880" max="5880" width="12.5703125" style="3" customWidth="1"/>
    <col min="5881" max="5881" width="12.85546875" style="3" customWidth="1"/>
    <col min="5882" max="5882" width="12.42578125" style="3" customWidth="1"/>
    <col min="5883" max="5886" width="12.5703125" style="3" customWidth="1"/>
    <col min="5887" max="5887" width="13" style="3" customWidth="1"/>
    <col min="5888" max="5888" width="13.140625" style="3" customWidth="1"/>
    <col min="5889" max="5890" width="12.5703125" style="3" customWidth="1"/>
    <col min="5891" max="5891" width="12.140625" style="3" customWidth="1"/>
    <col min="5892" max="5892" width="10.28515625" style="3" customWidth="1"/>
    <col min="5893" max="5893" width="12.5703125" style="3" customWidth="1"/>
    <col min="5894" max="5894" width="10.28515625" style="3" customWidth="1"/>
    <col min="5895" max="5896" width="12.5703125" style="3" customWidth="1"/>
    <col min="5897" max="5897" width="9.7109375" style="3" customWidth="1"/>
    <col min="5898" max="5898" width="12.5703125" style="3" customWidth="1"/>
    <col min="5899" max="5899" width="8.42578125" style="3" customWidth="1"/>
    <col min="5900" max="5900" width="9.5703125" style="3" customWidth="1"/>
    <col min="5901" max="5901" width="7.42578125" style="3" customWidth="1"/>
    <col min="5902" max="5902" width="11.140625" style="3" customWidth="1"/>
    <col min="5903" max="6135" width="12.5703125" style="3"/>
    <col min="6136" max="6136" width="12.5703125" style="3" customWidth="1"/>
    <col min="6137" max="6137" width="12.85546875" style="3" customWidth="1"/>
    <col min="6138" max="6138" width="12.42578125" style="3" customWidth="1"/>
    <col min="6139" max="6142" width="12.5703125" style="3" customWidth="1"/>
    <col min="6143" max="6143" width="13" style="3" customWidth="1"/>
    <col min="6144" max="6144" width="13.140625" style="3" customWidth="1"/>
    <col min="6145" max="6146" width="12.5703125" style="3" customWidth="1"/>
    <col min="6147" max="6147" width="12.140625" style="3" customWidth="1"/>
    <col min="6148" max="6148" width="10.28515625" style="3" customWidth="1"/>
    <col min="6149" max="6149" width="12.5703125" style="3" customWidth="1"/>
    <col min="6150" max="6150" width="10.28515625" style="3" customWidth="1"/>
    <col min="6151" max="6152" width="12.5703125" style="3" customWidth="1"/>
    <col min="6153" max="6153" width="9.7109375" style="3" customWidth="1"/>
    <col min="6154" max="6154" width="12.5703125" style="3" customWidth="1"/>
    <col min="6155" max="6155" width="8.42578125" style="3" customWidth="1"/>
    <col min="6156" max="6156" width="9.5703125" style="3" customWidth="1"/>
    <col min="6157" max="6157" width="7.42578125" style="3" customWidth="1"/>
    <col min="6158" max="6158" width="11.140625" style="3" customWidth="1"/>
    <col min="6159" max="6391" width="12.5703125" style="3"/>
    <col min="6392" max="6392" width="12.5703125" style="3" customWidth="1"/>
    <col min="6393" max="6393" width="12.85546875" style="3" customWidth="1"/>
    <col min="6394" max="6394" width="12.42578125" style="3" customWidth="1"/>
    <col min="6395" max="6398" width="12.5703125" style="3" customWidth="1"/>
    <col min="6399" max="6399" width="13" style="3" customWidth="1"/>
    <col min="6400" max="6400" width="13.140625" style="3" customWidth="1"/>
    <col min="6401" max="6402" width="12.5703125" style="3" customWidth="1"/>
    <col min="6403" max="6403" width="12.140625" style="3" customWidth="1"/>
    <col min="6404" max="6404" width="10.28515625" style="3" customWidth="1"/>
    <col min="6405" max="6405" width="12.5703125" style="3" customWidth="1"/>
    <col min="6406" max="6406" width="10.28515625" style="3" customWidth="1"/>
    <col min="6407" max="6408" width="12.5703125" style="3" customWidth="1"/>
    <col min="6409" max="6409" width="9.7109375" style="3" customWidth="1"/>
    <col min="6410" max="6410" width="12.5703125" style="3" customWidth="1"/>
    <col min="6411" max="6411" width="8.42578125" style="3" customWidth="1"/>
    <col min="6412" max="6412" width="9.5703125" style="3" customWidth="1"/>
    <col min="6413" max="6413" width="7.42578125" style="3" customWidth="1"/>
    <col min="6414" max="6414" width="11.140625" style="3" customWidth="1"/>
    <col min="6415" max="6647" width="12.5703125" style="3"/>
    <col min="6648" max="6648" width="12.5703125" style="3" customWidth="1"/>
    <col min="6649" max="6649" width="12.85546875" style="3" customWidth="1"/>
    <col min="6650" max="6650" width="12.42578125" style="3" customWidth="1"/>
    <col min="6651" max="6654" width="12.5703125" style="3" customWidth="1"/>
    <col min="6655" max="6655" width="13" style="3" customWidth="1"/>
    <col min="6656" max="6656" width="13.140625" style="3" customWidth="1"/>
    <col min="6657" max="6658" width="12.5703125" style="3" customWidth="1"/>
    <col min="6659" max="6659" width="12.140625" style="3" customWidth="1"/>
    <col min="6660" max="6660" width="10.28515625" style="3" customWidth="1"/>
    <col min="6661" max="6661" width="12.5703125" style="3" customWidth="1"/>
    <col min="6662" max="6662" width="10.28515625" style="3" customWidth="1"/>
    <col min="6663" max="6664" width="12.5703125" style="3" customWidth="1"/>
    <col min="6665" max="6665" width="9.7109375" style="3" customWidth="1"/>
    <col min="6666" max="6666" width="12.5703125" style="3" customWidth="1"/>
    <col min="6667" max="6667" width="8.42578125" style="3" customWidth="1"/>
    <col min="6668" max="6668" width="9.5703125" style="3" customWidth="1"/>
    <col min="6669" max="6669" width="7.42578125" style="3" customWidth="1"/>
    <col min="6670" max="6670" width="11.140625" style="3" customWidth="1"/>
    <col min="6671" max="6903" width="12.5703125" style="3"/>
    <col min="6904" max="6904" width="12.5703125" style="3" customWidth="1"/>
    <col min="6905" max="6905" width="12.85546875" style="3" customWidth="1"/>
    <col min="6906" max="6906" width="12.42578125" style="3" customWidth="1"/>
    <col min="6907" max="6910" width="12.5703125" style="3" customWidth="1"/>
    <col min="6911" max="6911" width="13" style="3" customWidth="1"/>
    <col min="6912" max="6912" width="13.140625" style="3" customWidth="1"/>
    <col min="6913" max="6914" width="12.5703125" style="3" customWidth="1"/>
    <col min="6915" max="6915" width="12.140625" style="3" customWidth="1"/>
    <col min="6916" max="6916" width="10.28515625" style="3" customWidth="1"/>
    <col min="6917" max="6917" width="12.5703125" style="3" customWidth="1"/>
    <col min="6918" max="6918" width="10.28515625" style="3" customWidth="1"/>
    <col min="6919" max="6920" width="12.5703125" style="3" customWidth="1"/>
    <col min="6921" max="6921" width="9.7109375" style="3" customWidth="1"/>
    <col min="6922" max="6922" width="12.5703125" style="3" customWidth="1"/>
    <col min="6923" max="6923" width="8.42578125" style="3" customWidth="1"/>
    <col min="6924" max="6924" width="9.5703125" style="3" customWidth="1"/>
    <col min="6925" max="6925" width="7.42578125" style="3" customWidth="1"/>
    <col min="6926" max="6926" width="11.140625" style="3" customWidth="1"/>
    <col min="6927" max="7159" width="12.5703125" style="3"/>
    <col min="7160" max="7160" width="12.5703125" style="3" customWidth="1"/>
    <col min="7161" max="7161" width="12.85546875" style="3" customWidth="1"/>
    <col min="7162" max="7162" width="12.42578125" style="3" customWidth="1"/>
    <col min="7163" max="7166" width="12.5703125" style="3" customWidth="1"/>
    <col min="7167" max="7167" width="13" style="3" customWidth="1"/>
    <col min="7168" max="7168" width="13.140625" style="3" customWidth="1"/>
    <col min="7169" max="7170" width="12.5703125" style="3" customWidth="1"/>
    <col min="7171" max="7171" width="12.140625" style="3" customWidth="1"/>
    <col min="7172" max="7172" width="10.28515625" style="3" customWidth="1"/>
    <col min="7173" max="7173" width="12.5703125" style="3" customWidth="1"/>
    <col min="7174" max="7174" width="10.28515625" style="3" customWidth="1"/>
    <col min="7175" max="7176" width="12.5703125" style="3" customWidth="1"/>
    <col min="7177" max="7177" width="9.7109375" style="3" customWidth="1"/>
    <col min="7178" max="7178" width="12.5703125" style="3" customWidth="1"/>
    <col min="7179" max="7179" width="8.42578125" style="3" customWidth="1"/>
    <col min="7180" max="7180" width="9.5703125" style="3" customWidth="1"/>
    <col min="7181" max="7181" width="7.42578125" style="3" customWidth="1"/>
    <col min="7182" max="7182" width="11.140625" style="3" customWidth="1"/>
    <col min="7183" max="7415" width="12.5703125" style="3"/>
    <col min="7416" max="7416" width="12.5703125" style="3" customWidth="1"/>
    <col min="7417" max="7417" width="12.85546875" style="3" customWidth="1"/>
    <col min="7418" max="7418" width="12.42578125" style="3" customWidth="1"/>
    <col min="7419" max="7422" width="12.5703125" style="3" customWidth="1"/>
    <col min="7423" max="7423" width="13" style="3" customWidth="1"/>
    <col min="7424" max="7424" width="13.140625" style="3" customWidth="1"/>
    <col min="7425" max="7426" width="12.5703125" style="3" customWidth="1"/>
    <col min="7427" max="7427" width="12.140625" style="3" customWidth="1"/>
    <col min="7428" max="7428" width="10.28515625" style="3" customWidth="1"/>
    <col min="7429" max="7429" width="12.5703125" style="3" customWidth="1"/>
    <col min="7430" max="7430" width="10.28515625" style="3" customWidth="1"/>
    <col min="7431" max="7432" width="12.5703125" style="3" customWidth="1"/>
    <col min="7433" max="7433" width="9.7109375" style="3" customWidth="1"/>
    <col min="7434" max="7434" width="12.5703125" style="3" customWidth="1"/>
    <col min="7435" max="7435" width="8.42578125" style="3" customWidth="1"/>
    <col min="7436" max="7436" width="9.5703125" style="3" customWidth="1"/>
    <col min="7437" max="7437" width="7.42578125" style="3" customWidth="1"/>
    <col min="7438" max="7438" width="11.140625" style="3" customWidth="1"/>
    <col min="7439" max="7671" width="12.5703125" style="3"/>
    <col min="7672" max="7672" width="12.5703125" style="3" customWidth="1"/>
    <col min="7673" max="7673" width="12.85546875" style="3" customWidth="1"/>
    <col min="7674" max="7674" width="12.42578125" style="3" customWidth="1"/>
    <col min="7675" max="7678" width="12.5703125" style="3" customWidth="1"/>
    <col min="7679" max="7679" width="13" style="3" customWidth="1"/>
    <col min="7680" max="7680" width="13.140625" style="3" customWidth="1"/>
    <col min="7681" max="7682" width="12.5703125" style="3" customWidth="1"/>
    <col min="7683" max="7683" width="12.140625" style="3" customWidth="1"/>
    <col min="7684" max="7684" width="10.28515625" style="3" customWidth="1"/>
    <col min="7685" max="7685" width="12.5703125" style="3" customWidth="1"/>
    <col min="7686" max="7686" width="10.28515625" style="3" customWidth="1"/>
    <col min="7687" max="7688" width="12.5703125" style="3" customWidth="1"/>
    <col min="7689" max="7689" width="9.7109375" style="3" customWidth="1"/>
    <col min="7690" max="7690" width="12.5703125" style="3" customWidth="1"/>
    <col min="7691" max="7691" width="8.42578125" style="3" customWidth="1"/>
    <col min="7692" max="7692" width="9.5703125" style="3" customWidth="1"/>
    <col min="7693" max="7693" width="7.42578125" style="3" customWidth="1"/>
    <col min="7694" max="7694" width="11.140625" style="3" customWidth="1"/>
    <col min="7695" max="7927" width="12.5703125" style="3"/>
    <col min="7928" max="7928" width="12.5703125" style="3" customWidth="1"/>
    <col min="7929" max="7929" width="12.85546875" style="3" customWidth="1"/>
    <col min="7930" max="7930" width="12.42578125" style="3" customWidth="1"/>
    <col min="7931" max="7934" width="12.5703125" style="3" customWidth="1"/>
    <col min="7935" max="7935" width="13" style="3" customWidth="1"/>
    <col min="7936" max="7936" width="13.140625" style="3" customWidth="1"/>
    <col min="7937" max="7938" width="12.5703125" style="3" customWidth="1"/>
    <col min="7939" max="7939" width="12.140625" style="3" customWidth="1"/>
    <col min="7940" max="7940" width="10.28515625" style="3" customWidth="1"/>
    <col min="7941" max="7941" width="12.5703125" style="3" customWidth="1"/>
    <col min="7942" max="7942" width="10.28515625" style="3" customWidth="1"/>
    <col min="7943" max="7944" width="12.5703125" style="3" customWidth="1"/>
    <col min="7945" max="7945" width="9.7109375" style="3" customWidth="1"/>
    <col min="7946" max="7946" width="12.5703125" style="3" customWidth="1"/>
    <col min="7947" max="7947" width="8.42578125" style="3" customWidth="1"/>
    <col min="7948" max="7948" width="9.5703125" style="3" customWidth="1"/>
    <col min="7949" max="7949" width="7.42578125" style="3" customWidth="1"/>
    <col min="7950" max="7950" width="11.140625" style="3" customWidth="1"/>
    <col min="7951" max="8183" width="12.5703125" style="3"/>
    <col min="8184" max="8184" width="12.5703125" style="3" customWidth="1"/>
    <col min="8185" max="8185" width="12.85546875" style="3" customWidth="1"/>
    <col min="8186" max="8186" width="12.42578125" style="3" customWidth="1"/>
    <col min="8187" max="8190" width="12.5703125" style="3" customWidth="1"/>
    <col min="8191" max="8191" width="13" style="3" customWidth="1"/>
    <col min="8192" max="8192" width="13.140625" style="3" customWidth="1"/>
    <col min="8193" max="8194" width="12.5703125" style="3" customWidth="1"/>
    <col min="8195" max="8195" width="12.140625" style="3" customWidth="1"/>
    <col min="8196" max="8196" width="10.28515625" style="3" customWidth="1"/>
    <col min="8197" max="8197" width="12.5703125" style="3" customWidth="1"/>
    <col min="8198" max="8198" width="10.28515625" style="3" customWidth="1"/>
    <col min="8199" max="8200" width="12.5703125" style="3" customWidth="1"/>
    <col min="8201" max="8201" width="9.7109375" style="3" customWidth="1"/>
    <col min="8202" max="8202" width="12.5703125" style="3" customWidth="1"/>
    <col min="8203" max="8203" width="8.42578125" style="3" customWidth="1"/>
    <col min="8204" max="8204" width="9.5703125" style="3" customWidth="1"/>
    <col min="8205" max="8205" width="7.42578125" style="3" customWidth="1"/>
    <col min="8206" max="8206" width="11.140625" style="3" customWidth="1"/>
    <col min="8207" max="8439" width="12.5703125" style="3"/>
    <col min="8440" max="8440" width="12.5703125" style="3" customWidth="1"/>
    <col min="8441" max="8441" width="12.85546875" style="3" customWidth="1"/>
    <col min="8442" max="8442" width="12.42578125" style="3" customWidth="1"/>
    <col min="8443" max="8446" width="12.5703125" style="3" customWidth="1"/>
    <col min="8447" max="8447" width="13" style="3" customWidth="1"/>
    <col min="8448" max="8448" width="13.140625" style="3" customWidth="1"/>
    <col min="8449" max="8450" width="12.5703125" style="3" customWidth="1"/>
    <col min="8451" max="8451" width="12.140625" style="3" customWidth="1"/>
    <col min="8452" max="8452" width="10.28515625" style="3" customWidth="1"/>
    <col min="8453" max="8453" width="12.5703125" style="3" customWidth="1"/>
    <col min="8454" max="8454" width="10.28515625" style="3" customWidth="1"/>
    <col min="8455" max="8456" width="12.5703125" style="3" customWidth="1"/>
    <col min="8457" max="8457" width="9.7109375" style="3" customWidth="1"/>
    <col min="8458" max="8458" width="12.5703125" style="3" customWidth="1"/>
    <col min="8459" max="8459" width="8.42578125" style="3" customWidth="1"/>
    <col min="8460" max="8460" width="9.5703125" style="3" customWidth="1"/>
    <col min="8461" max="8461" width="7.42578125" style="3" customWidth="1"/>
    <col min="8462" max="8462" width="11.140625" style="3" customWidth="1"/>
    <col min="8463" max="8695" width="12.5703125" style="3"/>
    <col min="8696" max="8696" width="12.5703125" style="3" customWidth="1"/>
    <col min="8697" max="8697" width="12.85546875" style="3" customWidth="1"/>
    <col min="8698" max="8698" width="12.42578125" style="3" customWidth="1"/>
    <col min="8699" max="8702" width="12.5703125" style="3" customWidth="1"/>
    <col min="8703" max="8703" width="13" style="3" customWidth="1"/>
    <col min="8704" max="8704" width="13.140625" style="3" customWidth="1"/>
    <col min="8705" max="8706" width="12.5703125" style="3" customWidth="1"/>
    <col min="8707" max="8707" width="12.140625" style="3" customWidth="1"/>
    <col min="8708" max="8708" width="10.28515625" style="3" customWidth="1"/>
    <col min="8709" max="8709" width="12.5703125" style="3" customWidth="1"/>
    <col min="8710" max="8710" width="10.28515625" style="3" customWidth="1"/>
    <col min="8711" max="8712" width="12.5703125" style="3" customWidth="1"/>
    <col min="8713" max="8713" width="9.7109375" style="3" customWidth="1"/>
    <col min="8714" max="8714" width="12.5703125" style="3" customWidth="1"/>
    <col min="8715" max="8715" width="8.42578125" style="3" customWidth="1"/>
    <col min="8716" max="8716" width="9.5703125" style="3" customWidth="1"/>
    <col min="8717" max="8717" width="7.42578125" style="3" customWidth="1"/>
    <col min="8718" max="8718" width="11.140625" style="3" customWidth="1"/>
    <col min="8719" max="8951" width="12.5703125" style="3"/>
    <col min="8952" max="8952" width="12.5703125" style="3" customWidth="1"/>
    <col min="8953" max="8953" width="12.85546875" style="3" customWidth="1"/>
    <col min="8954" max="8954" width="12.42578125" style="3" customWidth="1"/>
    <col min="8955" max="8958" width="12.5703125" style="3" customWidth="1"/>
    <col min="8959" max="8959" width="13" style="3" customWidth="1"/>
    <col min="8960" max="8960" width="13.140625" style="3" customWidth="1"/>
    <col min="8961" max="8962" width="12.5703125" style="3" customWidth="1"/>
    <col min="8963" max="8963" width="12.140625" style="3" customWidth="1"/>
    <col min="8964" max="8964" width="10.28515625" style="3" customWidth="1"/>
    <col min="8965" max="8965" width="12.5703125" style="3" customWidth="1"/>
    <col min="8966" max="8966" width="10.28515625" style="3" customWidth="1"/>
    <col min="8967" max="8968" width="12.5703125" style="3" customWidth="1"/>
    <col min="8969" max="8969" width="9.7109375" style="3" customWidth="1"/>
    <col min="8970" max="8970" width="12.5703125" style="3" customWidth="1"/>
    <col min="8971" max="8971" width="8.42578125" style="3" customWidth="1"/>
    <col min="8972" max="8972" width="9.5703125" style="3" customWidth="1"/>
    <col min="8973" max="8973" width="7.42578125" style="3" customWidth="1"/>
    <col min="8974" max="8974" width="11.140625" style="3" customWidth="1"/>
    <col min="8975" max="9207" width="12.5703125" style="3"/>
    <col min="9208" max="9208" width="12.5703125" style="3" customWidth="1"/>
    <col min="9209" max="9209" width="12.85546875" style="3" customWidth="1"/>
    <col min="9210" max="9210" width="12.42578125" style="3" customWidth="1"/>
    <col min="9211" max="9214" width="12.5703125" style="3" customWidth="1"/>
    <col min="9215" max="9215" width="13" style="3" customWidth="1"/>
    <col min="9216" max="9216" width="13.140625" style="3" customWidth="1"/>
    <col min="9217" max="9218" width="12.5703125" style="3" customWidth="1"/>
    <col min="9219" max="9219" width="12.140625" style="3" customWidth="1"/>
    <col min="9220" max="9220" width="10.28515625" style="3" customWidth="1"/>
    <col min="9221" max="9221" width="12.5703125" style="3" customWidth="1"/>
    <col min="9222" max="9222" width="10.28515625" style="3" customWidth="1"/>
    <col min="9223" max="9224" width="12.5703125" style="3" customWidth="1"/>
    <col min="9225" max="9225" width="9.7109375" style="3" customWidth="1"/>
    <col min="9226" max="9226" width="12.5703125" style="3" customWidth="1"/>
    <col min="9227" max="9227" width="8.42578125" style="3" customWidth="1"/>
    <col min="9228" max="9228" width="9.5703125" style="3" customWidth="1"/>
    <col min="9229" max="9229" width="7.42578125" style="3" customWidth="1"/>
    <col min="9230" max="9230" width="11.140625" style="3" customWidth="1"/>
    <col min="9231" max="9463" width="12.5703125" style="3"/>
    <col min="9464" max="9464" width="12.5703125" style="3" customWidth="1"/>
    <col min="9465" max="9465" width="12.85546875" style="3" customWidth="1"/>
    <col min="9466" max="9466" width="12.42578125" style="3" customWidth="1"/>
    <col min="9467" max="9470" width="12.5703125" style="3" customWidth="1"/>
    <col min="9471" max="9471" width="13" style="3" customWidth="1"/>
    <col min="9472" max="9472" width="13.140625" style="3" customWidth="1"/>
    <col min="9473" max="9474" width="12.5703125" style="3" customWidth="1"/>
    <col min="9475" max="9475" width="12.140625" style="3" customWidth="1"/>
    <col min="9476" max="9476" width="10.28515625" style="3" customWidth="1"/>
    <col min="9477" max="9477" width="12.5703125" style="3" customWidth="1"/>
    <col min="9478" max="9478" width="10.28515625" style="3" customWidth="1"/>
    <col min="9479" max="9480" width="12.5703125" style="3" customWidth="1"/>
    <col min="9481" max="9481" width="9.7109375" style="3" customWidth="1"/>
    <col min="9482" max="9482" width="12.5703125" style="3" customWidth="1"/>
    <col min="9483" max="9483" width="8.42578125" style="3" customWidth="1"/>
    <col min="9484" max="9484" width="9.5703125" style="3" customWidth="1"/>
    <col min="9485" max="9485" width="7.42578125" style="3" customWidth="1"/>
    <col min="9486" max="9486" width="11.140625" style="3" customWidth="1"/>
    <col min="9487" max="9719" width="12.5703125" style="3"/>
    <col min="9720" max="9720" width="12.5703125" style="3" customWidth="1"/>
    <col min="9721" max="9721" width="12.85546875" style="3" customWidth="1"/>
    <col min="9722" max="9722" width="12.42578125" style="3" customWidth="1"/>
    <col min="9723" max="9726" width="12.5703125" style="3" customWidth="1"/>
    <col min="9727" max="9727" width="13" style="3" customWidth="1"/>
    <col min="9728" max="9728" width="13.140625" style="3" customWidth="1"/>
    <col min="9729" max="9730" width="12.5703125" style="3" customWidth="1"/>
    <col min="9731" max="9731" width="12.140625" style="3" customWidth="1"/>
    <col min="9732" max="9732" width="10.28515625" style="3" customWidth="1"/>
    <col min="9733" max="9733" width="12.5703125" style="3" customWidth="1"/>
    <col min="9734" max="9734" width="10.28515625" style="3" customWidth="1"/>
    <col min="9735" max="9736" width="12.5703125" style="3" customWidth="1"/>
    <col min="9737" max="9737" width="9.7109375" style="3" customWidth="1"/>
    <col min="9738" max="9738" width="12.5703125" style="3" customWidth="1"/>
    <col min="9739" max="9739" width="8.42578125" style="3" customWidth="1"/>
    <col min="9740" max="9740" width="9.5703125" style="3" customWidth="1"/>
    <col min="9741" max="9741" width="7.42578125" style="3" customWidth="1"/>
    <col min="9742" max="9742" width="11.140625" style="3" customWidth="1"/>
    <col min="9743" max="9975" width="12.5703125" style="3"/>
    <col min="9976" max="9976" width="12.5703125" style="3" customWidth="1"/>
    <col min="9977" max="9977" width="12.85546875" style="3" customWidth="1"/>
    <col min="9978" max="9978" width="12.42578125" style="3" customWidth="1"/>
    <col min="9979" max="9982" width="12.5703125" style="3" customWidth="1"/>
    <col min="9983" max="9983" width="13" style="3" customWidth="1"/>
    <col min="9984" max="9984" width="13.140625" style="3" customWidth="1"/>
    <col min="9985" max="9986" width="12.5703125" style="3" customWidth="1"/>
    <col min="9987" max="9987" width="12.140625" style="3" customWidth="1"/>
    <col min="9988" max="9988" width="10.28515625" style="3" customWidth="1"/>
    <col min="9989" max="9989" width="12.5703125" style="3" customWidth="1"/>
    <col min="9990" max="9990" width="10.28515625" style="3" customWidth="1"/>
    <col min="9991" max="9992" width="12.5703125" style="3" customWidth="1"/>
    <col min="9993" max="9993" width="9.7109375" style="3" customWidth="1"/>
    <col min="9994" max="9994" width="12.5703125" style="3" customWidth="1"/>
    <col min="9995" max="9995" width="8.42578125" style="3" customWidth="1"/>
    <col min="9996" max="9996" width="9.5703125" style="3" customWidth="1"/>
    <col min="9997" max="9997" width="7.42578125" style="3" customWidth="1"/>
    <col min="9998" max="9998" width="11.140625" style="3" customWidth="1"/>
    <col min="9999" max="10231" width="12.5703125" style="3"/>
    <col min="10232" max="10232" width="12.5703125" style="3" customWidth="1"/>
    <col min="10233" max="10233" width="12.85546875" style="3" customWidth="1"/>
    <col min="10234" max="10234" width="12.42578125" style="3" customWidth="1"/>
    <col min="10235" max="10238" width="12.5703125" style="3" customWidth="1"/>
    <col min="10239" max="10239" width="13" style="3" customWidth="1"/>
    <col min="10240" max="10240" width="13.140625" style="3" customWidth="1"/>
    <col min="10241" max="10242" width="12.5703125" style="3" customWidth="1"/>
    <col min="10243" max="10243" width="12.140625" style="3" customWidth="1"/>
    <col min="10244" max="10244" width="10.28515625" style="3" customWidth="1"/>
    <col min="10245" max="10245" width="12.5703125" style="3" customWidth="1"/>
    <col min="10246" max="10246" width="10.28515625" style="3" customWidth="1"/>
    <col min="10247" max="10248" width="12.5703125" style="3" customWidth="1"/>
    <col min="10249" max="10249" width="9.7109375" style="3" customWidth="1"/>
    <col min="10250" max="10250" width="12.5703125" style="3" customWidth="1"/>
    <col min="10251" max="10251" width="8.42578125" style="3" customWidth="1"/>
    <col min="10252" max="10252" width="9.5703125" style="3" customWidth="1"/>
    <col min="10253" max="10253" width="7.42578125" style="3" customWidth="1"/>
    <col min="10254" max="10254" width="11.140625" style="3" customWidth="1"/>
    <col min="10255" max="10487" width="12.5703125" style="3"/>
    <col min="10488" max="10488" width="12.5703125" style="3" customWidth="1"/>
    <col min="10489" max="10489" width="12.85546875" style="3" customWidth="1"/>
    <col min="10490" max="10490" width="12.42578125" style="3" customWidth="1"/>
    <col min="10491" max="10494" width="12.5703125" style="3" customWidth="1"/>
    <col min="10495" max="10495" width="13" style="3" customWidth="1"/>
    <col min="10496" max="10496" width="13.140625" style="3" customWidth="1"/>
    <col min="10497" max="10498" width="12.5703125" style="3" customWidth="1"/>
    <col min="10499" max="10499" width="12.140625" style="3" customWidth="1"/>
    <col min="10500" max="10500" width="10.28515625" style="3" customWidth="1"/>
    <col min="10501" max="10501" width="12.5703125" style="3" customWidth="1"/>
    <col min="10502" max="10502" width="10.28515625" style="3" customWidth="1"/>
    <col min="10503" max="10504" width="12.5703125" style="3" customWidth="1"/>
    <col min="10505" max="10505" width="9.7109375" style="3" customWidth="1"/>
    <col min="10506" max="10506" width="12.5703125" style="3" customWidth="1"/>
    <col min="10507" max="10507" width="8.42578125" style="3" customWidth="1"/>
    <col min="10508" max="10508" width="9.5703125" style="3" customWidth="1"/>
    <col min="10509" max="10509" width="7.42578125" style="3" customWidth="1"/>
    <col min="10510" max="10510" width="11.140625" style="3" customWidth="1"/>
    <col min="10511" max="10743" width="12.5703125" style="3"/>
    <col min="10744" max="10744" width="12.5703125" style="3" customWidth="1"/>
    <col min="10745" max="10745" width="12.85546875" style="3" customWidth="1"/>
    <col min="10746" max="10746" width="12.42578125" style="3" customWidth="1"/>
    <col min="10747" max="10750" width="12.5703125" style="3" customWidth="1"/>
    <col min="10751" max="10751" width="13" style="3" customWidth="1"/>
    <col min="10752" max="10752" width="13.140625" style="3" customWidth="1"/>
    <col min="10753" max="10754" width="12.5703125" style="3" customWidth="1"/>
    <col min="10755" max="10755" width="12.140625" style="3" customWidth="1"/>
    <col min="10756" max="10756" width="10.28515625" style="3" customWidth="1"/>
    <col min="10757" max="10757" width="12.5703125" style="3" customWidth="1"/>
    <col min="10758" max="10758" width="10.28515625" style="3" customWidth="1"/>
    <col min="10759" max="10760" width="12.5703125" style="3" customWidth="1"/>
    <col min="10761" max="10761" width="9.7109375" style="3" customWidth="1"/>
    <col min="10762" max="10762" width="12.5703125" style="3" customWidth="1"/>
    <col min="10763" max="10763" width="8.42578125" style="3" customWidth="1"/>
    <col min="10764" max="10764" width="9.5703125" style="3" customWidth="1"/>
    <col min="10765" max="10765" width="7.42578125" style="3" customWidth="1"/>
    <col min="10766" max="10766" width="11.140625" style="3" customWidth="1"/>
    <col min="10767" max="10999" width="12.5703125" style="3"/>
    <col min="11000" max="11000" width="12.5703125" style="3" customWidth="1"/>
    <col min="11001" max="11001" width="12.85546875" style="3" customWidth="1"/>
    <col min="11002" max="11002" width="12.42578125" style="3" customWidth="1"/>
    <col min="11003" max="11006" width="12.5703125" style="3" customWidth="1"/>
    <col min="11007" max="11007" width="13" style="3" customWidth="1"/>
    <col min="11008" max="11008" width="13.140625" style="3" customWidth="1"/>
    <col min="11009" max="11010" width="12.5703125" style="3" customWidth="1"/>
    <col min="11011" max="11011" width="12.140625" style="3" customWidth="1"/>
    <col min="11012" max="11012" width="10.28515625" style="3" customWidth="1"/>
    <col min="11013" max="11013" width="12.5703125" style="3" customWidth="1"/>
    <col min="11014" max="11014" width="10.28515625" style="3" customWidth="1"/>
    <col min="11015" max="11016" width="12.5703125" style="3" customWidth="1"/>
    <col min="11017" max="11017" width="9.7109375" style="3" customWidth="1"/>
    <col min="11018" max="11018" width="12.5703125" style="3" customWidth="1"/>
    <col min="11019" max="11019" width="8.42578125" style="3" customWidth="1"/>
    <col min="11020" max="11020" width="9.5703125" style="3" customWidth="1"/>
    <col min="11021" max="11021" width="7.42578125" style="3" customWidth="1"/>
    <col min="11022" max="11022" width="11.140625" style="3" customWidth="1"/>
    <col min="11023" max="11255" width="12.5703125" style="3"/>
    <col min="11256" max="11256" width="12.5703125" style="3" customWidth="1"/>
    <col min="11257" max="11257" width="12.85546875" style="3" customWidth="1"/>
    <col min="11258" max="11258" width="12.42578125" style="3" customWidth="1"/>
    <col min="11259" max="11262" width="12.5703125" style="3" customWidth="1"/>
    <col min="11263" max="11263" width="13" style="3" customWidth="1"/>
    <col min="11264" max="11264" width="13.140625" style="3" customWidth="1"/>
    <col min="11265" max="11266" width="12.5703125" style="3" customWidth="1"/>
    <col min="11267" max="11267" width="12.140625" style="3" customWidth="1"/>
    <col min="11268" max="11268" width="10.28515625" style="3" customWidth="1"/>
    <col min="11269" max="11269" width="12.5703125" style="3" customWidth="1"/>
    <col min="11270" max="11270" width="10.28515625" style="3" customWidth="1"/>
    <col min="11271" max="11272" width="12.5703125" style="3" customWidth="1"/>
    <col min="11273" max="11273" width="9.7109375" style="3" customWidth="1"/>
    <col min="11274" max="11274" width="12.5703125" style="3" customWidth="1"/>
    <col min="11275" max="11275" width="8.42578125" style="3" customWidth="1"/>
    <col min="11276" max="11276" width="9.5703125" style="3" customWidth="1"/>
    <col min="11277" max="11277" width="7.42578125" style="3" customWidth="1"/>
    <col min="11278" max="11278" width="11.140625" style="3" customWidth="1"/>
    <col min="11279" max="11511" width="12.5703125" style="3"/>
    <col min="11512" max="11512" width="12.5703125" style="3" customWidth="1"/>
    <col min="11513" max="11513" width="12.85546875" style="3" customWidth="1"/>
    <col min="11514" max="11514" width="12.42578125" style="3" customWidth="1"/>
    <col min="11515" max="11518" width="12.5703125" style="3" customWidth="1"/>
    <col min="11519" max="11519" width="13" style="3" customWidth="1"/>
    <col min="11520" max="11520" width="13.140625" style="3" customWidth="1"/>
    <col min="11521" max="11522" width="12.5703125" style="3" customWidth="1"/>
    <col min="11523" max="11523" width="12.140625" style="3" customWidth="1"/>
    <col min="11524" max="11524" width="10.28515625" style="3" customWidth="1"/>
    <col min="11525" max="11525" width="12.5703125" style="3" customWidth="1"/>
    <col min="11526" max="11526" width="10.28515625" style="3" customWidth="1"/>
    <col min="11527" max="11528" width="12.5703125" style="3" customWidth="1"/>
    <col min="11529" max="11529" width="9.7109375" style="3" customWidth="1"/>
    <col min="11530" max="11530" width="12.5703125" style="3" customWidth="1"/>
    <col min="11531" max="11531" width="8.42578125" style="3" customWidth="1"/>
    <col min="11532" max="11532" width="9.5703125" style="3" customWidth="1"/>
    <col min="11533" max="11533" width="7.42578125" style="3" customWidth="1"/>
    <col min="11534" max="11534" width="11.140625" style="3" customWidth="1"/>
    <col min="11535" max="11767" width="12.5703125" style="3"/>
    <col min="11768" max="11768" width="12.5703125" style="3" customWidth="1"/>
    <col min="11769" max="11769" width="12.85546875" style="3" customWidth="1"/>
    <col min="11770" max="11770" width="12.42578125" style="3" customWidth="1"/>
    <col min="11771" max="11774" width="12.5703125" style="3" customWidth="1"/>
    <col min="11775" max="11775" width="13" style="3" customWidth="1"/>
    <col min="11776" max="11776" width="13.140625" style="3" customWidth="1"/>
    <col min="11777" max="11778" width="12.5703125" style="3" customWidth="1"/>
    <col min="11779" max="11779" width="12.140625" style="3" customWidth="1"/>
    <col min="11780" max="11780" width="10.28515625" style="3" customWidth="1"/>
    <col min="11781" max="11781" width="12.5703125" style="3" customWidth="1"/>
    <col min="11782" max="11782" width="10.28515625" style="3" customWidth="1"/>
    <col min="11783" max="11784" width="12.5703125" style="3" customWidth="1"/>
    <col min="11785" max="11785" width="9.7109375" style="3" customWidth="1"/>
    <col min="11786" max="11786" width="12.5703125" style="3" customWidth="1"/>
    <col min="11787" max="11787" width="8.42578125" style="3" customWidth="1"/>
    <col min="11788" max="11788" width="9.5703125" style="3" customWidth="1"/>
    <col min="11789" max="11789" width="7.42578125" style="3" customWidth="1"/>
    <col min="11790" max="11790" width="11.140625" style="3" customWidth="1"/>
    <col min="11791" max="12023" width="12.5703125" style="3"/>
    <col min="12024" max="12024" width="12.5703125" style="3" customWidth="1"/>
    <col min="12025" max="12025" width="12.85546875" style="3" customWidth="1"/>
    <col min="12026" max="12026" width="12.42578125" style="3" customWidth="1"/>
    <col min="12027" max="12030" width="12.5703125" style="3" customWidth="1"/>
    <col min="12031" max="12031" width="13" style="3" customWidth="1"/>
    <col min="12032" max="12032" width="13.140625" style="3" customWidth="1"/>
    <col min="12033" max="12034" width="12.5703125" style="3" customWidth="1"/>
    <col min="12035" max="12035" width="12.140625" style="3" customWidth="1"/>
    <col min="12036" max="12036" width="10.28515625" style="3" customWidth="1"/>
    <col min="12037" max="12037" width="12.5703125" style="3" customWidth="1"/>
    <col min="12038" max="12038" width="10.28515625" style="3" customWidth="1"/>
    <col min="12039" max="12040" width="12.5703125" style="3" customWidth="1"/>
    <col min="12041" max="12041" width="9.7109375" style="3" customWidth="1"/>
    <col min="12042" max="12042" width="12.5703125" style="3" customWidth="1"/>
    <col min="12043" max="12043" width="8.42578125" style="3" customWidth="1"/>
    <col min="12044" max="12044" width="9.5703125" style="3" customWidth="1"/>
    <col min="12045" max="12045" width="7.42578125" style="3" customWidth="1"/>
    <col min="12046" max="12046" width="11.140625" style="3" customWidth="1"/>
    <col min="12047" max="12279" width="12.5703125" style="3"/>
    <col min="12280" max="12280" width="12.5703125" style="3" customWidth="1"/>
    <col min="12281" max="12281" width="12.85546875" style="3" customWidth="1"/>
    <col min="12282" max="12282" width="12.42578125" style="3" customWidth="1"/>
    <col min="12283" max="12286" width="12.5703125" style="3" customWidth="1"/>
    <col min="12287" max="12287" width="13" style="3" customWidth="1"/>
    <col min="12288" max="12288" width="13.140625" style="3" customWidth="1"/>
    <col min="12289" max="12290" width="12.5703125" style="3" customWidth="1"/>
    <col min="12291" max="12291" width="12.140625" style="3" customWidth="1"/>
    <col min="12292" max="12292" width="10.28515625" style="3" customWidth="1"/>
    <col min="12293" max="12293" width="12.5703125" style="3" customWidth="1"/>
    <col min="12294" max="12294" width="10.28515625" style="3" customWidth="1"/>
    <col min="12295" max="12296" width="12.5703125" style="3" customWidth="1"/>
    <col min="12297" max="12297" width="9.7109375" style="3" customWidth="1"/>
    <col min="12298" max="12298" width="12.5703125" style="3" customWidth="1"/>
    <col min="12299" max="12299" width="8.42578125" style="3" customWidth="1"/>
    <col min="12300" max="12300" width="9.5703125" style="3" customWidth="1"/>
    <col min="12301" max="12301" width="7.42578125" style="3" customWidth="1"/>
    <col min="12302" max="12302" width="11.140625" style="3" customWidth="1"/>
    <col min="12303" max="12535" width="12.5703125" style="3"/>
    <col min="12536" max="12536" width="12.5703125" style="3" customWidth="1"/>
    <col min="12537" max="12537" width="12.85546875" style="3" customWidth="1"/>
    <col min="12538" max="12538" width="12.42578125" style="3" customWidth="1"/>
    <col min="12539" max="12542" width="12.5703125" style="3" customWidth="1"/>
    <col min="12543" max="12543" width="13" style="3" customWidth="1"/>
    <col min="12544" max="12544" width="13.140625" style="3" customWidth="1"/>
    <col min="12545" max="12546" width="12.5703125" style="3" customWidth="1"/>
    <col min="12547" max="12547" width="12.140625" style="3" customWidth="1"/>
    <col min="12548" max="12548" width="10.28515625" style="3" customWidth="1"/>
    <col min="12549" max="12549" width="12.5703125" style="3" customWidth="1"/>
    <col min="12550" max="12550" width="10.28515625" style="3" customWidth="1"/>
    <col min="12551" max="12552" width="12.5703125" style="3" customWidth="1"/>
    <col min="12553" max="12553" width="9.7109375" style="3" customWidth="1"/>
    <col min="12554" max="12554" width="12.5703125" style="3" customWidth="1"/>
    <col min="12555" max="12555" width="8.42578125" style="3" customWidth="1"/>
    <col min="12556" max="12556" width="9.5703125" style="3" customWidth="1"/>
    <col min="12557" max="12557" width="7.42578125" style="3" customWidth="1"/>
    <col min="12558" max="12558" width="11.140625" style="3" customWidth="1"/>
    <col min="12559" max="12791" width="12.5703125" style="3"/>
    <col min="12792" max="12792" width="12.5703125" style="3" customWidth="1"/>
    <col min="12793" max="12793" width="12.85546875" style="3" customWidth="1"/>
    <col min="12794" max="12794" width="12.42578125" style="3" customWidth="1"/>
    <col min="12795" max="12798" width="12.5703125" style="3" customWidth="1"/>
    <col min="12799" max="12799" width="13" style="3" customWidth="1"/>
    <col min="12800" max="12800" width="13.140625" style="3" customWidth="1"/>
    <col min="12801" max="12802" width="12.5703125" style="3" customWidth="1"/>
    <col min="12803" max="12803" width="12.140625" style="3" customWidth="1"/>
    <col min="12804" max="12804" width="10.28515625" style="3" customWidth="1"/>
    <col min="12805" max="12805" width="12.5703125" style="3" customWidth="1"/>
    <col min="12806" max="12806" width="10.28515625" style="3" customWidth="1"/>
    <col min="12807" max="12808" width="12.5703125" style="3" customWidth="1"/>
    <col min="12809" max="12809" width="9.7109375" style="3" customWidth="1"/>
    <col min="12810" max="12810" width="12.5703125" style="3" customWidth="1"/>
    <col min="12811" max="12811" width="8.42578125" style="3" customWidth="1"/>
    <col min="12812" max="12812" width="9.5703125" style="3" customWidth="1"/>
    <col min="12813" max="12813" width="7.42578125" style="3" customWidth="1"/>
    <col min="12814" max="12814" width="11.140625" style="3" customWidth="1"/>
    <col min="12815" max="13047" width="12.5703125" style="3"/>
    <col min="13048" max="13048" width="12.5703125" style="3" customWidth="1"/>
    <col min="13049" max="13049" width="12.85546875" style="3" customWidth="1"/>
    <col min="13050" max="13050" width="12.42578125" style="3" customWidth="1"/>
    <col min="13051" max="13054" width="12.5703125" style="3" customWidth="1"/>
    <col min="13055" max="13055" width="13" style="3" customWidth="1"/>
    <col min="13056" max="13056" width="13.140625" style="3" customWidth="1"/>
    <col min="13057" max="13058" width="12.5703125" style="3" customWidth="1"/>
    <col min="13059" max="13059" width="12.140625" style="3" customWidth="1"/>
    <col min="13060" max="13060" width="10.28515625" style="3" customWidth="1"/>
    <col min="13061" max="13061" width="12.5703125" style="3" customWidth="1"/>
    <col min="13062" max="13062" width="10.28515625" style="3" customWidth="1"/>
    <col min="13063" max="13064" width="12.5703125" style="3" customWidth="1"/>
    <col min="13065" max="13065" width="9.7109375" style="3" customWidth="1"/>
    <col min="13066" max="13066" width="12.5703125" style="3" customWidth="1"/>
    <col min="13067" max="13067" width="8.42578125" style="3" customWidth="1"/>
    <col min="13068" max="13068" width="9.5703125" style="3" customWidth="1"/>
    <col min="13069" max="13069" width="7.42578125" style="3" customWidth="1"/>
    <col min="13070" max="13070" width="11.140625" style="3" customWidth="1"/>
    <col min="13071" max="13303" width="12.5703125" style="3"/>
    <col min="13304" max="13304" width="12.5703125" style="3" customWidth="1"/>
    <col min="13305" max="13305" width="12.85546875" style="3" customWidth="1"/>
    <col min="13306" max="13306" width="12.42578125" style="3" customWidth="1"/>
    <col min="13307" max="13310" width="12.5703125" style="3" customWidth="1"/>
    <col min="13311" max="13311" width="13" style="3" customWidth="1"/>
    <col min="13312" max="13312" width="13.140625" style="3" customWidth="1"/>
    <col min="13313" max="13314" width="12.5703125" style="3" customWidth="1"/>
    <col min="13315" max="13315" width="12.140625" style="3" customWidth="1"/>
    <col min="13316" max="13316" width="10.28515625" style="3" customWidth="1"/>
    <col min="13317" max="13317" width="12.5703125" style="3" customWidth="1"/>
    <col min="13318" max="13318" width="10.28515625" style="3" customWidth="1"/>
    <col min="13319" max="13320" width="12.5703125" style="3" customWidth="1"/>
    <col min="13321" max="13321" width="9.7109375" style="3" customWidth="1"/>
    <col min="13322" max="13322" width="12.5703125" style="3" customWidth="1"/>
    <col min="13323" max="13323" width="8.42578125" style="3" customWidth="1"/>
    <col min="13324" max="13324" width="9.5703125" style="3" customWidth="1"/>
    <col min="13325" max="13325" width="7.42578125" style="3" customWidth="1"/>
    <col min="13326" max="13326" width="11.140625" style="3" customWidth="1"/>
    <col min="13327" max="13559" width="12.5703125" style="3"/>
    <col min="13560" max="13560" width="12.5703125" style="3" customWidth="1"/>
    <col min="13561" max="13561" width="12.85546875" style="3" customWidth="1"/>
    <col min="13562" max="13562" width="12.42578125" style="3" customWidth="1"/>
    <col min="13563" max="13566" width="12.5703125" style="3" customWidth="1"/>
    <col min="13567" max="13567" width="13" style="3" customWidth="1"/>
    <col min="13568" max="13568" width="13.140625" style="3" customWidth="1"/>
    <col min="13569" max="13570" width="12.5703125" style="3" customWidth="1"/>
    <col min="13571" max="13571" width="12.140625" style="3" customWidth="1"/>
    <col min="13572" max="13572" width="10.28515625" style="3" customWidth="1"/>
    <col min="13573" max="13573" width="12.5703125" style="3" customWidth="1"/>
    <col min="13574" max="13574" width="10.28515625" style="3" customWidth="1"/>
    <col min="13575" max="13576" width="12.5703125" style="3" customWidth="1"/>
    <col min="13577" max="13577" width="9.7109375" style="3" customWidth="1"/>
    <col min="13578" max="13578" width="12.5703125" style="3" customWidth="1"/>
    <col min="13579" max="13579" width="8.42578125" style="3" customWidth="1"/>
    <col min="13580" max="13580" width="9.5703125" style="3" customWidth="1"/>
    <col min="13581" max="13581" width="7.42578125" style="3" customWidth="1"/>
    <col min="13582" max="13582" width="11.140625" style="3" customWidth="1"/>
    <col min="13583" max="13815" width="12.5703125" style="3"/>
    <col min="13816" max="13816" width="12.5703125" style="3" customWidth="1"/>
    <col min="13817" max="13817" width="12.85546875" style="3" customWidth="1"/>
    <col min="13818" max="13818" width="12.42578125" style="3" customWidth="1"/>
    <col min="13819" max="13822" width="12.5703125" style="3" customWidth="1"/>
    <col min="13823" max="13823" width="13" style="3" customWidth="1"/>
    <col min="13824" max="13824" width="13.140625" style="3" customWidth="1"/>
    <col min="13825" max="13826" width="12.5703125" style="3" customWidth="1"/>
    <col min="13827" max="13827" width="12.140625" style="3" customWidth="1"/>
    <col min="13828" max="13828" width="10.28515625" style="3" customWidth="1"/>
    <col min="13829" max="13829" width="12.5703125" style="3" customWidth="1"/>
    <col min="13830" max="13830" width="10.28515625" style="3" customWidth="1"/>
    <col min="13831" max="13832" width="12.5703125" style="3" customWidth="1"/>
    <col min="13833" max="13833" width="9.7109375" style="3" customWidth="1"/>
    <col min="13834" max="13834" width="12.5703125" style="3" customWidth="1"/>
    <col min="13835" max="13835" width="8.42578125" style="3" customWidth="1"/>
    <col min="13836" max="13836" width="9.5703125" style="3" customWidth="1"/>
    <col min="13837" max="13837" width="7.42578125" style="3" customWidth="1"/>
    <col min="13838" max="13838" width="11.140625" style="3" customWidth="1"/>
    <col min="13839" max="14071" width="12.5703125" style="3"/>
    <col min="14072" max="14072" width="12.5703125" style="3" customWidth="1"/>
    <col min="14073" max="14073" width="12.85546875" style="3" customWidth="1"/>
    <col min="14074" max="14074" width="12.42578125" style="3" customWidth="1"/>
    <col min="14075" max="14078" width="12.5703125" style="3" customWidth="1"/>
    <col min="14079" max="14079" width="13" style="3" customWidth="1"/>
    <col min="14080" max="14080" width="13.140625" style="3" customWidth="1"/>
    <col min="14081" max="14082" width="12.5703125" style="3" customWidth="1"/>
    <col min="14083" max="14083" width="12.140625" style="3" customWidth="1"/>
    <col min="14084" max="14084" width="10.28515625" style="3" customWidth="1"/>
    <col min="14085" max="14085" width="12.5703125" style="3" customWidth="1"/>
    <col min="14086" max="14086" width="10.28515625" style="3" customWidth="1"/>
    <col min="14087" max="14088" width="12.5703125" style="3" customWidth="1"/>
    <col min="14089" max="14089" width="9.7109375" style="3" customWidth="1"/>
    <col min="14090" max="14090" width="12.5703125" style="3" customWidth="1"/>
    <col min="14091" max="14091" width="8.42578125" style="3" customWidth="1"/>
    <col min="14092" max="14092" width="9.5703125" style="3" customWidth="1"/>
    <col min="14093" max="14093" width="7.42578125" style="3" customWidth="1"/>
    <col min="14094" max="14094" width="11.140625" style="3" customWidth="1"/>
    <col min="14095" max="14327" width="12.5703125" style="3"/>
    <col min="14328" max="14328" width="12.5703125" style="3" customWidth="1"/>
    <col min="14329" max="14329" width="12.85546875" style="3" customWidth="1"/>
    <col min="14330" max="14330" width="12.42578125" style="3" customWidth="1"/>
    <col min="14331" max="14334" width="12.5703125" style="3" customWidth="1"/>
    <col min="14335" max="14335" width="13" style="3" customWidth="1"/>
    <col min="14336" max="14336" width="13.140625" style="3" customWidth="1"/>
    <col min="14337" max="14338" width="12.5703125" style="3" customWidth="1"/>
    <col min="14339" max="14339" width="12.140625" style="3" customWidth="1"/>
    <col min="14340" max="14340" width="10.28515625" style="3" customWidth="1"/>
    <col min="14341" max="14341" width="12.5703125" style="3" customWidth="1"/>
    <col min="14342" max="14342" width="10.28515625" style="3" customWidth="1"/>
    <col min="14343" max="14344" width="12.5703125" style="3" customWidth="1"/>
    <col min="14345" max="14345" width="9.7109375" style="3" customWidth="1"/>
    <col min="14346" max="14346" width="12.5703125" style="3" customWidth="1"/>
    <col min="14347" max="14347" width="8.42578125" style="3" customWidth="1"/>
    <col min="14348" max="14348" width="9.5703125" style="3" customWidth="1"/>
    <col min="14349" max="14349" width="7.42578125" style="3" customWidth="1"/>
    <col min="14350" max="14350" width="11.140625" style="3" customWidth="1"/>
    <col min="14351" max="14583" width="12.5703125" style="3"/>
    <col min="14584" max="14584" width="12.5703125" style="3" customWidth="1"/>
    <col min="14585" max="14585" width="12.85546875" style="3" customWidth="1"/>
    <col min="14586" max="14586" width="12.42578125" style="3" customWidth="1"/>
    <col min="14587" max="14590" width="12.5703125" style="3" customWidth="1"/>
    <col min="14591" max="14591" width="13" style="3" customWidth="1"/>
    <col min="14592" max="14592" width="13.140625" style="3" customWidth="1"/>
    <col min="14593" max="14594" width="12.5703125" style="3" customWidth="1"/>
    <col min="14595" max="14595" width="12.140625" style="3" customWidth="1"/>
    <col min="14596" max="14596" width="10.28515625" style="3" customWidth="1"/>
    <col min="14597" max="14597" width="12.5703125" style="3" customWidth="1"/>
    <col min="14598" max="14598" width="10.28515625" style="3" customWidth="1"/>
    <col min="14599" max="14600" width="12.5703125" style="3" customWidth="1"/>
    <col min="14601" max="14601" width="9.7109375" style="3" customWidth="1"/>
    <col min="14602" max="14602" width="12.5703125" style="3" customWidth="1"/>
    <col min="14603" max="14603" width="8.42578125" style="3" customWidth="1"/>
    <col min="14604" max="14604" width="9.5703125" style="3" customWidth="1"/>
    <col min="14605" max="14605" width="7.42578125" style="3" customWidth="1"/>
    <col min="14606" max="14606" width="11.140625" style="3" customWidth="1"/>
    <col min="14607" max="14839" width="12.5703125" style="3"/>
    <col min="14840" max="14840" width="12.5703125" style="3" customWidth="1"/>
    <col min="14841" max="14841" width="12.85546875" style="3" customWidth="1"/>
    <col min="14842" max="14842" width="12.42578125" style="3" customWidth="1"/>
    <col min="14843" max="14846" width="12.5703125" style="3" customWidth="1"/>
    <col min="14847" max="14847" width="13" style="3" customWidth="1"/>
    <col min="14848" max="14848" width="13.140625" style="3" customWidth="1"/>
    <col min="14849" max="14850" width="12.5703125" style="3" customWidth="1"/>
    <col min="14851" max="14851" width="12.140625" style="3" customWidth="1"/>
    <col min="14852" max="14852" width="10.28515625" style="3" customWidth="1"/>
    <col min="14853" max="14853" width="12.5703125" style="3" customWidth="1"/>
    <col min="14854" max="14854" width="10.28515625" style="3" customWidth="1"/>
    <col min="14855" max="14856" width="12.5703125" style="3" customWidth="1"/>
    <col min="14857" max="14857" width="9.7109375" style="3" customWidth="1"/>
    <col min="14858" max="14858" width="12.5703125" style="3" customWidth="1"/>
    <col min="14859" max="14859" width="8.42578125" style="3" customWidth="1"/>
    <col min="14860" max="14860" width="9.5703125" style="3" customWidth="1"/>
    <col min="14861" max="14861" width="7.42578125" style="3" customWidth="1"/>
    <col min="14862" max="14862" width="11.140625" style="3" customWidth="1"/>
    <col min="14863" max="15095" width="12.5703125" style="3"/>
    <col min="15096" max="15096" width="12.5703125" style="3" customWidth="1"/>
    <col min="15097" max="15097" width="12.85546875" style="3" customWidth="1"/>
    <col min="15098" max="15098" width="12.42578125" style="3" customWidth="1"/>
    <col min="15099" max="15102" width="12.5703125" style="3" customWidth="1"/>
    <col min="15103" max="15103" width="13" style="3" customWidth="1"/>
    <col min="15104" max="15104" width="13.140625" style="3" customWidth="1"/>
    <col min="15105" max="15106" width="12.5703125" style="3" customWidth="1"/>
    <col min="15107" max="15107" width="12.140625" style="3" customWidth="1"/>
    <col min="15108" max="15108" width="10.28515625" style="3" customWidth="1"/>
    <col min="15109" max="15109" width="12.5703125" style="3" customWidth="1"/>
    <col min="15110" max="15110" width="10.28515625" style="3" customWidth="1"/>
    <col min="15111" max="15112" width="12.5703125" style="3" customWidth="1"/>
    <col min="15113" max="15113" width="9.7109375" style="3" customWidth="1"/>
    <col min="15114" max="15114" width="12.5703125" style="3" customWidth="1"/>
    <col min="15115" max="15115" width="8.42578125" style="3" customWidth="1"/>
    <col min="15116" max="15116" width="9.5703125" style="3" customWidth="1"/>
    <col min="15117" max="15117" width="7.42578125" style="3" customWidth="1"/>
    <col min="15118" max="15118" width="11.140625" style="3" customWidth="1"/>
    <col min="15119" max="15351" width="12.5703125" style="3"/>
    <col min="15352" max="15352" width="12.5703125" style="3" customWidth="1"/>
    <col min="15353" max="15353" width="12.85546875" style="3" customWidth="1"/>
    <col min="15354" max="15354" width="12.42578125" style="3" customWidth="1"/>
    <col min="15355" max="15358" width="12.5703125" style="3" customWidth="1"/>
    <col min="15359" max="15359" width="13" style="3" customWidth="1"/>
    <col min="15360" max="15360" width="13.140625" style="3" customWidth="1"/>
    <col min="15361" max="15362" width="12.5703125" style="3" customWidth="1"/>
    <col min="15363" max="15363" width="12.140625" style="3" customWidth="1"/>
    <col min="15364" max="15364" width="10.28515625" style="3" customWidth="1"/>
    <col min="15365" max="15365" width="12.5703125" style="3" customWidth="1"/>
    <col min="15366" max="15366" width="10.28515625" style="3" customWidth="1"/>
    <col min="15367" max="15368" width="12.5703125" style="3" customWidth="1"/>
    <col min="15369" max="15369" width="9.7109375" style="3" customWidth="1"/>
    <col min="15370" max="15370" width="12.5703125" style="3" customWidth="1"/>
    <col min="15371" max="15371" width="8.42578125" style="3" customWidth="1"/>
    <col min="15372" max="15372" width="9.5703125" style="3" customWidth="1"/>
    <col min="15373" max="15373" width="7.42578125" style="3" customWidth="1"/>
    <col min="15374" max="15374" width="11.140625" style="3" customWidth="1"/>
    <col min="15375" max="15607" width="12.5703125" style="3"/>
    <col min="15608" max="15608" width="12.5703125" style="3" customWidth="1"/>
    <col min="15609" max="15609" width="12.85546875" style="3" customWidth="1"/>
    <col min="15610" max="15610" width="12.42578125" style="3" customWidth="1"/>
    <col min="15611" max="15614" width="12.5703125" style="3" customWidth="1"/>
    <col min="15615" max="15615" width="13" style="3" customWidth="1"/>
    <col min="15616" max="15616" width="13.140625" style="3" customWidth="1"/>
    <col min="15617" max="15618" width="12.5703125" style="3" customWidth="1"/>
    <col min="15619" max="15619" width="12.140625" style="3" customWidth="1"/>
    <col min="15620" max="15620" width="10.28515625" style="3" customWidth="1"/>
    <col min="15621" max="15621" width="12.5703125" style="3" customWidth="1"/>
    <col min="15622" max="15622" width="10.28515625" style="3" customWidth="1"/>
    <col min="15623" max="15624" width="12.5703125" style="3" customWidth="1"/>
    <col min="15625" max="15625" width="9.7109375" style="3" customWidth="1"/>
    <col min="15626" max="15626" width="12.5703125" style="3" customWidth="1"/>
    <col min="15627" max="15627" width="8.42578125" style="3" customWidth="1"/>
    <col min="15628" max="15628" width="9.5703125" style="3" customWidth="1"/>
    <col min="15629" max="15629" width="7.42578125" style="3" customWidth="1"/>
    <col min="15630" max="15630" width="11.140625" style="3" customWidth="1"/>
    <col min="15631" max="15863" width="12.5703125" style="3"/>
    <col min="15864" max="15864" width="12.5703125" style="3" customWidth="1"/>
    <col min="15865" max="15865" width="12.85546875" style="3" customWidth="1"/>
    <col min="15866" max="15866" width="12.42578125" style="3" customWidth="1"/>
    <col min="15867" max="15870" width="12.5703125" style="3" customWidth="1"/>
    <col min="15871" max="15871" width="13" style="3" customWidth="1"/>
    <col min="15872" max="15872" width="13.140625" style="3" customWidth="1"/>
    <col min="15873" max="15874" width="12.5703125" style="3" customWidth="1"/>
    <col min="15875" max="15875" width="12.140625" style="3" customWidth="1"/>
    <col min="15876" max="15876" width="10.28515625" style="3" customWidth="1"/>
    <col min="15877" max="15877" width="12.5703125" style="3" customWidth="1"/>
    <col min="15878" max="15878" width="10.28515625" style="3" customWidth="1"/>
    <col min="15879" max="15880" width="12.5703125" style="3" customWidth="1"/>
    <col min="15881" max="15881" width="9.7109375" style="3" customWidth="1"/>
    <col min="15882" max="15882" width="12.5703125" style="3" customWidth="1"/>
    <col min="15883" max="15883" width="8.42578125" style="3" customWidth="1"/>
    <col min="15884" max="15884" width="9.5703125" style="3" customWidth="1"/>
    <col min="15885" max="15885" width="7.42578125" style="3" customWidth="1"/>
    <col min="15886" max="15886" width="11.140625" style="3" customWidth="1"/>
    <col min="15887" max="16119" width="12.5703125" style="3"/>
    <col min="16120" max="16120" width="12.5703125" style="3" customWidth="1"/>
    <col min="16121" max="16121" width="12.85546875" style="3" customWidth="1"/>
    <col min="16122" max="16122" width="12.42578125" style="3" customWidth="1"/>
    <col min="16123" max="16126" width="12.5703125" style="3" customWidth="1"/>
    <col min="16127" max="16127" width="13" style="3" customWidth="1"/>
    <col min="16128" max="16128" width="13.140625" style="3" customWidth="1"/>
    <col min="16129" max="16130" width="12.5703125" style="3" customWidth="1"/>
    <col min="16131" max="16131" width="12.140625" style="3" customWidth="1"/>
    <col min="16132" max="16132" width="10.28515625" style="3" customWidth="1"/>
    <col min="16133" max="16133" width="12.5703125" style="3" customWidth="1"/>
    <col min="16134" max="16134" width="10.28515625" style="3" customWidth="1"/>
    <col min="16135" max="16136" width="12.5703125" style="3" customWidth="1"/>
    <col min="16137" max="16137" width="9.7109375" style="3" customWidth="1"/>
    <col min="16138" max="16138" width="12.5703125" style="3" customWidth="1"/>
    <col min="16139" max="16139" width="8.42578125" style="3" customWidth="1"/>
    <col min="16140" max="16140" width="9.5703125" style="3" customWidth="1"/>
    <col min="16141" max="16141" width="7.42578125" style="3" customWidth="1"/>
    <col min="16142" max="16142" width="11.140625" style="3" customWidth="1"/>
    <col min="16143" max="16384" width="12.5703125" style="3"/>
  </cols>
  <sheetData>
    <row r="1" spans="1:14" x14ac:dyDescent="0.3">
      <c r="A1" s="3" t="s">
        <v>225</v>
      </c>
    </row>
    <row r="2" spans="1:14" x14ac:dyDescent="0.3">
      <c r="A2" s="1" t="s">
        <v>182</v>
      </c>
      <c r="B2" s="1"/>
      <c r="C2" s="2"/>
      <c r="D2" s="2"/>
      <c r="E2" s="2"/>
      <c r="F2" s="2"/>
      <c r="G2" s="2"/>
    </row>
    <row r="3" spans="1:14" x14ac:dyDescent="0.3">
      <c r="A3" s="1"/>
      <c r="B3" s="1"/>
      <c r="C3" s="1" t="s">
        <v>0</v>
      </c>
      <c r="D3" s="1"/>
      <c r="E3" s="1"/>
      <c r="F3" s="1"/>
      <c r="G3" s="1"/>
      <c r="J3" s="9"/>
      <c r="K3" s="9"/>
      <c r="L3" s="9"/>
      <c r="M3" s="9"/>
      <c r="N3" s="9"/>
    </row>
    <row r="4" spans="1:14" x14ac:dyDescent="0.3">
      <c r="A4" s="4" t="s">
        <v>1</v>
      </c>
      <c r="B4" s="4"/>
      <c r="C4" s="1"/>
      <c r="D4" s="1"/>
      <c r="E4" s="1" t="s">
        <v>2</v>
      </c>
      <c r="F4" s="1"/>
      <c r="G4" s="1"/>
      <c r="J4" s="9"/>
      <c r="K4" s="9"/>
      <c r="L4" s="9"/>
      <c r="M4" s="9"/>
      <c r="N4" s="9"/>
    </row>
    <row r="5" spans="1:14" x14ac:dyDescent="0.3">
      <c r="A5" s="4" t="s">
        <v>3</v>
      </c>
      <c r="B5" s="4"/>
      <c r="C5" s="1"/>
      <c r="D5" s="1"/>
      <c r="E5" s="1" t="s">
        <v>4</v>
      </c>
      <c r="F5" s="1"/>
      <c r="G5" s="1"/>
      <c r="J5" s="9"/>
      <c r="K5" s="9"/>
      <c r="L5" s="9"/>
      <c r="M5" s="9"/>
      <c r="N5" s="9"/>
    </row>
    <row r="6" spans="1:14" x14ac:dyDescent="0.3">
      <c r="J6" s="9"/>
      <c r="K6" s="9"/>
      <c r="L6" s="9"/>
      <c r="M6" s="9"/>
      <c r="N6" s="9"/>
    </row>
    <row r="7" spans="1:14" x14ac:dyDescent="0.3">
      <c r="B7" s="11" t="s">
        <v>260</v>
      </c>
      <c r="J7" s="9"/>
      <c r="K7" s="9"/>
      <c r="L7" s="9"/>
      <c r="M7" s="9"/>
      <c r="N7" s="9"/>
    </row>
    <row r="8" spans="1:14" ht="15.75" thickBot="1" x14ac:dyDescent="0.35">
      <c r="D8" s="14" t="s">
        <v>192</v>
      </c>
      <c r="J8" s="9"/>
      <c r="K8" s="9"/>
      <c r="L8" s="9"/>
      <c r="M8" s="9"/>
      <c r="N8" s="9"/>
    </row>
    <row r="9" spans="1:14" x14ac:dyDescent="0.3">
      <c r="A9" s="213" t="s">
        <v>183</v>
      </c>
      <c r="B9" s="214"/>
      <c r="C9" s="214"/>
      <c r="D9" s="214"/>
      <c r="E9" s="214"/>
      <c r="F9" s="214"/>
      <c r="G9" s="215">
        <v>20316000</v>
      </c>
      <c r="H9" s="7" t="s">
        <v>5</v>
      </c>
      <c r="J9" s="9"/>
      <c r="K9" s="9"/>
      <c r="L9" s="9"/>
      <c r="M9" s="9"/>
      <c r="N9" s="9"/>
    </row>
    <row r="10" spans="1:14" x14ac:dyDescent="0.3">
      <c r="A10" s="8"/>
      <c r="B10" s="9"/>
      <c r="C10" s="218"/>
      <c r="D10" s="218"/>
      <c r="E10" s="218" t="s">
        <v>6</v>
      </c>
      <c r="F10" s="218"/>
      <c r="G10" s="219">
        <f>SUM(G9*5%)</f>
        <v>1015800</v>
      </c>
      <c r="H10" s="10"/>
    </row>
    <row r="11" spans="1:14" x14ac:dyDescent="0.3">
      <c r="A11" s="8"/>
      <c r="B11" s="9"/>
      <c r="C11" s="218"/>
      <c r="D11" s="218"/>
      <c r="E11" s="218" t="s">
        <v>7</v>
      </c>
      <c r="F11" s="218"/>
      <c r="G11" s="219">
        <f>SUM(G9*1%)</f>
        <v>203160</v>
      </c>
      <c r="H11" s="10"/>
    </row>
    <row r="12" spans="1:14" x14ac:dyDescent="0.3">
      <c r="A12" s="8"/>
      <c r="B12" s="9"/>
      <c r="C12" s="218"/>
      <c r="D12" s="218" t="s">
        <v>184</v>
      </c>
      <c r="E12" s="218"/>
      <c r="F12" s="218"/>
      <c r="G12" s="219">
        <f>SUM(G9-G10-G11)</f>
        <v>19097040</v>
      </c>
      <c r="H12" s="10"/>
    </row>
    <row r="13" spans="1:14" x14ac:dyDescent="0.3">
      <c r="A13" s="8"/>
      <c r="B13" s="9"/>
      <c r="C13" s="218"/>
      <c r="D13" s="218" t="s">
        <v>185</v>
      </c>
      <c r="E13" s="218"/>
      <c r="F13" s="218"/>
      <c r="G13" s="219">
        <f>SUM('2,corect DMS reca'!E52)</f>
        <v>6365073.29</v>
      </c>
      <c r="H13" s="10"/>
    </row>
    <row r="14" spans="1:14" x14ac:dyDescent="0.3">
      <c r="A14" s="8"/>
      <c r="B14" s="9"/>
      <c r="C14" s="218"/>
      <c r="D14" s="218" t="s">
        <v>186</v>
      </c>
      <c r="E14" s="218"/>
      <c r="F14" s="218"/>
      <c r="G14" s="219">
        <f>SUM('2,corect DMS reca'!G52)</f>
        <v>6365073.29</v>
      </c>
      <c r="H14" s="10"/>
    </row>
    <row r="15" spans="1:14" ht="15.75" thickBot="1" x14ac:dyDescent="0.35">
      <c r="A15" s="12"/>
      <c r="B15" s="13"/>
      <c r="C15" s="220"/>
      <c r="D15" s="220" t="s">
        <v>187</v>
      </c>
      <c r="E15" s="220"/>
      <c r="F15" s="220"/>
      <c r="G15" s="221">
        <f>SUM(G12-G13-G14)</f>
        <v>6366893.4200000009</v>
      </c>
      <c r="H15" s="217"/>
    </row>
    <row r="16" spans="1:14" ht="15.75" thickBot="1" x14ac:dyDescent="0.35">
      <c r="A16" s="11" t="s">
        <v>73</v>
      </c>
    </row>
    <row r="17" spans="1:14" ht="75" x14ac:dyDescent="0.3">
      <c r="A17" s="17" t="s">
        <v>8</v>
      </c>
      <c r="B17" s="18" t="s">
        <v>188</v>
      </c>
      <c r="C17" s="18" t="s">
        <v>189</v>
      </c>
      <c r="D17" s="18" t="s">
        <v>78</v>
      </c>
      <c r="E17" s="18" t="s">
        <v>13</v>
      </c>
      <c r="F17" s="18" t="s">
        <v>76</v>
      </c>
      <c r="G17" s="18" t="s">
        <v>190</v>
      </c>
      <c r="H17" s="19" t="s">
        <v>96</v>
      </c>
      <c r="I17" s="19" t="s">
        <v>97</v>
      </c>
      <c r="J17" s="16"/>
      <c r="K17" s="16"/>
      <c r="L17" s="16"/>
      <c r="M17" s="16"/>
      <c r="N17" s="16"/>
    </row>
    <row r="18" spans="1:14" x14ac:dyDescent="0.3">
      <c r="A18" s="224" t="s">
        <v>18</v>
      </c>
      <c r="B18" s="27">
        <f>SUM('0. final an 2022'!S18+'0. final an 2022'!AA18+'0. final an 2022'!AI18)</f>
        <v>10273</v>
      </c>
      <c r="C18" s="28">
        <f>SUM(B18/9)</f>
        <v>1141.4444444444443</v>
      </c>
      <c r="D18" s="26">
        <v>1142</v>
      </c>
      <c r="E18" s="26">
        <v>0.8</v>
      </c>
      <c r="F18" s="223">
        <v>1.7215</v>
      </c>
      <c r="G18" s="26">
        <v>1738</v>
      </c>
      <c r="H18" s="225">
        <f>SUM(D18*E18*F18*G18)</f>
        <v>2733461.0512000001</v>
      </c>
      <c r="I18" s="225">
        <f>SUM(D18*F18*G18)</f>
        <v>3416826.3139999998</v>
      </c>
    </row>
    <row r="19" spans="1:14" x14ac:dyDescent="0.3">
      <c r="A19" s="224" t="s">
        <v>19</v>
      </c>
      <c r="B19" s="27">
        <f>SUM('0. final an 2022'!S36+'0. final an 2022'!AA36+'0. final an 2022'!AI36)</f>
        <v>2760</v>
      </c>
      <c r="C19" s="28">
        <f t="shared" ref="C19:C21" si="0">SUM(B19/9)</f>
        <v>306.66666666666669</v>
      </c>
      <c r="D19" s="26">
        <v>307</v>
      </c>
      <c r="E19" s="26">
        <v>0.7</v>
      </c>
      <c r="F19" s="223">
        <v>1.1147</v>
      </c>
      <c r="G19" s="26">
        <v>1709</v>
      </c>
      <c r="H19" s="225">
        <f t="shared" ref="H19:H21" si="1">SUM(D19*E19*F19*G19)</f>
        <v>409389.29226999998</v>
      </c>
      <c r="I19" s="225">
        <f t="shared" ref="I19:I21" si="2">SUM(D19*F19*G19)</f>
        <v>584841.84609999997</v>
      </c>
    </row>
    <row r="20" spans="1:14" x14ac:dyDescent="0.3">
      <c r="A20" s="224" t="s">
        <v>20</v>
      </c>
      <c r="B20" s="27">
        <f>SUM('0. final an 2022'!S49+'0. final an 2022'!AA49+'0. final an 2022'!AI49)</f>
        <v>3014</v>
      </c>
      <c r="C20" s="28">
        <f t="shared" si="0"/>
        <v>334.88888888888891</v>
      </c>
      <c r="D20" s="26">
        <v>335</v>
      </c>
      <c r="E20" s="26">
        <v>0.7</v>
      </c>
      <c r="F20" s="223">
        <v>1.3715999999999999</v>
      </c>
      <c r="G20" s="26">
        <v>1709</v>
      </c>
      <c r="H20" s="225">
        <f t="shared" si="1"/>
        <v>549683.10179999995</v>
      </c>
      <c r="I20" s="225">
        <f t="shared" si="2"/>
        <v>785261.57400000002</v>
      </c>
    </row>
    <row r="21" spans="1:14" x14ac:dyDescent="0.3">
      <c r="A21" s="224" t="s">
        <v>21</v>
      </c>
      <c r="B21" s="27">
        <f>SUM('0. final an 2022'!S62+'0. final an 2022'!AA62+'0. final an 2022'!AI62)</f>
        <v>839</v>
      </c>
      <c r="C21" s="28">
        <f t="shared" si="0"/>
        <v>93.222222222222229</v>
      </c>
      <c r="D21" s="26">
        <v>94</v>
      </c>
      <c r="E21" s="26">
        <v>0.7</v>
      </c>
      <c r="F21" s="223">
        <v>1.3573999999999999</v>
      </c>
      <c r="G21" s="26">
        <v>1709</v>
      </c>
      <c r="H21" s="225">
        <f t="shared" si="1"/>
        <v>152642.61627999999</v>
      </c>
      <c r="I21" s="225">
        <f t="shared" si="2"/>
        <v>218060.88039999999</v>
      </c>
    </row>
    <row r="22" spans="1:14" ht="15.75" thickBot="1" x14ac:dyDescent="0.35">
      <c r="A22" s="227" t="s">
        <v>10</v>
      </c>
      <c r="B22" s="228">
        <f>SUM(B18:B21)</f>
        <v>16886</v>
      </c>
      <c r="C22" s="231">
        <f t="shared" ref="C22" si="3">SUM(B22/12)</f>
        <v>1407.1666666666667</v>
      </c>
      <c r="D22" s="229">
        <f>SUM(D18:D21)</f>
        <v>1878</v>
      </c>
      <c r="E22" s="229"/>
      <c r="F22" s="229"/>
      <c r="G22" s="229"/>
      <c r="H22" s="230">
        <f>SUM(H18:H21)</f>
        <v>3845176.0615500002</v>
      </c>
      <c r="I22" s="230">
        <f>SUM(I18:I21)</f>
        <v>5004990.6145000001</v>
      </c>
    </row>
    <row r="23" spans="1:14" ht="15.75" thickBot="1" x14ac:dyDescent="0.35">
      <c r="A23" s="11" t="s">
        <v>79</v>
      </c>
    </row>
    <row r="24" spans="1:14" ht="75" x14ac:dyDescent="0.3">
      <c r="A24" s="17" t="s">
        <v>8</v>
      </c>
      <c r="B24" s="18" t="s">
        <v>74</v>
      </c>
      <c r="C24" s="18" t="s">
        <v>75</v>
      </c>
      <c r="D24" s="18" t="s">
        <v>78</v>
      </c>
      <c r="E24" s="18" t="s">
        <v>82</v>
      </c>
      <c r="F24" s="18" t="s">
        <v>83</v>
      </c>
      <c r="G24" s="18" t="s">
        <v>85</v>
      </c>
      <c r="H24" s="18" t="s">
        <v>86</v>
      </c>
      <c r="I24" s="18" t="s">
        <v>131</v>
      </c>
      <c r="J24" s="20"/>
    </row>
    <row r="25" spans="1:14" ht="45" x14ac:dyDescent="0.3">
      <c r="A25" s="224" t="s">
        <v>16</v>
      </c>
      <c r="B25" s="27">
        <f>SUM('0. final an 2022'!AK34)</f>
        <v>0</v>
      </c>
      <c r="C25" s="28">
        <f>SUM(B25/12)</f>
        <v>0</v>
      </c>
      <c r="D25" s="26">
        <v>37</v>
      </c>
      <c r="E25" s="26">
        <v>11.25</v>
      </c>
      <c r="F25" s="232" t="s">
        <v>87</v>
      </c>
      <c r="G25" s="26">
        <v>234.25</v>
      </c>
      <c r="H25" s="225">
        <f>SUM(G25)</f>
        <v>234.25</v>
      </c>
      <c r="I25" s="225">
        <f>SUM(D25*E25*H25)</f>
        <v>97506.5625</v>
      </c>
      <c r="J25" s="244"/>
    </row>
    <row r="26" spans="1:14" ht="30" x14ac:dyDescent="0.3">
      <c r="A26" s="224" t="s">
        <v>80</v>
      </c>
      <c r="B26" s="27">
        <f>SUM('0. final an 2022'!AK35)</f>
        <v>0</v>
      </c>
      <c r="C26" s="28">
        <f t="shared" ref="C26" si="4">SUM(B26/12)</f>
        <v>0</v>
      </c>
      <c r="D26" s="26">
        <v>9</v>
      </c>
      <c r="E26" s="26">
        <v>8.18</v>
      </c>
      <c r="F26" s="232" t="s">
        <v>84</v>
      </c>
      <c r="G26" s="26">
        <v>664.11</v>
      </c>
      <c r="H26" s="225">
        <f>SUM(G26)</f>
        <v>664.11</v>
      </c>
      <c r="I26" s="225">
        <f>SUM(D26*E26*H26)</f>
        <v>48891.778200000001</v>
      </c>
      <c r="J26" s="244"/>
    </row>
    <row r="27" spans="1:14" x14ac:dyDescent="0.3">
      <c r="A27" s="224" t="s">
        <v>81</v>
      </c>
      <c r="B27" s="27">
        <f>SUM(B25:B26)</f>
        <v>0</v>
      </c>
      <c r="C27" s="28">
        <f t="shared" ref="C27:D27" si="5">SUM(C25:C26)</f>
        <v>0</v>
      </c>
      <c r="D27" s="27">
        <f t="shared" si="5"/>
        <v>46</v>
      </c>
      <c r="E27" s="26"/>
      <c r="F27" s="232"/>
      <c r="G27" s="26"/>
      <c r="H27" s="225"/>
      <c r="I27" s="225">
        <f>SUM(I25:I26)</f>
        <v>146398.3407</v>
      </c>
      <c r="J27" s="263"/>
    </row>
    <row r="28" spans="1:14" ht="15.75" thickBot="1" x14ac:dyDescent="0.35">
      <c r="A28" s="11" t="s">
        <v>88</v>
      </c>
    </row>
    <row r="29" spans="1:14" ht="105" x14ac:dyDescent="0.3">
      <c r="A29" s="17" t="s">
        <v>8</v>
      </c>
      <c r="B29" s="18" t="s">
        <v>191</v>
      </c>
      <c r="C29" s="18" t="s">
        <v>228</v>
      </c>
      <c r="D29" s="18" t="s">
        <v>91</v>
      </c>
      <c r="E29" s="19" t="s">
        <v>102</v>
      </c>
      <c r="F29" s="389" t="s">
        <v>217</v>
      </c>
      <c r="G29" s="237"/>
      <c r="H29" s="237"/>
    </row>
    <row r="30" spans="1:14" x14ac:dyDescent="0.3">
      <c r="A30" s="224" t="s">
        <v>18</v>
      </c>
      <c r="B30" s="28">
        <f>SUM('0. final an 2022'!T26+'0. final an 2022'!T27+'0. final an 2022'!T28+'0. final an 2022'!AB26+'0. final an 2022'!AB27+'0. final an 2022'!AB28+'0. final an 2022'!AJ26+'0. final an 2022'!AJ27+'0. final an 2022'!AJ28)</f>
        <v>2986501.23</v>
      </c>
      <c r="C30" s="28">
        <f>SUM(B30/9)</f>
        <v>331833.46999999997</v>
      </c>
      <c r="D30" s="233">
        <v>1.159</v>
      </c>
      <c r="E30" s="225">
        <f>SUM(C30*D30)</f>
        <v>384594.99172999995</v>
      </c>
      <c r="F30" s="390">
        <v>406109.85</v>
      </c>
      <c r="G30" s="216"/>
      <c r="H30" s="216"/>
    </row>
    <row r="31" spans="1:14" x14ac:dyDescent="0.3">
      <c r="A31" s="224" t="s">
        <v>19</v>
      </c>
      <c r="B31" s="28">
        <f>SUM('0. final an 2022'!T40+'0. final an 2022'!T41+'0. final an 2022'!T42+'0. final an 2022'!AB40+'0. final an 2022'!AB41+'0. final an 2022'!AB42+'0. final an 2022'!AJ40+'0. final an 2022'!AJ41+'0. final an 2022'!AJ42)</f>
        <v>1613335.59</v>
      </c>
      <c r="C31" s="28">
        <f t="shared" ref="C31:C33" si="6">SUM(B31/9)</f>
        <v>179259.51</v>
      </c>
      <c r="D31" s="233">
        <v>1.159</v>
      </c>
      <c r="E31" s="225">
        <f t="shared" ref="E31:E33" si="7">SUM(C31*D31)</f>
        <v>207761.77209000001</v>
      </c>
      <c r="F31" s="390">
        <v>210098.58</v>
      </c>
      <c r="G31" s="216"/>
      <c r="H31" s="216"/>
    </row>
    <row r="32" spans="1:14" x14ac:dyDescent="0.3">
      <c r="A32" s="224" t="s">
        <v>20</v>
      </c>
      <c r="B32" s="28">
        <f>SUM('0. final an 2022'!T53+'0. final an 2022'!T54+'0. final an 2022'!T55+'0. final an 2022'!AB53+'0. final an 2022'!AB54+'0. final an 2022'!AB55+'0. final an 2022'!AJ53+'0. final an 2022'!AJ54+'0. final an 2022'!AJ55)</f>
        <v>2618556.9500000002</v>
      </c>
      <c r="C32" s="28">
        <f t="shared" si="6"/>
        <v>290950.77222222224</v>
      </c>
      <c r="D32" s="233">
        <v>1.159</v>
      </c>
      <c r="E32" s="225">
        <f t="shared" si="7"/>
        <v>337211.94500555558</v>
      </c>
      <c r="F32" s="390">
        <v>336171.2</v>
      </c>
      <c r="G32" s="216"/>
      <c r="H32" s="216"/>
    </row>
    <row r="33" spans="1:10" x14ac:dyDescent="0.3">
      <c r="A33" s="224" t="s">
        <v>21</v>
      </c>
      <c r="B33" s="28">
        <f>SUM('0. final an 2022'!T66+'0. final an 2022'!T67+'0. final an 2022'!T68+'0. final an 2022'!AB66+'0. final an 2022'!AB67+'0. final an 2022'!AB68+'0. final an 2022'!AJ66+'0. final an 2022'!AJ67+'0. final an 2022'!AJ68)</f>
        <v>1103255.4900000002</v>
      </c>
      <c r="C33" s="28">
        <f t="shared" si="6"/>
        <v>122583.94333333336</v>
      </c>
      <c r="D33" s="233">
        <v>1.159</v>
      </c>
      <c r="E33" s="225">
        <f t="shared" si="7"/>
        <v>142074.79032333338</v>
      </c>
      <c r="F33" s="390">
        <v>130828.79</v>
      </c>
      <c r="G33" s="216"/>
      <c r="H33" s="216"/>
    </row>
    <row r="34" spans="1:10" ht="15.75" thickBot="1" x14ac:dyDescent="0.35">
      <c r="A34" s="227" t="s">
        <v>10</v>
      </c>
      <c r="B34" s="231">
        <f>SUM(B30:B33)</f>
        <v>8321649.2600000007</v>
      </c>
      <c r="C34" s="231">
        <f>SUM(C30:C33)</f>
        <v>924627.69555555563</v>
      </c>
      <c r="D34" s="231"/>
      <c r="E34" s="230">
        <f t="shared" ref="E34" si="8">SUM(E30:E33)</f>
        <v>1071643.499148889</v>
      </c>
      <c r="F34" s="219"/>
      <c r="G34" s="219"/>
      <c r="H34" s="219"/>
    </row>
    <row r="35" spans="1:10" x14ac:dyDescent="0.3">
      <c r="B35" s="15">
        <f>SUM(B34+'0. final an 2022'!L83+'0. final an 2022'!L84+'0. final an 2022'!L85-'0. final an 2022'!AL83-'0. final an 2022'!AL84-'0. final an 2022'!AL85)</f>
        <v>2.3283064365386963E-10</v>
      </c>
    </row>
    <row r="36" spans="1:10" ht="15.75" thickBot="1" x14ac:dyDescent="0.35">
      <c r="A36" s="11" t="s">
        <v>193</v>
      </c>
      <c r="B36" s="367"/>
      <c r="C36" s="14"/>
    </row>
    <row r="37" spans="1:10" x14ac:dyDescent="0.3">
      <c r="A37" s="213" t="s">
        <v>196</v>
      </c>
      <c r="B37" s="371"/>
      <c r="C37" s="6"/>
      <c r="D37" s="6"/>
      <c r="E37" s="7"/>
    </row>
    <row r="38" spans="1:10" ht="45" x14ac:dyDescent="0.3">
      <c r="A38" s="372" t="s">
        <v>8</v>
      </c>
      <c r="B38" s="368" t="s">
        <v>194</v>
      </c>
      <c r="C38" s="21" t="s">
        <v>185</v>
      </c>
      <c r="D38" s="21" t="s">
        <v>186</v>
      </c>
      <c r="E38" s="264" t="s">
        <v>195</v>
      </c>
      <c r="F38" s="16"/>
      <c r="G38" s="16"/>
      <c r="H38" s="16"/>
      <c r="I38" s="16"/>
      <c r="J38" s="16"/>
    </row>
    <row r="39" spans="1:10" x14ac:dyDescent="0.3">
      <c r="A39" s="224" t="s">
        <v>18</v>
      </c>
      <c r="B39" s="369">
        <f>SUM(D18*3)</f>
        <v>3426</v>
      </c>
      <c r="C39" s="369">
        <v>1137</v>
      </c>
      <c r="D39" s="369">
        <v>1137</v>
      </c>
      <c r="E39" s="373">
        <f>SUM(B39-C39-D39)</f>
        <v>1152</v>
      </c>
    </row>
    <row r="40" spans="1:10" x14ac:dyDescent="0.3">
      <c r="A40" s="224" t="s">
        <v>19</v>
      </c>
      <c r="B40" s="369">
        <f>SUM(D19*3)</f>
        <v>921</v>
      </c>
      <c r="C40" s="369">
        <v>301</v>
      </c>
      <c r="D40" s="369">
        <v>301</v>
      </c>
      <c r="E40" s="373">
        <f t="shared" ref="E40:E42" si="9">SUM(B40-C40-D40)</f>
        <v>319</v>
      </c>
    </row>
    <row r="41" spans="1:10" x14ac:dyDescent="0.3">
      <c r="A41" s="224" t="s">
        <v>20</v>
      </c>
      <c r="B41" s="369">
        <f>SUM(D20*3)</f>
        <v>1005</v>
      </c>
      <c r="C41" s="369">
        <v>332</v>
      </c>
      <c r="D41" s="369">
        <v>332</v>
      </c>
      <c r="E41" s="373">
        <f t="shared" si="9"/>
        <v>341</v>
      </c>
    </row>
    <row r="42" spans="1:10" x14ac:dyDescent="0.3">
      <c r="A42" s="224" t="s">
        <v>21</v>
      </c>
      <c r="B42" s="369">
        <f>SUM(D21*3)</f>
        <v>282</v>
      </c>
      <c r="C42" s="369">
        <v>92</v>
      </c>
      <c r="D42" s="369">
        <v>92</v>
      </c>
      <c r="E42" s="373">
        <f t="shared" si="9"/>
        <v>98</v>
      </c>
    </row>
    <row r="43" spans="1:10" ht="15.75" thickBot="1" x14ac:dyDescent="0.35">
      <c r="A43" s="227" t="s">
        <v>10</v>
      </c>
      <c r="B43" s="374">
        <f>SUM(B39:B42)</f>
        <v>5634</v>
      </c>
      <c r="C43" s="374">
        <f t="shared" ref="C43:E43" si="10">SUM(C39:C42)</f>
        <v>1862</v>
      </c>
      <c r="D43" s="374">
        <f t="shared" si="10"/>
        <v>1862</v>
      </c>
      <c r="E43" s="375">
        <f t="shared" si="10"/>
        <v>1910</v>
      </c>
    </row>
    <row r="44" spans="1:10" ht="15.75" thickBot="1" x14ac:dyDescent="0.35">
      <c r="B44" s="15">
        <f>SUM(D22*3-B43)</f>
        <v>0</v>
      </c>
    </row>
    <row r="45" spans="1:10" x14ac:dyDescent="0.3">
      <c r="A45" s="213" t="s">
        <v>197</v>
      </c>
      <c r="B45" s="371"/>
      <c r="C45" s="6"/>
      <c r="D45" s="6"/>
      <c r="E45" s="7"/>
    </row>
    <row r="46" spans="1:10" ht="60" x14ac:dyDescent="0.3">
      <c r="A46" s="372" t="s">
        <v>8</v>
      </c>
      <c r="B46" s="376" t="s">
        <v>198</v>
      </c>
      <c r="C46" s="21" t="s">
        <v>185</v>
      </c>
      <c r="D46" s="21" t="s">
        <v>186</v>
      </c>
      <c r="E46" s="420" t="s">
        <v>195</v>
      </c>
      <c r="F46" s="21" t="s">
        <v>257</v>
      </c>
      <c r="G46" s="21" t="s">
        <v>258</v>
      </c>
      <c r="H46" s="16"/>
    </row>
    <row r="47" spans="1:10" x14ac:dyDescent="0.3">
      <c r="A47" s="224" t="s">
        <v>18</v>
      </c>
      <c r="B47" s="28">
        <f>SUM(E30*3)</f>
        <v>1153784.9751899999</v>
      </c>
      <c r="C47" s="28">
        <v>474746.09</v>
      </c>
      <c r="D47" s="28">
        <v>474746.09</v>
      </c>
      <c r="E47" s="239">
        <f>SUM(B47-C47-D47)</f>
        <v>204292.7951899998</v>
      </c>
      <c r="F47" s="28">
        <f>SUM(E47*160%)</f>
        <v>326868.4723039997</v>
      </c>
      <c r="G47" s="28">
        <v>362380.95</v>
      </c>
    </row>
    <row r="48" spans="1:10" x14ac:dyDescent="0.3">
      <c r="A48" s="224" t="s">
        <v>19</v>
      </c>
      <c r="B48" s="28">
        <f t="shared" ref="B48:B50" si="11">SUM(E31*3)</f>
        <v>623285.31627000007</v>
      </c>
      <c r="C48" s="28">
        <v>248000</v>
      </c>
      <c r="D48" s="28">
        <v>248000</v>
      </c>
      <c r="E48" s="239">
        <f t="shared" ref="E48:E50" si="12">SUM(B48-C48-D48)</f>
        <v>127285.31627000007</v>
      </c>
      <c r="F48" s="28">
        <f t="shared" ref="F48:F50" si="13">SUM(E48*160%)</f>
        <v>203656.50603200012</v>
      </c>
      <c r="G48" s="28">
        <v>248000</v>
      </c>
    </row>
    <row r="49" spans="1:7" x14ac:dyDescent="0.3">
      <c r="A49" s="224" t="s">
        <v>20</v>
      </c>
      <c r="B49" s="28">
        <f t="shared" si="11"/>
        <v>1011635.8350166667</v>
      </c>
      <c r="C49" s="28">
        <v>377000</v>
      </c>
      <c r="D49" s="28">
        <v>377000</v>
      </c>
      <c r="E49" s="239">
        <f t="shared" si="12"/>
        <v>257635.83501666668</v>
      </c>
      <c r="F49" s="28">
        <f t="shared" si="13"/>
        <v>412217.33602666669</v>
      </c>
      <c r="G49" s="28">
        <v>377000</v>
      </c>
    </row>
    <row r="50" spans="1:7" x14ac:dyDescent="0.3">
      <c r="A50" s="224" t="s">
        <v>21</v>
      </c>
      <c r="B50" s="28">
        <f t="shared" si="11"/>
        <v>426224.37097000016</v>
      </c>
      <c r="C50" s="28">
        <v>152000</v>
      </c>
      <c r="D50" s="28">
        <v>152000</v>
      </c>
      <c r="E50" s="239">
        <f t="shared" si="12"/>
        <v>122224.37097000016</v>
      </c>
      <c r="F50" s="28">
        <f t="shared" si="13"/>
        <v>195558.99355200026</v>
      </c>
      <c r="G50" s="28">
        <v>152000</v>
      </c>
    </row>
    <row r="51" spans="1:7" ht="15.75" thickBot="1" x14ac:dyDescent="0.35">
      <c r="A51" s="227" t="s">
        <v>10</v>
      </c>
      <c r="B51" s="236">
        <f>SUM(B47:B50)</f>
        <v>3214930.4974466669</v>
      </c>
      <c r="C51" s="236">
        <f t="shared" ref="C51" si="14">SUM(C47:C50)</f>
        <v>1251746.0900000001</v>
      </c>
      <c r="D51" s="236">
        <f t="shared" ref="D51" si="15">SUM(D47:D50)</f>
        <v>1251746.0900000001</v>
      </c>
      <c r="E51" s="240">
        <f t="shared" ref="E51:F51" si="16">SUM(E47:E50)</f>
        <v>711438.31744666665</v>
      </c>
      <c r="F51" s="28">
        <f t="shared" si="16"/>
        <v>1138301.3079146668</v>
      </c>
      <c r="G51" s="28">
        <f>SUM(G47:G50)</f>
        <v>1139380.95</v>
      </c>
    </row>
    <row r="52" spans="1:7" x14ac:dyDescent="0.3">
      <c r="A52" s="3" t="s">
        <v>216</v>
      </c>
      <c r="B52" s="15">
        <f>SUM(B51/3)</f>
        <v>1071643.499148889</v>
      </c>
      <c r="G52" s="15">
        <f>SUM(F76-G51)</f>
        <v>4.4000006746500731E-3</v>
      </c>
    </row>
    <row r="53" spans="1:7" ht="15.75" thickBot="1" x14ac:dyDescent="0.35">
      <c r="A53" s="11" t="s">
        <v>199</v>
      </c>
      <c r="B53" s="15"/>
    </row>
    <row r="54" spans="1:7" ht="15.75" x14ac:dyDescent="0.3">
      <c r="A54" s="5"/>
      <c r="B54" s="465" t="s">
        <v>200</v>
      </c>
      <c r="C54" s="466"/>
      <c r="D54" s="466"/>
      <c r="E54" s="467"/>
    </row>
    <row r="55" spans="1:7" x14ac:dyDescent="0.3">
      <c r="A55" s="377" t="s">
        <v>8</v>
      </c>
      <c r="B55" s="28" t="s">
        <v>201</v>
      </c>
      <c r="C55" s="26" t="s">
        <v>202</v>
      </c>
      <c r="D55" s="26" t="s">
        <v>203</v>
      </c>
      <c r="E55" s="380" t="s">
        <v>204</v>
      </c>
    </row>
    <row r="56" spans="1:7" x14ac:dyDescent="0.3">
      <c r="A56" s="378" t="s">
        <v>18</v>
      </c>
      <c r="B56" s="28">
        <f>SUM(E39)</f>
        <v>1152</v>
      </c>
      <c r="C56" s="223">
        <f t="shared" ref="C56:D59" si="17">SUM(F18)</f>
        <v>1.7215</v>
      </c>
      <c r="D56" s="26">
        <f t="shared" si="17"/>
        <v>1738</v>
      </c>
      <c r="E56" s="225">
        <f>SUM(B56*C56*D56)</f>
        <v>3446745.9840000002</v>
      </c>
    </row>
    <row r="57" spans="1:7" x14ac:dyDescent="0.3">
      <c r="A57" s="378" t="s">
        <v>19</v>
      </c>
      <c r="B57" s="28">
        <f t="shared" ref="B57:B59" si="18">SUM(E40)</f>
        <v>319</v>
      </c>
      <c r="C57" s="223">
        <f t="shared" si="17"/>
        <v>1.1147</v>
      </c>
      <c r="D57" s="26">
        <f t="shared" si="17"/>
        <v>1709</v>
      </c>
      <c r="E57" s="225">
        <f t="shared" ref="E57:E59" si="19">SUM(B57*C57*D57)</f>
        <v>607702.11369999999</v>
      </c>
    </row>
    <row r="58" spans="1:7" x14ac:dyDescent="0.3">
      <c r="A58" s="378" t="s">
        <v>20</v>
      </c>
      <c r="B58" s="28">
        <f t="shared" si="18"/>
        <v>341</v>
      </c>
      <c r="C58" s="223">
        <f t="shared" si="17"/>
        <v>1.3715999999999999</v>
      </c>
      <c r="D58" s="26">
        <f t="shared" si="17"/>
        <v>1709</v>
      </c>
      <c r="E58" s="225">
        <f t="shared" si="19"/>
        <v>799325.96039999998</v>
      </c>
    </row>
    <row r="59" spans="1:7" x14ac:dyDescent="0.3">
      <c r="A59" s="378" t="s">
        <v>21</v>
      </c>
      <c r="B59" s="28">
        <f t="shared" si="18"/>
        <v>98</v>
      </c>
      <c r="C59" s="223">
        <f t="shared" si="17"/>
        <v>1.3573999999999999</v>
      </c>
      <c r="D59" s="26">
        <f t="shared" si="17"/>
        <v>1709</v>
      </c>
      <c r="E59" s="225">
        <f t="shared" si="19"/>
        <v>227340.06679999997</v>
      </c>
    </row>
    <row r="60" spans="1:7" ht="15.75" thickBot="1" x14ac:dyDescent="0.35">
      <c r="A60" s="379" t="s">
        <v>10</v>
      </c>
      <c r="B60" s="236">
        <f>SUM(B56:B59)</f>
        <v>1910</v>
      </c>
      <c r="C60" s="381"/>
      <c r="D60" s="381"/>
      <c r="E60" s="226">
        <f>SUM(E56:E59)</f>
        <v>5081114.1249000002</v>
      </c>
    </row>
    <row r="61" spans="1:7" ht="15.75" thickBot="1" x14ac:dyDescent="0.35">
      <c r="B61" s="15"/>
    </row>
    <row r="62" spans="1:7" ht="15.75" x14ac:dyDescent="0.3">
      <c r="A62" s="5"/>
      <c r="B62" s="465" t="s">
        <v>205</v>
      </c>
      <c r="C62" s="466"/>
      <c r="D62" s="466"/>
      <c r="E62" s="467"/>
    </row>
    <row r="63" spans="1:7" x14ac:dyDescent="0.3">
      <c r="A63" s="377" t="s">
        <v>208</v>
      </c>
      <c r="B63" s="3" t="s">
        <v>17</v>
      </c>
      <c r="C63" s="3" t="s">
        <v>206</v>
      </c>
      <c r="D63" s="3" t="s">
        <v>207</v>
      </c>
      <c r="E63" s="3" t="s">
        <v>204</v>
      </c>
    </row>
    <row r="64" spans="1:7" x14ac:dyDescent="0.3">
      <c r="A64" s="378" t="s">
        <v>16</v>
      </c>
      <c r="B64" s="28">
        <v>37</v>
      </c>
      <c r="C64" s="223">
        <v>11.25</v>
      </c>
      <c r="D64" s="26">
        <v>234.25</v>
      </c>
      <c r="E64" s="225">
        <f>SUM(B64*C64*D64)</f>
        <v>97506.5625</v>
      </c>
    </row>
    <row r="65" spans="1:8" x14ac:dyDescent="0.3">
      <c r="A65" s="378" t="s">
        <v>209</v>
      </c>
      <c r="B65" s="28">
        <v>9</v>
      </c>
      <c r="C65" s="223">
        <v>8.18</v>
      </c>
      <c r="D65" s="26">
        <v>664.11</v>
      </c>
      <c r="E65" s="225">
        <f t="shared" ref="E65" si="20">SUM(B65*C65*D65)</f>
        <v>48891.778200000001</v>
      </c>
    </row>
    <row r="66" spans="1:8" ht="15.75" thickBot="1" x14ac:dyDescent="0.35">
      <c r="A66" s="379" t="s">
        <v>10</v>
      </c>
      <c r="B66" s="236">
        <f>SUM(B64:B65)</f>
        <v>46</v>
      </c>
      <c r="C66" s="381"/>
      <c r="D66" s="381"/>
      <c r="E66" s="226">
        <f>SUM(E64:E65)</f>
        <v>146398.3407</v>
      </c>
    </row>
    <row r="67" spans="1:8" x14ac:dyDescent="0.3">
      <c r="B67" s="15"/>
    </row>
    <row r="68" spans="1:8" x14ac:dyDescent="0.3">
      <c r="A68" s="3" t="s">
        <v>210</v>
      </c>
      <c r="B68" s="15"/>
    </row>
    <row r="69" spans="1:8" x14ac:dyDescent="0.3">
      <c r="A69" s="21" t="s">
        <v>8</v>
      </c>
      <c r="B69" s="28" t="s">
        <v>200</v>
      </c>
      <c r="C69" s="26" t="s">
        <v>211</v>
      </c>
      <c r="D69" s="26" t="s">
        <v>212</v>
      </c>
      <c r="E69" s="26" t="s">
        <v>213</v>
      </c>
      <c r="F69" s="26" t="s">
        <v>81</v>
      </c>
      <c r="H69" s="15"/>
    </row>
    <row r="70" spans="1:8" x14ac:dyDescent="0.3">
      <c r="A70" s="26" t="s">
        <v>18</v>
      </c>
      <c r="B70" s="28">
        <f>SUM(E56)</f>
        <v>3446745.9840000002</v>
      </c>
      <c r="C70" s="28">
        <f>SUM(E64)</f>
        <v>97506.5625</v>
      </c>
      <c r="D70" s="28">
        <f>SUM(E65)</f>
        <v>48891.778200000001</v>
      </c>
      <c r="E70" s="28">
        <f>SUM(E47)</f>
        <v>204292.7951899998</v>
      </c>
      <c r="F70" s="28">
        <f>SUM(B70:E70)</f>
        <v>3797437.1198900002</v>
      </c>
    </row>
    <row r="71" spans="1:8" x14ac:dyDescent="0.3">
      <c r="A71" s="26" t="s">
        <v>19</v>
      </c>
      <c r="B71" s="28">
        <f t="shared" ref="B71:B73" si="21">SUM(E57)</f>
        <v>607702.11369999999</v>
      </c>
      <c r="C71" s="26"/>
      <c r="D71" s="26"/>
      <c r="E71" s="28">
        <f t="shared" ref="E71:E73" si="22">SUM(E48)</f>
        <v>127285.31627000007</v>
      </c>
      <c r="F71" s="28">
        <f t="shared" ref="F71:F74" si="23">SUM(B71:E71)</f>
        <v>734987.42997000006</v>
      </c>
    </row>
    <row r="72" spans="1:8" x14ac:dyDescent="0.3">
      <c r="A72" s="26" t="s">
        <v>20</v>
      </c>
      <c r="B72" s="28">
        <f t="shared" si="21"/>
        <v>799325.96039999998</v>
      </c>
      <c r="C72" s="26"/>
      <c r="D72" s="26"/>
      <c r="E72" s="28">
        <f t="shared" si="22"/>
        <v>257635.83501666668</v>
      </c>
      <c r="F72" s="28">
        <f t="shared" si="23"/>
        <v>1056961.7954166667</v>
      </c>
    </row>
    <row r="73" spans="1:8" x14ac:dyDescent="0.3">
      <c r="A73" s="26" t="s">
        <v>21</v>
      </c>
      <c r="B73" s="28">
        <f t="shared" si="21"/>
        <v>227340.06679999997</v>
      </c>
      <c r="C73" s="26"/>
      <c r="D73" s="26"/>
      <c r="E73" s="28">
        <f t="shared" si="22"/>
        <v>122224.37097000016</v>
      </c>
      <c r="F73" s="28">
        <f t="shared" si="23"/>
        <v>349564.43777000014</v>
      </c>
    </row>
    <row r="74" spans="1:8" x14ac:dyDescent="0.3">
      <c r="A74" s="370" t="s">
        <v>10</v>
      </c>
      <c r="B74" s="28">
        <f>SUM(B70:B73)</f>
        <v>5081114.1249000002</v>
      </c>
      <c r="C74" s="28">
        <f t="shared" ref="C74:E74" si="24">SUM(C70:C73)</f>
        <v>97506.5625</v>
      </c>
      <c r="D74" s="28">
        <f t="shared" si="24"/>
        <v>48891.778200000001</v>
      </c>
      <c r="E74" s="28">
        <f t="shared" si="24"/>
        <v>711438.31744666665</v>
      </c>
      <c r="F74" s="28">
        <f t="shared" si="23"/>
        <v>5938950.7830466665</v>
      </c>
    </row>
    <row r="75" spans="1:8" x14ac:dyDescent="0.3">
      <c r="B75" s="15"/>
      <c r="D75" s="3" t="s">
        <v>214</v>
      </c>
      <c r="F75" s="15">
        <f>SUM(G15)</f>
        <v>6366893.4200000009</v>
      </c>
    </row>
    <row r="76" spans="1:8" x14ac:dyDescent="0.3">
      <c r="B76" s="15"/>
      <c r="D76" s="3" t="s">
        <v>223</v>
      </c>
      <c r="F76" s="15">
        <f>SUM(F75-B74-C74-D74)</f>
        <v>1139380.9544000006</v>
      </c>
    </row>
    <row r="77" spans="1:8" x14ac:dyDescent="0.3">
      <c r="B77" s="15"/>
      <c r="D77" s="3" t="s">
        <v>215</v>
      </c>
      <c r="F77" s="3">
        <f>SUM(F76/E51*100)</f>
        <v>160.15175545916739</v>
      </c>
    </row>
    <row r="78" spans="1:8" x14ac:dyDescent="0.3">
      <c r="B78" s="15"/>
    </row>
    <row r="79" spans="1:8" ht="15.75" thickBot="1" x14ac:dyDescent="0.35">
      <c r="B79" s="15"/>
    </row>
    <row r="80" spans="1:8" ht="15.75" thickBot="1" x14ac:dyDescent="0.35">
      <c r="A80" s="213" t="s">
        <v>218</v>
      </c>
      <c r="B80" s="371"/>
      <c r="C80" s="6"/>
      <c r="D80" s="6"/>
      <c r="E80" s="6"/>
      <c r="F80" s="6"/>
      <c r="G80" s="7"/>
    </row>
    <row r="81" spans="1:7" ht="60" x14ac:dyDescent="0.3">
      <c r="A81" s="17" t="s">
        <v>8</v>
      </c>
      <c r="B81" s="383" t="s">
        <v>200</v>
      </c>
      <c r="C81" s="234" t="s">
        <v>211</v>
      </c>
      <c r="D81" s="234" t="s">
        <v>212</v>
      </c>
      <c r="E81" s="384" t="s">
        <v>224</v>
      </c>
      <c r="F81" s="234" t="s">
        <v>81</v>
      </c>
      <c r="G81" s="386" t="s">
        <v>105</v>
      </c>
    </row>
    <row r="82" spans="1:7" x14ac:dyDescent="0.3">
      <c r="A82" s="224" t="s">
        <v>18</v>
      </c>
      <c r="B82" s="28">
        <f>SUM(B70)</f>
        <v>3446745.9840000002</v>
      </c>
      <c r="C82" s="28">
        <f>SUM(C70)</f>
        <v>97506.5625</v>
      </c>
      <c r="D82" s="28">
        <f>SUM(D70)</f>
        <v>48891.778200000001</v>
      </c>
      <c r="E82" s="28">
        <f>SUM(G47)</f>
        <v>362380.95</v>
      </c>
      <c r="F82" s="28">
        <f>SUM(B82:E82)</f>
        <v>3955525.2747000004</v>
      </c>
      <c r="G82" s="387">
        <v>3438084.45</v>
      </c>
    </row>
    <row r="83" spans="1:7" x14ac:dyDescent="0.3">
      <c r="A83" s="224" t="s">
        <v>19</v>
      </c>
      <c r="B83" s="28">
        <f t="shared" ref="B83:B85" si="25">SUM(B71)</f>
        <v>607702.11369999999</v>
      </c>
      <c r="C83" s="26"/>
      <c r="D83" s="26"/>
      <c r="E83" s="28">
        <f t="shared" ref="E83:E85" si="26">SUM(G48)</f>
        <v>248000</v>
      </c>
      <c r="F83" s="28">
        <f t="shared" ref="F83:F86" si="27">SUM(B83:E83)</f>
        <v>855702.11369999999</v>
      </c>
      <c r="G83" s="387">
        <v>805000</v>
      </c>
    </row>
    <row r="84" spans="1:7" x14ac:dyDescent="0.3">
      <c r="A84" s="224" t="s">
        <v>20</v>
      </c>
      <c r="B84" s="28">
        <f t="shared" si="25"/>
        <v>799325.96039999998</v>
      </c>
      <c r="C84" s="26"/>
      <c r="D84" s="26"/>
      <c r="E84" s="28">
        <f t="shared" si="26"/>
        <v>377000</v>
      </c>
      <c r="F84" s="28">
        <f t="shared" si="27"/>
        <v>1176325.9604</v>
      </c>
      <c r="G84" s="387">
        <v>1100579.92</v>
      </c>
    </row>
    <row r="85" spans="1:7" x14ac:dyDescent="0.3">
      <c r="A85" s="224" t="s">
        <v>21</v>
      </c>
      <c r="B85" s="28">
        <f t="shared" si="25"/>
        <v>227340.06679999997</v>
      </c>
      <c r="C85" s="26"/>
      <c r="D85" s="26"/>
      <c r="E85" s="28">
        <f t="shared" si="26"/>
        <v>152000</v>
      </c>
      <c r="F85" s="28">
        <f t="shared" si="27"/>
        <v>379340.06679999997</v>
      </c>
      <c r="G85" s="387">
        <v>429666.56</v>
      </c>
    </row>
    <row r="86" spans="1:7" ht="15.75" thickBot="1" x14ac:dyDescent="0.35">
      <c r="A86" s="227" t="s">
        <v>10</v>
      </c>
      <c r="B86" s="236">
        <f>SUM(B82:B85)</f>
        <v>5081114.1249000002</v>
      </c>
      <c r="C86" s="236">
        <f t="shared" ref="C86" si="28">SUM(C82:C85)</f>
        <v>97506.5625</v>
      </c>
      <c r="D86" s="236">
        <f t="shared" ref="D86" si="29">SUM(D82:D85)</f>
        <v>48891.778200000001</v>
      </c>
      <c r="E86" s="236">
        <f t="shared" ref="E86" si="30">SUM(E82:E85)</f>
        <v>1139380.95</v>
      </c>
      <c r="F86" s="236">
        <f t="shared" si="27"/>
        <v>6366893.4155999999</v>
      </c>
      <c r="G86" s="388">
        <f>SUM(G82:G85)</f>
        <v>5773330.9299999997</v>
      </c>
    </row>
    <row r="87" spans="1:7" ht="15.75" thickBot="1" x14ac:dyDescent="0.35">
      <c r="B87" s="15"/>
      <c r="F87" s="15">
        <f>SUM(F86-F75)</f>
        <v>-4.4000009074807167E-3</v>
      </c>
    </row>
    <row r="88" spans="1:7" x14ac:dyDescent="0.3">
      <c r="A88" s="213" t="s">
        <v>219</v>
      </c>
      <c r="B88" s="215"/>
      <c r="C88" s="214"/>
      <c r="D88" s="385"/>
    </row>
    <row r="89" spans="1:7" ht="30" x14ac:dyDescent="0.3">
      <c r="A89" s="372" t="s">
        <v>8</v>
      </c>
      <c r="B89" s="368" t="s">
        <v>220</v>
      </c>
      <c r="C89" s="21" t="s">
        <v>221</v>
      </c>
      <c r="D89" s="264" t="s">
        <v>222</v>
      </c>
    </row>
    <row r="90" spans="1:7" x14ac:dyDescent="0.3">
      <c r="A90" s="224" t="s">
        <v>18</v>
      </c>
      <c r="B90" s="27">
        <f>SUM(B56)</f>
        <v>1152</v>
      </c>
      <c r="C90" s="26">
        <f>SUM('1,1,necesar lunar'!B71)</f>
        <v>1783</v>
      </c>
      <c r="D90" s="380">
        <f>SUM('1,1,necesar lunar'!C71)</f>
        <v>2229</v>
      </c>
    </row>
    <row r="91" spans="1:7" x14ac:dyDescent="0.3">
      <c r="A91" s="224" t="s">
        <v>19</v>
      </c>
      <c r="B91" s="27">
        <f>SUM(B57)</f>
        <v>319</v>
      </c>
      <c r="C91" s="26">
        <f>SUM('1,1,necesar lunar'!B72)</f>
        <v>296</v>
      </c>
      <c r="D91" s="380">
        <f>SUM('1,1,necesar lunar'!C72)</f>
        <v>423</v>
      </c>
    </row>
    <row r="92" spans="1:7" x14ac:dyDescent="0.3">
      <c r="A92" s="224" t="s">
        <v>20</v>
      </c>
      <c r="B92" s="27">
        <f>SUM(B58)</f>
        <v>341</v>
      </c>
      <c r="C92" s="26">
        <f>SUM('1,1,necesar lunar'!B73)</f>
        <v>344</v>
      </c>
      <c r="D92" s="380">
        <f>SUM('1,1,necesar lunar'!C73)</f>
        <v>491</v>
      </c>
    </row>
    <row r="93" spans="1:7" x14ac:dyDescent="0.3">
      <c r="A93" s="224" t="s">
        <v>21</v>
      </c>
      <c r="B93" s="27">
        <f>SUM(B59)</f>
        <v>98</v>
      </c>
      <c r="C93" s="26">
        <f>SUM('1,1,necesar lunar'!B74)</f>
        <v>131</v>
      </c>
      <c r="D93" s="380">
        <f>SUM('1,1,necesar lunar'!C74)</f>
        <v>186</v>
      </c>
    </row>
    <row r="94" spans="1:7" ht="15.75" thickBot="1" x14ac:dyDescent="0.35">
      <c r="A94" s="227" t="s">
        <v>10</v>
      </c>
      <c r="B94" s="421">
        <f>SUM(B60)</f>
        <v>1910</v>
      </c>
      <c r="C94" s="381">
        <f>SUM('1,1,necesar lunar'!B75)</f>
        <v>2554</v>
      </c>
      <c r="D94" s="382">
        <f>SUM('1,1,necesar lunar'!C75)</f>
        <v>3329</v>
      </c>
    </row>
    <row r="95" spans="1:7" x14ac:dyDescent="0.3">
      <c r="B95" s="15"/>
      <c r="E95" s="22" t="s">
        <v>23</v>
      </c>
      <c r="F95" s="188"/>
      <c r="G95" s="53"/>
    </row>
    <row r="96" spans="1:7" x14ac:dyDescent="0.3">
      <c r="E96" s="33" t="s">
        <v>141</v>
      </c>
      <c r="F96" s="33"/>
      <c r="G96" s="53"/>
    </row>
  </sheetData>
  <mergeCells count="2">
    <mergeCell ref="B54:E54"/>
    <mergeCell ref="B62:E62"/>
  </mergeCells>
  <pageMargins left="0" right="0" top="0" bottom="0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C1" workbookViewId="0">
      <selection activeCell="T39" sqref="T39"/>
    </sheetView>
  </sheetViews>
  <sheetFormatPr defaultRowHeight="15" x14ac:dyDescent="0.3"/>
  <cols>
    <col min="1" max="2" width="0" style="2" hidden="1" customWidth="1"/>
    <col min="3" max="3" width="25.5703125" style="2" bestFit="1" customWidth="1"/>
    <col min="4" max="4" width="15" style="2" customWidth="1"/>
    <col min="5" max="5" width="12.7109375" style="2" bestFit="1" customWidth="1"/>
    <col min="6" max="6" width="7.5703125" style="2" customWidth="1"/>
    <col min="7" max="7" width="11.7109375" style="2" bestFit="1" customWidth="1"/>
    <col min="8" max="9" width="11.7109375" style="2" customWidth="1"/>
    <col min="10" max="10" width="9.140625" style="2" bestFit="1" customWidth="1"/>
    <col min="11" max="11" width="12.7109375" style="2" customWidth="1"/>
    <col min="12" max="12" width="13" style="2" customWidth="1"/>
    <col min="13" max="13" width="12" style="2" customWidth="1"/>
    <col min="14" max="14" width="12.140625" style="2" customWidth="1"/>
    <col min="15" max="227" width="9.140625" style="2"/>
    <col min="228" max="229" width="0" style="2" hidden="1" customWidth="1"/>
    <col min="230" max="230" width="25.5703125" style="2" bestFit="1" customWidth="1"/>
    <col min="231" max="231" width="12.7109375" style="2" customWidth="1"/>
    <col min="232" max="232" width="10.85546875" style="2" customWidth="1"/>
    <col min="233" max="233" width="12.7109375" style="2" bestFit="1" customWidth="1"/>
    <col min="234" max="234" width="10.7109375" style="2" customWidth="1"/>
    <col min="235" max="235" width="11.7109375" style="2" bestFit="1" customWidth="1"/>
    <col min="236" max="236" width="11.5703125" style="2" customWidth="1"/>
    <col min="237" max="237" width="12.7109375" style="2" bestFit="1" customWidth="1"/>
    <col min="238" max="238" width="9.140625" style="2" bestFit="1" customWidth="1"/>
    <col min="239" max="239" width="12.7109375" style="2" customWidth="1"/>
    <col min="240" max="240" width="13.5703125" style="2" customWidth="1"/>
    <col min="241" max="241" width="14.28515625" style="2" bestFit="1" customWidth="1"/>
    <col min="242" max="243" width="12.28515625" style="2" bestFit="1" customWidth="1"/>
    <col min="244" max="244" width="9.42578125" style="2" customWidth="1"/>
    <col min="245" max="245" width="12.7109375" style="2" bestFit="1" customWidth="1"/>
    <col min="246" max="246" width="9.85546875" style="2" customWidth="1"/>
    <col min="247" max="247" width="12.7109375" style="2" customWidth="1"/>
    <col min="248" max="248" width="7.28515625" style="2" bestFit="1" customWidth="1"/>
    <col min="249" max="249" width="12.7109375" style="2" bestFit="1" customWidth="1"/>
    <col min="250" max="250" width="7.28515625" style="2" bestFit="1" customWidth="1"/>
    <col min="251" max="251" width="12.7109375" style="2" bestFit="1" customWidth="1"/>
    <col min="252" max="252" width="7.28515625" style="2" bestFit="1" customWidth="1"/>
    <col min="253" max="253" width="13.140625" style="2" customWidth="1"/>
    <col min="254" max="254" width="7.28515625" style="2" bestFit="1" customWidth="1"/>
    <col min="255" max="255" width="12.7109375" style="2" bestFit="1" customWidth="1"/>
    <col min="256" max="256" width="7.28515625" style="2" bestFit="1" customWidth="1"/>
    <col min="257" max="257" width="13.42578125" style="2" bestFit="1" customWidth="1"/>
    <col min="258" max="258" width="7.28515625" style="2" customWidth="1"/>
    <col min="259" max="259" width="12.140625" style="2" customWidth="1"/>
    <col min="260" max="260" width="7.28515625" style="2" bestFit="1" customWidth="1"/>
    <col min="261" max="261" width="14.28515625" style="2" customWidth="1"/>
    <col min="262" max="262" width="8.140625" style="2" bestFit="1" customWidth="1"/>
    <col min="263" max="263" width="12.7109375" style="2" bestFit="1" customWidth="1"/>
    <col min="264" max="264" width="9.140625" style="2" bestFit="1" customWidth="1"/>
    <col min="265" max="265" width="12.7109375" style="2" bestFit="1" customWidth="1"/>
    <col min="266" max="266" width="15.42578125" style="2" bestFit="1" customWidth="1"/>
    <col min="267" max="267" width="12.85546875" style="2" bestFit="1" customWidth="1"/>
    <col min="268" max="268" width="9.5703125" style="2" bestFit="1" customWidth="1"/>
    <col min="269" max="269" width="12.28515625" style="2" bestFit="1" customWidth="1"/>
    <col min="270" max="483" width="9.140625" style="2"/>
    <col min="484" max="485" width="0" style="2" hidden="1" customWidth="1"/>
    <col min="486" max="486" width="25.5703125" style="2" bestFit="1" customWidth="1"/>
    <col min="487" max="487" width="12.7109375" style="2" customWidth="1"/>
    <col min="488" max="488" width="10.85546875" style="2" customWidth="1"/>
    <col min="489" max="489" width="12.7109375" style="2" bestFit="1" customWidth="1"/>
    <col min="490" max="490" width="10.7109375" style="2" customWidth="1"/>
    <col min="491" max="491" width="11.7109375" style="2" bestFit="1" customWidth="1"/>
    <col min="492" max="492" width="11.5703125" style="2" customWidth="1"/>
    <col min="493" max="493" width="12.7109375" style="2" bestFit="1" customWidth="1"/>
    <col min="494" max="494" width="9.140625" style="2" bestFit="1" customWidth="1"/>
    <col min="495" max="495" width="12.7109375" style="2" customWidth="1"/>
    <col min="496" max="496" width="13.5703125" style="2" customWidth="1"/>
    <col min="497" max="497" width="14.28515625" style="2" bestFit="1" customWidth="1"/>
    <col min="498" max="499" width="12.28515625" style="2" bestFit="1" customWidth="1"/>
    <col min="500" max="500" width="9.42578125" style="2" customWidth="1"/>
    <col min="501" max="501" width="12.7109375" style="2" bestFit="1" customWidth="1"/>
    <col min="502" max="502" width="9.85546875" style="2" customWidth="1"/>
    <col min="503" max="503" width="12.7109375" style="2" customWidth="1"/>
    <col min="504" max="504" width="7.28515625" style="2" bestFit="1" customWidth="1"/>
    <col min="505" max="505" width="12.7109375" style="2" bestFit="1" customWidth="1"/>
    <col min="506" max="506" width="7.28515625" style="2" bestFit="1" customWidth="1"/>
    <col min="507" max="507" width="12.7109375" style="2" bestFit="1" customWidth="1"/>
    <col min="508" max="508" width="7.28515625" style="2" bestFit="1" customWidth="1"/>
    <col min="509" max="509" width="13.140625" style="2" customWidth="1"/>
    <col min="510" max="510" width="7.28515625" style="2" bestFit="1" customWidth="1"/>
    <col min="511" max="511" width="12.7109375" style="2" bestFit="1" customWidth="1"/>
    <col min="512" max="512" width="7.28515625" style="2" bestFit="1" customWidth="1"/>
    <col min="513" max="513" width="13.42578125" style="2" bestFit="1" customWidth="1"/>
    <col min="514" max="514" width="7.28515625" style="2" customWidth="1"/>
    <col min="515" max="515" width="12.140625" style="2" customWidth="1"/>
    <col min="516" max="516" width="7.28515625" style="2" bestFit="1" customWidth="1"/>
    <col min="517" max="517" width="14.28515625" style="2" customWidth="1"/>
    <col min="518" max="518" width="8.140625" style="2" bestFit="1" customWidth="1"/>
    <col min="519" max="519" width="12.7109375" style="2" bestFit="1" customWidth="1"/>
    <col min="520" max="520" width="9.140625" style="2" bestFit="1" customWidth="1"/>
    <col min="521" max="521" width="12.7109375" style="2" bestFit="1" customWidth="1"/>
    <col min="522" max="522" width="15.42578125" style="2" bestFit="1" customWidth="1"/>
    <col min="523" max="523" width="12.85546875" style="2" bestFit="1" customWidth="1"/>
    <col min="524" max="524" width="9.5703125" style="2" bestFit="1" customWidth="1"/>
    <col min="525" max="525" width="12.28515625" style="2" bestFit="1" customWidth="1"/>
    <col min="526" max="739" width="9.140625" style="2"/>
    <col min="740" max="741" width="0" style="2" hidden="1" customWidth="1"/>
    <col min="742" max="742" width="25.5703125" style="2" bestFit="1" customWidth="1"/>
    <col min="743" max="743" width="12.7109375" style="2" customWidth="1"/>
    <col min="744" max="744" width="10.85546875" style="2" customWidth="1"/>
    <col min="745" max="745" width="12.7109375" style="2" bestFit="1" customWidth="1"/>
    <col min="746" max="746" width="10.7109375" style="2" customWidth="1"/>
    <col min="747" max="747" width="11.7109375" style="2" bestFit="1" customWidth="1"/>
    <col min="748" max="748" width="11.5703125" style="2" customWidth="1"/>
    <col min="749" max="749" width="12.7109375" style="2" bestFit="1" customWidth="1"/>
    <col min="750" max="750" width="9.140625" style="2" bestFit="1" customWidth="1"/>
    <col min="751" max="751" width="12.7109375" style="2" customWidth="1"/>
    <col min="752" max="752" width="13.5703125" style="2" customWidth="1"/>
    <col min="753" max="753" width="14.28515625" style="2" bestFit="1" customWidth="1"/>
    <col min="754" max="755" width="12.28515625" style="2" bestFit="1" customWidth="1"/>
    <col min="756" max="756" width="9.42578125" style="2" customWidth="1"/>
    <col min="757" max="757" width="12.7109375" style="2" bestFit="1" customWidth="1"/>
    <col min="758" max="758" width="9.85546875" style="2" customWidth="1"/>
    <col min="759" max="759" width="12.7109375" style="2" customWidth="1"/>
    <col min="760" max="760" width="7.28515625" style="2" bestFit="1" customWidth="1"/>
    <col min="761" max="761" width="12.7109375" style="2" bestFit="1" customWidth="1"/>
    <col min="762" max="762" width="7.28515625" style="2" bestFit="1" customWidth="1"/>
    <col min="763" max="763" width="12.7109375" style="2" bestFit="1" customWidth="1"/>
    <col min="764" max="764" width="7.28515625" style="2" bestFit="1" customWidth="1"/>
    <col min="765" max="765" width="13.140625" style="2" customWidth="1"/>
    <col min="766" max="766" width="7.28515625" style="2" bestFit="1" customWidth="1"/>
    <col min="767" max="767" width="12.7109375" style="2" bestFit="1" customWidth="1"/>
    <col min="768" max="768" width="7.28515625" style="2" bestFit="1" customWidth="1"/>
    <col min="769" max="769" width="13.42578125" style="2" bestFit="1" customWidth="1"/>
    <col min="770" max="770" width="7.28515625" style="2" customWidth="1"/>
    <col min="771" max="771" width="12.140625" style="2" customWidth="1"/>
    <col min="772" max="772" width="7.28515625" style="2" bestFit="1" customWidth="1"/>
    <col min="773" max="773" width="14.28515625" style="2" customWidth="1"/>
    <col min="774" max="774" width="8.140625" style="2" bestFit="1" customWidth="1"/>
    <col min="775" max="775" width="12.7109375" style="2" bestFit="1" customWidth="1"/>
    <col min="776" max="776" width="9.140625" style="2" bestFit="1" customWidth="1"/>
    <col min="777" max="777" width="12.7109375" style="2" bestFit="1" customWidth="1"/>
    <col min="778" max="778" width="15.42578125" style="2" bestFit="1" customWidth="1"/>
    <col min="779" max="779" width="12.85546875" style="2" bestFit="1" customWidth="1"/>
    <col min="780" max="780" width="9.5703125" style="2" bestFit="1" customWidth="1"/>
    <col min="781" max="781" width="12.28515625" style="2" bestFit="1" customWidth="1"/>
    <col min="782" max="995" width="9.140625" style="2"/>
    <col min="996" max="997" width="0" style="2" hidden="1" customWidth="1"/>
    <col min="998" max="998" width="25.5703125" style="2" bestFit="1" customWidth="1"/>
    <col min="999" max="999" width="12.7109375" style="2" customWidth="1"/>
    <col min="1000" max="1000" width="10.85546875" style="2" customWidth="1"/>
    <col min="1001" max="1001" width="12.7109375" style="2" bestFit="1" customWidth="1"/>
    <col min="1002" max="1002" width="10.7109375" style="2" customWidth="1"/>
    <col min="1003" max="1003" width="11.7109375" style="2" bestFit="1" customWidth="1"/>
    <col min="1004" max="1004" width="11.5703125" style="2" customWidth="1"/>
    <col min="1005" max="1005" width="12.7109375" style="2" bestFit="1" customWidth="1"/>
    <col min="1006" max="1006" width="9.140625" style="2" bestFit="1" customWidth="1"/>
    <col min="1007" max="1007" width="12.7109375" style="2" customWidth="1"/>
    <col min="1008" max="1008" width="13.5703125" style="2" customWidth="1"/>
    <col min="1009" max="1009" width="14.28515625" style="2" bestFit="1" customWidth="1"/>
    <col min="1010" max="1011" width="12.28515625" style="2" bestFit="1" customWidth="1"/>
    <col min="1012" max="1012" width="9.42578125" style="2" customWidth="1"/>
    <col min="1013" max="1013" width="12.7109375" style="2" bestFit="1" customWidth="1"/>
    <col min="1014" max="1014" width="9.85546875" style="2" customWidth="1"/>
    <col min="1015" max="1015" width="12.7109375" style="2" customWidth="1"/>
    <col min="1016" max="1016" width="7.28515625" style="2" bestFit="1" customWidth="1"/>
    <col min="1017" max="1017" width="12.7109375" style="2" bestFit="1" customWidth="1"/>
    <col min="1018" max="1018" width="7.28515625" style="2" bestFit="1" customWidth="1"/>
    <col min="1019" max="1019" width="12.7109375" style="2" bestFit="1" customWidth="1"/>
    <col min="1020" max="1020" width="7.28515625" style="2" bestFit="1" customWidth="1"/>
    <col min="1021" max="1021" width="13.140625" style="2" customWidth="1"/>
    <col min="1022" max="1022" width="7.28515625" style="2" bestFit="1" customWidth="1"/>
    <col min="1023" max="1023" width="12.7109375" style="2" bestFit="1" customWidth="1"/>
    <col min="1024" max="1024" width="7.28515625" style="2" bestFit="1" customWidth="1"/>
    <col min="1025" max="1025" width="13.42578125" style="2" bestFit="1" customWidth="1"/>
    <col min="1026" max="1026" width="7.28515625" style="2" customWidth="1"/>
    <col min="1027" max="1027" width="12.140625" style="2" customWidth="1"/>
    <col min="1028" max="1028" width="7.28515625" style="2" bestFit="1" customWidth="1"/>
    <col min="1029" max="1029" width="14.28515625" style="2" customWidth="1"/>
    <col min="1030" max="1030" width="8.140625" style="2" bestFit="1" customWidth="1"/>
    <col min="1031" max="1031" width="12.7109375" style="2" bestFit="1" customWidth="1"/>
    <col min="1032" max="1032" width="9.140625" style="2" bestFit="1" customWidth="1"/>
    <col min="1033" max="1033" width="12.7109375" style="2" bestFit="1" customWidth="1"/>
    <col min="1034" max="1034" width="15.42578125" style="2" bestFit="1" customWidth="1"/>
    <col min="1035" max="1035" width="12.85546875" style="2" bestFit="1" customWidth="1"/>
    <col min="1036" max="1036" width="9.5703125" style="2" bestFit="1" customWidth="1"/>
    <col min="1037" max="1037" width="12.28515625" style="2" bestFit="1" customWidth="1"/>
    <col min="1038" max="1251" width="9.140625" style="2"/>
    <col min="1252" max="1253" width="0" style="2" hidden="1" customWidth="1"/>
    <col min="1254" max="1254" width="25.5703125" style="2" bestFit="1" customWidth="1"/>
    <col min="1255" max="1255" width="12.7109375" style="2" customWidth="1"/>
    <col min="1256" max="1256" width="10.85546875" style="2" customWidth="1"/>
    <col min="1257" max="1257" width="12.7109375" style="2" bestFit="1" customWidth="1"/>
    <col min="1258" max="1258" width="10.7109375" style="2" customWidth="1"/>
    <col min="1259" max="1259" width="11.7109375" style="2" bestFit="1" customWidth="1"/>
    <col min="1260" max="1260" width="11.5703125" style="2" customWidth="1"/>
    <col min="1261" max="1261" width="12.7109375" style="2" bestFit="1" customWidth="1"/>
    <col min="1262" max="1262" width="9.140625" style="2" bestFit="1" customWidth="1"/>
    <col min="1263" max="1263" width="12.7109375" style="2" customWidth="1"/>
    <col min="1264" max="1264" width="13.5703125" style="2" customWidth="1"/>
    <col min="1265" max="1265" width="14.28515625" style="2" bestFit="1" customWidth="1"/>
    <col min="1266" max="1267" width="12.28515625" style="2" bestFit="1" customWidth="1"/>
    <col min="1268" max="1268" width="9.42578125" style="2" customWidth="1"/>
    <col min="1269" max="1269" width="12.7109375" style="2" bestFit="1" customWidth="1"/>
    <col min="1270" max="1270" width="9.85546875" style="2" customWidth="1"/>
    <col min="1271" max="1271" width="12.7109375" style="2" customWidth="1"/>
    <col min="1272" max="1272" width="7.28515625" style="2" bestFit="1" customWidth="1"/>
    <col min="1273" max="1273" width="12.7109375" style="2" bestFit="1" customWidth="1"/>
    <col min="1274" max="1274" width="7.28515625" style="2" bestFit="1" customWidth="1"/>
    <col min="1275" max="1275" width="12.7109375" style="2" bestFit="1" customWidth="1"/>
    <col min="1276" max="1276" width="7.28515625" style="2" bestFit="1" customWidth="1"/>
    <col min="1277" max="1277" width="13.140625" style="2" customWidth="1"/>
    <col min="1278" max="1278" width="7.28515625" style="2" bestFit="1" customWidth="1"/>
    <col min="1279" max="1279" width="12.7109375" style="2" bestFit="1" customWidth="1"/>
    <col min="1280" max="1280" width="7.28515625" style="2" bestFit="1" customWidth="1"/>
    <col min="1281" max="1281" width="13.42578125" style="2" bestFit="1" customWidth="1"/>
    <col min="1282" max="1282" width="7.28515625" style="2" customWidth="1"/>
    <col min="1283" max="1283" width="12.140625" style="2" customWidth="1"/>
    <col min="1284" max="1284" width="7.28515625" style="2" bestFit="1" customWidth="1"/>
    <col min="1285" max="1285" width="14.28515625" style="2" customWidth="1"/>
    <col min="1286" max="1286" width="8.140625" style="2" bestFit="1" customWidth="1"/>
    <col min="1287" max="1287" width="12.7109375" style="2" bestFit="1" customWidth="1"/>
    <col min="1288" max="1288" width="9.140625" style="2" bestFit="1" customWidth="1"/>
    <col min="1289" max="1289" width="12.7109375" style="2" bestFit="1" customWidth="1"/>
    <col min="1290" max="1290" width="15.42578125" style="2" bestFit="1" customWidth="1"/>
    <col min="1291" max="1291" width="12.85546875" style="2" bestFit="1" customWidth="1"/>
    <col min="1292" max="1292" width="9.5703125" style="2" bestFit="1" customWidth="1"/>
    <col min="1293" max="1293" width="12.28515625" style="2" bestFit="1" customWidth="1"/>
    <col min="1294" max="1507" width="9.140625" style="2"/>
    <col min="1508" max="1509" width="0" style="2" hidden="1" customWidth="1"/>
    <col min="1510" max="1510" width="25.5703125" style="2" bestFit="1" customWidth="1"/>
    <col min="1511" max="1511" width="12.7109375" style="2" customWidth="1"/>
    <col min="1512" max="1512" width="10.85546875" style="2" customWidth="1"/>
    <col min="1513" max="1513" width="12.7109375" style="2" bestFit="1" customWidth="1"/>
    <col min="1514" max="1514" width="10.7109375" style="2" customWidth="1"/>
    <col min="1515" max="1515" width="11.7109375" style="2" bestFit="1" customWidth="1"/>
    <col min="1516" max="1516" width="11.5703125" style="2" customWidth="1"/>
    <col min="1517" max="1517" width="12.7109375" style="2" bestFit="1" customWidth="1"/>
    <col min="1518" max="1518" width="9.140625" style="2" bestFit="1" customWidth="1"/>
    <col min="1519" max="1519" width="12.7109375" style="2" customWidth="1"/>
    <col min="1520" max="1520" width="13.5703125" style="2" customWidth="1"/>
    <col min="1521" max="1521" width="14.28515625" style="2" bestFit="1" customWidth="1"/>
    <col min="1522" max="1523" width="12.28515625" style="2" bestFit="1" customWidth="1"/>
    <col min="1524" max="1524" width="9.42578125" style="2" customWidth="1"/>
    <col min="1525" max="1525" width="12.7109375" style="2" bestFit="1" customWidth="1"/>
    <col min="1526" max="1526" width="9.85546875" style="2" customWidth="1"/>
    <col min="1527" max="1527" width="12.7109375" style="2" customWidth="1"/>
    <col min="1528" max="1528" width="7.28515625" style="2" bestFit="1" customWidth="1"/>
    <col min="1529" max="1529" width="12.7109375" style="2" bestFit="1" customWidth="1"/>
    <col min="1530" max="1530" width="7.28515625" style="2" bestFit="1" customWidth="1"/>
    <col min="1531" max="1531" width="12.7109375" style="2" bestFit="1" customWidth="1"/>
    <col min="1532" max="1532" width="7.28515625" style="2" bestFit="1" customWidth="1"/>
    <col min="1533" max="1533" width="13.140625" style="2" customWidth="1"/>
    <col min="1534" max="1534" width="7.28515625" style="2" bestFit="1" customWidth="1"/>
    <col min="1535" max="1535" width="12.7109375" style="2" bestFit="1" customWidth="1"/>
    <col min="1536" max="1536" width="7.28515625" style="2" bestFit="1" customWidth="1"/>
    <col min="1537" max="1537" width="13.42578125" style="2" bestFit="1" customWidth="1"/>
    <col min="1538" max="1538" width="7.28515625" style="2" customWidth="1"/>
    <col min="1539" max="1539" width="12.140625" style="2" customWidth="1"/>
    <col min="1540" max="1540" width="7.28515625" style="2" bestFit="1" customWidth="1"/>
    <col min="1541" max="1541" width="14.28515625" style="2" customWidth="1"/>
    <col min="1542" max="1542" width="8.140625" style="2" bestFit="1" customWidth="1"/>
    <col min="1543" max="1543" width="12.7109375" style="2" bestFit="1" customWidth="1"/>
    <col min="1544" max="1544" width="9.140625" style="2" bestFit="1" customWidth="1"/>
    <col min="1545" max="1545" width="12.7109375" style="2" bestFit="1" customWidth="1"/>
    <col min="1546" max="1546" width="15.42578125" style="2" bestFit="1" customWidth="1"/>
    <col min="1547" max="1547" width="12.85546875" style="2" bestFit="1" customWidth="1"/>
    <col min="1548" max="1548" width="9.5703125" style="2" bestFit="1" customWidth="1"/>
    <col min="1549" max="1549" width="12.28515625" style="2" bestFit="1" customWidth="1"/>
    <col min="1550" max="1763" width="9.140625" style="2"/>
    <col min="1764" max="1765" width="0" style="2" hidden="1" customWidth="1"/>
    <col min="1766" max="1766" width="25.5703125" style="2" bestFit="1" customWidth="1"/>
    <col min="1767" max="1767" width="12.7109375" style="2" customWidth="1"/>
    <col min="1768" max="1768" width="10.85546875" style="2" customWidth="1"/>
    <col min="1769" max="1769" width="12.7109375" style="2" bestFit="1" customWidth="1"/>
    <col min="1770" max="1770" width="10.7109375" style="2" customWidth="1"/>
    <col min="1771" max="1771" width="11.7109375" style="2" bestFit="1" customWidth="1"/>
    <col min="1772" max="1772" width="11.5703125" style="2" customWidth="1"/>
    <col min="1773" max="1773" width="12.7109375" style="2" bestFit="1" customWidth="1"/>
    <col min="1774" max="1774" width="9.140625" style="2" bestFit="1" customWidth="1"/>
    <col min="1775" max="1775" width="12.7109375" style="2" customWidth="1"/>
    <col min="1776" max="1776" width="13.5703125" style="2" customWidth="1"/>
    <col min="1777" max="1777" width="14.28515625" style="2" bestFit="1" customWidth="1"/>
    <col min="1778" max="1779" width="12.28515625" style="2" bestFit="1" customWidth="1"/>
    <col min="1780" max="1780" width="9.42578125" style="2" customWidth="1"/>
    <col min="1781" max="1781" width="12.7109375" style="2" bestFit="1" customWidth="1"/>
    <col min="1782" max="1782" width="9.85546875" style="2" customWidth="1"/>
    <col min="1783" max="1783" width="12.7109375" style="2" customWidth="1"/>
    <col min="1784" max="1784" width="7.28515625" style="2" bestFit="1" customWidth="1"/>
    <col min="1785" max="1785" width="12.7109375" style="2" bestFit="1" customWidth="1"/>
    <col min="1786" max="1786" width="7.28515625" style="2" bestFit="1" customWidth="1"/>
    <col min="1787" max="1787" width="12.7109375" style="2" bestFit="1" customWidth="1"/>
    <col min="1788" max="1788" width="7.28515625" style="2" bestFit="1" customWidth="1"/>
    <col min="1789" max="1789" width="13.140625" style="2" customWidth="1"/>
    <col min="1790" max="1790" width="7.28515625" style="2" bestFit="1" customWidth="1"/>
    <col min="1791" max="1791" width="12.7109375" style="2" bestFit="1" customWidth="1"/>
    <col min="1792" max="1792" width="7.28515625" style="2" bestFit="1" customWidth="1"/>
    <col min="1793" max="1793" width="13.42578125" style="2" bestFit="1" customWidth="1"/>
    <col min="1794" max="1794" width="7.28515625" style="2" customWidth="1"/>
    <col min="1795" max="1795" width="12.140625" style="2" customWidth="1"/>
    <col min="1796" max="1796" width="7.28515625" style="2" bestFit="1" customWidth="1"/>
    <col min="1797" max="1797" width="14.28515625" style="2" customWidth="1"/>
    <col min="1798" max="1798" width="8.140625" style="2" bestFit="1" customWidth="1"/>
    <col min="1799" max="1799" width="12.7109375" style="2" bestFit="1" customWidth="1"/>
    <col min="1800" max="1800" width="9.140625" style="2" bestFit="1" customWidth="1"/>
    <col min="1801" max="1801" width="12.7109375" style="2" bestFit="1" customWidth="1"/>
    <col min="1802" max="1802" width="15.42578125" style="2" bestFit="1" customWidth="1"/>
    <col min="1803" max="1803" width="12.85546875" style="2" bestFit="1" customWidth="1"/>
    <col min="1804" max="1804" width="9.5703125" style="2" bestFit="1" customWidth="1"/>
    <col min="1805" max="1805" width="12.28515625" style="2" bestFit="1" customWidth="1"/>
    <col min="1806" max="2019" width="9.140625" style="2"/>
    <col min="2020" max="2021" width="0" style="2" hidden="1" customWidth="1"/>
    <col min="2022" max="2022" width="25.5703125" style="2" bestFit="1" customWidth="1"/>
    <col min="2023" max="2023" width="12.7109375" style="2" customWidth="1"/>
    <col min="2024" max="2024" width="10.85546875" style="2" customWidth="1"/>
    <col min="2025" max="2025" width="12.7109375" style="2" bestFit="1" customWidth="1"/>
    <col min="2026" max="2026" width="10.7109375" style="2" customWidth="1"/>
    <col min="2027" max="2027" width="11.7109375" style="2" bestFit="1" customWidth="1"/>
    <col min="2028" max="2028" width="11.5703125" style="2" customWidth="1"/>
    <col min="2029" max="2029" width="12.7109375" style="2" bestFit="1" customWidth="1"/>
    <col min="2030" max="2030" width="9.140625" style="2" bestFit="1" customWidth="1"/>
    <col min="2031" max="2031" width="12.7109375" style="2" customWidth="1"/>
    <col min="2032" max="2032" width="13.5703125" style="2" customWidth="1"/>
    <col min="2033" max="2033" width="14.28515625" style="2" bestFit="1" customWidth="1"/>
    <col min="2034" max="2035" width="12.28515625" style="2" bestFit="1" customWidth="1"/>
    <col min="2036" max="2036" width="9.42578125" style="2" customWidth="1"/>
    <col min="2037" max="2037" width="12.7109375" style="2" bestFit="1" customWidth="1"/>
    <col min="2038" max="2038" width="9.85546875" style="2" customWidth="1"/>
    <col min="2039" max="2039" width="12.7109375" style="2" customWidth="1"/>
    <col min="2040" max="2040" width="7.28515625" style="2" bestFit="1" customWidth="1"/>
    <col min="2041" max="2041" width="12.7109375" style="2" bestFit="1" customWidth="1"/>
    <col min="2042" max="2042" width="7.28515625" style="2" bestFit="1" customWidth="1"/>
    <col min="2043" max="2043" width="12.7109375" style="2" bestFit="1" customWidth="1"/>
    <col min="2044" max="2044" width="7.28515625" style="2" bestFit="1" customWidth="1"/>
    <col min="2045" max="2045" width="13.140625" style="2" customWidth="1"/>
    <col min="2046" max="2046" width="7.28515625" style="2" bestFit="1" customWidth="1"/>
    <col min="2047" max="2047" width="12.7109375" style="2" bestFit="1" customWidth="1"/>
    <col min="2048" max="2048" width="7.28515625" style="2" bestFit="1" customWidth="1"/>
    <col min="2049" max="2049" width="13.42578125" style="2" bestFit="1" customWidth="1"/>
    <col min="2050" max="2050" width="7.28515625" style="2" customWidth="1"/>
    <col min="2051" max="2051" width="12.140625" style="2" customWidth="1"/>
    <col min="2052" max="2052" width="7.28515625" style="2" bestFit="1" customWidth="1"/>
    <col min="2053" max="2053" width="14.28515625" style="2" customWidth="1"/>
    <col min="2054" max="2054" width="8.140625" style="2" bestFit="1" customWidth="1"/>
    <col min="2055" max="2055" width="12.7109375" style="2" bestFit="1" customWidth="1"/>
    <col min="2056" max="2056" width="9.140625" style="2" bestFit="1" customWidth="1"/>
    <col min="2057" max="2057" width="12.7109375" style="2" bestFit="1" customWidth="1"/>
    <col min="2058" max="2058" width="15.42578125" style="2" bestFit="1" customWidth="1"/>
    <col min="2059" max="2059" width="12.85546875" style="2" bestFit="1" customWidth="1"/>
    <col min="2060" max="2060" width="9.5703125" style="2" bestFit="1" customWidth="1"/>
    <col min="2061" max="2061" width="12.28515625" style="2" bestFit="1" customWidth="1"/>
    <col min="2062" max="2275" width="9.140625" style="2"/>
    <col min="2276" max="2277" width="0" style="2" hidden="1" customWidth="1"/>
    <col min="2278" max="2278" width="25.5703125" style="2" bestFit="1" customWidth="1"/>
    <col min="2279" max="2279" width="12.7109375" style="2" customWidth="1"/>
    <col min="2280" max="2280" width="10.85546875" style="2" customWidth="1"/>
    <col min="2281" max="2281" width="12.7109375" style="2" bestFit="1" customWidth="1"/>
    <col min="2282" max="2282" width="10.7109375" style="2" customWidth="1"/>
    <col min="2283" max="2283" width="11.7109375" style="2" bestFit="1" customWidth="1"/>
    <col min="2284" max="2284" width="11.5703125" style="2" customWidth="1"/>
    <col min="2285" max="2285" width="12.7109375" style="2" bestFit="1" customWidth="1"/>
    <col min="2286" max="2286" width="9.140625" style="2" bestFit="1" customWidth="1"/>
    <col min="2287" max="2287" width="12.7109375" style="2" customWidth="1"/>
    <col min="2288" max="2288" width="13.5703125" style="2" customWidth="1"/>
    <col min="2289" max="2289" width="14.28515625" style="2" bestFit="1" customWidth="1"/>
    <col min="2290" max="2291" width="12.28515625" style="2" bestFit="1" customWidth="1"/>
    <col min="2292" max="2292" width="9.42578125" style="2" customWidth="1"/>
    <col min="2293" max="2293" width="12.7109375" style="2" bestFit="1" customWidth="1"/>
    <col min="2294" max="2294" width="9.85546875" style="2" customWidth="1"/>
    <col min="2295" max="2295" width="12.7109375" style="2" customWidth="1"/>
    <col min="2296" max="2296" width="7.28515625" style="2" bestFit="1" customWidth="1"/>
    <col min="2297" max="2297" width="12.7109375" style="2" bestFit="1" customWidth="1"/>
    <col min="2298" max="2298" width="7.28515625" style="2" bestFit="1" customWidth="1"/>
    <col min="2299" max="2299" width="12.7109375" style="2" bestFit="1" customWidth="1"/>
    <col min="2300" max="2300" width="7.28515625" style="2" bestFit="1" customWidth="1"/>
    <col min="2301" max="2301" width="13.140625" style="2" customWidth="1"/>
    <col min="2302" max="2302" width="7.28515625" style="2" bestFit="1" customWidth="1"/>
    <col min="2303" max="2303" width="12.7109375" style="2" bestFit="1" customWidth="1"/>
    <col min="2304" max="2304" width="7.28515625" style="2" bestFit="1" customWidth="1"/>
    <col min="2305" max="2305" width="13.42578125" style="2" bestFit="1" customWidth="1"/>
    <col min="2306" max="2306" width="7.28515625" style="2" customWidth="1"/>
    <col min="2307" max="2307" width="12.140625" style="2" customWidth="1"/>
    <col min="2308" max="2308" width="7.28515625" style="2" bestFit="1" customWidth="1"/>
    <col min="2309" max="2309" width="14.28515625" style="2" customWidth="1"/>
    <col min="2310" max="2310" width="8.140625" style="2" bestFit="1" customWidth="1"/>
    <col min="2311" max="2311" width="12.7109375" style="2" bestFit="1" customWidth="1"/>
    <col min="2312" max="2312" width="9.140625" style="2" bestFit="1" customWidth="1"/>
    <col min="2313" max="2313" width="12.7109375" style="2" bestFit="1" customWidth="1"/>
    <col min="2314" max="2314" width="15.42578125" style="2" bestFit="1" customWidth="1"/>
    <col min="2315" max="2315" width="12.85546875" style="2" bestFit="1" customWidth="1"/>
    <col min="2316" max="2316" width="9.5703125" style="2" bestFit="1" customWidth="1"/>
    <col min="2317" max="2317" width="12.28515625" style="2" bestFit="1" customWidth="1"/>
    <col min="2318" max="2531" width="9.140625" style="2"/>
    <col min="2532" max="2533" width="0" style="2" hidden="1" customWidth="1"/>
    <col min="2534" max="2534" width="25.5703125" style="2" bestFit="1" customWidth="1"/>
    <col min="2535" max="2535" width="12.7109375" style="2" customWidth="1"/>
    <col min="2536" max="2536" width="10.85546875" style="2" customWidth="1"/>
    <col min="2537" max="2537" width="12.7109375" style="2" bestFit="1" customWidth="1"/>
    <col min="2538" max="2538" width="10.7109375" style="2" customWidth="1"/>
    <col min="2539" max="2539" width="11.7109375" style="2" bestFit="1" customWidth="1"/>
    <col min="2540" max="2540" width="11.5703125" style="2" customWidth="1"/>
    <col min="2541" max="2541" width="12.7109375" style="2" bestFit="1" customWidth="1"/>
    <col min="2542" max="2542" width="9.140625" style="2" bestFit="1" customWidth="1"/>
    <col min="2543" max="2543" width="12.7109375" style="2" customWidth="1"/>
    <col min="2544" max="2544" width="13.5703125" style="2" customWidth="1"/>
    <col min="2545" max="2545" width="14.28515625" style="2" bestFit="1" customWidth="1"/>
    <col min="2546" max="2547" width="12.28515625" style="2" bestFit="1" customWidth="1"/>
    <col min="2548" max="2548" width="9.42578125" style="2" customWidth="1"/>
    <col min="2549" max="2549" width="12.7109375" style="2" bestFit="1" customWidth="1"/>
    <col min="2550" max="2550" width="9.85546875" style="2" customWidth="1"/>
    <col min="2551" max="2551" width="12.7109375" style="2" customWidth="1"/>
    <col min="2552" max="2552" width="7.28515625" style="2" bestFit="1" customWidth="1"/>
    <col min="2553" max="2553" width="12.7109375" style="2" bestFit="1" customWidth="1"/>
    <col min="2554" max="2554" width="7.28515625" style="2" bestFit="1" customWidth="1"/>
    <col min="2555" max="2555" width="12.7109375" style="2" bestFit="1" customWidth="1"/>
    <col min="2556" max="2556" width="7.28515625" style="2" bestFit="1" customWidth="1"/>
    <col min="2557" max="2557" width="13.140625" style="2" customWidth="1"/>
    <col min="2558" max="2558" width="7.28515625" style="2" bestFit="1" customWidth="1"/>
    <col min="2559" max="2559" width="12.7109375" style="2" bestFit="1" customWidth="1"/>
    <col min="2560" max="2560" width="7.28515625" style="2" bestFit="1" customWidth="1"/>
    <col min="2561" max="2561" width="13.42578125" style="2" bestFit="1" customWidth="1"/>
    <col min="2562" max="2562" width="7.28515625" style="2" customWidth="1"/>
    <col min="2563" max="2563" width="12.140625" style="2" customWidth="1"/>
    <col min="2564" max="2564" width="7.28515625" style="2" bestFit="1" customWidth="1"/>
    <col min="2565" max="2565" width="14.28515625" style="2" customWidth="1"/>
    <col min="2566" max="2566" width="8.140625" style="2" bestFit="1" customWidth="1"/>
    <col min="2567" max="2567" width="12.7109375" style="2" bestFit="1" customWidth="1"/>
    <col min="2568" max="2568" width="9.140625" style="2" bestFit="1" customWidth="1"/>
    <col min="2569" max="2569" width="12.7109375" style="2" bestFit="1" customWidth="1"/>
    <col min="2570" max="2570" width="15.42578125" style="2" bestFit="1" customWidth="1"/>
    <col min="2571" max="2571" width="12.85546875" style="2" bestFit="1" customWidth="1"/>
    <col min="2572" max="2572" width="9.5703125" style="2" bestFit="1" customWidth="1"/>
    <col min="2573" max="2573" width="12.28515625" style="2" bestFit="1" customWidth="1"/>
    <col min="2574" max="2787" width="9.140625" style="2"/>
    <col min="2788" max="2789" width="0" style="2" hidden="1" customWidth="1"/>
    <col min="2790" max="2790" width="25.5703125" style="2" bestFit="1" customWidth="1"/>
    <col min="2791" max="2791" width="12.7109375" style="2" customWidth="1"/>
    <col min="2792" max="2792" width="10.85546875" style="2" customWidth="1"/>
    <col min="2793" max="2793" width="12.7109375" style="2" bestFit="1" customWidth="1"/>
    <col min="2794" max="2794" width="10.7109375" style="2" customWidth="1"/>
    <col min="2795" max="2795" width="11.7109375" style="2" bestFit="1" customWidth="1"/>
    <col min="2796" max="2796" width="11.5703125" style="2" customWidth="1"/>
    <col min="2797" max="2797" width="12.7109375" style="2" bestFit="1" customWidth="1"/>
    <col min="2798" max="2798" width="9.140625" style="2" bestFit="1" customWidth="1"/>
    <col min="2799" max="2799" width="12.7109375" style="2" customWidth="1"/>
    <col min="2800" max="2800" width="13.5703125" style="2" customWidth="1"/>
    <col min="2801" max="2801" width="14.28515625" style="2" bestFit="1" customWidth="1"/>
    <col min="2802" max="2803" width="12.28515625" style="2" bestFit="1" customWidth="1"/>
    <col min="2804" max="2804" width="9.42578125" style="2" customWidth="1"/>
    <col min="2805" max="2805" width="12.7109375" style="2" bestFit="1" customWidth="1"/>
    <col min="2806" max="2806" width="9.85546875" style="2" customWidth="1"/>
    <col min="2807" max="2807" width="12.7109375" style="2" customWidth="1"/>
    <col min="2808" max="2808" width="7.28515625" style="2" bestFit="1" customWidth="1"/>
    <col min="2809" max="2809" width="12.7109375" style="2" bestFit="1" customWidth="1"/>
    <col min="2810" max="2810" width="7.28515625" style="2" bestFit="1" customWidth="1"/>
    <col min="2811" max="2811" width="12.7109375" style="2" bestFit="1" customWidth="1"/>
    <col min="2812" max="2812" width="7.28515625" style="2" bestFit="1" customWidth="1"/>
    <col min="2813" max="2813" width="13.140625" style="2" customWidth="1"/>
    <col min="2814" max="2814" width="7.28515625" style="2" bestFit="1" customWidth="1"/>
    <col min="2815" max="2815" width="12.7109375" style="2" bestFit="1" customWidth="1"/>
    <col min="2816" max="2816" width="7.28515625" style="2" bestFit="1" customWidth="1"/>
    <col min="2817" max="2817" width="13.42578125" style="2" bestFit="1" customWidth="1"/>
    <col min="2818" max="2818" width="7.28515625" style="2" customWidth="1"/>
    <col min="2819" max="2819" width="12.140625" style="2" customWidth="1"/>
    <col min="2820" max="2820" width="7.28515625" style="2" bestFit="1" customWidth="1"/>
    <col min="2821" max="2821" width="14.28515625" style="2" customWidth="1"/>
    <col min="2822" max="2822" width="8.140625" style="2" bestFit="1" customWidth="1"/>
    <col min="2823" max="2823" width="12.7109375" style="2" bestFit="1" customWidth="1"/>
    <col min="2824" max="2824" width="9.140625" style="2" bestFit="1" customWidth="1"/>
    <col min="2825" max="2825" width="12.7109375" style="2" bestFit="1" customWidth="1"/>
    <col min="2826" max="2826" width="15.42578125" style="2" bestFit="1" customWidth="1"/>
    <col min="2827" max="2827" width="12.85546875" style="2" bestFit="1" customWidth="1"/>
    <col min="2828" max="2828" width="9.5703125" style="2" bestFit="1" customWidth="1"/>
    <col min="2829" max="2829" width="12.28515625" style="2" bestFit="1" customWidth="1"/>
    <col min="2830" max="3043" width="9.140625" style="2"/>
    <col min="3044" max="3045" width="0" style="2" hidden="1" customWidth="1"/>
    <col min="3046" max="3046" width="25.5703125" style="2" bestFit="1" customWidth="1"/>
    <col min="3047" max="3047" width="12.7109375" style="2" customWidth="1"/>
    <col min="3048" max="3048" width="10.85546875" style="2" customWidth="1"/>
    <col min="3049" max="3049" width="12.7109375" style="2" bestFit="1" customWidth="1"/>
    <col min="3050" max="3050" width="10.7109375" style="2" customWidth="1"/>
    <col min="3051" max="3051" width="11.7109375" style="2" bestFit="1" customWidth="1"/>
    <col min="3052" max="3052" width="11.5703125" style="2" customWidth="1"/>
    <col min="3053" max="3053" width="12.7109375" style="2" bestFit="1" customWidth="1"/>
    <col min="3054" max="3054" width="9.140625" style="2" bestFit="1" customWidth="1"/>
    <col min="3055" max="3055" width="12.7109375" style="2" customWidth="1"/>
    <col min="3056" max="3056" width="13.5703125" style="2" customWidth="1"/>
    <col min="3057" max="3057" width="14.28515625" style="2" bestFit="1" customWidth="1"/>
    <col min="3058" max="3059" width="12.28515625" style="2" bestFit="1" customWidth="1"/>
    <col min="3060" max="3060" width="9.42578125" style="2" customWidth="1"/>
    <col min="3061" max="3061" width="12.7109375" style="2" bestFit="1" customWidth="1"/>
    <col min="3062" max="3062" width="9.85546875" style="2" customWidth="1"/>
    <col min="3063" max="3063" width="12.7109375" style="2" customWidth="1"/>
    <col min="3064" max="3064" width="7.28515625" style="2" bestFit="1" customWidth="1"/>
    <col min="3065" max="3065" width="12.7109375" style="2" bestFit="1" customWidth="1"/>
    <col min="3066" max="3066" width="7.28515625" style="2" bestFit="1" customWidth="1"/>
    <col min="3067" max="3067" width="12.7109375" style="2" bestFit="1" customWidth="1"/>
    <col min="3068" max="3068" width="7.28515625" style="2" bestFit="1" customWidth="1"/>
    <col min="3069" max="3069" width="13.140625" style="2" customWidth="1"/>
    <col min="3070" max="3070" width="7.28515625" style="2" bestFit="1" customWidth="1"/>
    <col min="3071" max="3071" width="12.7109375" style="2" bestFit="1" customWidth="1"/>
    <col min="3072" max="3072" width="7.28515625" style="2" bestFit="1" customWidth="1"/>
    <col min="3073" max="3073" width="13.42578125" style="2" bestFit="1" customWidth="1"/>
    <col min="3074" max="3074" width="7.28515625" style="2" customWidth="1"/>
    <col min="3075" max="3075" width="12.140625" style="2" customWidth="1"/>
    <col min="3076" max="3076" width="7.28515625" style="2" bestFit="1" customWidth="1"/>
    <col min="3077" max="3077" width="14.28515625" style="2" customWidth="1"/>
    <col min="3078" max="3078" width="8.140625" style="2" bestFit="1" customWidth="1"/>
    <col min="3079" max="3079" width="12.7109375" style="2" bestFit="1" customWidth="1"/>
    <col min="3080" max="3080" width="9.140625" style="2" bestFit="1" customWidth="1"/>
    <col min="3081" max="3081" width="12.7109375" style="2" bestFit="1" customWidth="1"/>
    <col min="3082" max="3082" width="15.42578125" style="2" bestFit="1" customWidth="1"/>
    <col min="3083" max="3083" width="12.85546875" style="2" bestFit="1" customWidth="1"/>
    <col min="3084" max="3084" width="9.5703125" style="2" bestFit="1" customWidth="1"/>
    <col min="3085" max="3085" width="12.28515625" style="2" bestFit="1" customWidth="1"/>
    <col min="3086" max="3299" width="9.140625" style="2"/>
    <col min="3300" max="3301" width="0" style="2" hidden="1" customWidth="1"/>
    <col min="3302" max="3302" width="25.5703125" style="2" bestFit="1" customWidth="1"/>
    <col min="3303" max="3303" width="12.7109375" style="2" customWidth="1"/>
    <col min="3304" max="3304" width="10.85546875" style="2" customWidth="1"/>
    <col min="3305" max="3305" width="12.7109375" style="2" bestFit="1" customWidth="1"/>
    <col min="3306" max="3306" width="10.7109375" style="2" customWidth="1"/>
    <col min="3307" max="3307" width="11.7109375" style="2" bestFit="1" customWidth="1"/>
    <col min="3308" max="3308" width="11.5703125" style="2" customWidth="1"/>
    <col min="3309" max="3309" width="12.7109375" style="2" bestFit="1" customWidth="1"/>
    <col min="3310" max="3310" width="9.140625" style="2" bestFit="1" customWidth="1"/>
    <col min="3311" max="3311" width="12.7109375" style="2" customWidth="1"/>
    <col min="3312" max="3312" width="13.5703125" style="2" customWidth="1"/>
    <col min="3313" max="3313" width="14.28515625" style="2" bestFit="1" customWidth="1"/>
    <col min="3314" max="3315" width="12.28515625" style="2" bestFit="1" customWidth="1"/>
    <col min="3316" max="3316" width="9.42578125" style="2" customWidth="1"/>
    <col min="3317" max="3317" width="12.7109375" style="2" bestFit="1" customWidth="1"/>
    <col min="3318" max="3318" width="9.85546875" style="2" customWidth="1"/>
    <col min="3319" max="3319" width="12.7109375" style="2" customWidth="1"/>
    <col min="3320" max="3320" width="7.28515625" style="2" bestFit="1" customWidth="1"/>
    <col min="3321" max="3321" width="12.7109375" style="2" bestFit="1" customWidth="1"/>
    <col min="3322" max="3322" width="7.28515625" style="2" bestFit="1" customWidth="1"/>
    <col min="3323" max="3323" width="12.7109375" style="2" bestFit="1" customWidth="1"/>
    <col min="3324" max="3324" width="7.28515625" style="2" bestFit="1" customWidth="1"/>
    <col min="3325" max="3325" width="13.140625" style="2" customWidth="1"/>
    <col min="3326" max="3326" width="7.28515625" style="2" bestFit="1" customWidth="1"/>
    <col min="3327" max="3327" width="12.7109375" style="2" bestFit="1" customWidth="1"/>
    <col min="3328" max="3328" width="7.28515625" style="2" bestFit="1" customWidth="1"/>
    <col min="3329" max="3329" width="13.42578125" style="2" bestFit="1" customWidth="1"/>
    <col min="3330" max="3330" width="7.28515625" style="2" customWidth="1"/>
    <col min="3331" max="3331" width="12.140625" style="2" customWidth="1"/>
    <col min="3332" max="3332" width="7.28515625" style="2" bestFit="1" customWidth="1"/>
    <col min="3333" max="3333" width="14.28515625" style="2" customWidth="1"/>
    <col min="3334" max="3334" width="8.140625" style="2" bestFit="1" customWidth="1"/>
    <col min="3335" max="3335" width="12.7109375" style="2" bestFit="1" customWidth="1"/>
    <col min="3336" max="3336" width="9.140625" style="2" bestFit="1" customWidth="1"/>
    <col min="3337" max="3337" width="12.7109375" style="2" bestFit="1" customWidth="1"/>
    <col min="3338" max="3338" width="15.42578125" style="2" bestFit="1" customWidth="1"/>
    <col min="3339" max="3339" width="12.85546875" style="2" bestFit="1" customWidth="1"/>
    <col min="3340" max="3340" width="9.5703125" style="2" bestFit="1" customWidth="1"/>
    <col min="3341" max="3341" width="12.28515625" style="2" bestFit="1" customWidth="1"/>
    <col min="3342" max="3555" width="9.140625" style="2"/>
    <col min="3556" max="3557" width="0" style="2" hidden="1" customWidth="1"/>
    <col min="3558" max="3558" width="25.5703125" style="2" bestFit="1" customWidth="1"/>
    <col min="3559" max="3559" width="12.7109375" style="2" customWidth="1"/>
    <col min="3560" max="3560" width="10.85546875" style="2" customWidth="1"/>
    <col min="3561" max="3561" width="12.7109375" style="2" bestFit="1" customWidth="1"/>
    <col min="3562" max="3562" width="10.7109375" style="2" customWidth="1"/>
    <col min="3563" max="3563" width="11.7109375" style="2" bestFit="1" customWidth="1"/>
    <col min="3564" max="3564" width="11.5703125" style="2" customWidth="1"/>
    <col min="3565" max="3565" width="12.7109375" style="2" bestFit="1" customWidth="1"/>
    <col min="3566" max="3566" width="9.140625" style="2" bestFit="1" customWidth="1"/>
    <col min="3567" max="3567" width="12.7109375" style="2" customWidth="1"/>
    <col min="3568" max="3568" width="13.5703125" style="2" customWidth="1"/>
    <col min="3569" max="3569" width="14.28515625" style="2" bestFit="1" customWidth="1"/>
    <col min="3570" max="3571" width="12.28515625" style="2" bestFit="1" customWidth="1"/>
    <col min="3572" max="3572" width="9.42578125" style="2" customWidth="1"/>
    <col min="3573" max="3573" width="12.7109375" style="2" bestFit="1" customWidth="1"/>
    <col min="3574" max="3574" width="9.85546875" style="2" customWidth="1"/>
    <col min="3575" max="3575" width="12.7109375" style="2" customWidth="1"/>
    <col min="3576" max="3576" width="7.28515625" style="2" bestFit="1" customWidth="1"/>
    <col min="3577" max="3577" width="12.7109375" style="2" bestFit="1" customWidth="1"/>
    <col min="3578" max="3578" width="7.28515625" style="2" bestFit="1" customWidth="1"/>
    <col min="3579" max="3579" width="12.7109375" style="2" bestFit="1" customWidth="1"/>
    <col min="3580" max="3580" width="7.28515625" style="2" bestFit="1" customWidth="1"/>
    <col min="3581" max="3581" width="13.140625" style="2" customWidth="1"/>
    <col min="3582" max="3582" width="7.28515625" style="2" bestFit="1" customWidth="1"/>
    <col min="3583" max="3583" width="12.7109375" style="2" bestFit="1" customWidth="1"/>
    <col min="3584" max="3584" width="7.28515625" style="2" bestFit="1" customWidth="1"/>
    <col min="3585" max="3585" width="13.42578125" style="2" bestFit="1" customWidth="1"/>
    <col min="3586" max="3586" width="7.28515625" style="2" customWidth="1"/>
    <col min="3587" max="3587" width="12.140625" style="2" customWidth="1"/>
    <col min="3588" max="3588" width="7.28515625" style="2" bestFit="1" customWidth="1"/>
    <col min="3589" max="3589" width="14.28515625" style="2" customWidth="1"/>
    <col min="3590" max="3590" width="8.140625" style="2" bestFit="1" customWidth="1"/>
    <col min="3591" max="3591" width="12.7109375" style="2" bestFit="1" customWidth="1"/>
    <col min="3592" max="3592" width="9.140625" style="2" bestFit="1" customWidth="1"/>
    <col min="3593" max="3593" width="12.7109375" style="2" bestFit="1" customWidth="1"/>
    <col min="3594" max="3594" width="15.42578125" style="2" bestFit="1" customWidth="1"/>
    <col min="3595" max="3595" width="12.85546875" style="2" bestFit="1" customWidth="1"/>
    <col min="3596" max="3596" width="9.5703125" style="2" bestFit="1" customWidth="1"/>
    <col min="3597" max="3597" width="12.28515625" style="2" bestFit="1" customWidth="1"/>
    <col min="3598" max="3811" width="9.140625" style="2"/>
    <col min="3812" max="3813" width="0" style="2" hidden="1" customWidth="1"/>
    <col min="3814" max="3814" width="25.5703125" style="2" bestFit="1" customWidth="1"/>
    <col min="3815" max="3815" width="12.7109375" style="2" customWidth="1"/>
    <col min="3816" max="3816" width="10.85546875" style="2" customWidth="1"/>
    <col min="3817" max="3817" width="12.7109375" style="2" bestFit="1" customWidth="1"/>
    <col min="3818" max="3818" width="10.7109375" style="2" customWidth="1"/>
    <col min="3819" max="3819" width="11.7109375" style="2" bestFit="1" customWidth="1"/>
    <col min="3820" max="3820" width="11.5703125" style="2" customWidth="1"/>
    <col min="3821" max="3821" width="12.7109375" style="2" bestFit="1" customWidth="1"/>
    <col min="3822" max="3822" width="9.140625" style="2" bestFit="1" customWidth="1"/>
    <col min="3823" max="3823" width="12.7109375" style="2" customWidth="1"/>
    <col min="3824" max="3824" width="13.5703125" style="2" customWidth="1"/>
    <col min="3825" max="3825" width="14.28515625" style="2" bestFit="1" customWidth="1"/>
    <col min="3826" max="3827" width="12.28515625" style="2" bestFit="1" customWidth="1"/>
    <col min="3828" max="3828" width="9.42578125" style="2" customWidth="1"/>
    <col min="3829" max="3829" width="12.7109375" style="2" bestFit="1" customWidth="1"/>
    <col min="3830" max="3830" width="9.85546875" style="2" customWidth="1"/>
    <col min="3831" max="3831" width="12.7109375" style="2" customWidth="1"/>
    <col min="3832" max="3832" width="7.28515625" style="2" bestFit="1" customWidth="1"/>
    <col min="3833" max="3833" width="12.7109375" style="2" bestFit="1" customWidth="1"/>
    <col min="3834" max="3834" width="7.28515625" style="2" bestFit="1" customWidth="1"/>
    <col min="3835" max="3835" width="12.7109375" style="2" bestFit="1" customWidth="1"/>
    <col min="3836" max="3836" width="7.28515625" style="2" bestFit="1" customWidth="1"/>
    <col min="3837" max="3837" width="13.140625" style="2" customWidth="1"/>
    <col min="3838" max="3838" width="7.28515625" style="2" bestFit="1" customWidth="1"/>
    <col min="3839" max="3839" width="12.7109375" style="2" bestFit="1" customWidth="1"/>
    <col min="3840" max="3840" width="7.28515625" style="2" bestFit="1" customWidth="1"/>
    <col min="3841" max="3841" width="13.42578125" style="2" bestFit="1" customWidth="1"/>
    <col min="3842" max="3842" width="7.28515625" style="2" customWidth="1"/>
    <col min="3843" max="3843" width="12.140625" style="2" customWidth="1"/>
    <col min="3844" max="3844" width="7.28515625" style="2" bestFit="1" customWidth="1"/>
    <col min="3845" max="3845" width="14.28515625" style="2" customWidth="1"/>
    <col min="3846" max="3846" width="8.140625" style="2" bestFit="1" customWidth="1"/>
    <col min="3847" max="3847" width="12.7109375" style="2" bestFit="1" customWidth="1"/>
    <col min="3848" max="3848" width="9.140625" style="2" bestFit="1" customWidth="1"/>
    <col min="3849" max="3849" width="12.7109375" style="2" bestFit="1" customWidth="1"/>
    <col min="3850" max="3850" width="15.42578125" style="2" bestFit="1" customWidth="1"/>
    <col min="3851" max="3851" width="12.85546875" style="2" bestFit="1" customWidth="1"/>
    <col min="3852" max="3852" width="9.5703125" style="2" bestFit="1" customWidth="1"/>
    <col min="3853" max="3853" width="12.28515625" style="2" bestFit="1" customWidth="1"/>
    <col min="3854" max="4067" width="9.140625" style="2"/>
    <col min="4068" max="4069" width="0" style="2" hidden="1" customWidth="1"/>
    <col min="4070" max="4070" width="25.5703125" style="2" bestFit="1" customWidth="1"/>
    <col min="4071" max="4071" width="12.7109375" style="2" customWidth="1"/>
    <col min="4072" max="4072" width="10.85546875" style="2" customWidth="1"/>
    <col min="4073" max="4073" width="12.7109375" style="2" bestFit="1" customWidth="1"/>
    <col min="4074" max="4074" width="10.7109375" style="2" customWidth="1"/>
    <col min="4075" max="4075" width="11.7109375" style="2" bestFit="1" customWidth="1"/>
    <col min="4076" max="4076" width="11.5703125" style="2" customWidth="1"/>
    <col min="4077" max="4077" width="12.7109375" style="2" bestFit="1" customWidth="1"/>
    <col min="4078" max="4078" width="9.140625" style="2" bestFit="1" customWidth="1"/>
    <col min="4079" max="4079" width="12.7109375" style="2" customWidth="1"/>
    <col min="4080" max="4080" width="13.5703125" style="2" customWidth="1"/>
    <col min="4081" max="4081" width="14.28515625" style="2" bestFit="1" customWidth="1"/>
    <col min="4082" max="4083" width="12.28515625" style="2" bestFit="1" customWidth="1"/>
    <col min="4084" max="4084" width="9.42578125" style="2" customWidth="1"/>
    <col min="4085" max="4085" width="12.7109375" style="2" bestFit="1" customWidth="1"/>
    <col min="4086" max="4086" width="9.85546875" style="2" customWidth="1"/>
    <col min="4087" max="4087" width="12.7109375" style="2" customWidth="1"/>
    <col min="4088" max="4088" width="7.28515625" style="2" bestFit="1" customWidth="1"/>
    <col min="4089" max="4089" width="12.7109375" style="2" bestFit="1" customWidth="1"/>
    <col min="4090" max="4090" width="7.28515625" style="2" bestFit="1" customWidth="1"/>
    <col min="4091" max="4091" width="12.7109375" style="2" bestFit="1" customWidth="1"/>
    <col min="4092" max="4092" width="7.28515625" style="2" bestFit="1" customWidth="1"/>
    <col min="4093" max="4093" width="13.140625" style="2" customWidth="1"/>
    <col min="4094" max="4094" width="7.28515625" style="2" bestFit="1" customWidth="1"/>
    <col min="4095" max="4095" width="12.7109375" style="2" bestFit="1" customWidth="1"/>
    <col min="4096" max="4096" width="7.28515625" style="2" bestFit="1" customWidth="1"/>
    <col min="4097" max="4097" width="13.42578125" style="2" bestFit="1" customWidth="1"/>
    <col min="4098" max="4098" width="7.28515625" style="2" customWidth="1"/>
    <col min="4099" max="4099" width="12.140625" style="2" customWidth="1"/>
    <col min="4100" max="4100" width="7.28515625" style="2" bestFit="1" customWidth="1"/>
    <col min="4101" max="4101" width="14.28515625" style="2" customWidth="1"/>
    <col min="4102" max="4102" width="8.140625" style="2" bestFit="1" customWidth="1"/>
    <col min="4103" max="4103" width="12.7109375" style="2" bestFit="1" customWidth="1"/>
    <col min="4104" max="4104" width="9.140625" style="2" bestFit="1" customWidth="1"/>
    <col min="4105" max="4105" width="12.7109375" style="2" bestFit="1" customWidth="1"/>
    <col min="4106" max="4106" width="15.42578125" style="2" bestFit="1" customWidth="1"/>
    <col min="4107" max="4107" width="12.85546875" style="2" bestFit="1" customWidth="1"/>
    <col min="4108" max="4108" width="9.5703125" style="2" bestFit="1" customWidth="1"/>
    <col min="4109" max="4109" width="12.28515625" style="2" bestFit="1" customWidth="1"/>
    <col min="4110" max="4323" width="9.140625" style="2"/>
    <col min="4324" max="4325" width="0" style="2" hidden="1" customWidth="1"/>
    <col min="4326" max="4326" width="25.5703125" style="2" bestFit="1" customWidth="1"/>
    <col min="4327" max="4327" width="12.7109375" style="2" customWidth="1"/>
    <col min="4328" max="4328" width="10.85546875" style="2" customWidth="1"/>
    <col min="4329" max="4329" width="12.7109375" style="2" bestFit="1" customWidth="1"/>
    <col min="4330" max="4330" width="10.7109375" style="2" customWidth="1"/>
    <col min="4331" max="4331" width="11.7109375" style="2" bestFit="1" customWidth="1"/>
    <col min="4332" max="4332" width="11.5703125" style="2" customWidth="1"/>
    <col min="4333" max="4333" width="12.7109375" style="2" bestFit="1" customWidth="1"/>
    <col min="4334" max="4334" width="9.140625" style="2" bestFit="1" customWidth="1"/>
    <col min="4335" max="4335" width="12.7109375" style="2" customWidth="1"/>
    <col min="4336" max="4336" width="13.5703125" style="2" customWidth="1"/>
    <col min="4337" max="4337" width="14.28515625" style="2" bestFit="1" customWidth="1"/>
    <col min="4338" max="4339" width="12.28515625" style="2" bestFit="1" customWidth="1"/>
    <col min="4340" max="4340" width="9.42578125" style="2" customWidth="1"/>
    <col min="4341" max="4341" width="12.7109375" style="2" bestFit="1" customWidth="1"/>
    <col min="4342" max="4342" width="9.85546875" style="2" customWidth="1"/>
    <col min="4343" max="4343" width="12.7109375" style="2" customWidth="1"/>
    <col min="4344" max="4344" width="7.28515625" style="2" bestFit="1" customWidth="1"/>
    <col min="4345" max="4345" width="12.7109375" style="2" bestFit="1" customWidth="1"/>
    <col min="4346" max="4346" width="7.28515625" style="2" bestFit="1" customWidth="1"/>
    <col min="4347" max="4347" width="12.7109375" style="2" bestFit="1" customWidth="1"/>
    <col min="4348" max="4348" width="7.28515625" style="2" bestFit="1" customWidth="1"/>
    <col min="4349" max="4349" width="13.140625" style="2" customWidth="1"/>
    <col min="4350" max="4350" width="7.28515625" style="2" bestFit="1" customWidth="1"/>
    <col min="4351" max="4351" width="12.7109375" style="2" bestFit="1" customWidth="1"/>
    <col min="4352" max="4352" width="7.28515625" style="2" bestFit="1" customWidth="1"/>
    <col min="4353" max="4353" width="13.42578125" style="2" bestFit="1" customWidth="1"/>
    <col min="4354" max="4354" width="7.28515625" style="2" customWidth="1"/>
    <col min="4355" max="4355" width="12.140625" style="2" customWidth="1"/>
    <col min="4356" max="4356" width="7.28515625" style="2" bestFit="1" customWidth="1"/>
    <col min="4357" max="4357" width="14.28515625" style="2" customWidth="1"/>
    <col min="4358" max="4358" width="8.140625" style="2" bestFit="1" customWidth="1"/>
    <col min="4359" max="4359" width="12.7109375" style="2" bestFit="1" customWidth="1"/>
    <col min="4360" max="4360" width="9.140625" style="2" bestFit="1" customWidth="1"/>
    <col min="4361" max="4361" width="12.7109375" style="2" bestFit="1" customWidth="1"/>
    <col min="4362" max="4362" width="15.42578125" style="2" bestFit="1" customWidth="1"/>
    <col min="4363" max="4363" width="12.85546875" style="2" bestFit="1" customWidth="1"/>
    <col min="4364" max="4364" width="9.5703125" style="2" bestFit="1" customWidth="1"/>
    <col min="4365" max="4365" width="12.28515625" style="2" bestFit="1" customWidth="1"/>
    <col min="4366" max="4579" width="9.140625" style="2"/>
    <col min="4580" max="4581" width="0" style="2" hidden="1" customWidth="1"/>
    <col min="4582" max="4582" width="25.5703125" style="2" bestFit="1" customWidth="1"/>
    <col min="4583" max="4583" width="12.7109375" style="2" customWidth="1"/>
    <col min="4584" max="4584" width="10.85546875" style="2" customWidth="1"/>
    <col min="4585" max="4585" width="12.7109375" style="2" bestFit="1" customWidth="1"/>
    <col min="4586" max="4586" width="10.7109375" style="2" customWidth="1"/>
    <col min="4587" max="4587" width="11.7109375" style="2" bestFit="1" customWidth="1"/>
    <col min="4588" max="4588" width="11.5703125" style="2" customWidth="1"/>
    <col min="4589" max="4589" width="12.7109375" style="2" bestFit="1" customWidth="1"/>
    <col min="4590" max="4590" width="9.140625" style="2" bestFit="1" customWidth="1"/>
    <col min="4591" max="4591" width="12.7109375" style="2" customWidth="1"/>
    <col min="4592" max="4592" width="13.5703125" style="2" customWidth="1"/>
    <col min="4593" max="4593" width="14.28515625" style="2" bestFit="1" customWidth="1"/>
    <col min="4594" max="4595" width="12.28515625" style="2" bestFit="1" customWidth="1"/>
    <col min="4596" max="4596" width="9.42578125" style="2" customWidth="1"/>
    <col min="4597" max="4597" width="12.7109375" style="2" bestFit="1" customWidth="1"/>
    <col min="4598" max="4598" width="9.85546875" style="2" customWidth="1"/>
    <col min="4599" max="4599" width="12.7109375" style="2" customWidth="1"/>
    <col min="4600" max="4600" width="7.28515625" style="2" bestFit="1" customWidth="1"/>
    <col min="4601" max="4601" width="12.7109375" style="2" bestFit="1" customWidth="1"/>
    <col min="4602" max="4602" width="7.28515625" style="2" bestFit="1" customWidth="1"/>
    <col min="4603" max="4603" width="12.7109375" style="2" bestFit="1" customWidth="1"/>
    <col min="4604" max="4604" width="7.28515625" style="2" bestFit="1" customWidth="1"/>
    <col min="4605" max="4605" width="13.140625" style="2" customWidth="1"/>
    <col min="4606" max="4606" width="7.28515625" style="2" bestFit="1" customWidth="1"/>
    <col min="4607" max="4607" width="12.7109375" style="2" bestFit="1" customWidth="1"/>
    <col min="4608" max="4608" width="7.28515625" style="2" bestFit="1" customWidth="1"/>
    <col min="4609" max="4609" width="13.42578125" style="2" bestFit="1" customWidth="1"/>
    <col min="4610" max="4610" width="7.28515625" style="2" customWidth="1"/>
    <col min="4611" max="4611" width="12.140625" style="2" customWidth="1"/>
    <col min="4612" max="4612" width="7.28515625" style="2" bestFit="1" customWidth="1"/>
    <col min="4613" max="4613" width="14.28515625" style="2" customWidth="1"/>
    <col min="4614" max="4614" width="8.140625" style="2" bestFit="1" customWidth="1"/>
    <col min="4615" max="4615" width="12.7109375" style="2" bestFit="1" customWidth="1"/>
    <col min="4616" max="4616" width="9.140625" style="2" bestFit="1" customWidth="1"/>
    <col min="4617" max="4617" width="12.7109375" style="2" bestFit="1" customWidth="1"/>
    <col min="4618" max="4618" width="15.42578125" style="2" bestFit="1" customWidth="1"/>
    <col min="4619" max="4619" width="12.85546875" style="2" bestFit="1" customWidth="1"/>
    <col min="4620" max="4620" width="9.5703125" style="2" bestFit="1" customWidth="1"/>
    <col min="4621" max="4621" width="12.28515625" style="2" bestFit="1" customWidth="1"/>
    <col min="4622" max="4835" width="9.140625" style="2"/>
    <col min="4836" max="4837" width="0" style="2" hidden="1" customWidth="1"/>
    <col min="4838" max="4838" width="25.5703125" style="2" bestFit="1" customWidth="1"/>
    <col min="4839" max="4839" width="12.7109375" style="2" customWidth="1"/>
    <col min="4840" max="4840" width="10.85546875" style="2" customWidth="1"/>
    <col min="4841" max="4841" width="12.7109375" style="2" bestFit="1" customWidth="1"/>
    <col min="4842" max="4842" width="10.7109375" style="2" customWidth="1"/>
    <col min="4843" max="4843" width="11.7109375" style="2" bestFit="1" customWidth="1"/>
    <col min="4844" max="4844" width="11.5703125" style="2" customWidth="1"/>
    <col min="4845" max="4845" width="12.7109375" style="2" bestFit="1" customWidth="1"/>
    <col min="4846" max="4846" width="9.140625" style="2" bestFit="1" customWidth="1"/>
    <col min="4847" max="4847" width="12.7109375" style="2" customWidth="1"/>
    <col min="4848" max="4848" width="13.5703125" style="2" customWidth="1"/>
    <col min="4849" max="4849" width="14.28515625" style="2" bestFit="1" customWidth="1"/>
    <col min="4850" max="4851" width="12.28515625" style="2" bestFit="1" customWidth="1"/>
    <col min="4852" max="4852" width="9.42578125" style="2" customWidth="1"/>
    <col min="4853" max="4853" width="12.7109375" style="2" bestFit="1" customWidth="1"/>
    <col min="4854" max="4854" width="9.85546875" style="2" customWidth="1"/>
    <col min="4855" max="4855" width="12.7109375" style="2" customWidth="1"/>
    <col min="4856" max="4856" width="7.28515625" style="2" bestFit="1" customWidth="1"/>
    <col min="4857" max="4857" width="12.7109375" style="2" bestFit="1" customWidth="1"/>
    <col min="4858" max="4858" width="7.28515625" style="2" bestFit="1" customWidth="1"/>
    <col min="4859" max="4859" width="12.7109375" style="2" bestFit="1" customWidth="1"/>
    <col min="4860" max="4860" width="7.28515625" style="2" bestFit="1" customWidth="1"/>
    <col min="4861" max="4861" width="13.140625" style="2" customWidth="1"/>
    <col min="4862" max="4862" width="7.28515625" style="2" bestFit="1" customWidth="1"/>
    <col min="4863" max="4863" width="12.7109375" style="2" bestFit="1" customWidth="1"/>
    <col min="4864" max="4864" width="7.28515625" style="2" bestFit="1" customWidth="1"/>
    <col min="4865" max="4865" width="13.42578125" style="2" bestFit="1" customWidth="1"/>
    <col min="4866" max="4866" width="7.28515625" style="2" customWidth="1"/>
    <col min="4867" max="4867" width="12.140625" style="2" customWidth="1"/>
    <col min="4868" max="4868" width="7.28515625" style="2" bestFit="1" customWidth="1"/>
    <col min="4869" max="4869" width="14.28515625" style="2" customWidth="1"/>
    <col min="4870" max="4870" width="8.140625" style="2" bestFit="1" customWidth="1"/>
    <col min="4871" max="4871" width="12.7109375" style="2" bestFit="1" customWidth="1"/>
    <col min="4872" max="4872" width="9.140625" style="2" bestFit="1" customWidth="1"/>
    <col min="4873" max="4873" width="12.7109375" style="2" bestFit="1" customWidth="1"/>
    <col min="4874" max="4874" width="15.42578125" style="2" bestFit="1" customWidth="1"/>
    <col min="4875" max="4875" width="12.85546875" style="2" bestFit="1" customWidth="1"/>
    <col min="4876" max="4876" width="9.5703125" style="2" bestFit="1" customWidth="1"/>
    <col min="4877" max="4877" width="12.28515625" style="2" bestFit="1" customWidth="1"/>
    <col min="4878" max="5091" width="9.140625" style="2"/>
    <col min="5092" max="5093" width="0" style="2" hidden="1" customWidth="1"/>
    <col min="5094" max="5094" width="25.5703125" style="2" bestFit="1" customWidth="1"/>
    <col min="5095" max="5095" width="12.7109375" style="2" customWidth="1"/>
    <col min="5096" max="5096" width="10.85546875" style="2" customWidth="1"/>
    <col min="5097" max="5097" width="12.7109375" style="2" bestFit="1" customWidth="1"/>
    <col min="5098" max="5098" width="10.7109375" style="2" customWidth="1"/>
    <col min="5099" max="5099" width="11.7109375" style="2" bestFit="1" customWidth="1"/>
    <col min="5100" max="5100" width="11.5703125" style="2" customWidth="1"/>
    <col min="5101" max="5101" width="12.7109375" style="2" bestFit="1" customWidth="1"/>
    <col min="5102" max="5102" width="9.140625" style="2" bestFit="1" customWidth="1"/>
    <col min="5103" max="5103" width="12.7109375" style="2" customWidth="1"/>
    <col min="5104" max="5104" width="13.5703125" style="2" customWidth="1"/>
    <col min="5105" max="5105" width="14.28515625" style="2" bestFit="1" customWidth="1"/>
    <col min="5106" max="5107" width="12.28515625" style="2" bestFit="1" customWidth="1"/>
    <col min="5108" max="5108" width="9.42578125" style="2" customWidth="1"/>
    <col min="5109" max="5109" width="12.7109375" style="2" bestFit="1" customWidth="1"/>
    <col min="5110" max="5110" width="9.85546875" style="2" customWidth="1"/>
    <col min="5111" max="5111" width="12.7109375" style="2" customWidth="1"/>
    <col min="5112" max="5112" width="7.28515625" style="2" bestFit="1" customWidth="1"/>
    <col min="5113" max="5113" width="12.7109375" style="2" bestFit="1" customWidth="1"/>
    <col min="5114" max="5114" width="7.28515625" style="2" bestFit="1" customWidth="1"/>
    <col min="5115" max="5115" width="12.7109375" style="2" bestFit="1" customWidth="1"/>
    <col min="5116" max="5116" width="7.28515625" style="2" bestFit="1" customWidth="1"/>
    <col min="5117" max="5117" width="13.140625" style="2" customWidth="1"/>
    <col min="5118" max="5118" width="7.28515625" style="2" bestFit="1" customWidth="1"/>
    <col min="5119" max="5119" width="12.7109375" style="2" bestFit="1" customWidth="1"/>
    <col min="5120" max="5120" width="7.28515625" style="2" bestFit="1" customWidth="1"/>
    <col min="5121" max="5121" width="13.42578125" style="2" bestFit="1" customWidth="1"/>
    <col min="5122" max="5122" width="7.28515625" style="2" customWidth="1"/>
    <col min="5123" max="5123" width="12.140625" style="2" customWidth="1"/>
    <col min="5124" max="5124" width="7.28515625" style="2" bestFit="1" customWidth="1"/>
    <col min="5125" max="5125" width="14.28515625" style="2" customWidth="1"/>
    <col min="5126" max="5126" width="8.140625" style="2" bestFit="1" customWidth="1"/>
    <col min="5127" max="5127" width="12.7109375" style="2" bestFit="1" customWidth="1"/>
    <col min="5128" max="5128" width="9.140625" style="2" bestFit="1" customWidth="1"/>
    <col min="5129" max="5129" width="12.7109375" style="2" bestFit="1" customWidth="1"/>
    <col min="5130" max="5130" width="15.42578125" style="2" bestFit="1" customWidth="1"/>
    <col min="5131" max="5131" width="12.85546875" style="2" bestFit="1" customWidth="1"/>
    <col min="5132" max="5132" width="9.5703125" style="2" bestFit="1" customWidth="1"/>
    <col min="5133" max="5133" width="12.28515625" style="2" bestFit="1" customWidth="1"/>
    <col min="5134" max="5347" width="9.140625" style="2"/>
    <col min="5348" max="5349" width="0" style="2" hidden="1" customWidth="1"/>
    <col min="5350" max="5350" width="25.5703125" style="2" bestFit="1" customWidth="1"/>
    <col min="5351" max="5351" width="12.7109375" style="2" customWidth="1"/>
    <col min="5352" max="5352" width="10.85546875" style="2" customWidth="1"/>
    <col min="5353" max="5353" width="12.7109375" style="2" bestFit="1" customWidth="1"/>
    <col min="5354" max="5354" width="10.7109375" style="2" customWidth="1"/>
    <col min="5355" max="5355" width="11.7109375" style="2" bestFit="1" customWidth="1"/>
    <col min="5356" max="5356" width="11.5703125" style="2" customWidth="1"/>
    <col min="5357" max="5357" width="12.7109375" style="2" bestFit="1" customWidth="1"/>
    <col min="5358" max="5358" width="9.140625" style="2" bestFit="1" customWidth="1"/>
    <col min="5359" max="5359" width="12.7109375" style="2" customWidth="1"/>
    <col min="5360" max="5360" width="13.5703125" style="2" customWidth="1"/>
    <col min="5361" max="5361" width="14.28515625" style="2" bestFit="1" customWidth="1"/>
    <col min="5362" max="5363" width="12.28515625" style="2" bestFit="1" customWidth="1"/>
    <col min="5364" max="5364" width="9.42578125" style="2" customWidth="1"/>
    <col min="5365" max="5365" width="12.7109375" style="2" bestFit="1" customWidth="1"/>
    <col min="5366" max="5366" width="9.85546875" style="2" customWidth="1"/>
    <col min="5367" max="5367" width="12.7109375" style="2" customWidth="1"/>
    <col min="5368" max="5368" width="7.28515625" style="2" bestFit="1" customWidth="1"/>
    <col min="5369" max="5369" width="12.7109375" style="2" bestFit="1" customWidth="1"/>
    <col min="5370" max="5370" width="7.28515625" style="2" bestFit="1" customWidth="1"/>
    <col min="5371" max="5371" width="12.7109375" style="2" bestFit="1" customWidth="1"/>
    <col min="5372" max="5372" width="7.28515625" style="2" bestFit="1" customWidth="1"/>
    <col min="5373" max="5373" width="13.140625" style="2" customWidth="1"/>
    <col min="5374" max="5374" width="7.28515625" style="2" bestFit="1" customWidth="1"/>
    <col min="5375" max="5375" width="12.7109375" style="2" bestFit="1" customWidth="1"/>
    <col min="5376" max="5376" width="7.28515625" style="2" bestFit="1" customWidth="1"/>
    <col min="5377" max="5377" width="13.42578125" style="2" bestFit="1" customWidth="1"/>
    <col min="5378" max="5378" width="7.28515625" style="2" customWidth="1"/>
    <col min="5379" max="5379" width="12.140625" style="2" customWidth="1"/>
    <col min="5380" max="5380" width="7.28515625" style="2" bestFit="1" customWidth="1"/>
    <col min="5381" max="5381" width="14.28515625" style="2" customWidth="1"/>
    <col min="5382" max="5382" width="8.140625" style="2" bestFit="1" customWidth="1"/>
    <col min="5383" max="5383" width="12.7109375" style="2" bestFit="1" customWidth="1"/>
    <col min="5384" max="5384" width="9.140625" style="2" bestFit="1" customWidth="1"/>
    <col min="5385" max="5385" width="12.7109375" style="2" bestFit="1" customWidth="1"/>
    <col min="5386" max="5386" width="15.42578125" style="2" bestFit="1" customWidth="1"/>
    <col min="5387" max="5387" width="12.85546875" style="2" bestFit="1" customWidth="1"/>
    <col min="5388" max="5388" width="9.5703125" style="2" bestFit="1" customWidth="1"/>
    <col min="5389" max="5389" width="12.28515625" style="2" bestFit="1" customWidth="1"/>
    <col min="5390" max="5603" width="9.140625" style="2"/>
    <col min="5604" max="5605" width="0" style="2" hidden="1" customWidth="1"/>
    <col min="5606" max="5606" width="25.5703125" style="2" bestFit="1" customWidth="1"/>
    <col min="5607" max="5607" width="12.7109375" style="2" customWidth="1"/>
    <col min="5608" max="5608" width="10.85546875" style="2" customWidth="1"/>
    <col min="5609" max="5609" width="12.7109375" style="2" bestFit="1" customWidth="1"/>
    <col min="5610" max="5610" width="10.7109375" style="2" customWidth="1"/>
    <col min="5611" max="5611" width="11.7109375" style="2" bestFit="1" customWidth="1"/>
    <col min="5612" max="5612" width="11.5703125" style="2" customWidth="1"/>
    <col min="5613" max="5613" width="12.7109375" style="2" bestFit="1" customWidth="1"/>
    <col min="5614" max="5614" width="9.140625" style="2" bestFit="1" customWidth="1"/>
    <col min="5615" max="5615" width="12.7109375" style="2" customWidth="1"/>
    <col min="5616" max="5616" width="13.5703125" style="2" customWidth="1"/>
    <col min="5617" max="5617" width="14.28515625" style="2" bestFit="1" customWidth="1"/>
    <col min="5618" max="5619" width="12.28515625" style="2" bestFit="1" customWidth="1"/>
    <col min="5620" max="5620" width="9.42578125" style="2" customWidth="1"/>
    <col min="5621" max="5621" width="12.7109375" style="2" bestFit="1" customWidth="1"/>
    <col min="5622" max="5622" width="9.85546875" style="2" customWidth="1"/>
    <col min="5623" max="5623" width="12.7109375" style="2" customWidth="1"/>
    <col min="5624" max="5624" width="7.28515625" style="2" bestFit="1" customWidth="1"/>
    <col min="5625" max="5625" width="12.7109375" style="2" bestFit="1" customWidth="1"/>
    <col min="5626" max="5626" width="7.28515625" style="2" bestFit="1" customWidth="1"/>
    <col min="5627" max="5627" width="12.7109375" style="2" bestFit="1" customWidth="1"/>
    <col min="5628" max="5628" width="7.28515625" style="2" bestFit="1" customWidth="1"/>
    <col min="5629" max="5629" width="13.140625" style="2" customWidth="1"/>
    <col min="5630" max="5630" width="7.28515625" style="2" bestFit="1" customWidth="1"/>
    <col min="5631" max="5631" width="12.7109375" style="2" bestFit="1" customWidth="1"/>
    <col min="5632" max="5632" width="7.28515625" style="2" bestFit="1" customWidth="1"/>
    <col min="5633" max="5633" width="13.42578125" style="2" bestFit="1" customWidth="1"/>
    <col min="5634" max="5634" width="7.28515625" style="2" customWidth="1"/>
    <col min="5635" max="5635" width="12.140625" style="2" customWidth="1"/>
    <col min="5636" max="5636" width="7.28515625" style="2" bestFit="1" customWidth="1"/>
    <col min="5637" max="5637" width="14.28515625" style="2" customWidth="1"/>
    <col min="5638" max="5638" width="8.140625" style="2" bestFit="1" customWidth="1"/>
    <col min="5639" max="5639" width="12.7109375" style="2" bestFit="1" customWidth="1"/>
    <col min="5640" max="5640" width="9.140625" style="2" bestFit="1" customWidth="1"/>
    <col min="5641" max="5641" width="12.7109375" style="2" bestFit="1" customWidth="1"/>
    <col min="5642" max="5642" width="15.42578125" style="2" bestFit="1" customWidth="1"/>
    <col min="5643" max="5643" width="12.85546875" style="2" bestFit="1" customWidth="1"/>
    <col min="5644" max="5644" width="9.5703125" style="2" bestFit="1" customWidth="1"/>
    <col min="5645" max="5645" width="12.28515625" style="2" bestFit="1" customWidth="1"/>
    <col min="5646" max="5859" width="9.140625" style="2"/>
    <col min="5860" max="5861" width="0" style="2" hidden="1" customWidth="1"/>
    <col min="5862" max="5862" width="25.5703125" style="2" bestFit="1" customWidth="1"/>
    <col min="5863" max="5863" width="12.7109375" style="2" customWidth="1"/>
    <col min="5864" max="5864" width="10.85546875" style="2" customWidth="1"/>
    <col min="5865" max="5865" width="12.7109375" style="2" bestFit="1" customWidth="1"/>
    <col min="5866" max="5866" width="10.7109375" style="2" customWidth="1"/>
    <col min="5867" max="5867" width="11.7109375" style="2" bestFit="1" customWidth="1"/>
    <col min="5868" max="5868" width="11.5703125" style="2" customWidth="1"/>
    <col min="5869" max="5869" width="12.7109375" style="2" bestFit="1" customWidth="1"/>
    <col min="5870" max="5870" width="9.140625" style="2" bestFit="1" customWidth="1"/>
    <col min="5871" max="5871" width="12.7109375" style="2" customWidth="1"/>
    <col min="5872" max="5872" width="13.5703125" style="2" customWidth="1"/>
    <col min="5873" max="5873" width="14.28515625" style="2" bestFit="1" customWidth="1"/>
    <col min="5874" max="5875" width="12.28515625" style="2" bestFit="1" customWidth="1"/>
    <col min="5876" max="5876" width="9.42578125" style="2" customWidth="1"/>
    <col min="5877" max="5877" width="12.7109375" style="2" bestFit="1" customWidth="1"/>
    <col min="5878" max="5878" width="9.85546875" style="2" customWidth="1"/>
    <col min="5879" max="5879" width="12.7109375" style="2" customWidth="1"/>
    <col min="5880" max="5880" width="7.28515625" style="2" bestFit="1" customWidth="1"/>
    <col min="5881" max="5881" width="12.7109375" style="2" bestFit="1" customWidth="1"/>
    <col min="5882" max="5882" width="7.28515625" style="2" bestFit="1" customWidth="1"/>
    <col min="5883" max="5883" width="12.7109375" style="2" bestFit="1" customWidth="1"/>
    <col min="5884" max="5884" width="7.28515625" style="2" bestFit="1" customWidth="1"/>
    <col min="5885" max="5885" width="13.140625" style="2" customWidth="1"/>
    <col min="5886" max="5886" width="7.28515625" style="2" bestFit="1" customWidth="1"/>
    <col min="5887" max="5887" width="12.7109375" style="2" bestFit="1" customWidth="1"/>
    <col min="5888" max="5888" width="7.28515625" style="2" bestFit="1" customWidth="1"/>
    <col min="5889" max="5889" width="13.42578125" style="2" bestFit="1" customWidth="1"/>
    <col min="5890" max="5890" width="7.28515625" style="2" customWidth="1"/>
    <col min="5891" max="5891" width="12.140625" style="2" customWidth="1"/>
    <col min="5892" max="5892" width="7.28515625" style="2" bestFit="1" customWidth="1"/>
    <col min="5893" max="5893" width="14.28515625" style="2" customWidth="1"/>
    <col min="5894" max="5894" width="8.140625" style="2" bestFit="1" customWidth="1"/>
    <col min="5895" max="5895" width="12.7109375" style="2" bestFit="1" customWidth="1"/>
    <col min="5896" max="5896" width="9.140625" style="2" bestFit="1" customWidth="1"/>
    <col min="5897" max="5897" width="12.7109375" style="2" bestFit="1" customWidth="1"/>
    <col min="5898" max="5898" width="15.42578125" style="2" bestFit="1" customWidth="1"/>
    <col min="5899" max="5899" width="12.85546875" style="2" bestFit="1" customWidth="1"/>
    <col min="5900" max="5900" width="9.5703125" style="2" bestFit="1" customWidth="1"/>
    <col min="5901" max="5901" width="12.28515625" style="2" bestFit="1" customWidth="1"/>
    <col min="5902" max="6115" width="9.140625" style="2"/>
    <col min="6116" max="6117" width="0" style="2" hidden="1" customWidth="1"/>
    <col min="6118" max="6118" width="25.5703125" style="2" bestFit="1" customWidth="1"/>
    <col min="6119" max="6119" width="12.7109375" style="2" customWidth="1"/>
    <col min="6120" max="6120" width="10.85546875" style="2" customWidth="1"/>
    <col min="6121" max="6121" width="12.7109375" style="2" bestFit="1" customWidth="1"/>
    <col min="6122" max="6122" width="10.7109375" style="2" customWidth="1"/>
    <col min="6123" max="6123" width="11.7109375" style="2" bestFit="1" customWidth="1"/>
    <col min="6124" max="6124" width="11.5703125" style="2" customWidth="1"/>
    <col min="6125" max="6125" width="12.7109375" style="2" bestFit="1" customWidth="1"/>
    <col min="6126" max="6126" width="9.140625" style="2" bestFit="1" customWidth="1"/>
    <col min="6127" max="6127" width="12.7109375" style="2" customWidth="1"/>
    <col min="6128" max="6128" width="13.5703125" style="2" customWidth="1"/>
    <col min="6129" max="6129" width="14.28515625" style="2" bestFit="1" customWidth="1"/>
    <col min="6130" max="6131" width="12.28515625" style="2" bestFit="1" customWidth="1"/>
    <col min="6132" max="6132" width="9.42578125" style="2" customWidth="1"/>
    <col min="6133" max="6133" width="12.7109375" style="2" bestFit="1" customWidth="1"/>
    <col min="6134" max="6134" width="9.85546875" style="2" customWidth="1"/>
    <col min="6135" max="6135" width="12.7109375" style="2" customWidth="1"/>
    <col min="6136" max="6136" width="7.28515625" style="2" bestFit="1" customWidth="1"/>
    <col min="6137" max="6137" width="12.7109375" style="2" bestFit="1" customWidth="1"/>
    <col min="6138" max="6138" width="7.28515625" style="2" bestFit="1" customWidth="1"/>
    <col min="6139" max="6139" width="12.7109375" style="2" bestFit="1" customWidth="1"/>
    <col min="6140" max="6140" width="7.28515625" style="2" bestFit="1" customWidth="1"/>
    <col min="6141" max="6141" width="13.140625" style="2" customWidth="1"/>
    <col min="6142" max="6142" width="7.28515625" style="2" bestFit="1" customWidth="1"/>
    <col min="6143" max="6143" width="12.7109375" style="2" bestFit="1" customWidth="1"/>
    <col min="6144" max="6144" width="7.28515625" style="2" bestFit="1" customWidth="1"/>
    <col min="6145" max="6145" width="13.42578125" style="2" bestFit="1" customWidth="1"/>
    <col min="6146" max="6146" width="7.28515625" style="2" customWidth="1"/>
    <col min="6147" max="6147" width="12.140625" style="2" customWidth="1"/>
    <col min="6148" max="6148" width="7.28515625" style="2" bestFit="1" customWidth="1"/>
    <col min="6149" max="6149" width="14.28515625" style="2" customWidth="1"/>
    <col min="6150" max="6150" width="8.140625" style="2" bestFit="1" customWidth="1"/>
    <col min="6151" max="6151" width="12.7109375" style="2" bestFit="1" customWidth="1"/>
    <col min="6152" max="6152" width="9.140625" style="2" bestFit="1" customWidth="1"/>
    <col min="6153" max="6153" width="12.7109375" style="2" bestFit="1" customWidth="1"/>
    <col min="6154" max="6154" width="15.42578125" style="2" bestFit="1" customWidth="1"/>
    <col min="6155" max="6155" width="12.85546875" style="2" bestFit="1" customWidth="1"/>
    <col min="6156" max="6156" width="9.5703125" style="2" bestFit="1" customWidth="1"/>
    <col min="6157" max="6157" width="12.28515625" style="2" bestFit="1" customWidth="1"/>
    <col min="6158" max="6371" width="9.140625" style="2"/>
    <col min="6372" max="6373" width="0" style="2" hidden="1" customWidth="1"/>
    <col min="6374" max="6374" width="25.5703125" style="2" bestFit="1" customWidth="1"/>
    <col min="6375" max="6375" width="12.7109375" style="2" customWidth="1"/>
    <col min="6376" max="6376" width="10.85546875" style="2" customWidth="1"/>
    <col min="6377" max="6377" width="12.7109375" style="2" bestFit="1" customWidth="1"/>
    <col min="6378" max="6378" width="10.7109375" style="2" customWidth="1"/>
    <col min="6379" max="6379" width="11.7109375" style="2" bestFit="1" customWidth="1"/>
    <col min="6380" max="6380" width="11.5703125" style="2" customWidth="1"/>
    <col min="6381" max="6381" width="12.7109375" style="2" bestFit="1" customWidth="1"/>
    <col min="6382" max="6382" width="9.140625" style="2" bestFit="1" customWidth="1"/>
    <col min="6383" max="6383" width="12.7109375" style="2" customWidth="1"/>
    <col min="6384" max="6384" width="13.5703125" style="2" customWidth="1"/>
    <col min="6385" max="6385" width="14.28515625" style="2" bestFit="1" customWidth="1"/>
    <col min="6386" max="6387" width="12.28515625" style="2" bestFit="1" customWidth="1"/>
    <col min="6388" max="6388" width="9.42578125" style="2" customWidth="1"/>
    <col min="6389" max="6389" width="12.7109375" style="2" bestFit="1" customWidth="1"/>
    <col min="6390" max="6390" width="9.85546875" style="2" customWidth="1"/>
    <col min="6391" max="6391" width="12.7109375" style="2" customWidth="1"/>
    <col min="6392" max="6392" width="7.28515625" style="2" bestFit="1" customWidth="1"/>
    <col min="6393" max="6393" width="12.7109375" style="2" bestFit="1" customWidth="1"/>
    <col min="6394" max="6394" width="7.28515625" style="2" bestFit="1" customWidth="1"/>
    <col min="6395" max="6395" width="12.7109375" style="2" bestFit="1" customWidth="1"/>
    <col min="6396" max="6396" width="7.28515625" style="2" bestFit="1" customWidth="1"/>
    <col min="6397" max="6397" width="13.140625" style="2" customWidth="1"/>
    <col min="6398" max="6398" width="7.28515625" style="2" bestFit="1" customWidth="1"/>
    <col min="6399" max="6399" width="12.7109375" style="2" bestFit="1" customWidth="1"/>
    <col min="6400" max="6400" width="7.28515625" style="2" bestFit="1" customWidth="1"/>
    <col min="6401" max="6401" width="13.42578125" style="2" bestFit="1" customWidth="1"/>
    <col min="6402" max="6402" width="7.28515625" style="2" customWidth="1"/>
    <col min="6403" max="6403" width="12.140625" style="2" customWidth="1"/>
    <col min="6404" max="6404" width="7.28515625" style="2" bestFit="1" customWidth="1"/>
    <col min="6405" max="6405" width="14.28515625" style="2" customWidth="1"/>
    <col min="6406" max="6406" width="8.140625" style="2" bestFit="1" customWidth="1"/>
    <col min="6407" max="6407" width="12.7109375" style="2" bestFit="1" customWidth="1"/>
    <col min="6408" max="6408" width="9.140625" style="2" bestFit="1" customWidth="1"/>
    <col min="6409" max="6409" width="12.7109375" style="2" bestFit="1" customWidth="1"/>
    <col min="6410" max="6410" width="15.42578125" style="2" bestFit="1" customWidth="1"/>
    <col min="6411" max="6411" width="12.85546875" style="2" bestFit="1" customWidth="1"/>
    <col min="6412" max="6412" width="9.5703125" style="2" bestFit="1" customWidth="1"/>
    <col min="6413" max="6413" width="12.28515625" style="2" bestFit="1" customWidth="1"/>
    <col min="6414" max="6627" width="9.140625" style="2"/>
    <col min="6628" max="6629" width="0" style="2" hidden="1" customWidth="1"/>
    <col min="6630" max="6630" width="25.5703125" style="2" bestFit="1" customWidth="1"/>
    <col min="6631" max="6631" width="12.7109375" style="2" customWidth="1"/>
    <col min="6632" max="6632" width="10.85546875" style="2" customWidth="1"/>
    <col min="6633" max="6633" width="12.7109375" style="2" bestFit="1" customWidth="1"/>
    <col min="6634" max="6634" width="10.7109375" style="2" customWidth="1"/>
    <col min="6635" max="6635" width="11.7109375" style="2" bestFit="1" customWidth="1"/>
    <col min="6636" max="6636" width="11.5703125" style="2" customWidth="1"/>
    <col min="6637" max="6637" width="12.7109375" style="2" bestFit="1" customWidth="1"/>
    <col min="6638" max="6638" width="9.140625" style="2" bestFit="1" customWidth="1"/>
    <col min="6639" max="6639" width="12.7109375" style="2" customWidth="1"/>
    <col min="6640" max="6640" width="13.5703125" style="2" customWidth="1"/>
    <col min="6641" max="6641" width="14.28515625" style="2" bestFit="1" customWidth="1"/>
    <col min="6642" max="6643" width="12.28515625" style="2" bestFit="1" customWidth="1"/>
    <col min="6644" max="6644" width="9.42578125" style="2" customWidth="1"/>
    <col min="6645" max="6645" width="12.7109375" style="2" bestFit="1" customWidth="1"/>
    <col min="6646" max="6646" width="9.85546875" style="2" customWidth="1"/>
    <col min="6647" max="6647" width="12.7109375" style="2" customWidth="1"/>
    <col min="6648" max="6648" width="7.28515625" style="2" bestFit="1" customWidth="1"/>
    <col min="6649" max="6649" width="12.7109375" style="2" bestFit="1" customWidth="1"/>
    <col min="6650" max="6650" width="7.28515625" style="2" bestFit="1" customWidth="1"/>
    <col min="6651" max="6651" width="12.7109375" style="2" bestFit="1" customWidth="1"/>
    <col min="6652" max="6652" width="7.28515625" style="2" bestFit="1" customWidth="1"/>
    <col min="6653" max="6653" width="13.140625" style="2" customWidth="1"/>
    <col min="6654" max="6654" width="7.28515625" style="2" bestFit="1" customWidth="1"/>
    <col min="6655" max="6655" width="12.7109375" style="2" bestFit="1" customWidth="1"/>
    <col min="6656" max="6656" width="7.28515625" style="2" bestFit="1" customWidth="1"/>
    <col min="6657" max="6657" width="13.42578125" style="2" bestFit="1" customWidth="1"/>
    <col min="6658" max="6658" width="7.28515625" style="2" customWidth="1"/>
    <col min="6659" max="6659" width="12.140625" style="2" customWidth="1"/>
    <col min="6660" max="6660" width="7.28515625" style="2" bestFit="1" customWidth="1"/>
    <col min="6661" max="6661" width="14.28515625" style="2" customWidth="1"/>
    <col min="6662" max="6662" width="8.140625" style="2" bestFit="1" customWidth="1"/>
    <col min="6663" max="6663" width="12.7109375" style="2" bestFit="1" customWidth="1"/>
    <col min="6664" max="6664" width="9.140625" style="2" bestFit="1" customWidth="1"/>
    <col min="6665" max="6665" width="12.7109375" style="2" bestFit="1" customWidth="1"/>
    <col min="6666" max="6666" width="15.42578125" style="2" bestFit="1" customWidth="1"/>
    <col min="6667" max="6667" width="12.85546875" style="2" bestFit="1" customWidth="1"/>
    <col min="6668" max="6668" width="9.5703125" style="2" bestFit="1" customWidth="1"/>
    <col min="6669" max="6669" width="12.28515625" style="2" bestFit="1" customWidth="1"/>
    <col min="6670" max="6883" width="9.140625" style="2"/>
    <col min="6884" max="6885" width="0" style="2" hidden="1" customWidth="1"/>
    <col min="6886" max="6886" width="25.5703125" style="2" bestFit="1" customWidth="1"/>
    <col min="6887" max="6887" width="12.7109375" style="2" customWidth="1"/>
    <col min="6888" max="6888" width="10.85546875" style="2" customWidth="1"/>
    <col min="6889" max="6889" width="12.7109375" style="2" bestFit="1" customWidth="1"/>
    <col min="6890" max="6890" width="10.7109375" style="2" customWidth="1"/>
    <col min="6891" max="6891" width="11.7109375" style="2" bestFit="1" customWidth="1"/>
    <col min="6892" max="6892" width="11.5703125" style="2" customWidth="1"/>
    <col min="6893" max="6893" width="12.7109375" style="2" bestFit="1" customWidth="1"/>
    <col min="6894" max="6894" width="9.140625" style="2" bestFit="1" customWidth="1"/>
    <col min="6895" max="6895" width="12.7109375" style="2" customWidth="1"/>
    <col min="6896" max="6896" width="13.5703125" style="2" customWidth="1"/>
    <col min="6897" max="6897" width="14.28515625" style="2" bestFit="1" customWidth="1"/>
    <col min="6898" max="6899" width="12.28515625" style="2" bestFit="1" customWidth="1"/>
    <col min="6900" max="6900" width="9.42578125" style="2" customWidth="1"/>
    <col min="6901" max="6901" width="12.7109375" style="2" bestFit="1" customWidth="1"/>
    <col min="6902" max="6902" width="9.85546875" style="2" customWidth="1"/>
    <col min="6903" max="6903" width="12.7109375" style="2" customWidth="1"/>
    <col min="6904" max="6904" width="7.28515625" style="2" bestFit="1" customWidth="1"/>
    <col min="6905" max="6905" width="12.7109375" style="2" bestFit="1" customWidth="1"/>
    <col min="6906" max="6906" width="7.28515625" style="2" bestFit="1" customWidth="1"/>
    <col min="6907" max="6907" width="12.7109375" style="2" bestFit="1" customWidth="1"/>
    <col min="6908" max="6908" width="7.28515625" style="2" bestFit="1" customWidth="1"/>
    <col min="6909" max="6909" width="13.140625" style="2" customWidth="1"/>
    <col min="6910" max="6910" width="7.28515625" style="2" bestFit="1" customWidth="1"/>
    <col min="6911" max="6911" width="12.7109375" style="2" bestFit="1" customWidth="1"/>
    <col min="6912" max="6912" width="7.28515625" style="2" bestFit="1" customWidth="1"/>
    <col min="6913" max="6913" width="13.42578125" style="2" bestFit="1" customWidth="1"/>
    <col min="6914" max="6914" width="7.28515625" style="2" customWidth="1"/>
    <col min="6915" max="6915" width="12.140625" style="2" customWidth="1"/>
    <col min="6916" max="6916" width="7.28515625" style="2" bestFit="1" customWidth="1"/>
    <col min="6917" max="6917" width="14.28515625" style="2" customWidth="1"/>
    <col min="6918" max="6918" width="8.140625" style="2" bestFit="1" customWidth="1"/>
    <col min="6919" max="6919" width="12.7109375" style="2" bestFit="1" customWidth="1"/>
    <col min="6920" max="6920" width="9.140625" style="2" bestFit="1" customWidth="1"/>
    <col min="6921" max="6921" width="12.7109375" style="2" bestFit="1" customWidth="1"/>
    <col min="6922" max="6922" width="15.42578125" style="2" bestFit="1" customWidth="1"/>
    <col min="6923" max="6923" width="12.85546875" style="2" bestFit="1" customWidth="1"/>
    <col min="6924" max="6924" width="9.5703125" style="2" bestFit="1" customWidth="1"/>
    <col min="6925" max="6925" width="12.28515625" style="2" bestFit="1" customWidth="1"/>
    <col min="6926" max="7139" width="9.140625" style="2"/>
    <col min="7140" max="7141" width="0" style="2" hidden="1" customWidth="1"/>
    <col min="7142" max="7142" width="25.5703125" style="2" bestFit="1" customWidth="1"/>
    <col min="7143" max="7143" width="12.7109375" style="2" customWidth="1"/>
    <col min="7144" max="7144" width="10.85546875" style="2" customWidth="1"/>
    <col min="7145" max="7145" width="12.7109375" style="2" bestFit="1" customWidth="1"/>
    <col min="7146" max="7146" width="10.7109375" style="2" customWidth="1"/>
    <col min="7147" max="7147" width="11.7109375" style="2" bestFit="1" customWidth="1"/>
    <col min="7148" max="7148" width="11.5703125" style="2" customWidth="1"/>
    <col min="7149" max="7149" width="12.7109375" style="2" bestFit="1" customWidth="1"/>
    <col min="7150" max="7150" width="9.140625" style="2" bestFit="1" customWidth="1"/>
    <col min="7151" max="7151" width="12.7109375" style="2" customWidth="1"/>
    <col min="7152" max="7152" width="13.5703125" style="2" customWidth="1"/>
    <col min="7153" max="7153" width="14.28515625" style="2" bestFit="1" customWidth="1"/>
    <col min="7154" max="7155" width="12.28515625" style="2" bestFit="1" customWidth="1"/>
    <col min="7156" max="7156" width="9.42578125" style="2" customWidth="1"/>
    <col min="7157" max="7157" width="12.7109375" style="2" bestFit="1" customWidth="1"/>
    <col min="7158" max="7158" width="9.85546875" style="2" customWidth="1"/>
    <col min="7159" max="7159" width="12.7109375" style="2" customWidth="1"/>
    <col min="7160" max="7160" width="7.28515625" style="2" bestFit="1" customWidth="1"/>
    <col min="7161" max="7161" width="12.7109375" style="2" bestFit="1" customWidth="1"/>
    <col min="7162" max="7162" width="7.28515625" style="2" bestFit="1" customWidth="1"/>
    <col min="7163" max="7163" width="12.7109375" style="2" bestFit="1" customWidth="1"/>
    <col min="7164" max="7164" width="7.28515625" style="2" bestFit="1" customWidth="1"/>
    <col min="7165" max="7165" width="13.140625" style="2" customWidth="1"/>
    <col min="7166" max="7166" width="7.28515625" style="2" bestFit="1" customWidth="1"/>
    <col min="7167" max="7167" width="12.7109375" style="2" bestFit="1" customWidth="1"/>
    <col min="7168" max="7168" width="7.28515625" style="2" bestFit="1" customWidth="1"/>
    <col min="7169" max="7169" width="13.42578125" style="2" bestFit="1" customWidth="1"/>
    <col min="7170" max="7170" width="7.28515625" style="2" customWidth="1"/>
    <col min="7171" max="7171" width="12.140625" style="2" customWidth="1"/>
    <col min="7172" max="7172" width="7.28515625" style="2" bestFit="1" customWidth="1"/>
    <col min="7173" max="7173" width="14.28515625" style="2" customWidth="1"/>
    <col min="7174" max="7174" width="8.140625" style="2" bestFit="1" customWidth="1"/>
    <col min="7175" max="7175" width="12.7109375" style="2" bestFit="1" customWidth="1"/>
    <col min="7176" max="7176" width="9.140625" style="2" bestFit="1" customWidth="1"/>
    <col min="7177" max="7177" width="12.7109375" style="2" bestFit="1" customWidth="1"/>
    <col min="7178" max="7178" width="15.42578125" style="2" bestFit="1" customWidth="1"/>
    <col min="7179" max="7179" width="12.85546875" style="2" bestFit="1" customWidth="1"/>
    <col min="7180" max="7180" width="9.5703125" style="2" bestFit="1" customWidth="1"/>
    <col min="7181" max="7181" width="12.28515625" style="2" bestFit="1" customWidth="1"/>
    <col min="7182" max="7395" width="9.140625" style="2"/>
    <col min="7396" max="7397" width="0" style="2" hidden="1" customWidth="1"/>
    <col min="7398" max="7398" width="25.5703125" style="2" bestFit="1" customWidth="1"/>
    <col min="7399" max="7399" width="12.7109375" style="2" customWidth="1"/>
    <col min="7400" max="7400" width="10.85546875" style="2" customWidth="1"/>
    <col min="7401" max="7401" width="12.7109375" style="2" bestFit="1" customWidth="1"/>
    <col min="7402" max="7402" width="10.7109375" style="2" customWidth="1"/>
    <col min="7403" max="7403" width="11.7109375" style="2" bestFit="1" customWidth="1"/>
    <col min="7404" max="7404" width="11.5703125" style="2" customWidth="1"/>
    <col min="7405" max="7405" width="12.7109375" style="2" bestFit="1" customWidth="1"/>
    <col min="7406" max="7406" width="9.140625" style="2" bestFit="1" customWidth="1"/>
    <col min="7407" max="7407" width="12.7109375" style="2" customWidth="1"/>
    <col min="7408" max="7408" width="13.5703125" style="2" customWidth="1"/>
    <col min="7409" max="7409" width="14.28515625" style="2" bestFit="1" customWidth="1"/>
    <col min="7410" max="7411" width="12.28515625" style="2" bestFit="1" customWidth="1"/>
    <col min="7412" max="7412" width="9.42578125" style="2" customWidth="1"/>
    <col min="7413" max="7413" width="12.7109375" style="2" bestFit="1" customWidth="1"/>
    <col min="7414" max="7414" width="9.85546875" style="2" customWidth="1"/>
    <col min="7415" max="7415" width="12.7109375" style="2" customWidth="1"/>
    <col min="7416" max="7416" width="7.28515625" style="2" bestFit="1" customWidth="1"/>
    <col min="7417" max="7417" width="12.7109375" style="2" bestFit="1" customWidth="1"/>
    <col min="7418" max="7418" width="7.28515625" style="2" bestFit="1" customWidth="1"/>
    <col min="7419" max="7419" width="12.7109375" style="2" bestFit="1" customWidth="1"/>
    <col min="7420" max="7420" width="7.28515625" style="2" bestFit="1" customWidth="1"/>
    <col min="7421" max="7421" width="13.140625" style="2" customWidth="1"/>
    <col min="7422" max="7422" width="7.28515625" style="2" bestFit="1" customWidth="1"/>
    <col min="7423" max="7423" width="12.7109375" style="2" bestFit="1" customWidth="1"/>
    <col min="7424" max="7424" width="7.28515625" style="2" bestFit="1" customWidth="1"/>
    <col min="7425" max="7425" width="13.42578125" style="2" bestFit="1" customWidth="1"/>
    <col min="7426" max="7426" width="7.28515625" style="2" customWidth="1"/>
    <col min="7427" max="7427" width="12.140625" style="2" customWidth="1"/>
    <col min="7428" max="7428" width="7.28515625" style="2" bestFit="1" customWidth="1"/>
    <col min="7429" max="7429" width="14.28515625" style="2" customWidth="1"/>
    <col min="7430" max="7430" width="8.140625" style="2" bestFit="1" customWidth="1"/>
    <col min="7431" max="7431" width="12.7109375" style="2" bestFit="1" customWidth="1"/>
    <col min="7432" max="7432" width="9.140625" style="2" bestFit="1" customWidth="1"/>
    <col min="7433" max="7433" width="12.7109375" style="2" bestFit="1" customWidth="1"/>
    <col min="7434" max="7434" width="15.42578125" style="2" bestFit="1" customWidth="1"/>
    <col min="7435" max="7435" width="12.85546875" style="2" bestFit="1" customWidth="1"/>
    <col min="7436" max="7436" width="9.5703125" style="2" bestFit="1" customWidth="1"/>
    <col min="7437" max="7437" width="12.28515625" style="2" bestFit="1" customWidth="1"/>
    <col min="7438" max="7651" width="9.140625" style="2"/>
    <col min="7652" max="7653" width="0" style="2" hidden="1" customWidth="1"/>
    <col min="7654" max="7654" width="25.5703125" style="2" bestFit="1" customWidth="1"/>
    <col min="7655" max="7655" width="12.7109375" style="2" customWidth="1"/>
    <col min="7656" max="7656" width="10.85546875" style="2" customWidth="1"/>
    <col min="7657" max="7657" width="12.7109375" style="2" bestFit="1" customWidth="1"/>
    <col min="7658" max="7658" width="10.7109375" style="2" customWidth="1"/>
    <col min="7659" max="7659" width="11.7109375" style="2" bestFit="1" customWidth="1"/>
    <col min="7660" max="7660" width="11.5703125" style="2" customWidth="1"/>
    <col min="7661" max="7661" width="12.7109375" style="2" bestFit="1" customWidth="1"/>
    <col min="7662" max="7662" width="9.140625" style="2" bestFit="1" customWidth="1"/>
    <col min="7663" max="7663" width="12.7109375" style="2" customWidth="1"/>
    <col min="7664" max="7664" width="13.5703125" style="2" customWidth="1"/>
    <col min="7665" max="7665" width="14.28515625" style="2" bestFit="1" customWidth="1"/>
    <col min="7666" max="7667" width="12.28515625" style="2" bestFit="1" customWidth="1"/>
    <col min="7668" max="7668" width="9.42578125" style="2" customWidth="1"/>
    <col min="7669" max="7669" width="12.7109375" style="2" bestFit="1" customWidth="1"/>
    <col min="7670" max="7670" width="9.85546875" style="2" customWidth="1"/>
    <col min="7671" max="7671" width="12.7109375" style="2" customWidth="1"/>
    <col min="7672" max="7672" width="7.28515625" style="2" bestFit="1" customWidth="1"/>
    <col min="7673" max="7673" width="12.7109375" style="2" bestFit="1" customWidth="1"/>
    <col min="7674" max="7674" width="7.28515625" style="2" bestFit="1" customWidth="1"/>
    <col min="7675" max="7675" width="12.7109375" style="2" bestFit="1" customWidth="1"/>
    <col min="7676" max="7676" width="7.28515625" style="2" bestFit="1" customWidth="1"/>
    <col min="7677" max="7677" width="13.140625" style="2" customWidth="1"/>
    <col min="7678" max="7678" width="7.28515625" style="2" bestFit="1" customWidth="1"/>
    <col min="7679" max="7679" width="12.7109375" style="2" bestFit="1" customWidth="1"/>
    <col min="7680" max="7680" width="7.28515625" style="2" bestFit="1" customWidth="1"/>
    <col min="7681" max="7681" width="13.42578125" style="2" bestFit="1" customWidth="1"/>
    <col min="7682" max="7682" width="7.28515625" style="2" customWidth="1"/>
    <col min="7683" max="7683" width="12.140625" style="2" customWidth="1"/>
    <col min="7684" max="7684" width="7.28515625" style="2" bestFit="1" customWidth="1"/>
    <col min="7685" max="7685" width="14.28515625" style="2" customWidth="1"/>
    <col min="7686" max="7686" width="8.140625" style="2" bestFit="1" customWidth="1"/>
    <col min="7687" max="7687" width="12.7109375" style="2" bestFit="1" customWidth="1"/>
    <col min="7688" max="7688" width="9.140625" style="2" bestFit="1" customWidth="1"/>
    <col min="7689" max="7689" width="12.7109375" style="2" bestFit="1" customWidth="1"/>
    <col min="7690" max="7690" width="15.42578125" style="2" bestFit="1" customWidth="1"/>
    <col min="7691" max="7691" width="12.85546875" style="2" bestFit="1" customWidth="1"/>
    <col min="7692" max="7692" width="9.5703125" style="2" bestFit="1" customWidth="1"/>
    <col min="7693" max="7693" width="12.28515625" style="2" bestFit="1" customWidth="1"/>
    <col min="7694" max="7907" width="9.140625" style="2"/>
    <col min="7908" max="7909" width="0" style="2" hidden="1" customWidth="1"/>
    <col min="7910" max="7910" width="25.5703125" style="2" bestFit="1" customWidth="1"/>
    <col min="7911" max="7911" width="12.7109375" style="2" customWidth="1"/>
    <col min="7912" max="7912" width="10.85546875" style="2" customWidth="1"/>
    <col min="7913" max="7913" width="12.7109375" style="2" bestFit="1" customWidth="1"/>
    <col min="7914" max="7914" width="10.7109375" style="2" customWidth="1"/>
    <col min="7915" max="7915" width="11.7109375" style="2" bestFit="1" customWidth="1"/>
    <col min="7916" max="7916" width="11.5703125" style="2" customWidth="1"/>
    <col min="7917" max="7917" width="12.7109375" style="2" bestFit="1" customWidth="1"/>
    <col min="7918" max="7918" width="9.140625" style="2" bestFit="1" customWidth="1"/>
    <col min="7919" max="7919" width="12.7109375" style="2" customWidth="1"/>
    <col min="7920" max="7920" width="13.5703125" style="2" customWidth="1"/>
    <col min="7921" max="7921" width="14.28515625" style="2" bestFit="1" customWidth="1"/>
    <col min="7922" max="7923" width="12.28515625" style="2" bestFit="1" customWidth="1"/>
    <col min="7924" max="7924" width="9.42578125" style="2" customWidth="1"/>
    <col min="7925" max="7925" width="12.7109375" style="2" bestFit="1" customWidth="1"/>
    <col min="7926" max="7926" width="9.85546875" style="2" customWidth="1"/>
    <col min="7927" max="7927" width="12.7109375" style="2" customWidth="1"/>
    <col min="7928" max="7928" width="7.28515625" style="2" bestFit="1" customWidth="1"/>
    <col min="7929" max="7929" width="12.7109375" style="2" bestFit="1" customWidth="1"/>
    <col min="7930" max="7930" width="7.28515625" style="2" bestFit="1" customWidth="1"/>
    <col min="7931" max="7931" width="12.7109375" style="2" bestFit="1" customWidth="1"/>
    <col min="7932" max="7932" width="7.28515625" style="2" bestFit="1" customWidth="1"/>
    <col min="7933" max="7933" width="13.140625" style="2" customWidth="1"/>
    <col min="7934" max="7934" width="7.28515625" style="2" bestFit="1" customWidth="1"/>
    <col min="7935" max="7935" width="12.7109375" style="2" bestFit="1" customWidth="1"/>
    <col min="7936" max="7936" width="7.28515625" style="2" bestFit="1" customWidth="1"/>
    <col min="7937" max="7937" width="13.42578125" style="2" bestFit="1" customWidth="1"/>
    <col min="7938" max="7938" width="7.28515625" style="2" customWidth="1"/>
    <col min="7939" max="7939" width="12.140625" style="2" customWidth="1"/>
    <col min="7940" max="7940" width="7.28515625" style="2" bestFit="1" customWidth="1"/>
    <col min="7941" max="7941" width="14.28515625" style="2" customWidth="1"/>
    <col min="7942" max="7942" width="8.140625" style="2" bestFit="1" customWidth="1"/>
    <col min="7943" max="7943" width="12.7109375" style="2" bestFit="1" customWidth="1"/>
    <col min="7944" max="7944" width="9.140625" style="2" bestFit="1" customWidth="1"/>
    <col min="7945" max="7945" width="12.7109375" style="2" bestFit="1" customWidth="1"/>
    <col min="7946" max="7946" width="15.42578125" style="2" bestFit="1" customWidth="1"/>
    <col min="7947" max="7947" width="12.85546875" style="2" bestFit="1" customWidth="1"/>
    <col min="7948" max="7948" width="9.5703125" style="2" bestFit="1" customWidth="1"/>
    <col min="7949" max="7949" width="12.28515625" style="2" bestFit="1" customWidth="1"/>
    <col min="7950" max="8163" width="9.140625" style="2"/>
    <col min="8164" max="8165" width="0" style="2" hidden="1" customWidth="1"/>
    <col min="8166" max="8166" width="25.5703125" style="2" bestFit="1" customWidth="1"/>
    <col min="8167" max="8167" width="12.7109375" style="2" customWidth="1"/>
    <col min="8168" max="8168" width="10.85546875" style="2" customWidth="1"/>
    <col min="8169" max="8169" width="12.7109375" style="2" bestFit="1" customWidth="1"/>
    <col min="8170" max="8170" width="10.7109375" style="2" customWidth="1"/>
    <col min="8171" max="8171" width="11.7109375" style="2" bestFit="1" customWidth="1"/>
    <col min="8172" max="8172" width="11.5703125" style="2" customWidth="1"/>
    <col min="8173" max="8173" width="12.7109375" style="2" bestFit="1" customWidth="1"/>
    <col min="8174" max="8174" width="9.140625" style="2" bestFit="1" customWidth="1"/>
    <col min="8175" max="8175" width="12.7109375" style="2" customWidth="1"/>
    <col min="8176" max="8176" width="13.5703125" style="2" customWidth="1"/>
    <col min="8177" max="8177" width="14.28515625" style="2" bestFit="1" customWidth="1"/>
    <col min="8178" max="8179" width="12.28515625" style="2" bestFit="1" customWidth="1"/>
    <col min="8180" max="8180" width="9.42578125" style="2" customWidth="1"/>
    <col min="8181" max="8181" width="12.7109375" style="2" bestFit="1" customWidth="1"/>
    <col min="8182" max="8182" width="9.85546875" style="2" customWidth="1"/>
    <col min="8183" max="8183" width="12.7109375" style="2" customWidth="1"/>
    <col min="8184" max="8184" width="7.28515625" style="2" bestFit="1" customWidth="1"/>
    <col min="8185" max="8185" width="12.7109375" style="2" bestFit="1" customWidth="1"/>
    <col min="8186" max="8186" width="7.28515625" style="2" bestFit="1" customWidth="1"/>
    <col min="8187" max="8187" width="12.7109375" style="2" bestFit="1" customWidth="1"/>
    <col min="8188" max="8188" width="7.28515625" style="2" bestFit="1" customWidth="1"/>
    <col min="8189" max="8189" width="13.140625" style="2" customWidth="1"/>
    <col min="8190" max="8190" width="7.28515625" style="2" bestFit="1" customWidth="1"/>
    <col min="8191" max="8191" width="12.7109375" style="2" bestFit="1" customWidth="1"/>
    <col min="8192" max="8192" width="7.28515625" style="2" bestFit="1" customWidth="1"/>
    <col min="8193" max="8193" width="13.42578125" style="2" bestFit="1" customWidth="1"/>
    <col min="8194" max="8194" width="7.28515625" style="2" customWidth="1"/>
    <col min="8195" max="8195" width="12.140625" style="2" customWidth="1"/>
    <col min="8196" max="8196" width="7.28515625" style="2" bestFit="1" customWidth="1"/>
    <col min="8197" max="8197" width="14.28515625" style="2" customWidth="1"/>
    <col min="8198" max="8198" width="8.140625" style="2" bestFit="1" customWidth="1"/>
    <col min="8199" max="8199" width="12.7109375" style="2" bestFit="1" customWidth="1"/>
    <col min="8200" max="8200" width="9.140625" style="2" bestFit="1" customWidth="1"/>
    <col min="8201" max="8201" width="12.7109375" style="2" bestFit="1" customWidth="1"/>
    <col min="8202" max="8202" width="15.42578125" style="2" bestFit="1" customWidth="1"/>
    <col min="8203" max="8203" width="12.85546875" style="2" bestFit="1" customWidth="1"/>
    <col min="8204" max="8204" width="9.5703125" style="2" bestFit="1" customWidth="1"/>
    <col min="8205" max="8205" width="12.28515625" style="2" bestFit="1" customWidth="1"/>
    <col min="8206" max="8419" width="9.140625" style="2"/>
    <col min="8420" max="8421" width="0" style="2" hidden="1" customWidth="1"/>
    <col min="8422" max="8422" width="25.5703125" style="2" bestFit="1" customWidth="1"/>
    <col min="8423" max="8423" width="12.7109375" style="2" customWidth="1"/>
    <col min="8424" max="8424" width="10.85546875" style="2" customWidth="1"/>
    <col min="8425" max="8425" width="12.7109375" style="2" bestFit="1" customWidth="1"/>
    <col min="8426" max="8426" width="10.7109375" style="2" customWidth="1"/>
    <col min="8427" max="8427" width="11.7109375" style="2" bestFit="1" customWidth="1"/>
    <col min="8428" max="8428" width="11.5703125" style="2" customWidth="1"/>
    <col min="8429" max="8429" width="12.7109375" style="2" bestFit="1" customWidth="1"/>
    <col min="8430" max="8430" width="9.140625" style="2" bestFit="1" customWidth="1"/>
    <col min="8431" max="8431" width="12.7109375" style="2" customWidth="1"/>
    <col min="8432" max="8432" width="13.5703125" style="2" customWidth="1"/>
    <col min="8433" max="8433" width="14.28515625" style="2" bestFit="1" customWidth="1"/>
    <col min="8434" max="8435" width="12.28515625" style="2" bestFit="1" customWidth="1"/>
    <col min="8436" max="8436" width="9.42578125" style="2" customWidth="1"/>
    <col min="8437" max="8437" width="12.7109375" style="2" bestFit="1" customWidth="1"/>
    <col min="8438" max="8438" width="9.85546875" style="2" customWidth="1"/>
    <col min="8439" max="8439" width="12.7109375" style="2" customWidth="1"/>
    <col min="8440" max="8440" width="7.28515625" style="2" bestFit="1" customWidth="1"/>
    <col min="8441" max="8441" width="12.7109375" style="2" bestFit="1" customWidth="1"/>
    <col min="8442" max="8442" width="7.28515625" style="2" bestFit="1" customWidth="1"/>
    <col min="8443" max="8443" width="12.7109375" style="2" bestFit="1" customWidth="1"/>
    <col min="8444" max="8444" width="7.28515625" style="2" bestFit="1" customWidth="1"/>
    <col min="8445" max="8445" width="13.140625" style="2" customWidth="1"/>
    <col min="8446" max="8446" width="7.28515625" style="2" bestFit="1" customWidth="1"/>
    <col min="8447" max="8447" width="12.7109375" style="2" bestFit="1" customWidth="1"/>
    <col min="8448" max="8448" width="7.28515625" style="2" bestFit="1" customWidth="1"/>
    <col min="8449" max="8449" width="13.42578125" style="2" bestFit="1" customWidth="1"/>
    <col min="8450" max="8450" width="7.28515625" style="2" customWidth="1"/>
    <col min="8451" max="8451" width="12.140625" style="2" customWidth="1"/>
    <col min="8452" max="8452" width="7.28515625" style="2" bestFit="1" customWidth="1"/>
    <col min="8453" max="8453" width="14.28515625" style="2" customWidth="1"/>
    <col min="8454" max="8454" width="8.140625" style="2" bestFit="1" customWidth="1"/>
    <col min="8455" max="8455" width="12.7109375" style="2" bestFit="1" customWidth="1"/>
    <col min="8456" max="8456" width="9.140625" style="2" bestFit="1" customWidth="1"/>
    <col min="8457" max="8457" width="12.7109375" style="2" bestFit="1" customWidth="1"/>
    <col min="8458" max="8458" width="15.42578125" style="2" bestFit="1" customWidth="1"/>
    <col min="8459" max="8459" width="12.85546875" style="2" bestFit="1" customWidth="1"/>
    <col min="8460" max="8460" width="9.5703125" style="2" bestFit="1" customWidth="1"/>
    <col min="8461" max="8461" width="12.28515625" style="2" bestFit="1" customWidth="1"/>
    <col min="8462" max="8675" width="9.140625" style="2"/>
    <col min="8676" max="8677" width="0" style="2" hidden="1" customWidth="1"/>
    <col min="8678" max="8678" width="25.5703125" style="2" bestFit="1" customWidth="1"/>
    <col min="8679" max="8679" width="12.7109375" style="2" customWidth="1"/>
    <col min="8680" max="8680" width="10.85546875" style="2" customWidth="1"/>
    <col min="8681" max="8681" width="12.7109375" style="2" bestFit="1" customWidth="1"/>
    <col min="8682" max="8682" width="10.7109375" style="2" customWidth="1"/>
    <col min="8683" max="8683" width="11.7109375" style="2" bestFit="1" customWidth="1"/>
    <col min="8684" max="8684" width="11.5703125" style="2" customWidth="1"/>
    <col min="8685" max="8685" width="12.7109375" style="2" bestFit="1" customWidth="1"/>
    <col min="8686" max="8686" width="9.140625" style="2" bestFit="1" customWidth="1"/>
    <col min="8687" max="8687" width="12.7109375" style="2" customWidth="1"/>
    <col min="8688" max="8688" width="13.5703125" style="2" customWidth="1"/>
    <col min="8689" max="8689" width="14.28515625" style="2" bestFit="1" customWidth="1"/>
    <col min="8690" max="8691" width="12.28515625" style="2" bestFit="1" customWidth="1"/>
    <col min="8692" max="8692" width="9.42578125" style="2" customWidth="1"/>
    <col min="8693" max="8693" width="12.7109375" style="2" bestFit="1" customWidth="1"/>
    <col min="8694" max="8694" width="9.85546875" style="2" customWidth="1"/>
    <col min="8695" max="8695" width="12.7109375" style="2" customWidth="1"/>
    <col min="8696" max="8696" width="7.28515625" style="2" bestFit="1" customWidth="1"/>
    <col min="8697" max="8697" width="12.7109375" style="2" bestFit="1" customWidth="1"/>
    <col min="8698" max="8698" width="7.28515625" style="2" bestFit="1" customWidth="1"/>
    <col min="8699" max="8699" width="12.7109375" style="2" bestFit="1" customWidth="1"/>
    <col min="8700" max="8700" width="7.28515625" style="2" bestFit="1" customWidth="1"/>
    <col min="8701" max="8701" width="13.140625" style="2" customWidth="1"/>
    <col min="8702" max="8702" width="7.28515625" style="2" bestFit="1" customWidth="1"/>
    <col min="8703" max="8703" width="12.7109375" style="2" bestFit="1" customWidth="1"/>
    <col min="8704" max="8704" width="7.28515625" style="2" bestFit="1" customWidth="1"/>
    <col min="8705" max="8705" width="13.42578125" style="2" bestFit="1" customWidth="1"/>
    <col min="8706" max="8706" width="7.28515625" style="2" customWidth="1"/>
    <col min="8707" max="8707" width="12.140625" style="2" customWidth="1"/>
    <col min="8708" max="8708" width="7.28515625" style="2" bestFit="1" customWidth="1"/>
    <col min="8709" max="8709" width="14.28515625" style="2" customWidth="1"/>
    <col min="8710" max="8710" width="8.140625" style="2" bestFit="1" customWidth="1"/>
    <col min="8711" max="8711" width="12.7109375" style="2" bestFit="1" customWidth="1"/>
    <col min="8712" max="8712" width="9.140625" style="2" bestFit="1" customWidth="1"/>
    <col min="8713" max="8713" width="12.7109375" style="2" bestFit="1" customWidth="1"/>
    <col min="8714" max="8714" width="15.42578125" style="2" bestFit="1" customWidth="1"/>
    <col min="8715" max="8715" width="12.85546875" style="2" bestFit="1" customWidth="1"/>
    <col min="8716" max="8716" width="9.5703125" style="2" bestFit="1" customWidth="1"/>
    <col min="8717" max="8717" width="12.28515625" style="2" bestFit="1" customWidth="1"/>
    <col min="8718" max="8931" width="9.140625" style="2"/>
    <col min="8932" max="8933" width="0" style="2" hidden="1" customWidth="1"/>
    <col min="8934" max="8934" width="25.5703125" style="2" bestFit="1" customWidth="1"/>
    <col min="8935" max="8935" width="12.7109375" style="2" customWidth="1"/>
    <col min="8936" max="8936" width="10.85546875" style="2" customWidth="1"/>
    <col min="8937" max="8937" width="12.7109375" style="2" bestFit="1" customWidth="1"/>
    <col min="8938" max="8938" width="10.7109375" style="2" customWidth="1"/>
    <col min="8939" max="8939" width="11.7109375" style="2" bestFit="1" customWidth="1"/>
    <col min="8940" max="8940" width="11.5703125" style="2" customWidth="1"/>
    <col min="8941" max="8941" width="12.7109375" style="2" bestFit="1" customWidth="1"/>
    <col min="8942" max="8942" width="9.140625" style="2" bestFit="1" customWidth="1"/>
    <col min="8943" max="8943" width="12.7109375" style="2" customWidth="1"/>
    <col min="8944" max="8944" width="13.5703125" style="2" customWidth="1"/>
    <col min="8945" max="8945" width="14.28515625" style="2" bestFit="1" customWidth="1"/>
    <col min="8946" max="8947" width="12.28515625" style="2" bestFit="1" customWidth="1"/>
    <col min="8948" max="8948" width="9.42578125" style="2" customWidth="1"/>
    <col min="8949" max="8949" width="12.7109375" style="2" bestFit="1" customWidth="1"/>
    <col min="8950" max="8950" width="9.85546875" style="2" customWidth="1"/>
    <col min="8951" max="8951" width="12.7109375" style="2" customWidth="1"/>
    <col min="8952" max="8952" width="7.28515625" style="2" bestFit="1" customWidth="1"/>
    <col min="8953" max="8953" width="12.7109375" style="2" bestFit="1" customWidth="1"/>
    <col min="8954" max="8954" width="7.28515625" style="2" bestFit="1" customWidth="1"/>
    <col min="8955" max="8955" width="12.7109375" style="2" bestFit="1" customWidth="1"/>
    <col min="8956" max="8956" width="7.28515625" style="2" bestFit="1" customWidth="1"/>
    <col min="8957" max="8957" width="13.140625" style="2" customWidth="1"/>
    <col min="8958" max="8958" width="7.28515625" style="2" bestFit="1" customWidth="1"/>
    <col min="8959" max="8959" width="12.7109375" style="2" bestFit="1" customWidth="1"/>
    <col min="8960" max="8960" width="7.28515625" style="2" bestFit="1" customWidth="1"/>
    <col min="8961" max="8961" width="13.42578125" style="2" bestFit="1" customWidth="1"/>
    <col min="8962" max="8962" width="7.28515625" style="2" customWidth="1"/>
    <col min="8963" max="8963" width="12.140625" style="2" customWidth="1"/>
    <col min="8964" max="8964" width="7.28515625" style="2" bestFit="1" customWidth="1"/>
    <col min="8965" max="8965" width="14.28515625" style="2" customWidth="1"/>
    <col min="8966" max="8966" width="8.140625" style="2" bestFit="1" customWidth="1"/>
    <col min="8967" max="8967" width="12.7109375" style="2" bestFit="1" customWidth="1"/>
    <col min="8968" max="8968" width="9.140625" style="2" bestFit="1" customWidth="1"/>
    <col min="8969" max="8969" width="12.7109375" style="2" bestFit="1" customWidth="1"/>
    <col min="8970" max="8970" width="15.42578125" style="2" bestFit="1" customWidth="1"/>
    <col min="8971" max="8971" width="12.85546875" style="2" bestFit="1" customWidth="1"/>
    <col min="8972" max="8972" width="9.5703125" style="2" bestFit="1" customWidth="1"/>
    <col min="8973" max="8973" width="12.28515625" style="2" bestFit="1" customWidth="1"/>
    <col min="8974" max="9187" width="9.140625" style="2"/>
    <col min="9188" max="9189" width="0" style="2" hidden="1" customWidth="1"/>
    <col min="9190" max="9190" width="25.5703125" style="2" bestFit="1" customWidth="1"/>
    <col min="9191" max="9191" width="12.7109375" style="2" customWidth="1"/>
    <col min="9192" max="9192" width="10.85546875" style="2" customWidth="1"/>
    <col min="9193" max="9193" width="12.7109375" style="2" bestFit="1" customWidth="1"/>
    <col min="9194" max="9194" width="10.7109375" style="2" customWidth="1"/>
    <col min="9195" max="9195" width="11.7109375" style="2" bestFit="1" customWidth="1"/>
    <col min="9196" max="9196" width="11.5703125" style="2" customWidth="1"/>
    <col min="9197" max="9197" width="12.7109375" style="2" bestFit="1" customWidth="1"/>
    <col min="9198" max="9198" width="9.140625" style="2" bestFit="1" customWidth="1"/>
    <col min="9199" max="9199" width="12.7109375" style="2" customWidth="1"/>
    <col min="9200" max="9200" width="13.5703125" style="2" customWidth="1"/>
    <col min="9201" max="9201" width="14.28515625" style="2" bestFit="1" customWidth="1"/>
    <col min="9202" max="9203" width="12.28515625" style="2" bestFit="1" customWidth="1"/>
    <col min="9204" max="9204" width="9.42578125" style="2" customWidth="1"/>
    <col min="9205" max="9205" width="12.7109375" style="2" bestFit="1" customWidth="1"/>
    <col min="9206" max="9206" width="9.85546875" style="2" customWidth="1"/>
    <col min="9207" max="9207" width="12.7109375" style="2" customWidth="1"/>
    <col min="9208" max="9208" width="7.28515625" style="2" bestFit="1" customWidth="1"/>
    <col min="9209" max="9209" width="12.7109375" style="2" bestFit="1" customWidth="1"/>
    <col min="9210" max="9210" width="7.28515625" style="2" bestFit="1" customWidth="1"/>
    <col min="9211" max="9211" width="12.7109375" style="2" bestFit="1" customWidth="1"/>
    <col min="9212" max="9212" width="7.28515625" style="2" bestFit="1" customWidth="1"/>
    <col min="9213" max="9213" width="13.140625" style="2" customWidth="1"/>
    <col min="9214" max="9214" width="7.28515625" style="2" bestFit="1" customWidth="1"/>
    <col min="9215" max="9215" width="12.7109375" style="2" bestFit="1" customWidth="1"/>
    <col min="9216" max="9216" width="7.28515625" style="2" bestFit="1" customWidth="1"/>
    <col min="9217" max="9217" width="13.42578125" style="2" bestFit="1" customWidth="1"/>
    <col min="9218" max="9218" width="7.28515625" style="2" customWidth="1"/>
    <col min="9219" max="9219" width="12.140625" style="2" customWidth="1"/>
    <col min="9220" max="9220" width="7.28515625" style="2" bestFit="1" customWidth="1"/>
    <col min="9221" max="9221" width="14.28515625" style="2" customWidth="1"/>
    <col min="9222" max="9222" width="8.140625" style="2" bestFit="1" customWidth="1"/>
    <col min="9223" max="9223" width="12.7109375" style="2" bestFit="1" customWidth="1"/>
    <col min="9224" max="9224" width="9.140625" style="2" bestFit="1" customWidth="1"/>
    <col min="9225" max="9225" width="12.7109375" style="2" bestFit="1" customWidth="1"/>
    <col min="9226" max="9226" width="15.42578125" style="2" bestFit="1" customWidth="1"/>
    <col min="9227" max="9227" width="12.85546875" style="2" bestFit="1" customWidth="1"/>
    <col min="9228" max="9228" width="9.5703125" style="2" bestFit="1" customWidth="1"/>
    <col min="9229" max="9229" width="12.28515625" style="2" bestFit="1" customWidth="1"/>
    <col min="9230" max="9443" width="9.140625" style="2"/>
    <col min="9444" max="9445" width="0" style="2" hidden="1" customWidth="1"/>
    <col min="9446" max="9446" width="25.5703125" style="2" bestFit="1" customWidth="1"/>
    <col min="9447" max="9447" width="12.7109375" style="2" customWidth="1"/>
    <col min="9448" max="9448" width="10.85546875" style="2" customWidth="1"/>
    <col min="9449" max="9449" width="12.7109375" style="2" bestFit="1" customWidth="1"/>
    <col min="9450" max="9450" width="10.7109375" style="2" customWidth="1"/>
    <col min="9451" max="9451" width="11.7109375" style="2" bestFit="1" customWidth="1"/>
    <col min="9452" max="9452" width="11.5703125" style="2" customWidth="1"/>
    <col min="9453" max="9453" width="12.7109375" style="2" bestFit="1" customWidth="1"/>
    <col min="9454" max="9454" width="9.140625" style="2" bestFit="1" customWidth="1"/>
    <col min="9455" max="9455" width="12.7109375" style="2" customWidth="1"/>
    <col min="9456" max="9456" width="13.5703125" style="2" customWidth="1"/>
    <col min="9457" max="9457" width="14.28515625" style="2" bestFit="1" customWidth="1"/>
    <col min="9458" max="9459" width="12.28515625" style="2" bestFit="1" customWidth="1"/>
    <col min="9460" max="9460" width="9.42578125" style="2" customWidth="1"/>
    <col min="9461" max="9461" width="12.7109375" style="2" bestFit="1" customWidth="1"/>
    <col min="9462" max="9462" width="9.85546875" style="2" customWidth="1"/>
    <col min="9463" max="9463" width="12.7109375" style="2" customWidth="1"/>
    <col min="9464" max="9464" width="7.28515625" style="2" bestFit="1" customWidth="1"/>
    <col min="9465" max="9465" width="12.7109375" style="2" bestFit="1" customWidth="1"/>
    <col min="9466" max="9466" width="7.28515625" style="2" bestFit="1" customWidth="1"/>
    <col min="9467" max="9467" width="12.7109375" style="2" bestFit="1" customWidth="1"/>
    <col min="9468" max="9468" width="7.28515625" style="2" bestFit="1" customWidth="1"/>
    <col min="9469" max="9469" width="13.140625" style="2" customWidth="1"/>
    <col min="9470" max="9470" width="7.28515625" style="2" bestFit="1" customWidth="1"/>
    <col min="9471" max="9471" width="12.7109375" style="2" bestFit="1" customWidth="1"/>
    <col min="9472" max="9472" width="7.28515625" style="2" bestFit="1" customWidth="1"/>
    <col min="9473" max="9473" width="13.42578125" style="2" bestFit="1" customWidth="1"/>
    <col min="9474" max="9474" width="7.28515625" style="2" customWidth="1"/>
    <col min="9475" max="9475" width="12.140625" style="2" customWidth="1"/>
    <col min="9476" max="9476" width="7.28515625" style="2" bestFit="1" customWidth="1"/>
    <col min="9477" max="9477" width="14.28515625" style="2" customWidth="1"/>
    <col min="9478" max="9478" width="8.140625" style="2" bestFit="1" customWidth="1"/>
    <col min="9479" max="9479" width="12.7109375" style="2" bestFit="1" customWidth="1"/>
    <col min="9480" max="9480" width="9.140625" style="2" bestFit="1" customWidth="1"/>
    <col min="9481" max="9481" width="12.7109375" style="2" bestFit="1" customWidth="1"/>
    <col min="9482" max="9482" width="15.42578125" style="2" bestFit="1" customWidth="1"/>
    <col min="9483" max="9483" width="12.85546875" style="2" bestFit="1" customWidth="1"/>
    <col min="9484" max="9484" width="9.5703125" style="2" bestFit="1" customWidth="1"/>
    <col min="9485" max="9485" width="12.28515625" style="2" bestFit="1" customWidth="1"/>
    <col min="9486" max="9699" width="9.140625" style="2"/>
    <col min="9700" max="9701" width="0" style="2" hidden="1" customWidth="1"/>
    <col min="9702" max="9702" width="25.5703125" style="2" bestFit="1" customWidth="1"/>
    <col min="9703" max="9703" width="12.7109375" style="2" customWidth="1"/>
    <col min="9704" max="9704" width="10.85546875" style="2" customWidth="1"/>
    <col min="9705" max="9705" width="12.7109375" style="2" bestFit="1" customWidth="1"/>
    <col min="9706" max="9706" width="10.7109375" style="2" customWidth="1"/>
    <col min="9707" max="9707" width="11.7109375" style="2" bestFit="1" customWidth="1"/>
    <col min="9708" max="9708" width="11.5703125" style="2" customWidth="1"/>
    <col min="9709" max="9709" width="12.7109375" style="2" bestFit="1" customWidth="1"/>
    <col min="9710" max="9710" width="9.140625" style="2" bestFit="1" customWidth="1"/>
    <col min="9711" max="9711" width="12.7109375" style="2" customWidth="1"/>
    <col min="9712" max="9712" width="13.5703125" style="2" customWidth="1"/>
    <col min="9713" max="9713" width="14.28515625" style="2" bestFit="1" customWidth="1"/>
    <col min="9714" max="9715" width="12.28515625" style="2" bestFit="1" customWidth="1"/>
    <col min="9716" max="9716" width="9.42578125" style="2" customWidth="1"/>
    <col min="9717" max="9717" width="12.7109375" style="2" bestFit="1" customWidth="1"/>
    <col min="9718" max="9718" width="9.85546875" style="2" customWidth="1"/>
    <col min="9719" max="9719" width="12.7109375" style="2" customWidth="1"/>
    <col min="9720" max="9720" width="7.28515625" style="2" bestFit="1" customWidth="1"/>
    <col min="9721" max="9721" width="12.7109375" style="2" bestFit="1" customWidth="1"/>
    <col min="9722" max="9722" width="7.28515625" style="2" bestFit="1" customWidth="1"/>
    <col min="9723" max="9723" width="12.7109375" style="2" bestFit="1" customWidth="1"/>
    <col min="9724" max="9724" width="7.28515625" style="2" bestFit="1" customWidth="1"/>
    <col min="9725" max="9725" width="13.140625" style="2" customWidth="1"/>
    <col min="9726" max="9726" width="7.28515625" style="2" bestFit="1" customWidth="1"/>
    <col min="9727" max="9727" width="12.7109375" style="2" bestFit="1" customWidth="1"/>
    <col min="9728" max="9728" width="7.28515625" style="2" bestFit="1" customWidth="1"/>
    <col min="9729" max="9729" width="13.42578125" style="2" bestFit="1" customWidth="1"/>
    <col min="9730" max="9730" width="7.28515625" style="2" customWidth="1"/>
    <col min="9731" max="9731" width="12.140625" style="2" customWidth="1"/>
    <col min="9732" max="9732" width="7.28515625" style="2" bestFit="1" customWidth="1"/>
    <col min="9733" max="9733" width="14.28515625" style="2" customWidth="1"/>
    <col min="9734" max="9734" width="8.140625" style="2" bestFit="1" customWidth="1"/>
    <col min="9735" max="9735" width="12.7109375" style="2" bestFit="1" customWidth="1"/>
    <col min="9736" max="9736" width="9.140625" style="2" bestFit="1" customWidth="1"/>
    <col min="9737" max="9737" width="12.7109375" style="2" bestFit="1" customWidth="1"/>
    <col min="9738" max="9738" width="15.42578125" style="2" bestFit="1" customWidth="1"/>
    <col min="9739" max="9739" width="12.85546875" style="2" bestFit="1" customWidth="1"/>
    <col min="9740" max="9740" width="9.5703125" style="2" bestFit="1" customWidth="1"/>
    <col min="9741" max="9741" width="12.28515625" style="2" bestFit="1" customWidth="1"/>
    <col min="9742" max="9955" width="9.140625" style="2"/>
    <col min="9956" max="9957" width="0" style="2" hidden="1" customWidth="1"/>
    <col min="9958" max="9958" width="25.5703125" style="2" bestFit="1" customWidth="1"/>
    <col min="9959" max="9959" width="12.7109375" style="2" customWidth="1"/>
    <col min="9960" max="9960" width="10.85546875" style="2" customWidth="1"/>
    <col min="9961" max="9961" width="12.7109375" style="2" bestFit="1" customWidth="1"/>
    <col min="9962" max="9962" width="10.7109375" style="2" customWidth="1"/>
    <col min="9963" max="9963" width="11.7109375" style="2" bestFit="1" customWidth="1"/>
    <col min="9964" max="9964" width="11.5703125" style="2" customWidth="1"/>
    <col min="9965" max="9965" width="12.7109375" style="2" bestFit="1" customWidth="1"/>
    <col min="9966" max="9966" width="9.140625" style="2" bestFit="1" customWidth="1"/>
    <col min="9967" max="9967" width="12.7109375" style="2" customWidth="1"/>
    <col min="9968" max="9968" width="13.5703125" style="2" customWidth="1"/>
    <col min="9969" max="9969" width="14.28515625" style="2" bestFit="1" customWidth="1"/>
    <col min="9970" max="9971" width="12.28515625" style="2" bestFit="1" customWidth="1"/>
    <col min="9972" max="9972" width="9.42578125" style="2" customWidth="1"/>
    <col min="9973" max="9973" width="12.7109375" style="2" bestFit="1" customWidth="1"/>
    <col min="9974" max="9974" width="9.85546875" style="2" customWidth="1"/>
    <col min="9975" max="9975" width="12.7109375" style="2" customWidth="1"/>
    <col min="9976" max="9976" width="7.28515625" style="2" bestFit="1" customWidth="1"/>
    <col min="9977" max="9977" width="12.7109375" style="2" bestFit="1" customWidth="1"/>
    <col min="9978" max="9978" width="7.28515625" style="2" bestFit="1" customWidth="1"/>
    <col min="9979" max="9979" width="12.7109375" style="2" bestFit="1" customWidth="1"/>
    <col min="9980" max="9980" width="7.28515625" style="2" bestFit="1" customWidth="1"/>
    <col min="9981" max="9981" width="13.140625" style="2" customWidth="1"/>
    <col min="9982" max="9982" width="7.28515625" style="2" bestFit="1" customWidth="1"/>
    <col min="9983" max="9983" width="12.7109375" style="2" bestFit="1" customWidth="1"/>
    <col min="9984" max="9984" width="7.28515625" style="2" bestFit="1" customWidth="1"/>
    <col min="9985" max="9985" width="13.42578125" style="2" bestFit="1" customWidth="1"/>
    <col min="9986" max="9986" width="7.28515625" style="2" customWidth="1"/>
    <col min="9987" max="9987" width="12.140625" style="2" customWidth="1"/>
    <col min="9988" max="9988" width="7.28515625" style="2" bestFit="1" customWidth="1"/>
    <col min="9989" max="9989" width="14.28515625" style="2" customWidth="1"/>
    <col min="9990" max="9990" width="8.140625" style="2" bestFit="1" customWidth="1"/>
    <col min="9991" max="9991" width="12.7109375" style="2" bestFit="1" customWidth="1"/>
    <col min="9992" max="9992" width="9.140625" style="2" bestFit="1" customWidth="1"/>
    <col min="9993" max="9993" width="12.7109375" style="2" bestFit="1" customWidth="1"/>
    <col min="9994" max="9994" width="15.42578125" style="2" bestFit="1" customWidth="1"/>
    <col min="9995" max="9995" width="12.85546875" style="2" bestFit="1" customWidth="1"/>
    <col min="9996" max="9996" width="9.5703125" style="2" bestFit="1" customWidth="1"/>
    <col min="9997" max="9997" width="12.28515625" style="2" bestFit="1" customWidth="1"/>
    <col min="9998" max="10211" width="9.140625" style="2"/>
    <col min="10212" max="10213" width="0" style="2" hidden="1" customWidth="1"/>
    <col min="10214" max="10214" width="25.5703125" style="2" bestFit="1" customWidth="1"/>
    <col min="10215" max="10215" width="12.7109375" style="2" customWidth="1"/>
    <col min="10216" max="10216" width="10.85546875" style="2" customWidth="1"/>
    <col min="10217" max="10217" width="12.7109375" style="2" bestFit="1" customWidth="1"/>
    <col min="10218" max="10218" width="10.7109375" style="2" customWidth="1"/>
    <col min="10219" max="10219" width="11.7109375" style="2" bestFit="1" customWidth="1"/>
    <col min="10220" max="10220" width="11.5703125" style="2" customWidth="1"/>
    <col min="10221" max="10221" width="12.7109375" style="2" bestFit="1" customWidth="1"/>
    <col min="10222" max="10222" width="9.140625" style="2" bestFit="1" customWidth="1"/>
    <col min="10223" max="10223" width="12.7109375" style="2" customWidth="1"/>
    <col min="10224" max="10224" width="13.5703125" style="2" customWidth="1"/>
    <col min="10225" max="10225" width="14.28515625" style="2" bestFit="1" customWidth="1"/>
    <col min="10226" max="10227" width="12.28515625" style="2" bestFit="1" customWidth="1"/>
    <col min="10228" max="10228" width="9.42578125" style="2" customWidth="1"/>
    <col min="10229" max="10229" width="12.7109375" style="2" bestFit="1" customWidth="1"/>
    <col min="10230" max="10230" width="9.85546875" style="2" customWidth="1"/>
    <col min="10231" max="10231" width="12.7109375" style="2" customWidth="1"/>
    <col min="10232" max="10232" width="7.28515625" style="2" bestFit="1" customWidth="1"/>
    <col min="10233" max="10233" width="12.7109375" style="2" bestFit="1" customWidth="1"/>
    <col min="10234" max="10234" width="7.28515625" style="2" bestFit="1" customWidth="1"/>
    <col min="10235" max="10235" width="12.7109375" style="2" bestFit="1" customWidth="1"/>
    <col min="10236" max="10236" width="7.28515625" style="2" bestFit="1" customWidth="1"/>
    <col min="10237" max="10237" width="13.140625" style="2" customWidth="1"/>
    <col min="10238" max="10238" width="7.28515625" style="2" bestFit="1" customWidth="1"/>
    <col min="10239" max="10239" width="12.7109375" style="2" bestFit="1" customWidth="1"/>
    <col min="10240" max="10240" width="7.28515625" style="2" bestFit="1" customWidth="1"/>
    <col min="10241" max="10241" width="13.42578125" style="2" bestFit="1" customWidth="1"/>
    <col min="10242" max="10242" width="7.28515625" style="2" customWidth="1"/>
    <col min="10243" max="10243" width="12.140625" style="2" customWidth="1"/>
    <col min="10244" max="10244" width="7.28515625" style="2" bestFit="1" customWidth="1"/>
    <col min="10245" max="10245" width="14.28515625" style="2" customWidth="1"/>
    <col min="10246" max="10246" width="8.140625" style="2" bestFit="1" customWidth="1"/>
    <col min="10247" max="10247" width="12.7109375" style="2" bestFit="1" customWidth="1"/>
    <col min="10248" max="10248" width="9.140625" style="2" bestFit="1" customWidth="1"/>
    <col min="10249" max="10249" width="12.7109375" style="2" bestFit="1" customWidth="1"/>
    <col min="10250" max="10250" width="15.42578125" style="2" bestFit="1" customWidth="1"/>
    <col min="10251" max="10251" width="12.85546875" style="2" bestFit="1" customWidth="1"/>
    <col min="10252" max="10252" width="9.5703125" style="2" bestFit="1" customWidth="1"/>
    <col min="10253" max="10253" width="12.28515625" style="2" bestFit="1" customWidth="1"/>
    <col min="10254" max="10467" width="9.140625" style="2"/>
    <col min="10468" max="10469" width="0" style="2" hidden="1" customWidth="1"/>
    <col min="10470" max="10470" width="25.5703125" style="2" bestFit="1" customWidth="1"/>
    <col min="10471" max="10471" width="12.7109375" style="2" customWidth="1"/>
    <col min="10472" max="10472" width="10.85546875" style="2" customWidth="1"/>
    <col min="10473" max="10473" width="12.7109375" style="2" bestFit="1" customWidth="1"/>
    <col min="10474" max="10474" width="10.7109375" style="2" customWidth="1"/>
    <col min="10475" max="10475" width="11.7109375" style="2" bestFit="1" customWidth="1"/>
    <col min="10476" max="10476" width="11.5703125" style="2" customWidth="1"/>
    <col min="10477" max="10477" width="12.7109375" style="2" bestFit="1" customWidth="1"/>
    <col min="10478" max="10478" width="9.140625" style="2" bestFit="1" customWidth="1"/>
    <col min="10479" max="10479" width="12.7109375" style="2" customWidth="1"/>
    <col min="10480" max="10480" width="13.5703125" style="2" customWidth="1"/>
    <col min="10481" max="10481" width="14.28515625" style="2" bestFit="1" customWidth="1"/>
    <col min="10482" max="10483" width="12.28515625" style="2" bestFit="1" customWidth="1"/>
    <col min="10484" max="10484" width="9.42578125" style="2" customWidth="1"/>
    <col min="10485" max="10485" width="12.7109375" style="2" bestFit="1" customWidth="1"/>
    <col min="10486" max="10486" width="9.85546875" style="2" customWidth="1"/>
    <col min="10487" max="10487" width="12.7109375" style="2" customWidth="1"/>
    <col min="10488" max="10488" width="7.28515625" style="2" bestFit="1" customWidth="1"/>
    <col min="10489" max="10489" width="12.7109375" style="2" bestFit="1" customWidth="1"/>
    <col min="10490" max="10490" width="7.28515625" style="2" bestFit="1" customWidth="1"/>
    <col min="10491" max="10491" width="12.7109375" style="2" bestFit="1" customWidth="1"/>
    <col min="10492" max="10492" width="7.28515625" style="2" bestFit="1" customWidth="1"/>
    <col min="10493" max="10493" width="13.140625" style="2" customWidth="1"/>
    <col min="10494" max="10494" width="7.28515625" style="2" bestFit="1" customWidth="1"/>
    <col min="10495" max="10495" width="12.7109375" style="2" bestFit="1" customWidth="1"/>
    <col min="10496" max="10496" width="7.28515625" style="2" bestFit="1" customWidth="1"/>
    <col min="10497" max="10497" width="13.42578125" style="2" bestFit="1" customWidth="1"/>
    <col min="10498" max="10498" width="7.28515625" style="2" customWidth="1"/>
    <col min="10499" max="10499" width="12.140625" style="2" customWidth="1"/>
    <col min="10500" max="10500" width="7.28515625" style="2" bestFit="1" customWidth="1"/>
    <col min="10501" max="10501" width="14.28515625" style="2" customWidth="1"/>
    <col min="10502" max="10502" width="8.140625" style="2" bestFit="1" customWidth="1"/>
    <col min="10503" max="10503" width="12.7109375" style="2" bestFit="1" customWidth="1"/>
    <col min="10504" max="10504" width="9.140625" style="2" bestFit="1" customWidth="1"/>
    <col min="10505" max="10505" width="12.7109375" style="2" bestFit="1" customWidth="1"/>
    <col min="10506" max="10506" width="15.42578125" style="2" bestFit="1" customWidth="1"/>
    <col min="10507" max="10507" width="12.85546875" style="2" bestFit="1" customWidth="1"/>
    <col min="10508" max="10508" width="9.5703125" style="2" bestFit="1" customWidth="1"/>
    <col min="10509" max="10509" width="12.28515625" style="2" bestFit="1" customWidth="1"/>
    <col min="10510" max="10723" width="9.140625" style="2"/>
    <col min="10724" max="10725" width="0" style="2" hidden="1" customWidth="1"/>
    <col min="10726" max="10726" width="25.5703125" style="2" bestFit="1" customWidth="1"/>
    <col min="10727" max="10727" width="12.7109375" style="2" customWidth="1"/>
    <col min="10728" max="10728" width="10.85546875" style="2" customWidth="1"/>
    <col min="10729" max="10729" width="12.7109375" style="2" bestFit="1" customWidth="1"/>
    <col min="10730" max="10730" width="10.7109375" style="2" customWidth="1"/>
    <col min="10731" max="10731" width="11.7109375" style="2" bestFit="1" customWidth="1"/>
    <col min="10732" max="10732" width="11.5703125" style="2" customWidth="1"/>
    <col min="10733" max="10733" width="12.7109375" style="2" bestFit="1" customWidth="1"/>
    <col min="10734" max="10734" width="9.140625" style="2" bestFit="1" customWidth="1"/>
    <col min="10735" max="10735" width="12.7109375" style="2" customWidth="1"/>
    <col min="10736" max="10736" width="13.5703125" style="2" customWidth="1"/>
    <col min="10737" max="10737" width="14.28515625" style="2" bestFit="1" customWidth="1"/>
    <col min="10738" max="10739" width="12.28515625" style="2" bestFit="1" customWidth="1"/>
    <col min="10740" max="10740" width="9.42578125" style="2" customWidth="1"/>
    <col min="10741" max="10741" width="12.7109375" style="2" bestFit="1" customWidth="1"/>
    <col min="10742" max="10742" width="9.85546875" style="2" customWidth="1"/>
    <col min="10743" max="10743" width="12.7109375" style="2" customWidth="1"/>
    <col min="10744" max="10744" width="7.28515625" style="2" bestFit="1" customWidth="1"/>
    <col min="10745" max="10745" width="12.7109375" style="2" bestFit="1" customWidth="1"/>
    <col min="10746" max="10746" width="7.28515625" style="2" bestFit="1" customWidth="1"/>
    <col min="10747" max="10747" width="12.7109375" style="2" bestFit="1" customWidth="1"/>
    <col min="10748" max="10748" width="7.28515625" style="2" bestFit="1" customWidth="1"/>
    <col min="10749" max="10749" width="13.140625" style="2" customWidth="1"/>
    <col min="10750" max="10750" width="7.28515625" style="2" bestFit="1" customWidth="1"/>
    <col min="10751" max="10751" width="12.7109375" style="2" bestFit="1" customWidth="1"/>
    <col min="10752" max="10752" width="7.28515625" style="2" bestFit="1" customWidth="1"/>
    <col min="10753" max="10753" width="13.42578125" style="2" bestFit="1" customWidth="1"/>
    <col min="10754" max="10754" width="7.28515625" style="2" customWidth="1"/>
    <col min="10755" max="10755" width="12.140625" style="2" customWidth="1"/>
    <col min="10756" max="10756" width="7.28515625" style="2" bestFit="1" customWidth="1"/>
    <col min="10757" max="10757" width="14.28515625" style="2" customWidth="1"/>
    <col min="10758" max="10758" width="8.140625" style="2" bestFit="1" customWidth="1"/>
    <col min="10759" max="10759" width="12.7109375" style="2" bestFit="1" customWidth="1"/>
    <col min="10760" max="10760" width="9.140625" style="2" bestFit="1" customWidth="1"/>
    <col min="10761" max="10761" width="12.7109375" style="2" bestFit="1" customWidth="1"/>
    <col min="10762" max="10762" width="15.42578125" style="2" bestFit="1" customWidth="1"/>
    <col min="10763" max="10763" width="12.85546875" style="2" bestFit="1" customWidth="1"/>
    <col min="10764" max="10764" width="9.5703125" style="2" bestFit="1" customWidth="1"/>
    <col min="10765" max="10765" width="12.28515625" style="2" bestFit="1" customWidth="1"/>
    <col min="10766" max="10979" width="9.140625" style="2"/>
    <col min="10980" max="10981" width="0" style="2" hidden="1" customWidth="1"/>
    <col min="10982" max="10982" width="25.5703125" style="2" bestFit="1" customWidth="1"/>
    <col min="10983" max="10983" width="12.7109375" style="2" customWidth="1"/>
    <col min="10984" max="10984" width="10.85546875" style="2" customWidth="1"/>
    <col min="10985" max="10985" width="12.7109375" style="2" bestFit="1" customWidth="1"/>
    <col min="10986" max="10986" width="10.7109375" style="2" customWidth="1"/>
    <col min="10987" max="10987" width="11.7109375" style="2" bestFit="1" customWidth="1"/>
    <col min="10988" max="10988" width="11.5703125" style="2" customWidth="1"/>
    <col min="10989" max="10989" width="12.7109375" style="2" bestFit="1" customWidth="1"/>
    <col min="10990" max="10990" width="9.140625" style="2" bestFit="1" customWidth="1"/>
    <col min="10991" max="10991" width="12.7109375" style="2" customWidth="1"/>
    <col min="10992" max="10992" width="13.5703125" style="2" customWidth="1"/>
    <col min="10993" max="10993" width="14.28515625" style="2" bestFit="1" customWidth="1"/>
    <col min="10994" max="10995" width="12.28515625" style="2" bestFit="1" customWidth="1"/>
    <col min="10996" max="10996" width="9.42578125" style="2" customWidth="1"/>
    <col min="10997" max="10997" width="12.7109375" style="2" bestFit="1" customWidth="1"/>
    <col min="10998" max="10998" width="9.85546875" style="2" customWidth="1"/>
    <col min="10999" max="10999" width="12.7109375" style="2" customWidth="1"/>
    <col min="11000" max="11000" width="7.28515625" style="2" bestFit="1" customWidth="1"/>
    <col min="11001" max="11001" width="12.7109375" style="2" bestFit="1" customWidth="1"/>
    <col min="11002" max="11002" width="7.28515625" style="2" bestFit="1" customWidth="1"/>
    <col min="11003" max="11003" width="12.7109375" style="2" bestFit="1" customWidth="1"/>
    <col min="11004" max="11004" width="7.28515625" style="2" bestFit="1" customWidth="1"/>
    <col min="11005" max="11005" width="13.140625" style="2" customWidth="1"/>
    <col min="11006" max="11006" width="7.28515625" style="2" bestFit="1" customWidth="1"/>
    <col min="11007" max="11007" width="12.7109375" style="2" bestFit="1" customWidth="1"/>
    <col min="11008" max="11008" width="7.28515625" style="2" bestFit="1" customWidth="1"/>
    <col min="11009" max="11009" width="13.42578125" style="2" bestFit="1" customWidth="1"/>
    <col min="11010" max="11010" width="7.28515625" style="2" customWidth="1"/>
    <col min="11011" max="11011" width="12.140625" style="2" customWidth="1"/>
    <col min="11012" max="11012" width="7.28515625" style="2" bestFit="1" customWidth="1"/>
    <col min="11013" max="11013" width="14.28515625" style="2" customWidth="1"/>
    <col min="11014" max="11014" width="8.140625" style="2" bestFit="1" customWidth="1"/>
    <col min="11015" max="11015" width="12.7109375" style="2" bestFit="1" customWidth="1"/>
    <col min="11016" max="11016" width="9.140625" style="2" bestFit="1" customWidth="1"/>
    <col min="11017" max="11017" width="12.7109375" style="2" bestFit="1" customWidth="1"/>
    <col min="11018" max="11018" width="15.42578125" style="2" bestFit="1" customWidth="1"/>
    <col min="11019" max="11019" width="12.85546875" style="2" bestFit="1" customWidth="1"/>
    <col min="11020" max="11020" width="9.5703125" style="2" bestFit="1" customWidth="1"/>
    <col min="11021" max="11021" width="12.28515625" style="2" bestFit="1" customWidth="1"/>
    <col min="11022" max="11235" width="9.140625" style="2"/>
    <col min="11236" max="11237" width="0" style="2" hidden="1" customWidth="1"/>
    <col min="11238" max="11238" width="25.5703125" style="2" bestFit="1" customWidth="1"/>
    <col min="11239" max="11239" width="12.7109375" style="2" customWidth="1"/>
    <col min="11240" max="11240" width="10.85546875" style="2" customWidth="1"/>
    <col min="11241" max="11241" width="12.7109375" style="2" bestFit="1" customWidth="1"/>
    <col min="11242" max="11242" width="10.7109375" style="2" customWidth="1"/>
    <col min="11243" max="11243" width="11.7109375" style="2" bestFit="1" customWidth="1"/>
    <col min="11244" max="11244" width="11.5703125" style="2" customWidth="1"/>
    <col min="11245" max="11245" width="12.7109375" style="2" bestFit="1" customWidth="1"/>
    <col min="11246" max="11246" width="9.140625" style="2" bestFit="1" customWidth="1"/>
    <col min="11247" max="11247" width="12.7109375" style="2" customWidth="1"/>
    <col min="11248" max="11248" width="13.5703125" style="2" customWidth="1"/>
    <col min="11249" max="11249" width="14.28515625" style="2" bestFit="1" customWidth="1"/>
    <col min="11250" max="11251" width="12.28515625" style="2" bestFit="1" customWidth="1"/>
    <col min="11252" max="11252" width="9.42578125" style="2" customWidth="1"/>
    <col min="11253" max="11253" width="12.7109375" style="2" bestFit="1" customWidth="1"/>
    <col min="11254" max="11254" width="9.85546875" style="2" customWidth="1"/>
    <col min="11255" max="11255" width="12.7109375" style="2" customWidth="1"/>
    <col min="11256" max="11256" width="7.28515625" style="2" bestFit="1" customWidth="1"/>
    <col min="11257" max="11257" width="12.7109375" style="2" bestFit="1" customWidth="1"/>
    <col min="11258" max="11258" width="7.28515625" style="2" bestFit="1" customWidth="1"/>
    <col min="11259" max="11259" width="12.7109375" style="2" bestFit="1" customWidth="1"/>
    <col min="11260" max="11260" width="7.28515625" style="2" bestFit="1" customWidth="1"/>
    <col min="11261" max="11261" width="13.140625" style="2" customWidth="1"/>
    <col min="11262" max="11262" width="7.28515625" style="2" bestFit="1" customWidth="1"/>
    <col min="11263" max="11263" width="12.7109375" style="2" bestFit="1" customWidth="1"/>
    <col min="11264" max="11264" width="7.28515625" style="2" bestFit="1" customWidth="1"/>
    <col min="11265" max="11265" width="13.42578125" style="2" bestFit="1" customWidth="1"/>
    <col min="11266" max="11266" width="7.28515625" style="2" customWidth="1"/>
    <col min="11267" max="11267" width="12.140625" style="2" customWidth="1"/>
    <col min="11268" max="11268" width="7.28515625" style="2" bestFit="1" customWidth="1"/>
    <col min="11269" max="11269" width="14.28515625" style="2" customWidth="1"/>
    <col min="11270" max="11270" width="8.140625" style="2" bestFit="1" customWidth="1"/>
    <col min="11271" max="11271" width="12.7109375" style="2" bestFit="1" customWidth="1"/>
    <col min="11272" max="11272" width="9.140625" style="2" bestFit="1" customWidth="1"/>
    <col min="11273" max="11273" width="12.7109375" style="2" bestFit="1" customWidth="1"/>
    <col min="11274" max="11274" width="15.42578125" style="2" bestFit="1" customWidth="1"/>
    <col min="11275" max="11275" width="12.85546875" style="2" bestFit="1" customWidth="1"/>
    <col min="11276" max="11276" width="9.5703125" style="2" bestFit="1" customWidth="1"/>
    <col min="11277" max="11277" width="12.28515625" style="2" bestFit="1" customWidth="1"/>
    <col min="11278" max="11491" width="9.140625" style="2"/>
    <col min="11492" max="11493" width="0" style="2" hidden="1" customWidth="1"/>
    <col min="11494" max="11494" width="25.5703125" style="2" bestFit="1" customWidth="1"/>
    <col min="11495" max="11495" width="12.7109375" style="2" customWidth="1"/>
    <col min="11496" max="11496" width="10.85546875" style="2" customWidth="1"/>
    <col min="11497" max="11497" width="12.7109375" style="2" bestFit="1" customWidth="1"/>
    <col min="11498" max="11498" width="10.7109375" style="2" customWidth="1"/>
    <col min="11499" max="11499" width="11.7109375" style="2" bestFit="1" customWidth="1"/>
    <col min="11500" max="11500" width="11.5703125" style="2" customWidth="1"/>
    <col min="11501" max="11501" width="12.7109375" style="2" bestFit="1" customWidth="1"/>
    <col min="11502" max="11502" width="9.140625" style="2" bestFit="1" customWidth="1"/>
    <col min="11503" max="11503" width="12.7109375" style="2" customWidth="1"/>
    <col min="11504" max="11504" width="13.5703125" style="2" customWidth="1"/>
    <col min="11505" max="11505" width="14.28515625" style="2" bestFit="1" customWidth="1"/>
    <col min="11506" max="11507" width="12.28515625" style="2" bestFit="1" customWidth="1"/>
    <col min="11508" max="11508" width="9.42578125" style="2" customWidth="1"/>
    <col min="11509" max="11509" width="12.7109375" style="2" bestFit="1" customWidth="1"/>
    <col min="11510" max="11510" width="9.85546875" style="2" customWidth="1"/>
    <col min="11511" max="11511" width="12.7109375" style="2" customWidth="1"/>
    <col min="11512" max="11512" width="7.28515625" style="2" bestFit="1" customWidth="1"/>
    <col min="11513" max="11513" width="12.7109375" style="2" bestFit="1" customWidth="1"/>
    <col min="11514" max="11514" width="7.28515625" style="2" bestFit="1" customWidth="1"/>
    <col min="11515" max="11515" width="12.7109375" style="2" bestFit="1" customWidth="1"/>
    <col min="11516" max="11516" width="7.28515625" style="2" bestFit="1" customWidth="1"/>
    <col min="11517" max="11517" width="13.140625" style="2" customWidth="1"/>
    <col min="11518" max="11518" width="7.28515625" style="2" bestFit="1" customWidth="1"/>
    <col min="11519" max="11519" width="12.7109375" style="2" bestFit="1" customWidth="1"/>
    <col min="11520" max="11520" width="7.28515625" style="2" bestFit="1" customWidth="1"/>
    <col min="11521" max="11521" width="13.42578125" style="2" bestFit="1" customWidth="1"/>
    <col min="11522" max="11522" width="7.28515625" style="2" customWidth="1"/>
    <col min="11523" max="11523" width="12.140625" style="2" customWidth="1"/>
    <col min="11524" max="11524" width="7.28515625" style="2" bestFit="1" customWidth="1"/>
    <col min="11525" max="11525" width="14.28515625" style="2" customWidth="1"/>
    <col min="11526" max="11526" width="8.140625" style="2" bestFit="1" customWidth="1"/>
    <col min="11527" max="11527" width="12.7109375" style="2" bestFit="1" customWidth="1"/>
    <col min="11528" max="11528" width="9.140625" style="2" bestFit="1" customWidth="1"/>
    <col min="11529" max="11529" width="12.7109375" style="2" bestFit="1" customWidth="1"/>
    <col min="11530" max="11530" width="15.42578125" style="2" bestFit="1" customWidth="1"/>
    <col min="11531" max="11531" width="12.85546875" style="2" bestFit="1" customWidth="1"/>
    <col min="11532" max="11532" width="9.5703125" style="2" bestFit="1" customWidth="1"/>
    <col min="11533" max="11533" width="12.28515625" style="2" bestFit="1" customWidth="1"/>
    <col min="11534" max="11747" width="9.140625" style="2"/>
    <col min="11748" max="11749" width="0" style="2" hidden="1" customWidth="1"/>
    <col min="11750" max="11750" width="25.5703125" style="2" bestFit="1" customWidth="1"/>
    <col min="11751" max="11751" width="12.7109375" style="2" customWidth="1"/>
    <col min="11752" max="11752" width="10.85546875" style="2" customWidth="1"/>
    <col min="11753" max="11753" width="12.7109375" style="2" bestFit="1" customWidth="1"/>
    <col min="11754" max="11754" width="10.7109375" style="2" customWidth="1"/>
    <col min="11755" max="11755" width="11.7109375" style="2" bestFit="1" customWidth="1"/>
    <col min="11756" max="11756" width="11.5703125" style="2" customWidth="1"/>
    <col min="11757" max="11757" width="12.7109375" style="2" bestFit="1" customWidth="1"/>
    <col min="11758" max="11758" width="9.140625" style="2" bestFit="1" customWidth="1"/>
    <col min="11759" max="11759" width="12.7109375" style="2" customWidth="1"/>
    <col min="11760" max="11760" width="13.5703125" style="2" customWidth="1"/>
    <col min="11761" max="11761" width="14.28515625" style="2" bestFit="1" customWidth="1"/>
    <col min="11762" max="11763" width="12.28515625" style="2" bestFit="1" customWidth="1"/>
    <col min="11764" max="11764" width="9.42578125" style="2" customWidth="1"/>
    <col min="11765" max="11765" width="12.7109375" style="2" bestFit="1" customWidth="1"/>
    <col min="11766" max="11766" width="9.85546875" style="2" customWidth="1"/>
    <col min="11767" max="11767" width="12.7109375" style="2" customWidth="1"/>
    <col min="11768" max="11768" width="7.28515625" style="2" bestFit="1" customWidth="1"/>
    <col min="11769" max="11769" width="12.7109375" style="2" bestFit="1" customWidth="1"/>
    <col min="11770" max="11770" width="7.28515625" style="2" bestFit="1" customWidth="1"/>
    <col min="11771" max="11771" width="12.7109375" style="2" bestFit="1" customWidth="1"/>
    <col min="11772" max="11772" width="7.28515625" style="2" bestFit="1" customWidth="1"/>
    <col min="11773" max="11773" width="13.140625" style="2" customWidth="1"/>
    <col min="11774" max="11774" width="7.28515625" style="2" bestFit="1" customWidth="1"/>
    <col min="11775" max="11775" width="12.7109375" style="2" bestFit="1" customWidth="1"/>
    <col min="11776" max="11776" width="7.28515625" style="2" bestFit="1" customWidth="1"/>
    <col min="11777" max="11777" width="13.42578125" style="2" bestFit="1" customWidth="1"/>
    <col min="11778" max="11778" width="7.28515625" style="2" customWidth="1"/>
    <col min="11779" max="11779" width="12.140625" style="2" customWidth="1"/>
    <col min="11780" max="11780" width="7.28515625" style="2" bestFit="1" customWidth="1"/>
    <col min="11781" max="11781" width="14.28515625" style="2" customWidth="1"/>
    <col min="11782" max="11782" width="8.140625" style="2" bestFit="1" customWidth="1"/>
    <col min="11783" max="11783" width="12.7109375" style="2" bestFit="1" customWidth="1"/>
    <col min="11784" max="11784" width="9.140625" style="2" bestFit="1" customWidth="1"/>
    <col min="11785" max="11785" width="12.7109375" style="2" bestFit="1" customWidth="1"/>
    <col min="11786" max="11786" width="15.42578125" style="2" bestFit="1" customWidth="1"/>
    <col min="11787" max="11787" width="12.85546875" style="2" bestFit="1" customWidth="1"/>
    <col min="11788" max="11788" width="9.5703125" style="2" bestFit="1" customWidth="1"/>
    <col min="11789" max="11789" width="12.28515625" style="2" bestFit="1" customWidth="1"/>
    <col min="11790" max="12003" width="9.140625" style="2"/>
    <col min="12004" max="12005" width="0" style="2" hidden="1" customWidth="1"/>
    <col min="12006" max="12006" width="25.5703125" style="2" bestFit="1" customWidth="1"/>
    <col min="12007" max="12007" width="12.7109375" style="2" customWidth="1"/>
    <col min="12008" max="12008" width="10.85546875" style="2" customWidth="1"/>
    <col min="12009" max="12009" width="12.7109375" style="2" bestFit="1" customWidth="1"/>
    <col min="12010" max="12010" width="10.7109375" style="2" customWidth="1"/>
    <col min="12011" max="12011" width="11.7109375" style="2" bestFit="1" customWidth="1"/>
    <col min="12012" max="12012" width="11.5703125" style="2" customWidth="1"/>
    <col min="12013" max="12013" width="12.7109375" style="2" bestFit="1" customWidth="1"/>
    <col min="12014" max="12014" width="9.140625" style="2" bestFit="1" customWidth="1"/>
    <col min="12015" max="12015" width="12.7109375" style="2" customWidth="1"/>
    <col min="12016" max="12016" width="13.5703125" style="2" customWidth="1"/>
    <col min="12017" max="12017" width="14.28515625" style="2" bestFit="1" customWidth="1"/>
    <col min="12018" max="12019" width="12.28515625" style="2" bestFit="1" customWidth="1"/>
    <col min="12020" max="12020" width="9.42578125" style="2" customWidth="1"/>
    <col min="12021" max="12021" width="12.7109375" style="2" bestFit="1" customWidth="1"/>
    <col min="12022" max="12022" width="9.85546875" style="2" customWidth="1"/>
    <col min="12023" max="12023" width="12.7109375" style="2" customWidth="1"/>
    <col min="12024" max="12024" width="7.28515625" style="2" bestFit="1" customWidth="1"/>
    <col min="12025" max="12025" width="12.7109375" style="2" bestFit="1" customWidth="1"/>
    <col min="12026" max="12026" width="7.28515625" style="2" bestFit="1" customWidth="1"/>
    <col min="12027" max="12027" width="12.7109375" style="2" bestFit="1" customWidth="1"/>
    <col min="12028" max="12028" width="7.28515625" style="2" bestFit="1" customWidth="1"/>
    <col min="12029" max="12029" width="13.140625" style="2" customWidth="1"/>
    <col min="12030" max="12030" width="7.28515625" style="2" bestFit="1" customWidth="1"/>
    <col min="12031" max="12031" width="12.7109375" style="2" bestFit="1" customWidth="1"/>
    <col min="12032" max="12032" width="7.28515625" style="2" bestFit="1" customWidth="1"/>
    <col min="12033" max="12033" width="13.42578125" style="2" bestFit="1" customWidth="1"/>
    <col min="12034" max="12034" width="7.28515625" style="2" customWidth="1"/>
    <col min="12035" max="12035" width="12.140625" style="2" customWidth="1"/>
    <col min="12036" max="12036" width="7.28515625" style="2" bestFit="1" customWidth="1"/>
    <col min="12037" max="12037" width="14.28515625" style="2" customWidth="1"/>
    <col min="12038" max="12038" width="8.140625" style="2" bestFit="1" customWidth="1"/>
    <col min="12039" max="12039" width="12.7109375" style="2" bestFit="1" customWidth="1"/>
    <col min="12040" max="12040" width="9.140625" style="2" bestFit="1" customWidth="1"/>
    <col min="12041" max="12041" width="12.7109375" style="2" bestFit="1" customWidth="1"/>
    <col min="12042" max="12042" width="15.42578125" style="2" bestFit="1" customWidth="1"/>
    <col min="12043" max="12043" width="12.85546875" style="2" bestFit="1" customWidth="1"/>
    <col min="12044" max="12044" width="9.5703125" style="2" bestFit="1" customWidth="1"/>
    <col min="12045" max="12045" width="12.28515625" style="2" bestFit="1" customWidth="1"/>
    <col min="12046" max="12259" width="9.140625" style="2"/>
    <col min="12260" max="12261" width="0" style="2" hidden="1" customWidth="1"/>
    <col min="12262" max="12262" width="25.5703125" style="2" bestFit="1" customWidth="1"/>
    <col min="12263" max="12263" width="12.7109375" style="2" customWidth="1"/>
    <col min="12264" max="12264" width="10.85546875" style="2" customWidth="1"/>
    <col min="12265" max="12265" width="12.7109375" style="2" bestFit="1" customWidth="1"/>
    <col min="12266" max="12266" width="10.7109375" style="2" customWidth="1"/>
    <col min="12267" max="12267" width="11.7109375" style="2" bestFit="1" customWidth="1"/>
    <col min="12268" max="12268" width="11.5703125" style="2" customWidth="1"/>
    <col min="12269" max="12269" width="12.7109375" style="2" bestFit="1" customWidth="1"/>
    <col min="12270" max="12270" width="9.140625" style="2" bestFit="1" customWidth="1"/>
    <col min="12271" max="12271" width="12.7109375" style="2" customWidth="1"/>
    <col min="12272" max="12272" width="13.5703125" style="2" customWidth="1"/>
    <col min="12273" max="12273" width="14.28515625" style="2" bestFit="1" customWidth="1"/>
    <col min="12274" max="12275" width="12.28515625" style="2" bestFit="1" customWidth="1"/>
    <col min="12276" max="12276" width="9.42578125" style="2" customWidth="1"/>
    <col min="12277" max="12277" width="12.7109375" style="2" bestFit="1" customWidth="1"/>
    <col min="12278" max="12278" width="9.85546875" style="2" customWidth="1"/>
    <col min="12279" max="12279" width="12.7109375" style="2" customWidth="1"/>
    <col min="12280" max="12280" width="7.28515625" style="2" bestFit="1" customWidth="1"/>
    <col min="12281" max="12281" width="12.7109375" style="2" bestFit="1" customWidth="1"/>
    <col min="12282" max="12282" width="7.28515625" style="2" bestFit="1" customWidth="1"/>
    <col min="12283" max="12283" width="12.7109375" style="2" bestFit="1" customWidth="1"/>
    <col min="12284" max="12284" width="7.28515625" style="2" bestFit="1" customWidth="1"/>
    <col min="12285" max="12285" width="13.140625" style="2" customWidth="1"/>
    <col min="12286" max="12286" width="7.28515625" style="2" bestFit="1" customWidth="1"/>
    <col min="12287" max="12287" width="12.7109375" style="2" bestFit="1" customWidth="1"/>
    <col min="12288" max="12288" width="7.28515625" style="2" bestFit="1" customWidth="1"/>
    <col min="12289" max="12289" width="13.42578125" style="2" bestFit="1" customWidth="1"/>
    <col min="12290" max="12290" width="7.28515625" style="2" customWidth="1"/>
    <col min="12291" max="12291" width="12.140625" style="2" customWidth="1"/>
    <col min="12292" max="12292" width="7.28515625" style="2" bestFit="1" customWidth="1"/>
    <col min="12293" max="12293" width="14.28515625" style="2" customWidth="1"/>
    <col min="12294" max="12294" width="8.140625" style="2" bestFit="1" customWidth="1"/>
    <col min="12295" max="12295" width="12.7109375" style="2" bestFit="1" customWidth="1"/>
    <col min="12296" max="12296" width="9.140625" style="2" bestFit="1" customWidth="1"/>
    <col min="12297" max="12297" width="12.7109375" style="2" bestFit="1" customWidth="1"/>
    <col min="12298" max="12298" width="15.42578125" style="2" bestFit="1" customWidth="1"/>
    <col min="12299" max="12299" width="12.85546875" style="2" bestFit="1" customWidth="1"/>
    <col min="12300" max="12300" width="9.5703125" style="2" bestFit="1" customWidth="1"/>
    <col min="12301" max="12301" width="12.28515625" style="2" bestFit="1" customWidth="1"/>
    <col min="12302" max="12515" width="9.140625" style="2"/>
    <col min="12516" max="12517" width="0" style="2" hidden="1" customWidth="1"/>
    <col min="12518" max="12518" width="25.5703125" style="2" bestFit="1" customWidth="1"/>
    <col min="12519" max="12519" width="12.7109375" style="2" customWidth="1"/>
    <col min="12520" max="12520" width="10.85546875" style="2" customWidth="1"/>
    <col min="12521" max="12521" width="12.7109375" style="2" bestFit="1" customWidth="1"/>
    <col min="12522" max="12522" width="10.7109375" style="2" customWidth="1"/>
    <col min="12523" max="12523" width="11.7109375" style="2" bestFit="1" customWidth="1"/>
    <col min="12524" max="12524" width="11.5703125" style="2" customWidth="1"/>
    <col min="12525" max="12525" width="12.7109375" style="2" bestFit="1" customWidth="1"/>
    <col min="12526" max="12526" width="9.140625" style="2" bestFit="1" customWidth="1"/>
    <col min="12527" max="12527" width="12.7109375" style="2" customWidth="1"/>
    <col min="12528" max="12528" width="13.5703125" style="2" customWidth="1"/>
    <col min="12529" max="12529" width="14.28515625" style="2" bestFit="1" customWidth="1"/>
    <col min="12530" max="12531" width="12.28515625" style="2" bestFit="1" customWidth="1"/>
    <col min="12532" max="12532" width="9.42578125" style="2" customWidth="1"/>
    <col min="12533" max="12533" width="12.7109375" style="2" bestFit="1" customWidth="1"/>
    <col min="12534" max="12534" width="9.85546875" style="2" customWidth="1"/>
    <col min="12535" max="12535" width="12.7109375" style="2" customWidth="1"/>
    <col min="12536" max="12536" width="7.28515625" style="2" bestFit="1" customWidth="1"/>
    <col min="12537" max="12537" width="12.7109375" style="2" bestFit="1" customWidth="1"/>
    <col min="12538" max="12538" width="7.28515625" style="2" bestFit="1" customWidth="1"/>
    <col min="12539" max="12539" width="12.7109375" style="2" bestFit="1" customWidth="1"/>
    <col min="12540" max="12540" width="7.28515625" style="2" bestFit="1" customWidth="1"/>
    <col min="12541" max="12541" width="13.140625" style="2" customWidth="1"/>
    <col min="12542" max="12542" width="7.28515625" style="2" bestFit="1" customWidth="1"/>
    <col min="12543" max="12543" width="12.7109375" style="2" bestFit="1" customWidth="1"/>
    <col min="12544" max="12544" width="7.28515625" style="2" bestFit="1" customWidth="1"/>
    <col min="12545" max="12545" width="13.42578125" style="2" bestFit="1" customWidth="1"/>
    <col min="12546" max="12546" width="7.28515625" style="2" customWidth="1"/>
    <col min="12547" max="12547" width="12.140625" style="2" customWidth="1"/>
    <col min="12548" max="12548" width="7.28515625" style="2" bestFit="1" customWidth="1"/>
    <col min="12549" max="12549" width="14.28515625" style="2" customWidth="1"/>
    <col min="12550" max="12550" width="8.140625" style="2" bestFit="1" customWidth="1"/>
    <col min="12551" max="12551" width="12.7109375" style="2" bestFit="1" customWidth="1"/>
    <col min="12552" max="12552" width="9.140625" style="2" bestFit="1" customWidth="1"/>
    <col min="12553" max="12553" width="12.7109375" style="2" bestFit="1" customWidth="1"/>
    <col min="12554" max="12554" width="15.42578125" style="2" bestFit="1" customWidth="1"/>
    <col min="12555" max="12555" width="12.85546875" style="2" bestFit="1" customWidth="1"/>
    <col min="12556" max="12556" width="9.5703125" style="2" bestFit="1" customWidth="1"/>
    <col min="12557" max="12557" width="12.28515625" style="2" bestFit="1" customWidth="1"/>
    <col min="12558" max="12771" width="9.140625" style="2"/>
    <col min="12772" max="12773" width="0" style="2" hidden="1" customWidth="1"/>
    <col min="12774" max="12774" width="25.5703125" style="2" bestFit="1" customWidth="1"/>
    <col min="12775" max="12775" width="12.7109375" style="2" customWidth="1"/>
    <col min="12776" max="12776" width="10.85546875" style="2" customWidth="1"/>
    <col min="12777" max="12777" width="12.7109375" style="2" bestFit="1" customWidth="1"/>
    <col min="12778" max="12778" width="10.7109375" style="2" customWidth="1"/>
    <col min="12779" max="12779" width="11.7109375" style="2" bestFit="1" customWidth="1"/>
    <col min="12780" max="12780" width="11.5703125" style="2" customWidth="1"/>
    <col min="12781" max="12781" width="12.7109375" style="2" bestFit="1" customWidth="1"/>
    <col min="12782" max="12782" width="9.140625" style="2" bestFit="1" customWidth="1"/>
    <col min="12783" max="12783" width="12.7109375" style="2" customWidth="1"/>
    <col min="12784" max="12784" width="13.5703125" style="2" customWidth="1"/>
    <col min="12785" max="12785" width="14.28515625" style="2" bestFit="1" customWidth="1"/>
    <col min="12786" max="12787" width="12.28515625" style="2" bestFit="1" customWidth="1"/>
    <col min="12788" max="12788" width="9.42578125" style="2" customWidth="1"/>
    <col min="12789" max="12789" width="12.7109375" style="2" bestFit="1" customWidth="1"/>
    <col min="12790" max="12790" width="9.85546875" style="2" customWidth="1"/>
    <col min="12791" max="12791" width="12.7109375" style="2" customWidth="1"/>
    <col min="12792" max="12792" width="7.28515625" style="2" bestFit="1" customWidth="1"/>
    <col min="12793" max="12793" width="12.7109375" style="2" bestFit="1" customWidth="1"/>
    <col min="12794" max="12794" width="7.28515625" style="2" bestFit="1" customWidth="1"/>
    <col min="12795" max="12795" width="12.7109375" style="2" bestFit="1" customWidth="1"/>
    <col min="12796" max="12796" width="7.28515625" style="2" bestFit="1" customWidth="1"/>
    <col min="12797" max="12797" width="13.140625" style="2" customWidth="1"/>
    <col min="12798" max="12798" width="7.28515625" style="2" bestFit="1" customWidth="1"/>
    <col min="12799" max="12799" width="12.7109375" style="2" bestFit="1" customWidth="1"/>
    <col min="12800" max="12800" width="7.28515625" style="2" bestFit="1" customWidth="1"/>
    <col min="12801" max="12801" width="13.42578125" style="2" bestFit="1" customWidth="1"/>
    <col min="12802" max="12802" width="7.28515625" style="2" customWidth="1"/>
    <col min="12803" max="12803" width="12.140625" style="2" customWidth="1"/>
    <col min="12804" max="12804" width="7.28515625" style="2" bestFit="1" customWidth="1"/>
    <col min="12805" max="12805" width="14.28515625" style="2" customWidth="1"/>
    <col min="12806" max="12806" width="8.140625" style="2" bestFit="1" customWidth="1"/>
    <col min="12807" max="12807" width="12.7109375" style="2" bestFit="1" customWidth="1"/>
    <col min="12808" max="12808" width="9.140625" style="2" bestFit="1" customWidth="1"/>
    <col min="12809" max="12809" width="12.7109375" style="2" bestFit="1" customWidth="1"/>
    <col min="12810" max="12810" width="15.42578125" style="2" bestFit="1" customWidth="1"/>
    <col min="12811" max="12811" width="12.85546875" style="2" bestFit="1" customWidth="1"/>
    <col min="12812" max="12812" width="9.5703125" style="2" bestFit="1" customWidth="1"/>
    <col min="12813" max="12813" width="12.28515625" style="2" bestFit="1" customWidth="1"/>
    <col min="12814" max="13027" width="9.140625" style="2"/>
    <col min="13028" max="13029" width="0" style="2" hidden="1" customWidth="1"/>
    <col min="13030" max="13030" width="25.5703125" style="2" bestFit="1" customWidth="1"/>
    <col min="13031" max="13031" width="12.7109375" style="2" customWidth="1"/>
    <col min="13032" max="13032" width="10.85546875" style="2" customWidth="1"/>
    <col min="13033" max="13033" width="12.7109375" style="2" bestFit="1" customWidth="1"/>
    <col min="13034" max="13034" width="10.7109375" style="2" customWidth="1"/>
    <col min="13035" max="13035" width="11.7109375" style="2" bestFit="1" customWidth="1"/>
    <col min="13036" max="13036" width="11.5703125" style="2" customWidth="1"/>
    <col min="13037" max="13037" width="12.7109375" style="2" bestFit="1" customWidth="1"/>
    <col min="13038" max="13038" width="9.140625" style="2" bestFit="1" customWidth="1"/>
    <col min="13039" max="13039" width="12.7109375" style="2" customWidth="1"/>
    <col min="13040" max="13040" width="13.5703125" style="2" customWidth="1"/>
    <col min="13041" max="13041" width="14.28515625" style="2" bestFit="1" customWidth="1"/>
    <col min="13042" max="13043" width="12.28515625" style="2" bestFit="1" customWidth="1"/>
    <col min="13044" max="13044" width="9.42578125" style="2" customWidth="1"/>
    <col min="13045" max="13045" width="12.7109375" style="2" bestFit="1" customWidth="1"/>
    <col min="13046" max="13046" width="9.85546875" style="2" customWidth="1"/>
    <col min="13047" max="13047" width="12.7109375" style="2" customWidth="1"/>
    <col min="13048" max="13048" width="7.28515625" style="2" bestFit="1" customWidth="1"/>
    <col min="13049" max="13049" width="12.7109375" style="2" bestFit="1" customWidth="1"/>
    <col min="13050" max="13050" width="7.28515625" style="2" bestFit="1" customWidth="1"/>
    <col min="13051" max="13051" width="12.7109375" style="2" bestFit="1" customWidth="1"/>
    <col min="13052" max="13052" width="7.28515625" style="2" bestFit="1" customWidth="1"/>
    <col min="13053" max="13053" width="13.140625" style="2" customWidth="1"/>
    <col min="13054" max="13054" width="7.28515625" style="2" bestFit="1" customWidth="1"/>
    <col min="13055" max="13055" width="12.7109375" style="2" bestFit="1" customWidth="1"/>
    <col min="13056" max="13056" width="7.28515625" style="2" bestFit="1" customWidth="1"/>
    <col min="13057" max="13057" width="13.42578125" style="2" bestFit="1" customWidth="1"/>
    <col min="13058" max="13058" width="7.28515625" style="2" customWidth="1"/>
    <col min="13059" max="13059" width="12.140625" style="2" customWidth="1"/>
    <col min="13060" max="13060" width="7.28515625" style="2" bestFit="1" customWidth="1"/>
    <col min="13061" max="13061" width="14.28515625" style="2" customWidth="1"/>
    <col min="13062" max="13062" width="8.140625" style="2" bestFit="1" customWidth="1"/>
    <col min="13063" max="13063" width="12.7109375" style="2" bestFit="1" customWidth="1"/>
    <col min="13064" max="13064" width="9.140625" style="2" bestFit="1" customWidth="1"/>
    <col min="13065" max="13065" width="12.7109375" style="2" bestFit="1" customWidth="1"/>
    <col min="13066" max="13066" width="15.42578125" style="2" bestFit="1" customWidth="1"/>
    <col min="13067" max="13067" width="12.85546875" style="2" bestFit="1" customWidth="1"/>
    <col min="13068" max="13068" width="9.5703125" style="2" bestFit="1" customWidth="1"/>
    <col min="13069" max="13069" width="12.28515625" style="2" bestFit="1" customWidth="1"/>
    <col min="13070" max="13283" width="9.140625" style="2"/>
    <col min="13284" max="13285" width="0" style="2" hidden="1" customWidth="1"/>
    <col min="13286" max="13286" width="25.5703125" style="2" bestFit="1" customWidth="1"/>
    <col min="13287" max="13287" width="12.7109375" style="2" customWidth="1"/>
    <col min="13288" max="13288" width="10.85546875" style="2" customWidth="1"/>
    <col min="13289" max="13289" width="12.7109375" style="2" bestFit="1" customWidth="1"/>
    <col min="13290" max="13290" width="10.7109375" style="2" customWidth="1"/>
    <col min="13291" max="13291" width="11.7109375" style="2" bestFit="1" customWidth="1"/>
    <col min="13292" max="13292" width="11.5703125" style="2" customWidth="1"/>
    <col min="13293" max="13293" width="12.7109375" style="2" bestFit="1" customWidth="1"/>
    <col min="13294" max="13294" width="9.140625" style="2" bestFit="1" customWidth="1"/>
    <col min="13295" max="13295" width="12.7109375" style="2" customWidth="1"/>
    <col min="13296" max="13296" width="13.5703125" style="2" customWidth="1"/>
    <col min="13297" max="13297" width="14.28515625" style="2" bestFit="1" customWidth="1"/>
    <col min="13298" max="13299" width="12.28515625" style="2" bestFit="1" customWidth="1"/>
    <col min="13300" max="13300" width="9.42578125" style="2" customWidth="1"/>
    <col min="13301" max="13301" width="12.7109375" style="2" bestFit="1" customWidth="1"/>
    <col min="13302" max="13302" width="9.85546875" style="2" customWidth="1"/>
    <col min="13303" max="13303" width="12.7109375" style="2" customWidth="1"/>
    <col min="13304" max="13304" width="7.28515625" style="2" bestFit="1" customWidth="1"/>
    <col min="13305" max="13305" width="12.7109375" style="2" bestFit="1" customWidth="1"/>
    <col min="13306" max="13306" width="7.28515625" style="2" bestFit="1" customWidth="1"/>
    <col min="13307" max="13307" width="12.7109375" style="2" bestFit="1" customWidth="1"/>
    <col min="13308" max="13308" width="7.28515625" style="2" bestFit="1" customWidth="1"/>
    <col min="13309" max="13309" width="13.140625" style="2" customWidth="1"/>
    <col min="13310" max="13310" width="7.28515625" style="2" bestFit="1" customWidth="1"/>
    <col min="13311" max="13311" width="12.7109375" style="2" bestFit="1" customWidth="1"/>
    <col min="13312" max="13312" width="7.28515625" style="2" bestFit="1" customWidth="1"/>
    <col min="13313" max="13313" width="13.42578125" style="2" bestFit="1" customWidth="1"/>
    <col min="13314" max="13314" width="7.28515625" style="2" customWidth="1"/>
    <col min="13315" max="13315" width="12.140625" style="2" customWidth="1"/>
    <col min="13316" max="13316" width="7.28515625" style="2" bestFit="1" customWidth="1"/>
    <col min="13317" max="13317" width="14.28515625" style="2" customWidth="1"/>
    <col min="13318" max="13318" width="8.140625" style="2" bestFit="1" customWidth="1"/>
    <col min="13319" max="13319" width="12.7109375" style="2" bestFit="1" customWidth="1"/>
    <col min="13320" max="13320" width="9.140625" style="2" bestFit="1" customWidth="1"/>
    <col min="13321" max="13321" width="12.7109375" style="2" bestFit="1" customWidth="1"/>
    <col min="13322" max="13322" width="15.42578125" style="2" bestFit="1" customWidth="1"/>
    <col min="13323" max="13323" width="12.85546875" style="2" bestFit="1" customWidth="1"/>
    <col min="13324" max="13324" width="9.5703125" style="2" bestFit="1" customWidth="1"/>
    <col min="13325" max="13325" width="12.28515625" style="2" bestFit="1" customWidth="1"/>
    <col min="13326" max="13539" width="9.140625" style="2"/>
    <col min="13540" max="13541" width="0" style="2" hidden="1" customWidth="1"/>
    <col min="13542" max="13542" width="25.5703125" style="2" bestFit="1" customWidth="1"/>
    <col min="13543" max="13543" width="12.7109375" style="2" customWidth="1"/>
    <col min="13544" max="13544" width="10.85546875" style="2" customWidth="1"/>
    <col min="13545" max="13545" width="12.7109375" style="2" bestFit="1" customWidth="1"/>
    <col min="13546" max="13546" width="10.7109375" style="2" customWidth="1"/>
    <col min="13547" max="13547" width="11.7109375" style="2" bestFit="1" customWidth="1"/>
    <col min="13548" max="13548" width="11.5703125" style="2" customWidth="1"/>
    <col min="13549" max="13549" width="12.7109375" style="2" bestFit="1" customWidth="1"/>
    <col min="13550" max="13550" width="9.140625" style="2" bestFit="1" customWidth="1"/>
    <col min="13551" max="13551" width="12.7109375" style="2" customWidth="1"/>
    <col min="13552" max="13552" width="13.5703125" style="2" customWidth="1"/>
    <col min="13553" max="13553" width="14.28515625" style="2" bestFit="1" customWidth="1"/>
    <col min="13554" max="13555" width="12.28515625" style="2" bestFit="1" customWidth="1"/>
    <col min="13556" max="13556" width="9.42578125" style="2" customWidth="1"/>
    <col min="13557" max="13557" width="12.7109375" style="2" bestFit="1" customWidth="1"/>
    <col min="13558" max="13558" width="9.85546875" style="2" customWidth="1"/>
    <col min="13559" max="13559" width="12.7109375" style="2" customWidth="1"/>
    <col min="13560" max="13560" width="7.28515625" style="2" bestFit="1" customWidth="1"/>
    <col min="13561" max="13561" width="12.7109375" style="2" bestFit="1" customWidth="1"/>
    <col min="13562" max="13562" width="7.28515625" style="2" bestFit="1" customWidth="1"/>
    <col min="13563" max="13563" width="12.7109375" style="2" bestFit="1" customWidth="1"/>
    <col min="13564" max="13564" width="7.28515625" style="2" bestFit="1" customWidth="1"/>
    <col min="13565" max="13565" width="13.140625" style="2" customWidth="1"/>
    <col min="13566" max="13566" width="7.28515625" style="2" bestFit="1" customWidth="1"/>
    <col min="13567" max="13567" width="12.7109375" style="2" bestFit="1" customWidth="1"/>
    <col min="13568" max="13568" width="7.28515625" style="2" bestFit="1" customWidth="1"/>
    <col min="13569" max="13569" width="13.42578125" style="2" bestFit="1" customWidth="1"/>
    <col min="13570" max="13570" width="7.28515625" style="2" customWidth="1"/>
    <col min="13571" max="13571" width="12.140625" style="2" customWidth="1"/>
    <col min="13572" max="13572" width="7.28515625" style="2" bestFit="1" customWidth="1"/>
    <col min="13573" max="13573" width="14.28515625" style="2" customWidth="1"/>
    <col min="13574" max="13574" width="8.140625" style="2" bestFit="1" customWidth="1"/>
    <col min="13575" max="13575" width="12.7109375" style="2" bestFit="1" customWidth="1"/>
    <col min="13576" max="13576" width="9.140625" style="2" bestFit="1" customWidth="1"/>
    <col min="13577" max="13577" width="12.7109375" style="2" bestFit="1" customWidth="1"/>
    <col min="13578" max="13578" width="15.42578125" style="2" bestFit="1" customWidth="1"/>
    <col min="13579" max="13579" width="12.85546875" style="2" bestFit="1" customWidth="1"/>
    <col min="13580" max="13580" width="9.5703125" style="2" bestFit="1" customWidth="1"/>
    <col min="13581" max="13581" width="12.28515625" style="2" bestFit="1" customWidth="1"/>
    <col min="13582" max="13795" width="9.140625" style="2"/>
    <col min="13796" max="13797" width="0" style="2" hidden="1" customWidth="1"/>
    <col min="13798" max="13798" width="25.5703125" style="2" bestFit="1" customWidth="1"/>
    <col min="13799" max="13799" width="12.7109375" style="2" customWidth="1"/>
    <col min="13800" max="13800" width="10.85546875" style="2" customWidth="1"/>
    <col min="13801" max="13801" width="12.7109375" style="2" bestFit="1" customWidth="1"/>
    <col min="13802" max="13802" width="10.7109375" style="2" customWidth="1"/>
    <col min="13803" max="13803" width="11.7109375" style="2" bestFit="1" customWidth="1"/>
    <col min="13804" max="13804" width="11.5703125" style="2" customWidth="1"/>
    <col min="13805" max="13805" width="12.7109375" style="2" bestFit="1" customWidth="1"/>
    <col min="13806" max="13806" width="9.140625" style="2" bestFit="1" customWidth="1"/>
    <col min="13807" max="13807" width="12.7109375" style="2" customWidth="1"/>
    <col min="13808" max="13808" width="13.5703125" style="2" customWidth="1"/>
    <col min="13809" max="13809" width="14.28515625" style="2" bestFit="1" customWidth="1"/>
    <col min="13810" max="13811" width="12.28515625" style="2" bestFit="1" customWidth="1"/>
    <col min="13812" max="13812" width="9.42578125" style="2" customWidth="1"/>
    <col min="13813" max="13813" width="12.7109375" style="2" bestFit="1" customWidth="1"/>
    <col min="13814" max="13814" width="9.85546875" style="2" customWidth="1"/>
    <col min="13815" max="13815" width="12.7109375" style="2" customWidth="1"/>
    <col min="13816" max="13816" width="7.28515625" style="2" bestFit="1" customWidth="1"/>
    <col min="13817" max="13817" width="12.7109375" style="2" bestFit="1" customWidth="1"/>
    <col min="13818" max="13818" width="7.28515625" style="2" bestFit="1" customWidth="1"/>
    <col min="13819" max="13819" width="12.7109375" style="2" bestFit="1" customWidth="1"/>
    <col min="13820" max="13820" width="7.28515625" style="2" bestFit="1" customWidth="1"/>
    <col min="13821" max="13821" width="13.140625" style="2" customWidth="1"/>
    <col min="13822" max="13822" width="7.28515625" style="2" bestFit="1" customWidth="1"/>
    <col min="13823" max="13823" width="12.7109375" style="2" bestFit="1" customWidth="1"/>
    <col min="13824" max="13824" width="7.28515625" style="2" bestFit="1" customWidth="1"/>
    <col min="13825" max="13825" width="13.42578125" style="2" bestFit="1" customWidth="1"/>
    <col min="13826" max="13826" width="7.28515625" style="2" customWidth="1"/>
    <col min="13827" max="13827" width="12.140625" style="2" customWidth="1"/>
    <col min="13828" max="13828" width="7.28515625" style="2" bestFit="1" customWidth="1"/>
    <col min="13829" max="13829" width="14.28515625" style="2" customWidth="1"/>
    <col min="13830" max="13830" width="8.140625" style="2" bestFit="1" customWidth="1"/>
    <col min="13831" max="13831" width="12.7109375" style="2" bestFit="1" customWidth="1"/>
    <col min="13832" max="13832" width="9.140625" style="2" bestFit="1" customWidth="1"/>
    <col min="13833" max="13833" width="12.7109375" style="2" bestFit="1" customWidth="1"/>
    <col min="13834" max="13834" width="15.42578125" style="2" bestFit="1" customWidth="1"/>
    <col min="13835" max="13835" width="12.85546875" style="2" bestFit="1" customWidth="1"/>
    <col min="13836" max="13836" width="9.5703125" style="2" bestFit="1" customWidth="1"/>
    <col min="13837" max="13837" width="12.28515625" style="2" bestFit="1" customWidth="1"/>
    <col min="13838" max="14051" width="9.140625" style="2"/>
    <col min="14052" max="14053" width="0" style="2" hidden="1" customWidth="1"/>
    <col min="14054" max="14054" width="25.5703125" style="2" bestFit="1" customWidth="1"/>
    <col min="14055" max="14055" width="12.7109375" style="2" customWidth="1"/>
    <col min="14056" max="14056" width="10.85546875" style="2" customWidth="1"/>
    <col min="14057" max="14057" width="12.7109375" style="2" bestFit="1" customWidth="1"/>
    <col min="14058" max="14058" width="10.7109375" style="2" customWidth="1"/>
    <col min="14059" max="14059" width="11.7109375" style="2" bestFit="1" customWidth="1"/>
    <col min="14060" max="14060" width="11.5703125" style="2" customWidth="1"/>
    <col min="14061" max="14061" width="12.7109375" style="2" bestFit="1" customWidth="1"/>
    <col min="14062" max="14062" width="9.140625" style="2" bestFit="1" customWidth="1"/>
    <col min="14063" max="14063" width="12.7109375" style="2" customWidth="1"/>
    <col min="14064" max="14064" width="13.5703125" style="2" customWidth="1"/>
    <col min="14065" max="14065" width="14.28515625" style="2" bestFit="1" customWidth="1"/>
    <col min="14066" max="14067" width="12.28515625" style="2" bestFit="1" customWidth="1"/>
    <col min="14068" max="14068" width="9.42578125" style="2" customWidth="1"/>
    <col min="14069" max="14069" width="12.7109375" style="2" bestFit="1" customWidth="1"/>
    <col min="14070" max="14070" width="9.85546875" style="2" customWidth="1"/>
    <col min="14071" max="14071" width="12.7109375" style="2" customWidth="1"/>
    <col min="14072" max="14072" width="7.28515625" style="2" bestFit="1" customWidth="1"/>
    <col min="14073" max="14073" width="12.7109375" style="2" bestFit="1" customWidth="1"/>
    <col min="14074" max="14074" width="7.28515625" style="2" bestFit="1" customWidth="1"/>
    <col min="14075" max="14075" width="12.7109375" style="2" bestFit="1" customWidth="1"/>
    <col min="14076" max="14076" width="7.28515625" style="2" bestFit="1" customWidth="1"/>
    <col min="14077" max="14077" width="13.140625" style="2" customWidth="1"/>
    <col min="14078" max="14078" width="7.28515625" style="2" bestFit="1" customWidth="1"/>
    <col min="14079" max="14079" width="12.7109375" style="2" bestFit="1" customWidth="1"/>
    <col min="14080" max="14080" width="7.28515625" style="2" bestFit="1" customWidth="1"/>
    <col min="14081" max="14081" width="13.42578125" style="2" bestFit="1" customWidth="1"/>
    <col min="14082" max="14082" width="7.28515625" style="2" customWidth="1"/>
    <col min="14083" max="14083" width="12.140625" style="2" customWidth="1"/>
    <col min="14084" max="14084" width="7.28515625" style="2" bestFit="1" customWidth="1"/>
    <col min="14085" max="14085" width="14.28515625" style="2" customWidth="1"/>
    <col min="14086" max="14086" width="8.140625" style="2" bestFit="1" customWidth="1"/>
    <col min="14087" max="14087" width="12.7109375" style="2" bestFit="1" customWidth="1"/>
    <col min="14088" max="14088" width="9.140625" style="2" bestFit="1" customWidth="1"/>
    <col min="14089" max="14089" width="12.7109375" style="2" bestFit="1" customWidth="1"/>
    <col min="14090" max="14090" width="15.42578125" style="2" bestFit="1" customWidth="1"/>
    <col min="14091" max="14091" width="12.85546875" style="2" bestFit="1" customWidth="1"/>
    <col min="14092" max="14092" width="9.5703125" style="2" bestFit="1" customWidth="1"/>
    <col min="14093" max="14093" width="12.28515625" style="2" bestFit="1" customWidth="1"/>
    <col min="14094" max="14307" width="9.140625" style="2"/>
    <col min="14308" max="14309" width="0" style="2" hidden="1" customWidth="1"/>
    <col min="14310" max="14310" width="25.5703125" style="2" bestFit="1" customWidth="1"/>
    <col min="14311" max="14311" width="12.7109375" style="2" customWidth="1"/>
    <col min="14312" max="14312" width="10.85546875" style="2" customWidth="1"/>
    <col min="14313" max="14313" width="12.7109375" style="2" bestFit="1" customWidth="1"/>
    <col min="14314" max="14314" width="10.7109375" style="2" customWidth="1"/>
    <col min="14315" max="14315" width="11.7109375" style="2" bestFit="1" customWidth="1"/>
    <col min="14316" max="14316" width="11.5703125" style="2" customWidth="1"/>
    <col min="14317" max="14317" width="12.7109375" style="2" bestFit="1" customWidth="1"/>
    <col min="14318" max="14318" width="9.140625" style="2" bestFit="1" customWidth="1"/>
    <col min="14319" max="14319" width="12.7109375" style="2" customWidth="1"/>
    <col min="14320" max="14320" width="13.5703125" style="2" customWidth="1"/>
    <col min="14321" max="14321" width="14.28515625" style="2" bestFit="1" customWidth="1"/>
    <col min="14322" max="14323" width="12.28515625" style="2" bestFit="1" customWidth="1"/>
    <col min="14324" max="14324" width="9.42578125" style="2" customWidth="1"/>
    <col min="14325" max="14325" width="12.7109375" style="2" bestFit="1" customWidth="1"/>
    <col min="14326" max="14326" width="9.85546875" style="2" customWidth="1"/>
    <col min="14327" max="14327" width="12.7109375" style="2" customWidth="1"/>
    <col min="14328" max="14328" width="7.28515625" style="2" bestFit="1" customWidth="1"/>
    <col min="14329" max="14329" width="12.7109375" style="2" bestFit="1" customWidth="1"/>
    <col min="14330" max="14330" width="7.28515625" style="2" bestFit="1" customWidth="1"/>
    <col min="14331" max="14331" width="12.7109375" style="2" bestFit="1" customWidth="1"/>
    <col min="14332" max="14332" width="7.28515625" style="2" bestFit="1" customWidth="1"/>
    <col min="14333" max="14333" width="13.140625" style="2" customWidth="1"/>
    <col min="14334" max="14334" width="7.28515625" style="2" bestFit="1" customWidth="1"/>
    <col min="14335" max="14335" width="12.7109375" style="2" bestFit="1" customWidth="1"/>
    <col min="14336" max="14336" width="7.28515625" style="2" bestFit="1" customWidth="1"/>
    <col min="14337" max="14337" width="13.42578125" style="2" bestFit="1" customWidth="1"/>
    <col min="14338" max="14338" width="7.28515625" style="2" customWidth="1"/>
    <col min="14339" max="14339" width="12.140625" style="2" customWidth="1"/>
    <col min="14340" max="14340" width="7.28515625" style="2" bestFit="1" customWidth="1"/>
    <col min="14341" max="14341" width="14.28515625" style="2" customWidth="1"/>
    <col min="14342" max="14342" width="8.140625" style="2" bestFit="1" customWidth="1"/>
    <col min="14343" max="14343" width="12.7109375" style="2" bestFit="1" customWidth="1"/>
    <col min="14344" max="14344" width="9.140625" style="2" bestFit="1" customWidth="1"/>
    <col min="14345" max="14345" width="12.7109375" style="2" bestFit="1" customWidth="1"/>
    <col min="14346" max="14346" width="15.42578125" style="2" bestFit="1" customWidth="1"/>
    <col min="14347" max="14347" width="12.85546875" style="2" bestFit="1" customWidth="1"/>
    <col min="14348" max="14348" width="9.5703125" style="2" bestFit="1" customWidth="1"/>
    <col min="14349" max="14349" width="12.28515625" style="2" bestFit="1" customWidth="1"/>
    <col min="14350" max="14563" width="9.140625" style="2"/>
    <col min="14564" max="14565" width="0" style="2" hidden="1" customWidth="1"/>
    <col min="14566" max="14566" width="25.5703125" style="2" bestFit="1" customWidth="1"/>
    <col min="14567" max="14567" width="12.7109375" style="2" customWidth="1"/>
    <col min="14568" max="14568" width="10.85546875" style="2" customWidth="1"/>
    <col min="14569" max="14569" width="12.7109375" style="2" bestFit="1" customWidth="1"/>
    <col min="14570" max="14570" width="10.7109375" style="2" customWidth="1"/>
    <col min="14571" max="14571" width="11.7109375" style="2" bestFit="1" customWidth="1"/>
    <col min="14572" max="14572" width="11.5703125" style="2" customWidth="1"/>
    <col min="14573" max="14573" width="12.7109375" style="2" bestFit="1" customWidth="1"/>
    <col min="14574" max="14574" width="9.140625" style="2" bestFit="1" customWidth="1"/>
    <col min="14575" max="14575" width="12.7109375" style="2" customWidth="1"/>
    <col min="14576" max="14576" width="13.5703125" style="2" customWidth="1"/>
    <col min="14577" max="14577" width="14.28515625" style="2" bestFit="1" customWidth="1"/>
    <col min="14578" max="14579" width="12.28515625" style="2" bestFit="1" customWidth="1"/>
    <col min="14580" max="14580" width="9.42578125" style="2" customWidth="1"/>
    <col min="14581" max="14581" width="12.7109375" style="2" bestFit="1" customWidth="1"/>
    <col min="14582" max="14582" width="9.85546875" style="2" customWidth="1"/>
    <col min="14583" max="14583" width="12.7109375" style="2" customWidth="1"/>
    <col min="14584" max="14584" width="7.28515625" style="2" bestFit="1" customWidth="1"/>
    <col min="14585" max="14585" width="12.7109375" style="2" bestFit="1" customWidth="1"/>
    <col min="14586" max="14586" width="7.28515625" style="2" bestFit="1" customWidth="1"/>
    <col min="14587" max="14587" width="12.7109375" style="2" bestFit="1" customWidth="1"/>
    <col min="14588" max="14588" width="7.28515625" style="2" bestFit="1" customWidth="1"/>
    <col min="14589" max="14589" width="13.140625" style="2" customWidth="1"/>
    <col min="14590" max="14590" width="7.28515625" style="2" bestFit="1" customWidth="1"/>
    <col min="14591" max="14591" width="12.7109375" style="2" bestFit="1" customWidth="1"/>
    <col min="14592" max="14592" width="7.28515625" style="2" bestFit="1" customWidth="1"/>
    <col min="14593" max="14593" width="13.42578125" style="2" bestFit="1" customWidth="1"/>
    <col min="14594" max="14594" width="7.28515625" style="2" customWidth="1"/>
    <col min="14595" max="14595" width="12.140625" style="2" customWidth="1"/>
    <col min="14596" max="14596" width="7.28515625" style="2" bestFit="1" customWidth="1"/>
    <col min="14597" max="14597" width="14.28515625" style="2" customWidth="1"/>
    <col min="14598" max="14598" width="8.140625" style="2" bestFit="1" customWidth="1"/>
    <col min="14599" max="14599" width="12.7109375" style="2" bestFit="1" customWidth="1"/>
    <col min="14600" max="14600" width="9.140625" style="2" bestFit="1" customWidth="1"/>
    <col min="14601" max="14601" width="12.7109375" style="2" bestFit="1" customWidth="1"/>
    <col min="14602" max="14602" width="15.42578125" style="2" bestFit="1" customWidth="1"/>
    <col min="14603" max="14603" width="12.85546875" style="2" bestFit="1" customWidth="1"/>
    <col min="14604" max="14604" width="9.5703125" style="2" bestFit="1" customWidth="1"/>
    <col min="14605" max="14605" width="12.28515625" style="2" bestFit="1" customWidth="1"/>
    <col min="14606" max="14819" width="9.140625" style="2"/>
    <col min="14820" max="14821" width="0" style="2" hidden="1" customWidth="1"/>
    <col min="14822" max="14822" width="25.5703125" style="2" bestFit="1" customWidth="1"/>
    <col min="14823" max="14823" width="12.7109375" style="2" customWidth="1"/>
    <col min="14824" max="14824" width="10.85546875" style="2" customWidth="1"/>
    <col min="14825" max="14825" width="12.7109375" style="2" bestFit="1" customWidth="1"/>
    <col min="14826" max="14826" width="10.7109375" style="2" customWidth="1"/>
    <col min="14827" max="14827" width="11.7109375" style="2" bestFit="1" customWidth="1"/>
    <col min="14828" max="14828" width="11.5703125" style="2" customWidth="1"/>
    <col min="14829" max="14829" width="12.7109375" style="2" bestFit="1" customWidth="1"/>
    <col min="14830" max="14830" width="9.140625" style="2" bestFit="1" customWidth="1"/>
    <col min="14831" max="14831" width="12.7109375" style="2" customWidth="1"/>
    <col min="14832" max="14832" width="13.5703125" style="2" customWidth="1"/>
    <col min="14833" max="14833" width="14.28515625" style="2" bestFit="1" customWidth="1"/>
    <col min="14834" max="14835" width="12.28515625" style="2" bestFit="1" customWidth="1"/>
    <col min="14836" max="14836" width="9.42578125" style="2" customWidth="1"/>
    <col min="14837" max="14837" width="12.7109375" style="2" bestFit="1" customWidth="1"/>
    <col min="14838" max="14838" width="9.85546875" style="2" customWidth="1"/>
    <col min="14839" max="14839" width="12.7109375" style="2" customWidth="1"/>
    <col min="14840" max="14840" width="7.28515625" style="2" bestFit="1" customWidth="1"/>
    <col min="14841" max="14841" width="12.7109375" style="2" bestFit="1" customWidth="1"/>
    <col min="14842" max="14842" width="7.28515625" style="2" bestFit="1" customWidth="1"/>
    <col min="14843" max="14843" width="12.7109375" style="2" bestFit="1" customWidth="1"/>
    <col min="14844" max="14844" width="7.28515625" style="2" bestFit="1" customWidth="1"/>
    <col min="14845" max="14845" width="13.140625" style="2" customWidth="1"/>
    <col min="14846" max="14846" width="7.28515625" style="2" bestFit="1" customWidth="1"/>
    <col min="14847" max="14847" width="12.7109375" style="2" bestFit="1" customWidth="1"/>
    <col min="14848" max="14848" width="7.28515625" style="2" bestFit="1" customWidth="1"/>
    <col min="14849" max="14849" width="13.42578125" style="2" bestFit="1" customWidth="1"/>
    <col min="14850" max="14850" width="7.28515625" style="2" customWidth="1"/>
    <col min="14851" max="14851" width="12.140625" style="2" customWidth="1"/>
    <col min="14852" max="14852" width="7.28515625" style="2" bestFit="1" customWidth="1"/>
    <col min="14853" max="14853" width="14.28515625" style="2" customWidth="1"/>
    <col min="14854" max="14854" width="8.140625" style="2" bestFit="1" customWidth="1"/>
    <col min="14855" max="14855" width="12.7109375" style="2" bestFit="1" customWidth="1"/>
    <col min="14856" max="14856" width="9.140625" style="2" bestFit="1" customWidth="1"/>
    <col min="14857" max="14857" width="12.7109375" style="2" bestFit="1" customWidth="1"/>
    <col min="14858" max="14858" width="15.42578125" style="2" bestFit="1" customWidth="1"/>
    <col min="14859" max="14859" width="12.85546875" style="2" bestFit="1" customWidth="1"/>
    <col min="14860" max="14860" width="9.5703125" style="2" bestFit="1" customWidth="1"/>
    <col min="14861" max="14861" width="12.28515625" style="2" bestFit="1" customWidth="1"/>
    <col min="14862" max="15075" width="9.140625" style="2"/>
    <col min="15076" max="15077" width="0" style="2" hidden="1" customWidth="1"/>
    <col min="15078" max="15078" width="25.5703125" style="2" bestFit="1" customWidth="1"/>
    <col min="15079" max="15079" width="12.7109375" style="2" customWidth="1"/>
    <col min="15080" max="15080" width="10.85546875" style="2" customWidth="1"/>
    <col min="15081" max="15081" width="12.7109375" style="2" bestFit="1" customWidth="1"/>
    <col min="15082" max="15082" width="10.7109375" style="2" customWidth="1"/>
    <col min="15083" max="15083" width="11.7109375" style="2" bestFit="1" customWidth="1"/>
    <col min="15084" max="15084" width="11.5703125" style="2" customWidth="1"/>
    <col min="15085" max="15085" width="12.7109375" style="2" bestFit="1" customWidth="1"/>
    <col min="15086" max="15086" width="9.140625" style="2" bestFit="1" customWidth="1"/>
    <col min="15087" max="15087" width="12.7109375" style="2" customWidth="1"/>
    <col min="15088" max="15088" width="13.5703125" style="2" customWidth="1"/>
    <col min="15089" max="15089" width="14.28515625" style="2" bestFit="1" customWidth="1"/>
    <col min="15090" max="15091" width="12.28515625" style="2" bestFit="1" customWidth="1"/>
    <col min="15092" max="15092" width="9.42578125" style="2" customWidth="1"/>
    <col min="15093" max="15093" width="12.7109375" style="2" bestFit="1" customWidth="1"/>
    <col min="15094" max="15094" width="9.85546875" style="2" customWidth="1"/>
    <col min="15095" max="15095" width="12.7109375" style="2" customWidth="1"/>
    <col min="15096" max="15096" width="7.28515625" style="2" bestFit="1" customWidth="1"/>
    <col min="15097" max="15097" width="12.7109375" style="2" bestFit="1" customWidth="1"/>
    <col min="15098" max="15098" width="7.28515625" style="2" bestFit="1" customWidth="1"/>
    <col min="15099" max="15099" width="12.7109375" style="2" bestFit="1" customWidth="1"/>
    <col min="15100" max="15100" width="7.28515625" style="2" bestFit="1" customWidth="1"/>
    <col min="15101" max="15101" width="13.140625" style="2" customWidth="1"/>
    <col min="15102" max="15102" width="7.28515625" style="2" bestFit="1" customWidth="1"/>
    <col min="15103" max="15103" width="12.7109375" style="2" bestFit="1" customWidth="1"/>
    <col min="15104" max="15104" width="7.28515625" style="2" bestFit="1" customWidth="1"/>
    <col min="15105" max="15105" width="13.42578125" style="2" bestFit="1" customWidth="1"/>
    <col min="15106" max="15106" width="7.28515625" style="2" customWidth="1"/>
    <col min="15107" max="15107" width="12.140625" style="2" customWidth="1"/>
    <col min="15108" max="15108" width="7.28515625" style="2" bestFit="1" customWidth="1"/>
    <col min="15109" max="15109" width="14.28515625" style="2" customWidth="1"/>
    <col min="15110" max="15110" width="8.140625" style="2" bestFit="1" customWidth="1"/>
    <col min="15111" max="15111" width="12.7109375" style="2" bestFit="1" customWidth="1"/>
    <col min="15112" max="15112" width="9.140625" style="2" bestFit="1" customWidth="1"/>
    <col min="15113" max="15113" width="12.7109375" style="2" bestFit="1" customWidth="1"/>
    <col min="15114" max="15114" width="15.42578125" style="2" bestFit="1" customWidth="1"/>
    <col min="15115" max="15115" width="12.85546875" style="2" bestFit="1" customWidth="1"/>
    <col min="15116" max="15116" width="9.5703125" style="2" bestFit="1" customWidth="1"/>
    <col min="15117" max="15117" width="12.28515625" style="2" bestFit="1" customWidth="1"/>
    <col min="15118" max="15331" width="9.140625" style="2"/>
    <col min="15332" max="15333" width="0" style="2" hidden="1" customWidth="1"/>
    <col min="15334" max="15334" width="25.5703125" style="2" bestFit="1" customWidth="1"/>
    <col min="15335" max="15335" width="12.7109375" style="2" customWidth="1"/>
    <col min="15336" max="15336" width="10.85546875" style="2" customWidth="1"/>
    <col min="15337" max="15337" width="12.7109375" style="2" bestFit="1" customWidth="1"/>
    <col min="15338" max="15338" width="10.7109375" style="2" customWidth="1"/>
    <col min="15339" max="15339" width="11.7109375" style="2" bestFit="1" customWidth="1"/>
    <col min="15340" max="15340" width="11.5703125" style="2" customWidth="1"/>
    <col min="15341" max="15341" width="12.7109375" style="2" bestFit="1" customWidth="1"/>
    <col min="15342" max="15342" width="9.140625" style="2" bestFit="1" customWidth="1"/>
    <col min="15343" max="15343" width="12.7109375" style="2" customWidth="1"/>
    <col min="15344" max="15344" width="13.5703125" style="2" customWidth="1"/>
    <col min="15345" max="15345" width="14.28515625" style="2" bestFit="1" customWidth="1"/>
    <col min="15346" max="15347" width="12.28515625" style="2" bestFit="1" customWidth="1"/>
    <col min="15348" max="15348" width="9.42578125" style="2" customWidth="1"/>
    <col min="15349" max="15349" width="12.7109375" style="2" bestFit="1" customWidth="1"/>
    <col min="15350" max="15350" width="9.85546875" style="2" customWidth="1"/>
    <col min="15351" max="15351" width="12.7109375" style="2" customWidth="1"/>
    <col min="15352" max="15352" width="7.28515625" style="2" bestFit="1" customWidth="1"/>
    <col min="15353" max="15353" width="12.7109375" style="2" bestFit="1" customWidth="1"/>
    <col min="15354" max="15354" width="7.28515625" style="2" bestFit="1" customWidth="1"/>
    <col min="15355" max="15355" width="12.7109375" style="2" bestFit="1" customWidth="1"/>
    <col min="15356" max="15356" width="7.28515625" style="2" bestFit="1" customWidth="1"/>
    <col min="15357" max="15357" width="13.140625" style="2" customWidth="1"/>
    <col min="15358" max="15358" width="7.28515625" style="2" bestFit="1" customWidth="1"/>
    <col min="15359" max="15359" width="12.7109375" style="2" bestFit="1" customWidth="1"/>
    <col min="15360" max="15360" width="7.28515625" style="2" bestFit="1" customWidth="1"/>
    <col min="15361" max="15361" width="13.42578125" style="2" bestFit="1" customWidth="1"/>
    <col min="15362" max="15362" width="7.28515625" style="2" customWidth="1"/>
    <col min="15363" max="15363" width="12.140625" style="2" customWidth="1"/>
    <col min="15364" max="15364" width="7.28515625" style="2" bestFit="1" customWidth="1"/>
    <col min="15365" max="15365" width="14.28515625" style="2" customWidth="1"/>
    <col min="15366" max="15366" width="8.140625" style="2" bestFit="1" customWidth="1"/>
    <col min="15367" max="15367" width="12.7109375" style="2" bestFit="1" customWidth="1"/>
    <col min="15368" max="15368" width="9.140625" style="2" bestFit="1" customWidth="1"/>
    <col min="15369" max="15369" width="12.7109375" style="2" bestFit="1" customWidth="1"/>
    <col min="15370" max="15370" width="15.42578125" style="2" bestFit="1" customWidth="1"/>
    <col min="15371" max="15371" width="12.85546875" style="2" bestFit="1" customWidth="1"/>
    <col min="15372" max="15372" width="9.5703125" style="2" bestFit="1" customWidth="1"/>
    <col min="15373" max="15373" width="12.28515625" style="2" bestFit="1" customWidth="1"/>
    <col min="15374" max="15587" width="9.140625" style="2"/>
    <col min="15588" max="15589" width="0" style="2" hidden="1" customWidth="1"/>
    <col min="15590" max="15590" width="25.5703125" style="2" bestFit="1" customWidth="1"/>
    <col min="15591" max="15591" width="12.7109375" style="2" customWidth="1"/>
    <col min="15592" max="15592" width="10.85546875" style="2" customWidth="1"/>
    <col min="15593" max="15593" width="12.7109375" style="2" bestFit="1" customWidth="1"/>
    <col min="15594" max="15594" width="10.7109375" style="2" customWidth="1"/>
    <col min="15595" max="15595" width="11.7109375" style="2" bestFit="1" customWidth="1"/>
    <col min="15596" max="15596" width="11.5703125" style="2" customWidth="1"/>
    <col min="15597" max="15597" width="12.7109375" style="2" bestFit="1" customWidth="1"/>
    <col min="15598" max="15598" width="9.140625" style="2" bestFit="1" customWidth="1"/>
    <col min="15599" max="15599" width="12.7109375" style="2" customWidth="1"/>
    <col min="15600" max="15600" width="13.5703125" style="2" customWidth="1"/>
    <col min="15601" max="15601" width="14.28515625" style="2" bestFit="1" customWidth="1"/>
    <col min="15602" max="15603" width="12.28515625" style="2" bestFit="1" customWidth="1"/>
    <col min="15604" max="15604" width="9.42578125" style="2" customWidth="1"/>
    <col min="15605" max="15605" width="12.7109375" style="2" bestFit="1" customWidth="1"/>
    <col min="15606" max="15606" width="9.85546875" style="2" customWidth="1"/>
    <col min="15607" max="15607" width="12.7109375" style="2" customWidth="1"/>
    <col min="15608" max="15608" width="7.28515625" style="2" bestFit="1" customWidth="1"/>
    <col min="15609" max="15609" width="12.7109375" style="2" bestFit="1" customWidth="1"/>
    <col min="15610" max="15610" width="7.28515625" style="2" bestFit="1" customWidth="1"/>
    <col min="15611" max="15611" width="12.7109375" style="2" bestFit="1" customWidth="1"/>
    <col min="15612" max="15612" width="7.28515625" style="2" bestFit="1" customWidth="1"/>
    <col min="15613" max="15613" width="13.140625" style="2" customWidth="1"/>
    <col min="15614" max="15614" width="7.28515625" style="2" bestFit="1" customWidth="1"/>
    <col min="15615" max="15615" width="12.7109375" style="2" bestFit="1" customWidth="1"/>
    <col min="15616" max="15616" width="7.28515625" style="2" bestFit="1" customWidth="1"/>
    <col min="15617" max="15617" width="13.42578125" style="2" bestFit="1" customWidth="1"/>
    <col min="15618" max="15618" width="7.28515625" style="2" customWidth="1"/>
    <col min="15619" max="15619" width="12.140625" style="2" customWidth="1"/>
    <col min="15620" max="15620" width="7.28515625" style="2" bestFit="1" customWidth="1"/>
    <col min="15621" max="15621" width="14.28515625" style="2" customWidth="1"/>
    <col min="15622" max="15622" width="8.140625" style="2" bestFit="1" customWidth="1"/>
    <col min="15623" max="15623" width="12.7109375" style="2" bestFit="1" customWidth="1"/>
    <col min="15624" max="15624" width="9.140625" style="2" bestFit="1" customWidth="1"/>
    <col min="15625" max="15625" width="12.7109375" style="2" bestFit="1" customWidth="1"/>
    <col min="15626" max="15626" width="15.42578125" style="2" bestFit="1" customWidth="1"/>
    <col min="15627" max="15627" width="12.85546875" style="2" bestFit="1" customWidth="1"/>
    <col min="15628" max="15628" width="9.5703125" style="2" bestFit="1" customWidth="1"/>
    <col min="15629" max="15629" width="12.28515625" style="2" bestFit="1" customWidth="1"/>
    <col min="15630" max="15843" width="9.140625" style="2"/>
    <col min="15844" max="15845" width="0" style="2" hidden="1" customWidth="1"/>
    <col min="15846" max="15846" width="25.5703125" style="2" bestFit="1" customWidth="1"/>
    <col min="15847" max="15847" width="12.7109375" style="2" customWidth="1"/>
    <col min="15848" max="15848" width="10.85546875" style="2" customWidth="1"/>
    <col min="15849" max="15849" width="12.7109375" style="2" bestFit="1" customWidth="1"/>
    <col min="15850" max="15850" width="10.7109375" style="2" customWidth="1"/>
    <col min="15851" max="15851" width="11.7109375" style="2" bestFit="1" customWidth="1"/>
    <col min="15852" max="15852" width="11.5703125" style="2" customWidth="1"/>
    <col min="15853" max="15853" width="12.7109375" style="2" bestFit="1" customWidth="1"/>
    <col min="15854" max="15854" width="9.140625" style="2" bestFit="1" customWidth="1"/>
    <col min="15855" max="15855" width="12.7109375" style="2" customWidth="1"/>
    <col min="15856" max="15856" width="13.5703125" style="2" customWidth="1"/>
    <col min="15857" max="15857" width="14.28515625" style="2" bestFit="1" customWidth="1"/>
    <col min="15858" max="15859" width="12.28515625" style="2" bestFit="1" customWidth="1"/>
    <col min="15860" max="15860" width="9.42578125" style="2" customWidth="1"/>
    <col min="15861" max="15861" width="12.7109375" style="2" bestFit="1" customWidth="1"/>
    <col min="15862" max="15862" width="9.85546875" style="2" customWidth="1"/>
    <col min="15863" max="15863" width="12.7109375" style="2" customWidth="1"/>
    <col min="15864" max="15864" width="7.28515625" style="2" bestFit="1" customWidth="1"/>
    <col min="15865" max="15865" width="12.7109375" style="2" bestFit="1" customWidth="1"/>
    <col min="15866" max="15866" width="7.28515625" style="2" bestFit="1" customWidth="1"/>
    <col min="15867" max="15867" width="12.7109375" style="2" bestFit="1" customWidth="1"/>
    <col min="15868" max="15868" width="7.28515625" style="2" bestFit="1" customWidth="1"/>
    <col min="15869" max="15869" width="13.140625" style="2" customWidth="1"/>
    <col min="15870" max="15870" width="7.28515625" style="2" bestFit="1" customWidth="1"/>
    <col min="15871" max="15871" width="12.7109375" style="2" bestFit="1" customWidth="1"/>
    <col min="15872" max="15872" width="7.28515625" style="2" bestFit="1" customWidth="1"/>
    <col min="15873" max="15873" width="13.42578125" style="2" bestFit="1" customWidth="1"/>
    <col min="15874" max="15874" width="7.28515625" style="2" customWidth="1"/>
    <col min="15875" max="15875" width="12.140625" style="2" customWidth="1"/>
    <col min="15876" max="15876" width="7.28515625" style="2" bestFit="1" customWidth="1"/>
    <col min="15877" max="15877" width="14.28515625" style="2" customWidth="1"/>
    <col min="15878" max="15878" width="8.140625" style="2" bestFit="1" customWidth="1"/>
    <col min="15879" max="15879" width="12.7109375" style="2" bestFit="1" customWidth="1"/>
    <col min="15880" max="15880" width="9.140625" style="2" bestFit="1" customWidth="1"/>
    <col min="15881" max="15881" width="12.7109375" style="2" bestFit="1" customWidth="1"/>
    <col min="15882" max="15882" width="15.42578125" style="2" bestFit="1" customWidth="1"/>
    <col min="15883" max="15883" width="12.85546875" style="2" bestFit="1" customWidth="1"/>
    <col min="15884" max="15884" width="9.5703125" style="2" bestFit="1" customWidth="1"/>
    <col min="15885" max="15885" width="12.28515625" style="2" bestFit="1" customWidth="1"/>
    <col min="15886" max="16099" width="9.140625" style="2"/>
    <col min="16100" max="16101" width="0" style="2" hidden="1" customWidth="1"/>
    <col min="16102" max="16102" width="25.5703125" style="2" bestFit="1" customWidth="1"/>
    <col min="16103" max="16103" width="12.7109375" style="2" customWidth="1"/>
    <col min="16104" max="16104" width="10.85546875" style="2" customWidth="1"/>
    <col min="16105" max="16105" width="12.7109375" style="2" bestFit="1" customWidth="1"/>
    <col min="16106" max="16106" width="10.7109375" style="2" customWidth="1"/>
    <col min="16107" max="16107" width="11.7109375" style="2" bestFit="1" customWidth="1"/>
    <col min="16108" max="16108" width="11.5703125" style="2" customWidth="1"/>
    <col min="16109" max="16109" width="12.7109375" style="2" bestFit="1" customWidth="1"/>
    <col min="16110" max="16110" width="9.140625" style="2" bestFit="1" customWidth="1"/>
    <col min="16111" max="16111" width="12.7109375" style="2" customWidth="1"/>
    <col min="16112" max="16112" width="13.5703125" style="2" customWidth="1"/>
    <col min="16113" max="16113" width="14.28515625" style="2" bestFit="1" customWidth="1"/>
    <col min="16114" max="16115" width="12.28515625" style="2" bestFit="1" customWidth="1"/>
    <col min="16116" max="16116" width="9.42578125" style="2" customWidth="1"/>
    <col min="16117" max="16117" width="12.7109375" style="2" bestFit="1" customWidth="1"/>
    <col min="16118" max="16118" width="9.85546875" style="2" customWidth="1"/>
    <col min="16119" max="16119" width="12.7109375" style="2" customWidth="1"/>
    <col min="16120" max="16120" width="7.28515625" style="2" bestFit="1" customWidth="1"/>
    <col min="16121" max="16121" width="12.7109375" style="2" bestFit="1" customWidth="1"/>
    <col min="16122" max="16122" width="7.28515625" style="2" bestFit="1" customWidth="1"/>
    <col min="16123" max="16123" width="12.7109375" style="2" bestFit="1" customWidth="1"/>
    <col min="16124" max="16124" width="7.28515625" style="2" bestFit="1" customWidth="1"/>
    <col min="16125" max="16125" width="13.140625" style="2" customWidth="1"/>
    <col min="16126" max="16126" width="7.28515625" style="2" bestFit="1" customWidth="1"/>
    <col min="16127" max="16127" width="12.7109375" style="2" bestFit="1" customWidth="1"/>
    <col min="16128" max="16128" width="7.28515625" style="2" bestFit="1" customWidth="1"/>
    <col min="16129" max="16129" width="13.42578125" style="2" bestFit="1" customWidth="1"/>
    <col min="16130" max="16130" width="7.28515625" style="2" customWidth="1"/>
    <col min="16131" max="16131" width="12.140625" style="2" customWidth="1"/>
    <col min="16132" max="16132" width="7.28515625" style="2" bestFit="1" customWidth="1"/>
    <col min="16133" max="16133" width="14.28515625" style="2" customWidth="1"/>
    <col min="16134" max="16134" width="8.140625" style="2" bestFit="1" customWidth="1"/>
    <col min="16135" max="16135" width="12.7109375" style="2" bestFit="1" customWidth="1"/>
    <col min="16136" max="16136" width="9.140625" style="2" bestFit="1" customWidth="1"/>
    <col min="16137" max="16137" width="12.7109375" style="2" bestFit="1" customWidth="1"/>
    <col min="16138" max="16138" width="15.42578125" style="2" bestFit="1" customWidth="1"/>
    <col min="16139" max="16139" width="12.85546875" style="2" bestFit="1" customWidth="1"/>
    <col min="16140" max="16140" width="9.5703125" style="2" bestFit="1" customWidth="1"/>
    <col min="16141" max="16141" width="12.28515625" style="2" bestFit="1" customWidth="1"/>
    <col min="16142" max="16384" width="9.140625" style="2"/>
  </cols>
  <sheetData>
    <row r="1" spans="1:14" x14ac:dyDescent="0.3">
      <c r="C1" s="3" t="s">
        <v>225</v>
      </c>
    </row>
    <row r="2" spans="1:14" x14ac:dyDescent="0.3">
      <c r="C2" s="1" t="s">
        <v>182</v>
      </c>
      <c r="D2" s="1" t="s">
        <v>0</v>
      </c>
      <c r="E2" s="1"/>
      <c r="F2" s="1"/>
      <c r="G2" s="1"/>
      <c r="H2" s="1"/>
      <c r="I2" s="1"/>
    </row>
    <row r="3" spans="1:14" x14ac:dyDescent="0.3">
      <c r="A3" s="1"/>
      <c r="B3" s="1"/>
      <c r="C3" s="4" t="s">
        <v>1</v>
      </c>
      <c r="D3" s="1"/>
      <c r="E3" s="1"/>
      <c r="F3" s="1" t="s">
        <v>2</v>
      </c>
      <c r="G3" s="1"/>
      <c r="H3" s="1"/>
      <c r="I3" s="1"/>
      <c r="K3" s="35"/>
    </row>
    <row r="4" spans="1:14" x14ac:dyDescent="0.3">
      <c r="A4" s="1"/>
      <c r="B4" s="1"/>
      <c r="C4" s="4" t="s">
        <v>3</v>
      </c>
      <c r="D4" s="1"/>
      <c r="E4" s="1"/>
      <c r="F4" s="1" t="s">
        <v>4</v>
      </c>
      <c r="G4" s="1"/>
      <c r="H4" s="1"/>
      <c r="I4" s="1"/>
      <c r="K4" s="33"/>
    </row>
    <row r="5" spans="1:14" x14ac:dyDescent="0.3">
      <c r="A5" s="1"/>
      <c r="B5" s="1"/>
      <c r="C5" s="4"/>
      <c r="D5" s="37"/>
      <c r="E5" s="1"/>
      <c r="F5" s="1"/>
      <c r="G5" s="1"/>
      <c r="H5" s="1"/>
      <c r="I5" s="1"/>
      <c r="K5" s="33"/>
    </row>
    <row r="6" spans="1:14" ht="15.75" thickBot="1" x14ac:dyDescent="0.35">
      <c r="A6" s="1"/>
      <c r="B6" s="1"/>
      <c r="C6" s="37"/>
      <c r="D6" s="41"/>
      <c r="E6" s="41"/>
      <c r="F6" s="41"/>
      <c r="G6" s="41"/>
      <c r="H6" s="41"/>
      <c r="I6" s="41"/>
      <c r="J6" s="47"/>
      <c r="K6" s="50"/>
      <c r="L6" s="33"/>
      <c r="M6" s="33"/>
      <c r="N6" s="33"/>
    </row>
    <row r="7" spans="1:14" ht="18" x14ac:dyDescent="0.35">
      <c r="A7" s="1"/>
      <c r="B7" s="1"/>
      <c r="C7" s="391" t="s">
        <v>229</v>
      </c>
      <c r="D7" s="392">
        <v>40632000</v>
      </c>
      <c r="E7" s="393" t="s">
        <v>5</v>
      </c>
      <c r="F7" s="394"/>
      <c r="G7" s="394"/>
      <c r="H7" s="395"/>
      <c r="I7" s="36"/>
      <c r="J7" s="47"/>
      <c r="K7" s="52"/>
      <c r="L7" s="33"/>
      <c r="M7" s="33"/>
      <c r="N7" s="33"/>
    </row>
    <row r="8" spans="1:14" ht="18" x14ac:dyDescent="0.35">
      <c r="A8" s="1"/>
      <c r="B8" s="1"/>
      <c r="C8" s="304" t="s">
        <v>230</v>
      </c>
      <c r="D8" s="45">
        <v>20316000</v>
      </c>
      <c r="E8" s="265"/>
      <c r="F8" s="36"/>
      <c r="G8" s="36"/>
      <c r="H8" s="305"/>
      <c r="I8" s="36"/>
      <c r="J8" s="47"/>
      <c r="K8" s="52"/>
      <c r="L8" s="33"/>
      <c r="M8" s="33"/>
      <c r="N8" s="33"/>
    </row>
    <row r="9" spans="1:14" ht="18" x14ac:dyDescent="0.35">
      <c r="A9" s="1"/>
      <c r="B9" s="1"/>
      <c r="C9" s="310" t="s">
        <v>137</v>
      </c>
      <c r="D9" s="266">
        <f>SUM(D8*5%)</f>
        <v>1015800</v>
      </c>
      <c r="E9" s="36"/>
      <c r="F9" s="49"/>
      <c r="G9" s="39"/>
      <c r="H9" s="396"/>
      <c r="I9" s="39"/>
      <c r="J9" s="51"/>
      <c r="K9" s="50"/>
      <c r="L9" s="33"/>
      <c r="M9" s="33"/>
      <c r="N9" s="33"/>
    </row>
    <row r="10" spans="1:14" ht="18" x14ac:dyDescent="0.35">
      <c r="A10" s="1"/>
      <c r="B10" s="1"/>
      <c r="C10" s="310" t="s">
        <v>138</v>
      </c>
      <c r="D10" s="266">
        <f>SUM(D8*1%)</f>
        <v>203160</v>
      </c>
      <c r="E10" s="36"/>
      <c r="F10" s="49"/>
      <c r="G10" s="39" t="s">
        <v>232</v>
      </c>
      <c r="H10" s="396">
        <f>SUM(E54)</f>
        <v>6365073.29</v>
      </c>
      <c r="I10" s="39"/>
      <c r="J10" s="47"/>
      <c r="K10" s="52"/>
      <c r="L10" s="33"/>
      <c r="M10" s="33"/>
      <c r="N10" s="33"/>
    </row>
    <row r="11" spans="1:14" ht="18" x14ac:dyDescent="0.35">
      <c r="A11" s="1"/>
      <c r="B11" s="1"/>
      <c r="C11" s="310" t="s">
        <v>139</v>
      </c>
      <c r="D11" s="267">
        <f>SUM(D8-D9-D10)</f>
        <v>19097040</v>
      </c>
      <c r="E11" s="36" t="s">
        <v>231</v>
      </c>
      <c r="F11" s="49"/>
      <c r="G11" s="39" t="s">
        <v>233</v>
      </c>
      <c r="H11" s="396">
        <f>SUM(G54)</f>
        <v>6365073.29</v>
      </c>
      <c r="I11" s="39"/>
      <c r="J11" s="47"/>
      <c r="K11" s="50"/>
      <c r="L11" s="33"/>
      <c r="M11" s="33"/>
      <c r="N11" s="33"/>
    </row>
    <row r="12" spans="1:14" ht="18.75" thickBot="1" x14ac:dyDescent="0.4">
      <c r="A12" s="1"/>
      <c r="B12" s="1"/>
      <c r="C12" s="397"/>
      <c r="D12" s="398"/>
      <c r="E12" s="323"/>
      <c r="F12" s="323"/>
      <c r="G12" s="399" t="s">
        <v>234</v>
      </c>
      <c r="H12" s="400">
        <f>SUM(I54)</f>
        <v>6366893.4155999999</v>
      </c>
      <c r="I12" s="39"/>
      <c r="J12" s="33"/>
      <c r="K12" s="37"/>
      <c r="L12" s="33"/>
      <c r="M12" s="33"/>
      <c r="N12" s="33"/>
    </row>
    <row r="13" spans="1:14" ht="17.25" x14ac:dyDescent="0.35">
      <c r="A13" s="1"/>
      <c r="B13" s="1"/>
      <c r="C13" s="44"/>
      <c r="D13" s="36"/>
      <c r="E13" s="36"/>
      <c r="F13" s="36"/>
      <c r="G13" s="39"/>
      <c r="H13" s="39"/>
      <c r="I13" s="39"/>
      <c r="J13" s="35"/>
      <c r="K13" s="262"/>
    </row>
    <row r="14" spans="1:14" ht="17.25" customHeight="1" x14ac:dyDescent="0.35">
      <c r="A14" s="1"/>
      <c r="B14" s="1"/>
      <c r="C14" s="454" t="s">
        <v>259</v>
      </c>
      <c r="D14" s="455"/>
      <c r="E14" s="455"/>
      <c r="F14" s="455"/>
      <c r="G14" s="455"/>
      <c r="H14" s="455"/>
      <c r="I14" s="455"/>
      <c r="J14" s="455"/>
      <c r="K14" s="455"/>
    </row>
    <row r="15" spans="1:14" ht="17.25" customHeight="1" x14ac:dyDescent="0.35">
      <c r="A15" s="1"/>
      <c r="B15" s="1"/>
      <c r="C15" s="285"/>
      <c r="D15" s="286"/>
      <c r="E15" s="286"/>
      <c r="F15" s="286"/>
      <c r="G15" s="286"/>
      <c r="H15" s="286"/>
      <c r="I15" s="286"/>
      <c r="J15" s="286"/>
      <c r="K15" s="286"/>
    </row>
    <row r="16" spans="1:14" ht="41.25" customHeight="1" thickBot="1" x14ac:dyDescent="0.4">
      <c r="C16" s="470" t="s">
        <v>235</v>
      </c>
      <c r="D16" s="471"/>
      <c r="E16" s="471"/>
      <c r="F16" s="471"/>
      <c r="G16" s="471"/>
      <c r="H16" s="471"/>
      <c r="I16" s="471"/>
      <c r="J16" s="471"/>
      <c r="K16" s="471"/>
      <c r="L16" s="471"/>
      <c r="M16" s="471"/>
    </row>
    <row r="17" spans="3:16" ht="37.5" customHeight="1" x14ac:dyDescent="0.35">
      <c r="C17" s="473" t="s">
        <v>34</v>
      </c>
      <c r="D17" s="475" t="s">
        <v>129</v>
      </c>
      <c r="E17" s="476"/>
      <c r="F17" s="475" t="s">
        <v>130</v>
      </c>
      <c r="G17" s="476"/>
      <c r="H17" s="475" t="s">
        <v>226</v>
      </c>
      <c r="I17" s="476"/>
      <c r="J17" s="472" t="s">
        <v>227</v>
      </c>
      <c r="K17" s="472"/>
      <c r="L17" s="401" t="s">
        <v>30</v>
      </c>
      <c r="M17" s="402" t="s">
        <v>144</v>
      </c>
      <c r="N17" s="40"/>
      <c r="O17" s="40"/>
      <c r="P17" s="40"/>
    </row>
    <row r="18" spans="3:16" ht="31.5" customHeight="1" x14ac:dyDescent="0.3">
      <c r="C18" s="474"/>
      <c r="D18" s="63" t="s">
        <v>17</v>
      </c>
      <c r="E18" s="63" t="s">
        <v>43</v>
      </c>
      <c r="F18" s="63" t="s">
        <v>17</v>
      </c>
      <c r="G18" s="63" t="s">
        <v>43</v>
      </c>
      <c r="H18" s="63" t="s">
        <v>17</v>
      </c>
      <c r="I18" s="63" t="s">
        <v>43</v>
      </c>
      <c r="J18" s="65" t="s">
        <v>17</v>
      </c>
      <c r="K18" s="65" t="s">
        <v>43</v>
      </c>
      <c r="L18" s="274" t="s">
        <v>43</v>
      </c>
      <c r="M18" s="403" t="s">
        <v>43</v>
      </c>
    </row>
    <row r="19" spans="3:16" ht="21.75" customHeight="1" x14ac:dyDescent="0.3">
      <c r="C19" s="404" t="s">
        <v>44</v>
      </c>
      <c r="D19" s="76">
        <v>1137</v>
      </c>
      <c r="E19" s="77">
        <f>SUM(D19*1.7215*1738)</f>
        <v>3401866.4790000003</v>
      </c>
      <c r="F19" s="76">
        <v>1137</v>
      </c>
      <c r="G19" s="77">
        <f>SUM(F19*1.7215*1738)</f>
        <v>3401866.4790000003</v>
      </c>
      <c r="H19" s="76">
        <v>1152</v>
      </c>
      <c r="I19" s="77">
        <f>SUM(H19*1.7215*1738)</f>
        <v>3446745.9840000002</v>
      </c>
      <c r="J19" s="79">
        <f>SUM(D19+F19+H19)</f>
        <v>3426</v>
      </c>
      <c r="K19" s="80">
        <f>SUM(E19+G19+I19)</f>
        <v>10250478.942000002</v>
      </c>
      <c r="L19" s="275">
        <v>6803732.96</v>
      </c>
      <c r="M19" s="405">
        <f>SUM(K19-L19)</f>
        <v>3446745.9820000017</v>
      </c>
    </row>
    <row r="20" spans="3:16" ht="14.45" customHeight="1" x14ac:dyDescent="0.3">
      <c r="C20" s="406" t="s">
        <v>49</v>
      </c>
      <c r="D20" s="97">
        <v>37</v>
      </c>
      <c r="E20" s="24">
        <f>SUM(D20*11.25*234.25)</f>
        <v>97506.5625</v>
      </c>
      <c r="F20" s="97">
        <v>37</v>
      </c>
      <c r="G20" s="24">
        <f>SUM(F20*11.25*234.25)</f>
        <v>97506.5625</v>
      </c>
      <c r="H20" s="97">
        <v>37</v>
      </c>
      <c r="I20" s="24">
        <f>SUM(H20*11.25*234.25)</f>
        <v>97506.5625</v>
      </c>
      <c r="J20" s="79">
        <f t="shared" ref="J20:J23" si="0">SUM(D20+F20+H20)</f>
        <v>111</v>
      </c>
      <c r="K20" s="80">
        <f t="shared" ref="K20:K23" si="1">SUM(E20+G20+I20)</f>
        <v>292519.6875</v>
      </c>
      <c r="L20" s="275">
        <v>195013.13</v>
      </c>
      <c r="M20" s="405">
        <f t="shared" ref="M20:M23" si="2">SUM(K20-L20)</f>
        <v>97506.557499999995</v>
      </c>
      <c r="N20" s="175"/>
    </row>
    <row r="21" spans="3:16" x14ac:dyDescent="0.3">
      <c r="C21" s="406" t="s">
        <v>50</v>
      </c>
      <c r="D21" s="97">
        <v>9</v>
      </c>
      <c r="E21" s="24">
        <f>SUM(D21*8.18*664.11)</f>
        <v>48891.778200000001</v>
      </c>
      <c r="F21" s="97">
        <v>9</v>
      </c>
      <c r="G21" s="24">
        <f>SUM(F21*8.18*664.11)</f>
        <v>48891.778200000001</v>
      </c>
      <c r="H21" s="97">
        <v>9</v>
      </c>
      <c r="I21" s="24">
        <f>SUM(H21*8.18*664.11)</f>
        <v>48891.778200000001</v>
      </c>
      <c r="J21" s="79">
        <f t="shared" si="0"/>
        <v>27</v>
      </c>
      <c r="K21" s="80">
        <f t="shared" si="1"/>
        <v>146675.3346</v>
      </c>
      <c r="L21" s="275">
        <v>97783.56</v>
      </c>
      <c r="M21" s="405">
        <f t="shared" si="2"/>
        <v>48891.774600000004</v>
      </c>
    </row>
    <row r="22" spans="3:16" x14ac:dyDescent="0.3">
      <c r="C22" s="406" t="s">
        <v>52</v>
      </c>
      <c r="D22" s="97"/>
      <c r="E22" s="24">
        <v>474746.09</v>
      </c>
      <c r="F22" s="97"/>
      <c r="G22" s="24">
        <v>474746.09</v>
      </c>
      <c r="H22" s="97"/>
      <c r="I22" s="24">
        <v>362380.95</v>
      </c>
      <c r="J22" s="79">
        <f t="shared" si="0"/>
        <v>0</v>
      </c>
      <c r="K22" s="80">
        <f t="shared" si="1"/>
        <v>1311873.1300000001</v>
      </c>
      <c r="L22" s="275">
        <v>949492.18</v>
      </c>
      <c r="M22" s="405">
        <f t="shared" si="2"/>
        <v>362380.95000000007</v>
      </c>
    </row>
    <row r="23" spans="3:16" ht="40.5" x14ac:dyDescent="0.3">
      <c r="C23" s="406" t="s">
        <v>53</v>
      </c>
      <c r="D23" s="97"/>
      <c r="E23" s="24">
        <v>0</v>
      </c>
      <c r="F23" s="97"/>
      <c r="G23" s="24">
        <v>0</v>
      </c>
      <c r="H23" s="97"/>
      <c r="I23" s="24">
        <v>0</v>
      </c>
      <c r="J23" s="79">
        <f t="shared" si="0"/>
        <v>0</v>
      </c>
      <c r="K23" s="80">
        <f t="shared" si="1"/>
        <v>0</v>
      </c>
      <c r="L23" s="275">
        <v>0</v>
      </c>
      <c r="M23" s="405">
        <f t="shared" si="2"/>
        <v>0</v>
      </c>
    </row>
    <row r="24" spans="3:16" ht="15.75" thickBot="1" x14ac:dyDescent="0.35">
      <c r="C24" s="407" t="s">
        <v>57</v>
      </c>
      <c r="D24" s="408">
        <f>SUM(D19:D23)</f>
        <v>1183</v>
      </c>
      <c r="E24" s="409">
        <f t="shared" ref="E24:M24" si="3">SUM(E19:E23)</f>
        <v>4023010.9097000002</v>
      </c>
      <c r="F24" s="408">
        <f t="shared" si="3"/>
        <v>1183</v>
      </c>
      <c r="G24" s="409">
        <f t="shared" si="3"/>
        <v>4023010.9097000002</v>
      </c>
      <c r="H24" s="408">
        <f t="shared" si="3"/>
        <v>1198</v>
      </c>
      <c r="I24" s="409">
        <f t="shared" si="3"/>
        <v>3955525.2747000004</v>
      </c>
      <c r="J24" s="408">
        <f t="shared" si="3"/>
        <v>3564</v>
      </c>
      <c r="K24" s="409">
        <f t="shared" si="3"/>
        <v>12001547.094100002</v>
      </c>
      <c r="L24" s="410">
        <f t="shared" si="3"/>
        <v>8046021.8299999991</v>
      </c>
      <c r="M24" s="411">
        <f t="shared" si="3"/>
        <v>3955525.2641000021</v>
      </c>
    </row>
    <row r="25" spans="3:16" ht="48.75" customHeight="1" thickBot="1" x14ac:dyDescent="0.4">
      <c r="C25" s="468" t="s">
        <v>11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</row>
    <row r="26" spans="3:16" ht="34.5" customHeight="1" x14ac:dyDescent="0.35">
      <c r="C26" s="473" t="s">
        <v>34</v>
      </c>
      <c r="D26" s="475" t="s">
        <v>129</v>
      </c>
      <c r="E26" s="476"/>
      <c r="F26" s="475" t="s">
        <v>130</v>
      </c>
      <c r="G26" s="476"/>
      <c r="H26" s="475" t="s">
        <v>226</v>
      </c>
      <c r="I26" s="476"/>
      <c r="J26" s="472" t="s">
        <v>227</v>
      </c>
      <c r="K26" s="472"/>
      <c r="L26" s="401" t="s">
        <v>30</v>
      </c>
      <c r="M26" s="402" t="s">
        <v>144</v>
      </c>
    </row>
    <row r="27" spans="3:16" x14ac:dyDescent="0.3">
      <c r="C27" s="474"/>
      <c r="D27" s="63" t="s">
        <v>17</v>
      </c>
      <c r="E27" s="63" t="s">
        <v>43</v>
      </c>
      <c r="F27" s="63" t="s">
        <v>17</v>
      </c>
      <c r="G27" s="63" t="s">
        <v>43</v>
      </c>
      <c r="H27" s="63" t="s">
        <v>17</v>
      </c>
      <c r="I27" s="63" t="s">
        <v>43</v>
      </c>
      <c r="J27" s="65" t="s">
        <v>17</v>
      </c>
      <c r="K27" s="65" t="s">
        <v>43</v>
      </c>
      <c r="L27" s="274" t="s">
        <v>43</v>
      </c>
      <c r="M27" s="403" t="s">
        <v>43</v>
      </c>
    </row>
    <row r="28" spans="3:16" x14ac:dyDescent="0.3">
      <c r="C28" s="406" t="s">
        <v>44</v>
      </c>
      <c r="D28" s="135">
        <v>301</v>
      </c>
      <c r="E28" s="136">
        <f>SUM(D28*1.1147*1709)</f>
        <v>573411.71230000001</v>
      </c>
      <c r="F28" s="135">
        <v>301</v>
      </c>
      <c r="G28" s="136">
        <f>SUM(F28*1.1147*1709)</f>
        <v>573411.71230000001</v>
      </c>
      <c r="H28" s="135">
        <v>319</v>
      </c>
      <c r="I28" s="136">
        <f>SUM(H28*1.1147*1709)</f>
        <v>607702.11369999999</v>
      </c>
      <c r="J28" s="79">
        <f>SUM(D28+F28+H28)</f>
        <v>921</v>
      </c>
      <c r="K28" s="80">
        <f>SUM(E28+G28+I28)</f>
        <v>1754525.5383000001</v>
      </c>
      <c r="L28" s="275">
        <v>1146823.42</v>
      </c>
      <c r="M28" s="405">
        <f>SUM(K28-L28)</f>
        <v>607702.11830000021</v>
      </c>
    </row>
    <row r="29" spans="3:16" x14ac:dyDescent="0.3">
      <c r="C29" s="406" t="s">
        <v>52</v>
      </c>
      <c r="D29" s="97"/>
      <c r="E29" s="24">
        <v>243000</v>
      </c>
      <c r="F29" s="97"/>
      <c r="G29" s="24">
        <v>243000</v>
      </c>
      <c r="H29" s="97"/>
      <c r="I29" s="24">
        <v>243000</v>
      </c>
      <c r="J29" s="79">
        <f t="shared" ref="J29:J31" si="4">SUM(D29+F29+H29)</f>
        <v>0</v>
      </c>
      <c r="K29" s="80">
        <f t="shared" ref="K29:K31" si="5">SUM(E29+G29+I29)</f>
        <v>729000</v>
      </c>
      <c r="L29" s="275">
        <v>486000</v>
      </c>
      <c r="M29" s="405">
        <f t="shared" ref="M29:M30" si="6">SUM(K29-L29)</f>
        <v>243000</v>
      </c>
    </row>
    <row r="30" spans="3:16" ht="40.5" x14ac:dyDescent="0.3">
      <c r="C30" s="406" t="s">
        <v>53</v>
      </c>
      <c r="D30" s="97"/>
      <c r="E30" s="24">
        <v>5000</v>
      </c>
      <c r="F30" s="97"/>
      <c r="G30" s="24">
        <v>5000</v>
      </c>
      <c r="H30" s="97"/>
      <c r="I30" s="24">
        <v>5000</v>
      </c>
      <c r="J30" s="79">
        <f t="shared" si="4"/>
        <v>0</v>
      </c>
      <c r="K30" s="80">
        <f t="shared" si="5"/>
        <v>15000</v>
      </c>
      <c r="L30" s="275">
        <v>10000</v>
      </c>
      <c r="M30" s="405">
        <f t="shared" si="6"/>
        <v>5000</v>
      </c>
    </row>
    <row r="31" spans="3:16" ht="15.75" thickBot="1" x14ac:dyDescent="0.35">
      <c r="C31" s="407" t="s">
        <v>57</v>
      </c>
      <c r="D31" s="408">
        <f t="shared" ref="D31:M31" si="7">SUM(D28:D30)</f>
        <v>301</v>
      </c>
      <c r="E31" s="409">
        <f t="shared" si="7"/>
        <v>821411.71230000001</v>
      </c>
      <c r="F31" s="408">
        <f t="shared" si="7"/>
        <v>301</v>
      </c>
      <c r="G31" s="409">
        <f t="shared" si="7"/>
        <v>821411.71230000001</v>
      </c>
      <c r="H31" s="408">
        <f t="shared" ref="H31:I31" si="8">SUM(H28:H30)</f>
        <v>319</v>
      </c>
      <c r="I31" s="409">
        <f t="shared" si="8"/>
        <v>855702.11369999999</v>
      </c>
      <c r="J31" s="412">
        <f t="shared" si="4"/>
        <v>921</v>
      </c>
      <c r="K31" s="413">
        <f t="shared" si="5"/>
        <v>2498525.5383000001</v>
      </c>
      <c r="L31" s="410">
        <f t="shared" si="7"/>
        <v>1642823.42</v>
      </c>
      <c r="M31" s="411">
        <f t="shared" si="7"/>
        <v>855702.11830000021</v>
      </c>
    </row>
    <row r="32" spans="3:16" ht="39.75" customHeight="1" thickBot="1" x14ac:dyDescent="0.4">
      <c r="C32" s="468" t="s">
        <v>62</v>
      </c>
      <c r="D32" s="469"/>
      <c r="E32" s="469"/>
      <c r="F32" s="469"/>
      <c r="G32" s="469"/>
      <c r="H32" s="469"/>
      <c r="I32" s="469"/>
      <c r="J32" s="469"/>
      <c r="K32" s="469"/>
      <c r="L32" s="469"/>
      <c r="M32" s="469"/>
    </row>
    <row r="33" spans="3:13" ht="34.5" customHeight="1" x14ac:dyDescent="0.35">
      <c r="C33" s="477" t="s">
        <v>34</v>
      </c>
      <c r="D33" s="475" t="s">
        <v>129</v>
      </c>
      <c r="E33" s="476"/>
      <c r="F33" s="475" t="s">
        <v>130</v>
      </c>
      <c r="G33" s="476"/>
      <c r="H33" s="475" t="s">
        <v>226</v>
      </c>
      <c r="I33" s="476"/>
      <c r="J33" s="472" t="s">
        <v>227</v>
      </c>
      <c r="K33" s="472"/>
      <c r="L33" s="401" t="s">
        <v>30</v>
      </c>
      <c r="M33" s="402" t="s">
        <v>144</v>
      </c>
    </row>
    <row r="34" spans="3:13" x14ac:dyDescent="0.3">
      <c r="C34" s="478"/>
      <c r="D34" s="63" t="s">
        <v>17</v>
      </c>
      <c r="E34" s="63" t="s">
        <v>43</v>
      </c>
      <c r="F34" s="63" t="s">
        <v>17</v>
      </c>
      <c r="G34" s="63" t="s">
        <v>43</v>
      </c>
      <c r="H34" s="63" t="s">
        <v>17</v>
      </c>
      <c r="I34" s="63" t="s">
        <v>43</v>
      </c>
      <c r="J34" s="65" t="s">
        <v>17</v>
      </c>
      <c r="K34" s="65" t="s">
        <v>43</v>
      </c>
      <c r="L34" s="274" t="s">
        <v>43</v>
      </c>
      <c r="M34" s="403" t="s">
        <v>43</v>
      </c>
    </row>
    <row r="35" spans="3:13" x14ac:dyDescent="0.3">
      <c r="C35" s="406" t="s">
        <v>44</v>
      </c>
      <c r="D35" s="76">
        <v>332</v>
      </c>
      <c r="E35" s="158">
        <f>SUM(D35*1.3716*1709)</f>
        <v>778229.38079999993</v>
      </c>
      <c r="F35" s="76">
        <v>332</v>
      </c>
      <c r="G35" s="158">
        <f>SUM(F35*1.3716*1709)</f>
        <v>778229.38079999993</v>
      </c>
      <c r="H35" s="76">
        <v>341</v>
      </c>
      <c r="I35" s="158">
        <f>SUM(H35*1.3716*1709)</f>
        <v>799325.96039999998</v>
      </c>
      <c r="J35" s="79">
        <f>SUM(D35+F35+H35)</f>
        <v>1005</v>
      </c>
      <c r="K35" s="80">
        <f>SUM(E35+G35+I35)</f>
        <v>2355784.7220000001</v>
      </c>
      <c r="L35" s="275">
        <v>1556458.76</v>
      </c>
      <c r="M35" s="405">
        <f>SUM(K35-L35)</f>
        <v>799325.96200000006</v>
      </c>
    </row>
    <row r="36" spans="3:13" x14ac:dyDescent="0.3">
      <c r="C36" s="406" t="s">
        <v>52</v>
      </c>
      <c r="D36" s="97"/>
      <c r="E36" s="24">
        <v>374500</v>
      </c>
      <c r="F36" s="97"/>
      <c r="G36" s="24">
        <v>374500</v>
      </c>
      <c r="H36" s="97"/>
      <c r="I36" s="24">
        <v>375000</v>
      </c>
      <c r="J36" s="79">
        <f t="shared" ref="J36:J38" si="9">SUM(D36+F36+H36)</f>
        <v>0</v>
      </c>
      <c r="K36" s="80">
        <f t="shared" ref="K36:K38" si="10">SUM(E36+G36+I36)</f>
        <v>1124000</v>
      </c>
      <c r="L36" s="275">
        <v>749000</v>
      </c>
      <c r="M36" s="405">
        <f t="shared" ref="M36:M37" si="11">SUM(K36-L36)</f>
        <v>375000</v>
      </c>
    </row>
    <row r="37" spans="3:13" ht="40.5" x14ac:dyDescent="0.3">
      <c r="C37" s="406" t="s">
        <v>53</v>
      </c>
      <c r="D37" s="97"/>
      <c r="E37" s="24">
        <v>2500</v>
      </c>
      <c r="F37" s="97"/>
      <c r="G37" s="24">
        <v>2500</v>
      </c>
      <c r="H37" s="97"/>
      <c r="I37" s="24">
        <v>2000</v>
      </c>
      <c r="J37" s="79">
        <f t="shared" si="9"/>
        <v>0</v>
      </c>
      <c r="K37" s="80">
        <f t="shared" si="10"/>
        <v>7000</v>
      </c>
      <c r="L37" s="275">
        <v>5000</v>
      </c>
      <c r="M37" s="405">
        <f t="shared" si="11"/>
        <v>2000</v>
      </c>
    </row>
    <row r="38" spans="3:13" ht="15.75" thickBot="1" x14ac:dyDescent="0.35">
      <c r="C38" s="407" t="s">
        <v>57</v>
      </c>
      <c r="D38" s="408">
        <f t="shared" ref="D38:M38" si="12">SUM(D35:D37)</f>
        <v>332</v>
      </c>
      <c r="E38" s="409">
        <f t="shared" si="12"/>
        <v>1155229.3807999999</v>
      </c>
      <c r="F38" s="408">
        <f t="shared" si="12"/>
        <v>332</v>
      </c>
      <c r="G38" s="409">
        <f t="shared" si="12"/>
        <v>1155229.3807999999</v>
      </c>
      <c r="H38" s="408">
        <f t="shared" ref="H38:I38" si="13">SUM(H35:H37)</f>
        <v>341</v>
      </c>
      <c r="I38" s="409">
        <f t="shared" si="13"/>
        <v>1176325.9604</v>
      </c>
      <c r="J38" s="412">
        <f t="shared" si="9"/>
        <v>1005</v>
      </c>
      <c r="K38" s="413">
        <f t="shared" si="10"/>
        <v>3486784.7220000001</v>
      </c>
      <c r="L38" s="410">
        <f t="shared" si="12"/>
        <v>2310458.7599999998</v>
      </c>
      <c r="M38" s="411">
        <f t="shared" si="12"/>
        <v>1176325.9620000001</v>
      </c>
    </row>
    <row r="39" spans="3:13" ht="40.5" customHeight="1" thickBot="1" x14ac:dyDescent="0.4">
      <c r="C39" s="468" t="s">
        <v>12</v>
      </c>
      <c r="D39" s="469"/>
      <c r="E39" s="469"/>
      <c r="F39" s="469"/>
      <c r="G39" s="469"/>
      <c r="H39" s="469"/>
      <c r="I39" s="469"/>
      <c r="J39" s="469"/>
      <c r="K39" s="469"/>
      <c r="L39" s="469"/>
      <c r="M39" s="469"/>
    </row>
    <row r="40" spans="3:13" ht="33.75" customHeight="1" x14ac:dyDescent="0.35">
      <c r="C40" s="477" t="s">
        <v>34</v>
      </c>
      <c r="D40" s="475" t="s">
        <v>129</v>
      </c>
      <c r="E40" s="476"/>
      <c r="F40" s="475" t="s">
        <v>130</v>
      </c>
      <c r="G40" s="476"/>
      <c r="H40" s="475" t="s">
        <v>226</v>
      </c>
      <c r="I40" s="476"/>
      <c r="J40" s="472" t="s">
        <v>227</v>
      </c>
      <c r="K40" s="472"/>
      <c r="L40" s="401" t="s">
        <v>30</v>
      </c>
      <c r="M40" s="402" t="s">
        <v>144</v>
      </c>
    </row>
    <row r="41" spans="3:13" x14ac:dyDescent="0.3">
      <c r="C41" s="478"/>
      <c r="D41" s="63" t="s">
        <v>17</v>
      </c>
      <c r="E41" s="63" t="s">
        <v>43</v>
      </c>
      <c r="F41" s="63" t="s">
        <v>17</v>
      </c>
      <c r="G41" s="63" t="s">
        <v>43</v>
      </c>
      <c r="H41" s="63" t="s">
        <v>17</v>
      </c>
      <c r="I41" s="63" t="s">
        <v>43</v>
      </c>
      <c r="J41" s="65" t="s">
        <v>17</v>
      </c>
      <c r="K41" s="65" t="s">
        <v>43</v>
      </c>
      <c r="L41" s="274" t="s">
        <v>43</v>
      </c>
      <c r="M41" s="403" t="s">
        <v>43</v>
      </c>
    </row>
    <row r="42" spans="3:13" x14ac:dyDescent="0.3">
      <c r="C42" s="406" t="s">
        <v>44</v>
      </c>
      <c r="D42" s="76">
        <v>92</v>
      </c>
      <c r="E42" s="77">
        <f>SUM(D42*1.3574*1709)</f>
        <v>213421.28719999999</v>
      </c>
      <c r="F42" s="76">
        <v>92</v>
      </c>
      <c r="G42" s="77">
        <f>SUM(F42*1.3574*1709)</f>
        <v>213421.28719999999</v>
      </c>
      <c r="H42" s="76">
        <v>98</v>
      </c>
      <c r="I42" s="77">
        <f>SUM(H42*1.3574*1709)</f>
        <v>227340.06679999997</v>
      </c>
      <c r="J42" s="79">
        <f>SUM(D42+F42+H42)</f>
        <v>282</v>
      </c>
      <c r="K42" s="80">
        <f>SUM(E42+G42+I42)</f>
        <v>654182.64119999995</v>
      </c>
      <c r="L42" s="275">
        <v>426842.57</v>
      </c>
      <c r="M42" s="405">
        <f>SUM(K42-L42)</f>
        <v>227340.07119999995</v>
      </c>
    </row>
    <row r="43" spans="3:13" x14ac:dyDescent="0.3">
      <c r="C43" s="406" t="s">
        <v>52</v>
      </c>
      <c r="D43" s="97"/>
      <c r="E43" s="24">
        <v>151000</v>
      </c>
      <c r="F43" s="97"/>
      <c r="G43" s="24">
        <v>151000</v>
      </c>
      <c r="H43" s="97"/>
      <c r="I43" s="24">
        <v>151000</v>
      </c>
      <c r="J43" s="79">
        <f t="shared" ref="J43:J45" si="14">SUM(D43+F43+H43)</f>
        <v>0</v>
      </c>
      <c r="K43" s="80">
        <f t="shared" ref="K43:K45" si="15">SUM(E43+G43+I43)</f>
        <v>453000</v>
      </c>
      <c r="L43" s="275">
        <v>302000</v>
      </c>
      <c r="M43" s="405">
        <f t="shared" ref="M43:M44" si="16">SUM(K43-L43)</f>
        <v>151000</v>
      </c>
    </row>
    <row r="44" spans="3:13" ht="40.5" x14ac:dyDescent="0.3">
      <c r="C44" s="406" t="s">
        <v>53</v>
      </c>
      <c r="D44" s="97"/>
      <c r="E44" s="24">
        <v>1000</v>
      </c>
      <c r="F44" s="97"/>
      <c r="G44" s="24">
        <v>1000</v>
      </c>
      <c r="H44" s="97"/>
      <c r="I44" s="24">
        <v>1000</v>
      </c>
      <c r="J44" s="79">
        <f t="shared" si="14"/>
        <v>0</v>
      </c>
      <c r="K44" s="80">
        <f t="shared" si="15"/>
        <v>3000</v>
      </c>
      <c r="L44" s="275">
        <v>2000</v>
      </c>
      <c r="M44" s="405">
        <f t="shared" si="16"/>
        <v>1000</v>
      </c>
    </row>
    <row r="45" spans="3:13" ht="15.75" thickBot="1" x14ac:dyDescent="0.35">
      <c r="C45" s="407" t="s">
        <v>57</v>
      </c>
      <c r="D45" s="408">
        <f t="shared" ref="D45:M45" si="17">SUM(D42:D44)</f>
        <v>92</v>
      </c>
      <c r="E45" s="409">
        <f t="shared" si="17"/>
        <v>365421.28720000002</v>
      </c>
      <c r="F45" s="408">
        <f t="shared" si="17"/>
        <v>92</v>
      </c>
      <c r="G45" s="409">
        <f t="shared" si="17"/>
        <v>365421.28720000002</v>
      </c>
      <c r="H45" s="408">
        <f t="shared" ref="H45:I45" si="18">SUM(H42:H44)</f>
        <v>98</v>
      </c>
      <c r="I45" s="409">
        <f t="shared" si="18"/>
        <v>379340.06679999997</v>
      </c>
      <c r="J45" s="412">
        <f t="shared" si="14"/>
        <v>282</v>
      </c>
      <c r="K45" s="413">
        <f t="shared" si="15"/>
        <v>1110182.6412</v>
      </c>
      <c r="L45" s="410">
        <f t="shared" si="17"/>
        <v>730842.57000000007</v>
      </c>
      <c r="M45" s="411">
        <f t="shared" si="17"/>
        <v>379340.07119999995</v>
      </c>
    </row>
    <row r="46" spans="3:13" ht="47.25" customHeight="1" thickBot="1" x14ac:dyDescent="0.4">
      <c r="C46" s="468" t="s">
        <v>65</v>
      </c>
      <c r="D46" s="468"/>
      <c r="E46" s="468"/>
      <c r="F46" s="469"/>
      <c r="G46" s="469"/>
      <c r="H46" s="469"/>
      <c r="I46" s="469"/>
      <c r="J46" s="469"/>
      <c r="K46" s="469"/>
      <c r="L46" s="469"/>
      <c r="M46" s="469"/>
    </row>
    <row r="47" spans="3:13" ht="36.75" customHeight="1" x14ac:dyDescent="0.35">
      <c r="C47" s="477" t="s">
        <v>34</v>
      </c>
      <c r="D47" s="475" t="s">
        <v>129</v>
      </c>
      <c r="E47" s="476"/>
      <c r="F47" s="475" t="s">
        <v>130</v>
      </c>
      <c r="G47" s="476"/>
      <c r="H47" s="475" t="s">
        <v>226</v>
      </c>
      <c r="I47" s="476"/>
      <c r="J47" s="472" t="s">
        <v>227</v>
      </c>
      <c r="K47" s="472"/>
      <c r="L47" s="401" t="s">
        <v>30</v>
      </c>
      <c r="M47" s="402" t="s">
        <v>144</v>
      </c>
    </row>
    <row r="48" spans="3:13" x14ac:dyDescent="0.3">
      <c r="C48" s="478"/>
      <c r="D48" s="63" t="s">
        <v>17</v>
      </c>
      <c r="E48" s="63" t="s">
        <v>43</v>
      </c>
      <c r="F48" s="63" t="s">
        <v>17</v>
      </c>
      <c r="G48" s="63" t="s">
        <v>43</v>
      </c>
      <c r="H48" s="63" t="s">
        <v>17</v>
      </c>
      <c r="I48" s="63" t="s">
        <v>43</v>
      </c>
      <c r="J48" s="65" t="s">
        <v>17</v>
      </c>
      <c r="K48" s="65" t="s">
        <v>43</v>
      </c>
      <c r="L48" s="274" t="s">
        <v>43</v>
      </c>
      <c r="M48" s="403" t="s">
        <v>43</v>
      </c>
    </row>
    <row r="49" spans="3:14" x14ac:dyDescent="0.3">
      <c r="C49" s="406" t="s">
        <v>44</v>
      </c>
      <c r="D49" s="97">
        <f t="shared" ref="D49:I49" si="19">SUM(D19+D28+D35+D42)</f>
        <v>1862</v>
      </c>
      <c r="E49" s="24">
        <f t="shared" si="19"/>
        <v>4966928.8593000006</v>
      </c>
      <c r="F49" s="97">
        <f t="shared" si="19"/>
        <v>1862</v>
      </c>
      <c r="G49" s="24">
        <f t="shared" si="19"/>
        <v>4966928.8593000006</v>
      </c>
      <c r="H49" s="97">
        <f t="shared" si="19"/>
        <v>1910</v>
      </c>
      <c r="I49" s="24">
        <f t="shared" si="19"/>
        <v>5081114.1249000002</v>
      </c>
      <c r="J49" s="79">
        <f>SUM(D49+F49+H49)</f>
        <v>5634</v>
      </c>
      <c r="K49" s="80">
        <f>SUM(E49+G49+I49)</f>
        <v>15014971.843500001</v>
      </c>
      <c r="L49" s="275">
        <v>9933857.7200000007</v>
      </c>
      <c r="M49" s="405">
        <f>SUM(K49-L49)</f>
        <v>5081114.1235000007</v>
      </c>
      <c r="N49" s="175"/>
    </row>
    <row r="50" spans="3:14" x14ac:dyDescent="0.3">
      <c r="C50" s="406" t="s">
        <v>49</v>
      </c>
      <c r="D50" s="97">
        <f t="shared" ref="D50:I51" si="20">SUM(D20)</f>
        <v>37</v>
      </c>
      <c r="E50" s="24">
        <f t="shared" si="20"/>
        <v>97506.5625</v>
      </c>
      <c r="F50" s="97">
        <f t="shared" si="20"/>
        <v>37</v>
      </c>
      <c r="G50" s="24">
        <f t="shared" si="20"/>
        <v>97506.5625</v>
      </c>
      <c r="H50" s="97">
        <f t="shared" si="20"/>
        <v>37</v>
      </c>
      <c r="I50" s="24">
        <f t="shared" si="20"/>
        <v>97506.5625</v>
      </c>
      <c r="J50" s="79">
        <f t="shared" ref="J50:J54" si="21">SUM(D50+F50+H50)</f>
        <v>111</v>
      </c>
      <c r="K50" s="80">
        <f t="shared" ref="K50:K54" si="22">SUM(E50+G50+I50)</f>
        <v>292519.6875</v>
      </c>
      <c r="L50" s="275">
        <v>195013.13</v>
      </c>
      <c r="M50" s="405">
        <f t="shared" ref="M50:M53" si="23">SUM(K50-L50)</f>
        <v>97506.557499999995</v>
      </c>
      <c r="N50" s="175"/>
    </row>
    <row r="51" spans="3:14" x14ac:dyDescent="0.3">
      <c r="C51" s="406" t="s">
        <v>50</v>
      </c>
      <c r="D51" s="97">
        <f t="shared" si="20"/>
        <v>9</v>
      </c>
      <c r="E51" s="24">
        <f t="shared" si="20"/>
        <v>48891.778200000001</v>
      </c>
      <c r="F51" s="97">
        <f t="shared" si="20"/>
        <v>9</v>
      </c>
      <c r="G51" s="24">
        <f t="shared" si="20"/>
        <v>48891.778200000001</v>
      </c>
      <c r="H51" s="97">
        <f t="shared" si="20"/>
        <v>9</v>
      </c>
      <c r="I51" s="24">
        <f t="shared" si="20"/>
        <v>48891.778200000001</v>
      </c>
      <c r="J51" s="79">
        <f t="shared" si="21"/>
        <v>27</v>
      </c>
      <c r="K51" s="80">
        <f t="shared" si="22"/>
        <v>146675.3346</v>
      </c>
      <c r="L51" s="275">
        <v>97783.56</v>
      </c>
      <c r="M51" s="405">
        <f t="shared" si="23"/>
        <v>48891.774600000004</v>
      </c>
      <c r="N51" s="175"/>
    </row>
    <row r="52" spans="3:14" x14ac:dyDescent="0.3">
      <c r="C52" s="406" t="s">
        <v>52</v>
      </c>
      <c r="D52" s="97"/>
      <c r="E52" s="24">
        <f>SUM(E22+E29+E36+E43)</f>
        <v>1243246.0900000001</v>
      </c>
      <c r="F52" s="97"/>
      <c r="G52" s="24">
        <f>SUM(G22+G29+G36+G43)</f>
        <v>1243246.0900000001</v>
      </c>
      <c r="H52" s="97"/>
      <c r="I52" s="24">
        <f>SUM(I22+I29+I36+I43)</f>
        <v>1131380.95</v>
      </c>
      <c r="J52" s="79">
        <f t="shared" si="21"/>
        <v>0</v>
      </c>
      <c r="K52" s="80">
        <f t="shared" si="22"/>
        <v>3617873.13</v>
      </c>
      <c r="L52" s="275">
        <v>2486492.1800000002</v>
      </c>
      <c r="M52" s="405">
        <f t="shared" si="23"/>
        <v>1131380.9499999997</v>
      </c>
      <c r="N52" s="175"/>
    </row>
    <row r="53" spans="3:14" ht="40.5" x14ac:dyDescent="0.3">
      <c r="C53" s="406" t="s">
        <v>53</v>
      </c>
      <c r="D53" s="97"/>
      <c r="E53" s="24">
        <f>SUM(E23+E30+E37+E44)</f>
        <v>8500</v>
      </c>
      <c r="F53" s="97"/>
      <c r="G53" s="24">
        <f>SUM(G23+G30+G37+G44)</f>
        <v>8500</v>
      </c>
      <c r="H53" s="97"/>
      <c r="I53" s="24">
        <f>SUM(I23+I30+I37+I44)</f>
        <v>8000</v>
      </c>
      <c r="J53" s="79">
        <f t="shared" si="21"/>
        <v>0</v>
      </c>
      <c r="K53" s="80">
        <f t="shared" si="22"/>
        <v>25000</v>
      </c>
      <c r="L53" s="276">
        <v>17000</v>
      </c>
      <c r="M53" s="405">
        <f t="shared" si="23"/>
        <v>8000</v>
      </c>
      <c r="N53" s="175"/>
    </row>
    <row r="54" spans="3:14" ht="15.75" thickBot="1" x14ac:dyDescent="0.35">
      <c r="C54" s="407" t="s">
        <v>57</v>
      </c>
      <c r="D54" s="408">
        <f t="shared" ref="D54:M54" si="24">SUM(D49:D53)</f>
        <v>1908</v>
      </c>
      <c r="E54" s="409">
        <f t="shared" si="24"/>
        <v>6365073.29</v>
      </c>
      <c r="F54" s="408">
        <f t="shared" si="24"/>
        <v>1908</v>
      </c>
      <c r="G54" s="409">
        <f t="shared" si="24"/>
        <v>6365073.29</v>
      </c>
      <c r="H54" s="408">
        <f t="shared" ref="H54:I54" si="25">SUM(H49:H53)</f>
        <v>1956</v>
      </c>
      <c r="I54" s="409">
        <f t="shared" si="25"/>
        <v>6366893.4155999999</v>
      </c>
      <c r="J54" s="412">
        <f t="shared" si="21"/>
        <v>5772</v>
      </c>
      <c r="K54" s="413">
        <f t="shared" si="22"/>
        <v>19097039.9956</v>
      </c>
      <c r="L54" s="409">
        <f t="shared" si="24"/>
        <v>12730146.590000002</v>
      </c>
      <c r="M54" s="414">
        <f t="shared" si="24"/>
        <v>6366893.4056000002</v>
      </c>
      <c r="N54" s="175"/>
    </row>
    <row r="55" spans="3:14" x14ac:dyDescent="0.3">
      <c r="D55" s="175">
        <f>SUM(D24+D31+D38+D45-D54)</f>
        <v>0</v>
      </c>
      <c r="E55" s="175">
        <f>SUM(E24+E31+E38+E45-E54)</f>
        <v>9.3132257461547852E-10</v>
      </c>
      <c r="F55" s="175">
        <f>SUM(F24+F31+F38+F45-F54)</f>
        <v>0</v>
      </c>
      <c r="G55" s="175">
        <f>SUM(G24+G31+G38+G45-G54)</f>
        <v>9.3132257461547852E-10</v>
      </c>
      <c r="H55" s="175"/>
      <c r="I55" s="175">
        <f>SUM(I54-'3,1 necesar lunar corectat'!G15)</f>
        <v>-4.4000009074807167E-3</v>
      </c>
      <c r="J55" s="175">
        <f>SUM(J24+J31+J38+J45-J54)</f>
        <v>0</v>
      </c>
      <c r="K55" s="175">
        <f>SUM(K54-D11)</f>
        <v>-4.3999999761581421E-3</v>
      </c>
      <c r="L55" s="175"/>
    </row>
    <row r="56" spans="3:14" x14ac:dyDescent="0.3">
      <c r="E56" s="175"/>
      <c r="G56" s="23" t="s">
        <v>23</v>
      </c>
      <c r="H56" s="23"/>
      <c r="I56" s="23"/>
      <c r="J56" s="188"/>
      <c r="K56" s="53"/>
      <c r="L56" s="33"/>
    </row>
    <row r="57" spans="3:14" x14ac:dyDescent="0.3">
      <c r="C57" s="22"/>
      <c r="D57" s="33"/>
      <c r="E57" s="53"/>
      <c r="F57" s="33"/>
      <c r="G57" s="35" t="s">
        <v>141</v>
      </c>
      <c r="H57" s="35"/>
      <c r="I57" s="35"/>
      <c r="J57" s="33"/>
      <c r="K57" s="53"/>
      <c r="L57" s="33"/>
    </row>
    <row r="58" spans="3:14" x14ac:dyDescent="0.3">
      <c r="C58" s="22"/>
      <c r="D58" s="33"/>
      <c r="E58" s="53"/>
      <c r="F58" s="33"/>
      <c r="G58" s="33"/>
      <c r="H58" s="33"/>
      <c r="I58" s="33"/>
      <c r="J58" s="48"/>
      <c r="K58" s="49"/>
      <c r="L58" s="33"/>
    </row>
    <row r="59" spans="3:14" x14ac:dyDescent="0.3">
      <c r="C59" s="22"/>
      <c r="D59" s="33"/>
      <c r="E59" s="53"/>
      <c r="F59" s="53"/>
      <c r="G59" s="33"/>
      <c r="H59" s="33"/>
      <c r="I59" s="33"/>
      <c r="J59" s="48"/>
      <c r="K59" s="48"/>
      <c r="L59" s="33"/>
    </row>
    <row r="60" spans="3:14" x14ac:dyDescent="0.3">
      <c r="D60" s="33"/>
      <c r="E60" s="53"/>
      <c r="F60" s="33"/>
      <c r="G60" s="33"/>
      <c r="H60" s="33"/>
      <c r="I60" s="33"/>
      <c r="J60" s="48"/>
      <c r="K60" s="48"/>
      <c r="L60" s="33"/>
    </row>
    <row r="61" spans="3:14" x14ac:dyDescent="0.3">
      <c r="D61" s="33"/>
      <c r="E61" s="53"/>
      <c r="F61" s="33"/>
      <c r="G61" s="33"/>
      <c r="H61" s="33"/>
      <c r="I61" s="33"/>
      <c r="J61" s="33"/>
      <c r="K61" s="33"/>
      <c r="L61" s="33"/>
    </row>
    <row r="62" spans="3:14" x14ac:dyDescent="0.3">
      <c r="D62" s="33"/>
      <c r="E62" s="53"/>
      <c r="F62" s="33"/>
      <c r="G62" s="33"/>
      <c r="H62" s="33"/>
      <c r="I62" s="33"/>
      <c r="J62" s="33"/>
      <c r="K62" s="33"/>
      <c r="L62" s="33"/>
    </row>
    <row r="63" spans="3:14" x14ac:dyDescent="0.3">
      <c r="D63" s="33"/>
      <c r="E63" s="53"/>
      <c r="F63" s="33"/>
      <c r="G63" s="33"/>
      <c r="H63" s="33"/>
      <c r="I63" s="33"/>
      <c r="J63" s="33"/>
      <c r="K63" s="33"/>
    </row>
    <row r="64" spans="3:14" x14ac:dyDescent="0.3">
      <c r="D64" s="33"/>
      <c r="E64" s="33"/>
      <c r="F64" s="33"/>
      <c r="G64" s="33"/>
      <c r="H64" s="33"/>
      <c r="I64" s="33"/>
      <c r="J64" s="209"/>
      <c r="K64" s="33"/>
    </row>
    <row r="65" spans="10:11" x14ac:dyDescent="0.3">
      <c r="J65" s="33"/>
      <c r="K65" s="33"/>
    </row>
    <row r="66" spans="10:11" x14ac:dyDescent="0.3">
      <c r="J66" s="33"/>
      <c r="K66" s="33"/>
    </row>
    <row r="67" spans="10:11" ht="15" customHeight="1" x14ac:dyDescent="0.3">
      <c r="J67" s="33"/>
      <c r="K67" s="33"/>
    </row>
    <row r="68" spans="10:11" x14ac:dyDescent="0.3">
      <c r="J68" s="33"/>
      <c r="K68" s="33"/>
    </row>
    <row r="69" spans="10:11" x14ac:dyDescent="0.3">
      <c r="J69" s="33"/>
      <c r="K69" s="33"/>
    </row>
    <row r="70" spans="10:11" x14ac:dyDescent="0.3">
      <c r="J70" s="33"/>
      <c r="K70" s="33"/>
    </row>
    <row r="71" spans="10:11" x14ac:dyDescent="0.3">
      <c r="J71" s="33"/>
      <c r="K71" s="33"/>
    </row>
    <row r="72" spans="10:11" x14ac:dyDescent="0.3">
      <c r="J72" s="33"/>
      <c r="K72" s="33"/>
    </row>
    <row r="73" spans="10:11" x14ac:dyDescent="0.3">
      <c r="J73" s="33"/>
      <c r="K73" s="33"/>
    </row>
    <row r="74" spans="10:11" x14ac:dyDescent="0.3">
      <c r="J74" s="33"/>
      <c r="K74" s="33"/>
    </row>
  </sheetData>
  <mergeCells count="31">
    <mergeCell ref="C14:K14"/>
    <mergeCell ref="C17:C18"/>
    <mergeCell ref="D17:E17"/>
    <mergeCell ref="F17:G17"/>
    <mergeCell ref="J17:K17"/>
    <mergeCell ref="C47:C48"/>
    <mergeCell ref="D47:E47"/>
    <mergeCell ref="F47:G47"/>
    <mergeCell ref="J47:K47"/>
    <mergeCell ref="H17:I17"/>
    <mergeCell ref="H26:I26"/>
    <mergeCell ref="H33:I33"/>
    <mergeCell ref="H40:I40"/>
    <mergeCell ref="H47:I47"/>
    <mergeCell ref="C33:C34"/>
    <mergeCell ref="D33:E33"/>
    <mergeCell ref="F33:G33"/>
    <mergeCell ref="J33:K33"/>
    <mergeCell ref="C40:C41"/>
    <mergeCell ref="D40:E40"/>
    <mergeCell ref="F40:G40"/>
    <mergeCell ref="C46:M46"/>
    <mergeCell ref="C39:M39"/>
    <mergeCell ref="C32:M32"/>
    <mergeCell ref="C25:M25"/>
    <mergeCell ref="C16:M16"/>
    <mergeCell ref="J40:K40"/>
    <mergeCell ref="C26:C27"/>
    <mergeCell ref="D26:E26"/>
    <mergeCell ref="F26:G26"/>
    <mergeCell ref="J26:K26"/>
  </mergeCells>
  <pageMargins left="0" right="0" top="0" bottom="0" header="0.31496062992125984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workbookViewId="0">
      <selection activeCell="R10" sqref="R10"/>
    </sheetView>
  </sheetViews>
  <sheetFormatPr defaultRowHeight="15" x14ac:dyDescent="0.25"/>
  <cols>
    <col min="1" max="1" width="29.140625" customWidth="1"/>
    <col min="3" max="3" width="12.42578125" customWidth="1"/>
    <col min="5" max="5" width="12.28515625" customWidth="1"/>
    <col min="7" max="7" width="12.42578125" customWidth="1"/>
    <col min="9" max="9" width="13.5703125" customWidth="1"/>
    <col min="10" max="10" width="13" customWidth="1"/>
    <col min="11" max="11" width="14.85546875" customWidth="1"/>
  </cols>
  <sheetData>
    <row r="2" spans="1:11" x14ac:dyDescent="0.25">
      <c r="A2" s="416" t="s">
        <v>236</v>
      </c>
    </row>
    <row r="3" spans="1:11" x14ac:dyDescent="0.25">
      <c r="A3" s="416" t="s">
        <v>270</v>
      </c>
    </row>
    <row r="5" spans="1:11" x14ac:dyDescent="0.25">
      <c r="B5" s="479" t="s">
        <v>256</v>
      </c>
      <c r="C5" s="480"/>
      <c r="D5" s="480"/>
      <c r="E5" s="480"/>
      <c r="F5" s="480"/>
      <c r="G5" s="480"/>
      <c r="H5" s="480"/>
      <c r="I5" s="480"/>
      <c r="J5" s="480"/>
    </row>
    <row r="6" spans="1:11" x14ac:dyDescent="0.25">
      <c r="B6" s="480"/>
      <c r="C6" s="480"/>
      <c r="D6" s="480"/>
      <c r="E6" s="480"/>
      <c r="F6" s="480"/>
      <c r="G6" s="480"/>
      <c r="H6" s="480"/>
      <c r="I6" s="480"/>
      <c r="J6" s="480"/>
    </row>
    <row r="7" spans="1:11" ht="15.75" thickBot="1" x14ac:dyDescent="0.3"/>
    <row r="8" spans="1:11" ht="18" customHeight="1" thickBot="1" x14ac:dyDescent="0.4">
      <c r="A8" s="481" t="s">
        <v>235</v>
      </c>
      <c r="B8" s="469"/>
      <c r="C8" s="469"/>
      <c r="D8" s="469"/>
      <c r="E8" s="469"/>
      <c r="F8" s="469"/>
      <c r="G8" s="469"/>
      <c r="H8" s="469"/>
      <c r="I8" s="469"/>
      <c r="J8" s="469"/>
      <c r="K8" s="482"/>
    </row>
    <row r="9" spans="1:11" ht="30.75" customHeight="1" x14ac:dyDescent="0.35">
      <c r="A9" s="473" t="s">
        <v>34</v>
      </c>
      <c r="B9" s="475" t="s">
        <v>129</v>
      </c>
      <c r="C9" s="476"/>
      <c r="D9" s="475" t="s">
        <v>130</v>
      </c>
      <c r="E9" s="476"/>
      <c r="F9" s="475" t="s">
        <v>226</v>
      </c>
      <c r="G9" s="476"/>
      <c r="H9" s="472" t="s">
        <v>227</v>
      </c>
      <c r="I9" s="472"/>
      <c r="J9" s="401" t="s">
        <v>30</v>
      </c>
      <c r="K9" s="402" t="s">
        <v>144</v>
      </c>
    </row>
    <row r="10" spans="1:11" ht="15.75" x14ac:dyDescent="0.3">
      <c r="A10" s="474"/>
      <c r="B10" s="63" t="s">
        <v>17</v>
      </c>
      <c r="C10" s="63" t="s">
        <v>43</v>
      </c>
      <c r="D10" s="63" t="s">
        <v>17</v>
      </c>
      <c r="E10" s="63" t="s">
        <v>43</v>
      </c>
      <c r="F10" s="63" t="s">
        <v>17</v>
      </c>
      <c r="G10" s="63" t="s">
        <v>43</v>
      </c>
      <c r="H10" s="65" t="s">
        <v>17</v>
      </c>
      <c r="I10" s="65" t="s">
        <v>43</v>
      </c>
      <c r="J10" s="274" t="s">
        <v>43</v>
      </c>
      <c r="K10" s="403" t="s">
        <v>43</v>
      </c>
    </row>
    <row r="11" spans="1:11" ht="15.75" x14ac:dyDescent="0.3">
      <c r="A11" s="404" t="s">
        <v>44</v>
      </c>
      <c r="B11" s="76">
        <v>1137</v>
      </c>
      <c r="C11" s="77">
        <f>SUM(B11*1.7215*1738)</f>
        <v>3401866.4790000003</v>
      </c>
      <c r="D11" s="76">
        <v>1137</v>
      </c>
      <c r="E11" s="77">
        <f>SUM(D11*1.7215*1738)</f>
        <v>3401866.4790000003</v>
      </c>
      <c r="F11" s="76">
        <v>1152</v>
      </c>
      <c r="G11" s="77">
        <f>SUM(F11*1.7215*1738)</f>
        <v>3446745.9840000002</v>
      </c>
      <c r="H11" s="79">
        <f>SUM(B11+D11+F11)</f>
        <v>3426</v>
      </c>
      <c r="I11" s="80">
        <f>SUM(C11+E11+G11)</f>
        <v>10250478.942000002</v>
      </c>
      <c r="J11" s="275">
        <v>6803732.96</v>
      </c>
      <c r="K11" s="405">
        <f>SUM(I11-J11)</f>
        <v>3446745.9820000017</v>
      </c>
    </row>
    <row r="12" spans="1:11" ht="15.75" x14ac:dyDescent="0.3">
      <c r="A12" s="406" t="s">
        <v>49</v>
      </c>
      <c r="B12" s="97">
        <v>37</v>
      </c>
      <c r="C12" s="24">
        <f>SUM(B12*11.25*234.25)</f>
        <v>97506.5625</v>
      </c>
      <c r="D12" s="97">
        <v>37</v>
      </c>
      <c r="E12" s="24">
        <f>SUM(D12*11.25*234.25)</f>
        <v>97506.5625</v>
      </c>
      <c r="F12" s="97">
        <v>37</v>
      </c>
      <c r="G12" s="24">
        <f>SUM(F12*11.25*234.25)</f>
        <v>97506.5625</v>
      </c>
      <c r="H12" s="79">
        <f t="shared" ref="H12:H15" si="0">SUM(B12+D12+F12)</f>
        <v>111</v>
      </c>
      <c r="I12" s="80">
        <f t="shared" ref="I12:I15" si="1">SUM(C12+E12+G12)</f>
        <v>292519.6875</v>
      </c>
      <c r="J12" s="275">
        <v>195013.13</v>
      </c>
      <c r="K12" s="405">
        <f t="shared" ref="K12:K15" si="2">SUM(I12-J12)</f>
        <v>97506.557499999995</v>
      </c>
    </row>
    <row r="13" spans="1:11" ht="15.75" x14ac:dyDescent="0.3">
      <c r="A13" s="406" t="s">
        <v>50</v>
      </c>
      <c r="B13" s="97">
        <v>9</v>
      </c>
      <c r="C13" s="24">
        <f>SUM(B13*8.18*664.11)</f>
        <v>48891.778200000001</v>
      </c>
      <c r="D13" s="97">
        <v>9</v>
      </c>
      <c r="E13" s="24">
        <f>SUM(D13*8.18*664.11)</f>
        <v>48891.778200000001</v>
      </c>
      <c r="F13" s="97">
        <v>9</v>
      </c>
      <c r="G13" s="24">
        <f>SUM(F13*8.18*664.11)</f>
        <v>48891.778200000001</v>
      </c>
      <c r="H13" s="79">
        <f t="shared" si="0"/>
        <v>27</v>
      </c>
      <c r="I13" s="80">
        <f t="shared" si="1"/>
        <v>146675.3346</v>
      </c>
      <c r="J13" s="275">
        <v>97783.56</v>
      </c>
      <c r="K13" s="405">
        <f t="shared" si="2"/>
        <v>48891.774600000004</v>
      </c>
    </row>
    <row r="14" spans="1:11" ht="15.75" x14ac:dyDescent="0.3">
      <c r="A14" s="406" t="s">
        <v>52</v>
      </c>
      <c r="B14" s="97"/>
      <c r="C14" s="24">
        <v>474746.09</v>
      </c>
      <c r="D14" s="97"/>
      <c r="E14" s="24">
        <v>474746.09</v>
      </c>
      <c r="F14" s="97"/>
      <c r="G14" s="24">
        <v>362380.95</v>
      </c>
      <c r="H14" s="79">
        <f t="shared" si="0"/>
        <v>0</v>
      </c>
      <c r="I14" s="80">
        <f t="shared" si="1"/>
        <v>1311873.1300000001</v>
      </c>
      <c r="J14" s="275">
        <v>949492.18</v>
      </c>
      <c r="K14" s="405">
        <f t="shared" si="2"/>
        <v>362380.95000000007</v>
      </c>
    </row>
    <row r="15" spans="1:11" ht="27" x14ac:dyDescent="0.3">
      <c r="A15" s="406" t="s">
        <v>53</v>
      </c>
      <c r="B15" s="97"/>
      <c r="C15" s="24">
        <v>0</v>
      </c>
      <c r="D15" s="97"/>
      <c r="E15" s="24">
        <v>0</v>
      </c>
      <c r="F15" s="97"/>
      <c r="G15" s="24">
        <v>0</v>
      </c>
      <c r="H15" s="79">
        <f t="shared" si="0"/>
        <v>0</v>
      </c>
      <c r="I15" s="80">
        <f t="shared" si="1"/>
        <v>0</v>
      </c>
      <c r="J15" s="275">
        <v>0</v>
      </c>
      <c r="K15" s="405">
        <f t="shared" si="2"/>
        <v>0</v>
      </c>
    </row>
    <row r="16" spans="1:11" ht="16.5" thickBot="1" x14ac:dyDescent="0.35">
      <c r="A16" s="407" t="s">
        <v>57</v>
      </c>
      <c r="B16" s="408">
        <f>SUM(B11:B15)</f>
        <v>1183</v>
      </c>
      <c r="C16" s="409">
        <f t="shared" ref="C16:K16" si="3">SUM(C11:C15)</f>
        <v>4023010.9097000002</v>
      </c>
      <c r="D16" s="408">
        <f t="shared" si="3"/>
        <v>1183</v>
      </c>
      <c r="E16" s="409">
        <f t="shared" si="3"/>
        <v>4023010.9097000002</v>
      </c>
      <c r="F16" s="408">
        <f t="shared" si="3"/>
        <v>1198</v>
      </c>
      <c r="G16" s="409">
        <f t="shared" si="3"/>
        <v>3955525.2747000004</v>
      </c>
      <c r="H16" s="408">
        <f t="shared" si="3"/>
        <v>3564</v>
      </c>
      <c r="I16" s="409">
        <f t="shared" si="3"/>
        <v>12001547.094100002</v>
      </c>
      <c r="J16" s="410">
        <f t="shared" si="3"/>
        <v>8046021.8299999991</v>
      </c>
      <c r="K16" s="411">
        <f t="shared" si="3"/>
        <v>3955525.2641000021</v>
      </c>
    </row>
    <row r="18" spans="1:12" ht="15.75" x14ac:dyDescent="0.3">
      <c r="A18" s="417" t="s">
        <v>225</v>
      </c>
      <c r="E18" s="22"/>
      <c r="F18" s="22"/>
      <c r="G18" s="22"/>
      <c r="H18" s="22"/>
      <c r="I18" s="417" t="s">
        <v>237</v>
      </c>
    </row>
    <row r="19" spans="1:12" ht="15.75" x14ac:dyDescent="0.3">
      <c r="A19" s="418" t="s">
        <v>238</v>
      </c>
      <c r="B19" s="417"/>
      <c r="C19" s="417"/>
      <c r="D19" s="417"/>
      <c r="E19" s="22"/>
      <c r="F19" s="22"/>
      <c r="G19" s="22"/>
      <c r="H19" s="22"/>
      <c r="I19" s="418" t="s">
        <v>239</v>
      </c>
      <c r="J19" s="417"/>
      <c r="K19" s="417"/>
      <c r="L19" s="417"/>
    </row>
    <row r="20" spans="1:12" ht="15.75" x14ac:dyDescent="0.3">
      <c r="A20" s="419" t="s">
        <v>240</v>
      </c>
      <c r="B20" s="418"/>
      <c r="C20" s="418"/>
      <c r="D20" s="418"/>
      <c r="E20" s="22"/>
      <c r="F20" s="22"/>
      <c r="G20" s="22"/>
      <c r="H20" s="22"/>
      <c r="I20" s="419" t="s">
        <v>241</v>
      </c>
      <c r="J20" s="418"/>
      <c r="K20" s="418"/>
      <c r="L20" s="418"/>
    </row>
    <row r="21" spans="1:12" ht="15.75" x14ac:dyDescent="0.3">
      <c r="A21" s="418"/>
      <c r="B21" s="419"/>
      <c r="C21" s="418"/>
      <c r="D21" s="418"/>
      <c r="E21" s="22"/>
      <c r="F21" s="22"/>
      <c r="G21" s="22"/>
      <c r="H21" s="22"/>
      <c r="I21" s="418"/>
      <c r="J21" s="418"/>
      <c r="K21" s="419"/>
      <c r="L21" s="418"/>
    </row>
    <row r="22" spans="1:12" ht="15.75" x14ac:dyDescent="0.3">
      <c r="A22" s="418" t="s">
        <v>242</v>
      </c>
      <c r="B22" s="418"/>
      <c r="C22" s="418"/>
      <c r="D22" s="418"/>
      <c r="E22" s="22"/>
      <c r="F22" s="22"/>
      <c r="G22" s="22"/>
      <c r="H22" s="22"/>
      <c r="I22" s="418" t="s">
        <v>243</v>
      </c>
      <c r="J22" s="418"/>
      <c r="K22" s="418"/>
      <c r="L22" s="418"/>
    </row>
    <row r="23" spans="1:12" ht="15.75" x14ac:dyDescent="0.3">
      <c r="A23" s="419" t="s">
        <v>244</v>
      </c>
      <c r="B23" s="418"/>
      <c r="C23" s="418"/>
      <c r="D23" s="418"/>
      <c r="E23" s="22"/>
      <c r="F23" s="22"/>
      <c r="G23" s="22"/>
      <c r="H23" s="22"/>
      <c r="I23" s="419" t="s">
        <v>245</v>
      </c>
      <c r="J23" s="418"/>
      <c r="K23" s="418"/>
      <c r="L23" s="418"/>
    </row>
    <row r="24" spans="1:12" ht="15.75" x14ac:dyDescent="0.3">
      <c r="A24" s="418"/>
      <c r="B24" s="419"/>
      <c r="C24" s="418"/>
      <c r="D24" s="418"/>
      <c r="E24" s="22"/>
      <c r="F24" s="22"/>
      <c r="G24" s="22"/>
      <c r="H24" s="22"/>
      <c r="I24" s="418"/>
      <c r="J24" s="418"/>
      <c r="K24" s="419"/>
      <c r="L24" s="418"/>
    </row>
    <row r="25" spans="1:12" ht="15.75" x14ac:dyDescent="0.3">
      <c r="A25" s="418" t="s">
        <v>246</v>
      </c>
      <c r="B25" s="418"/>
      <c r="C25" s="418"/>
      <c r="D25" s="418"/>
      <c r="E25" s="22"/>
      <c r="F25" s="22"/>
      <c r="G25" s="22"/>
      <c r="H25" s="22"/>
      <c r="I25" s="418" t="s">
        <v>247</v>
      </c>
      <c r="J25" s="418"/>
      <c r="K25" s="418"/>
      <c r="L25" s="418"/>
    </row>
    <row r="26" spans="1:12" ht="15.75" x14ac:dyDescent="0.3">
      <c r="A26" s="419" t="s">
        <v>248</v>
      </c>
      <c r="B26" s="418"/>
      <c r="C26" s="418"/>
      <c r="D26" s="418"/>
      <c r="E26" s="22"/>
      <c r="F26" s="22"/>
      <c r="G26" s="22"/>
      <c r="H26" s="22"/>
      <c r="I26" s="419" t="s">
        <v>249</v>
      </c>
      <c r="J26" s="418"/>
      <c r="K26" s="418"/>
      <c r="L26" s="418"/>
    </row>
    <row r="27" spans="1:12" ht="15.75" x14ac:dyDescent="0.3">
      <c r="A27" s="418"/>
      <c r="B27" s="419"/>
      <c r="C27" s="418"/>
      <c r="D27" s="418"/>
      <c r="E27" s="22"/>
      <c r="F27" s="22"/>
      <c r="G27" s="22"/>
      <c r="H27" s="22"/>
      <c r="I27" s="418"/>
      <c r="J27" s="418"/>
      <c r="K27" s="419"/>
      <c r="L27" s="418"/>
    </row>
    <row r="28" spans="1:12" ht="15.75" x14ac:dyDescent="0.3">
      <c r="A28" s="418"/>
      <c r="B28" s="418"/>
      <c r="C28" s="418"/>
      <c r="D28" s="418"/>
      <c r="E28" s="22"/>
      <c r="F28" s="22"/>
      <c r="G28" s="22"/>
      <c r="H28" s="22"/>
      <c r="I28" s="418" t="s">
        <v>250</v>
      </c>
      <c r="J28" s="418"/>
      <c r="K28" s="418"/>
      <c r="L28" s="418"/>
    </row>
  </sheetData>
  <mergeCells count="7">
    <mergeCell ref="B5:J6"/>
    <mergeCell ref="A8:K8"/>
    <mergeCell ref="A9:A10"/>
    <mergeCell ref="B9:C9"/>
    <mergeCell ref="D9:E9"/>
    <mergeCell ref="F9:G9"/>
    <mergeCell ref="H9:I9"/>
  </mergeCells>
  <pageMargins left="0.70866141732283472" right="0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K19" sqref="K19"/>
    </sheetView>
  </sheetViews>
  <sheetFormatPr defaultRowHeight="15" x14ac:dyDescent="0.25"/>
  <cols>
    <col min="1" max="1" width="28.140625" customWidth="1"/>
    <col min="3" max="3" width="12.85546875" customWidth="1"/>
    <col min="5" max="5" width="12" customWidth="1"/>
    <col min="7" max="7" width="11.85546875" customWidth="1"/>
    <col min="9" max="9" width="13.140625" customWidth="1"/>
    <col min="10" max="10" width="12.28515625" customWidth="1"/>
    <col min="11" max="11" width="14.42578125" customWidth="1"/>
  </cols>
  <sheetData>
    <row r="2" spans="1:13" x14ac:dyDescent="0.25">
      <c r="A2" s="416" t="s">
        <v>236</v>
      </c>
    </row>
    <row r="3" spans="1:13" x14ac:dyDescent="0.25">
      <c r="A3" s="416" t="s">
        <v>270</v>
      </c>
    </row>
    <row r="4" spans="1:13" ht="15" customHeight="1" x14ac:dyDescent="0.25"/>
    <row r="5" spans="1:13" ht="18.75" x14ac:dyDescent="0.3">
      <c r="B5" s="415"/>
      <c r="C5" s="479" t="s">
        <v>256</v>
      </c>
      <c r="D5" s="480"/>
      <c r="E5" s="480"/>
      <c r="F5" s="480"/>
      <c r="G5" s="480"/>
      <c r="H5" s="480"/>
      <c r="I5" s="480"/>
      <c r="J5" s="480"/>
      <c r="K5" s="480"/>
    </row>
    <row r="6" spans="1:13" x14ac:dyDescent="0.25">
      <c r="C6" s="480"/>
      <c r="D6" s="480"/>
      <c r="E6" s="480"/>
      <c r="F6" s="480"/>
      <c r="G6" s="480"/>
      <c r="H6" s="480"/>
      <c r="I6" s="480"/>
      <c r="J6" s="480"/>
      <c r="K6" s="480"/>
    </row>
    <row r="7" spans="1:13" ht="16.5" thickBot="1" x14ac:dyDescent="0.3">
      <c r="C7" s="424"/>
      <c r="D7" s="424"/>
      <c r="E7" s="424"/>
      <c r="F7" s="424"/>
      <c r="G7" s="424"/>
      <c r="H7" s="424"/>
      <c r="I7" s="424"/>
      <c r="J7" s="424"/>
      <c r="K7" s="424"/>
    </row>
    <row r="8" spans="1:13" ht="18" customHeight="1" thickBot="1" x14ac:dyDescent="0.4">
      <c r="A8" s="481" t="s">
        <v>11</v>
      </c>
      <c r="B8" s="469"/>
      <c r="C8" s="469"/>
      <c r="D8" s="469"/>
      <c r="E8" s="469"/>
      <c r="F8" s="469"/>
      <c r="G8" s="469"/>
      <c r="H8" s="469"/>
      <c r="I8" s="469"/>
      <c r="J8" s="469"/>
      <c r="K8" s="482"/>
    </row>
    <row r="9" spans="1:13" ht="30.75" customHeight="1" x14ac:dyDescent="0.35">
      <c r="A9" s="473" t="s">
        <v>34</v>
      </c>
      <c r="B9" s="475" t="s">
        <v>129</v>
      </c>
      <c r="C9" s="476"/>
      <c r="D9" s="475" t="s">
        <v>130</v>
      </c>
      <c r="E9" s="476"/>
      <c r="F9" s="475" t="s">
        <v>226</v>
      </c>
      <c r="G9" s="476"/>
      <c r="H9" s="472" t="s">
        <v>227</v>
      </c>
      <c r="I9" s="472"/>
      <c r="J9" s="401" t="s">
        <v>30</v>
      </c>
      <c r="K9" s="402" t="s">
        <v>144</v>
      </c>
    </row>
    <row r="10" spans="1:13" ht="15.75" x14ac:dyDescent="0.3">
      <c r="A10" s="474"/>
      <c r="B10" s="63" t="s">
        <v>17</v>
      </c>
      <c r="C10" s="63" t="s">
        <v>43</v>
      </c>
      <c r="D10" s="63" t="s">
        <v>17</v>
      </c>
      <c r="E10" s="63" t="s">
        <v>43</v>
      </c>
      <c r="F10" s="63" t="s">
        <v>17</v>
      </c>
      <c r="G10" s="63" t="s">
        <v>43</v>
      </c>
      <c r="H10" s="65" t="s">
        <v>17</v>
      </c>
      <c r="I10" s="65" t="s">
        <v>43</v>
      </c>
      <c r="J10" s="274" t="s">
        <v>43</v>
      </c>
      <c r="K10" s="403" t="s">
        <v>43</v>
      </c>
    </row>
    <row r="11" spans="1:13" ht="15.75" x14ac:dyDescent="0.3">
      <c r="A11" s="406" t="s">
        <v>44</v>
      </c>
      <c r="B11" s="135">
        <v>301</v>
      </c>
      <c r="C11" s="136">
        <f>SUM(B11*1.1147*1709)</f>
        <v>573411.71230000001</v>
      </c>
      <c r="D11" s="135">
        <v>301</v>
      </c>
      <c r="E11" s="136">
        <f>SUM(D11*1.1147*1709)</f>
        <v>573411.71230000001</v>
      </c>
      <c r="F11" s="135">
        <v>319</v>
      </c>
      <c r="G11" s="136">
        <f>SUM(F11*1.1147*1709)</f>
        <v>607702.11369999999</v>
      </c>
      <c r="H11" s="79">
        <f>SUM(B11+D11+F11)</f>
        <v>921</v>
      </c>
      <c r="I11" s="80">
        <f>SUM(C11+E11+G11)</f>
        <v>1754525.5383000001</v>
      </c>
      <c r="J11" s="275">
        <v>1146823.42</v>
      </c>
      <c r="K11" s="405">
        <f>SUM(I11-J11)</f>
        <v>607702.11830000021</v>
      </c>
    </row>
    <row r="12" spans="1:13" ht="15.75" x14ac:dyDescent="0.3">
      <c r="A12" s="406" t="s">
        <v>52</v>
      </c>
      <c r="B12" s="97"/>
      <c r="C12" s="24">
        <v>243000</v>
      </c>
      <c r="D12" s="97"/>
      <c r="E12" s="24">
        <v>243000</v>
      </c>
      <c r="F12" s="97"/>
      <c r="G12" s="24">
        <v>243000</v>
      </c>
      <c r="H12" s="79">
        <f t="shared" ref="H12:I14" si="0">SUM(B12+D12+F12)</f>
        <v>0</v>
      </c>
      <c r="I12" s="80">
        <f t="shared" si="0"/>
        <v>729000</v>
      </c>
      <c r="J12" s="275">
        <v>486000</v>
      </c>
      <c r="K12" s="405">
        <f t="shared" ref="K12:K13" si="1">SUM(I12-J12)</f>
        <v>243000</v>
      </c>
    </row>
    <row r="13" spans="1:13" ht="27" x14ac:dyDescent="0.3">
      <c r="A13" s="406" t="s">
        <v>53</v>
      </c>
      <c r="B13" s="97"/>
      <c r="C13" s="24">
        <v>5000</v>
      </c>
      <c r="D13" s="97"/>
      <c r="E13" s="24">
        <v>5000</v>
      </c>
      <c r="F13" s="97"/>
      <c r="G13" s="24">
        <v>5000</v>
      </c>
      <c r="H13" s="79">
        <f t="shared" si="0"/>
        <v>0</v>
      </c>
      <c r="I13" s="80">
        <f t="shared" si="0"/>
        <v>15000</v>
      </c>
      <c r="J13" s="275">
        <v>10000</v>
      </c>
      <c r="K13" s="405">
        <f t="shared" si="1"/>
        <v>5000</v>
      </c>
    </row>
    <row r="14" spans="1:13" ht="16.5" thickBot="1" x14ac:dyDescent="0.35">
      <c r="A14" s="407" t="s">
        <v>57</v>
      </c>
      <c r="B14" s="408">
        <f t="shared" ref="B14:K14" si="2">SUM(B11:B13)</f>
        <v>301</v>
      </c>
      <c r="C14" s="409">
        <f t="shared" si="2"/>
        <v>821411.71230000001</v>
      </c>
      <c r="D14" s="408">
        <f t="shared" si="2"/>
        <v>301</v>
      </c>
      <c r="E14" s="409">
        <f t="shared" si="2"/>
        <v>821411.71230000001</v>
      </c>
      <c r="F14" s="408">
        <f t="shared" ref="F14:G14" si="3">SUM(F11:F13)</f>
        <v>319</v>
      </c>
      <c r="G14" s="409">
        <f t="shared" si="3"/>
        <v>855702.11369999999</v>
      </c>
      <c r="H14" s="412">
        <f t="shared" si="0"/>
        <v>921</v>
      </c>
      <c r="I14" s="413">
        <f t="shared" si="0"/>
        <v>2498525.5383000001</v>
      </c>
      <c r="J14" s="410">
        <f t="shared" si="2"/>
        <v>1642823.42</v>
      </c>
      <c r="K14" s="411">
        <f t="shared" si="2"/>
        <v>855702.11830000021</v>
      </c>
    </row>
    <row r="16" spans="1:13" ht="15.75" x14ac:dyDescent="0.3">
      <c r="A16" s="417" t="s">
        <v>225</v>
      </c>
      <c r="B16" s="417"/>
      <c r="C16" s="417"/>
      <c r="D16" s="418"/>
      <c r="E16" s="22"/>
      <c r="F16" s="417" t="s">
        <v>251</v>
      </c>
      <c r="G16" s="22"/>
      <c r="H16" s="22"/>
      <c r="I16" s="22"/>
      <c r="J16" s="22"/>
      <c r="K16" s="417"/>
      <c r="L16" s="418"/>
      <c r="M16" s="22"/>
    </row>
    <row r="17" spans="1:13" ht="15.75" x14ac:dyDescent="0.3">
      <c r="A17" s="418" t="s">
        <v>238</v>
      </c>
      <c r="B17" s="418"/>
      <c r="C17" s="418"/>
      <c r="D17" s="418"/>
      <c r="E17" s="22"/>
      <c r="F17" s="418" t="s">
        <v>239</v>
      </c>
      <c r="G17" s="22"/>
      <c r="H17" s="22"/>
      <c r="I17" s="22"/>
      <c r="J17" s="22"/>
      <c r="K17" s="418"/>
      <c r="L17" s="418"/>
      <c r="M17" s="22"/>
    </row>
    <row r="18" spans="1:13" ht="15.75" x14ac:dyDescent="0.3">
      <c r="A18" s="419" t="s">
        <v>240</v>
      </c>
      <c r="B18" s="418"/>
      <c r="C18" s="419"/>
      <c r="D18" s="418"/>
      <c r="E18" s="22"/>
      <c r="F18" s="419" t="s">
        <v>252</v>
      </c>
      <c r="G18" s="22"/>
      <c r="H18" s="22"/>
      <c r="I18" s="22"/>
      <c r="J18" s="22"/>
      <c r="K18" s="419"/>
      <c r="L18" s="418"/>
      <c r="M18" s="22"/>
    </row>
    <row r="19" spans="1:13" ht="15.75" x14ac:dyDescent="0.3">
      <c r="A19" s="419"/>
      <c r="B19" s="418"/>
      <c r="C19" s="419"/>
      <c r="D19" s="418"/>
      <c r="E19" s="22"/>
      <c r="F19" s="419"/>
      <c r="G19" s="22"/>
      <c r="H19" s="22"/>
      <c r="I19" s="22"/>
      <c r="J19" s="22"/>
      <c r="K19" s="419"/>
      <c r="L19" s="418"/>
      <c r="M19" s="22"/>
    </row>
    <row r="20" spans="1:13" ht="15.75" x14ac:dyDescent="0.3">
      <c r="A20" s="418"/>
      <c r="B20" s="418"/>
      <c r="C20" s="418"/>
      <c r="D20" s="418"/>
      <c r="E20" s="22"/>
      <c r="F20" s="418"/>
      <c r="G20" s="22"/>
      <c r="H20" s="22"/>
      <c r="I20" s="22"/>
      <c r="J20" s="22"/>
      <c r="K20" s="418"/>
      <c r="L20" s="418"/>
      <c r="M20" s="22"/>
    </row>
    <row r="21" spans="1:13" ht="15.75" x14ac:dyDescent="0.3">
      <c r="A21" s="418" t="s">
        <v>242</v>
      </c>
      <c r="B21" s="418"/>
      <c r="C21" s="418"/>
      <c r="D21" s="418"/>
      <c r="E21" s="22"/>
      <c r="F21" s="418" t="s">
        <v>243</v>
      </c>
      <c r="G21" s="22"/>
      <c r="H21" s="22"/>
      <c r="I21" s="22"/>
      <c r="J21" s="22"/>
      <c r="K21" s="418"/>
      <c r="L21" s="418"/>
      <c r="M21" s="22"/>
    </row>
    <row r="22" spans="1:13" ht="15.75" x14ac:dyDescent="0.3">
      <c r="A22" s="419" t="s">
        <v>244</v>
      </c>
      <c r="B22" s="418"/>
      <c r="C22" s="419"/>
      <c r="D22" s="418"/>
      <c r="E22" s="22"/>
      <c r="F22" s="419" t="s">
        <v>253</v>
      </c>
      <c r="G22" s="22"/>
      <c r="H22" s="22"/>
      <c r="I22" s="22"/>
      <c r="J22" s="22"/>
      <c r="K22" s="419"/>
      <c r="L22" s="418"/>
      <c r="M22" s="22"/>
    </row>
    <row r="23" spans="1:13" ht="15.75" x14ac:dyDescent="0.3">
      <c r="A23" s="419"/>
      <c r="B23" s="418"/>
      <c r="C23" s="419"/>
      <c r="D23" s="418"/>
      <c r="E23" s="22"/>
      <c r="F23" s="419"/>
      <c r="G23" s="22"/>
      <c r="H23" s="22"/>
      <c r="I23" s="22"/>
      <c r="J23" s="22"/>
      <c r="K23" s="419"/>
      <c r="L23" s="418"/>
      <c r="M23" s="22"/>
    </row>
    <row r="24" spans="1:13" ht="15.75" x14ac:dyDescent="0.3">
      <c r="A24" s="418"/>
      <c r="B24" s="418"/>
      <c r="C24" s="418"/>
      <c r="D24" s="418"/>
      <c r="E24" s="22"/>
      <c r="F24" s="418"/>
      <c r="G24" s="22"/>
      <c r="H24" s="22"/>
      <c r="I24" s="22"/>
      <c r="J24" s="22"/>
      <c r="K24" s="418"/>
      <c r="L24" s="418"/>
      <c r="M24" s="22"/>
    </row>
    <row r="25" spans="1:13" ht="15.75" x14ac:dyDescent="0.3">
      <c r="A25" s="418" t="s">
        <v>246</v>
      </c>
      <c r="B25" s="418"/>
      <c r="C25" s="419"/>
      <c r="D25" s="418"/>
      <c r="E25" s="22"/>
      <c r="F25" s="419" t="s">
        <v>254</v>
      </c>
      <c r="G25" s="22"/>
      <c r="H25" s="22"/>
      <c r="I25" s="22"/>
      <c r="J25" s="22"/>
      <c r="K25" s="419"/>
      <c r="L25" s="418"/>
      <c r="M25" s="22"/>
    </row>
    <row r="26" spans="1:13" ht="15.75" x14ac:dyDescent="0.3">
      <c r="A26" s="419" t="s">
        <v>248</v>
      </c>
      <c r="B26" s="418"/>
      <c r="C26" s="419"/>
      <c r="D26" s="418"/>
      <c r="E26" s="22"/>
      <c r="F26" s="419" t="s">
        <v>255</v>
      </c>
      <c r="G26" s="22"/>
      <c r="H26" s="22"/>
      <c r="I26" s="22"/>
      <c r="J26" s="22"/>
      <c r="K26" s="419"/>
      <c r="L26" s="418"/>
      <c r="M26" s="22"/>
    </row>
    <row r="27" spans="1:13" ht="15.75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mergeCells count="7">
    <mergeCell ref="C5:K6"/>
    <mergeCell ref="A8:K8"/>
    <mergeCell ref="A9:A10"/>
    <mergeCell ref="B9:C9"/>
    <mergeCell ref="D9:E9"/>
    <mergeCell ref="F9:G9"/>
    <mergeCell ref="H9:I9"/>
  </mergeCells>
  <pageMargins left="0.70866141732283472" right="0.11811023622047245" top="0.74803149606299213" bottom="0.74803149606299213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O21" sqref="O21"/>
    </sheetView>
  </sheetViews>
  <sheetFormatPr defaultRowHeight="15" x14ac:dyDescent="0.25"/>
  <cols>
    <col min="1" max="1" width="26.7109375" customWidth="1"/>
    <col min="3" max="3" width="13.5703125" customWidth="1"/>
    <col min="5" max="5" width="15.140625" customWidth="1"/>
    <col min="7" max="7" width="12.140625" customWidth="1"/>
    <col min="9" max="10" width="12.140625" customWidth="1"/>
    <col min="11" max="11" width="12" customWidth="1"/>
  </cols>
  <sheetData>
    <row r="2" spans="1:11" x14ac:dyDescent="0.25">
      <c r="A2" s="416" t="s">
        <v>236</v>
      </c>
    </row>
    <row r="3" spans="1:11" x14ac:dyDescent="0.25">
      <c r="A3" s="416" t="s">
        <v>271</v>
      </c>
    </row>
    <row r="5" spans="1:11" x14ac:dyDescent="0.25">
      <c r="C5" s="479" t="s">
        <v>256</v>
      </c>
      <c r="D5" s="480"/>
      <c r="E5" s="480"/>
      <c r="F5" s="480"/>
      <c r="G5" s="480"/>
      <c r="H5" s="480"/>
      <c r="I5" s="480"/>
      <c r="J5" s="480"/>
      <c r="K5" s="480"/>
    </row>
    <row r="6" spans="1:11" x14ac:dyDescent="0.25">
      <c r="C6" s="480"/>
      <c r="D6" s="480"/>
      <c r="E6" s="480"/>
      <c r="F6" s="480"/>
      <c r="G6" s="480"/>
      <c r="H6" s="480"/>
      <c r="I6" s="480"/>
      <c r="J6" s="480"/>
      <c r="K6" s="480"/>
    </row>
    <row r="8" spans="1:11" ht="15.75" thickBot="1" x14ac:dyDescent="0.3"/>
    <row r="9" spans="1:11" ht="18" customHeight="1" thickBot="1" x14ac:dyDescent="0.4">
      <c r="A9" s="481" t="s">
        <v>62</v>
      </c>
      <c r="B9" s="469"/>
      <c r="C9" s="469"/>
      <c r="D9" s="469"/>
      <c r="E9" s="469"/>
      <c r="F9" s="469"/>
      <c r="G9" s="469"/>
      <c r="H9" s="469"/>
      <c r="I9" s="469"/>
      <c r="J9" s="469"/>
      <c r="K9" s="482"/>
    </row>
    <row r="10" spans="1:11" ht="30.75" customHeight="1" x14ac:dyDescent="0.35">
      <c r="A10" s="477" t="s">
        <v>34</v>
      </c>
      <c r="B10" s="475" t="s">
        <v>129</v>
      </c>
      <c r="C10" s="476"/>
      <c r="D10" s="475" t="s">
        <v>130</v>
      </c>
      <c r="E10" s="476"/>
      <c r="F10" s="475" t="s">
        <v>226</v>
      </c>
      <c r="G10" s="476"/>
      <c r="H10" s="472" t="s">
        <v>227</v>
      </c>
      <c r="I10" s="472"/>
      <c r="J10" s="401" t="s">
        <v>30</v>
      </c>
      <c r="K10" s="402" t="s">
        <v>144</v>
      </c>
    </row>
    <row r="11" spans="1:11" ht="15.75" x14ac:dyDescent="0.3">
      <c r="A11" s="478"/>
      <c r="B11" s="63" t="s">
        <v>17</v>
      </c>
      <c r="C11" s="63" t="s">
        <v>43</v>
      </c>
      <c r="D11" s="63" t="s">
        <v>17</v>
      </c>
      <c r="E11" s="63" t="s">
        <v>43</v>
      </c>
      <c r="F11" s="63" t="s">
        <v>17</v>
      </c>
      <c r="G11" s="63" t="s">
        <v>43</v>
      </c>
      <c r="H11" s="65" t="s">
        <v>17</v>
      </c>
      <c r="I11" s="65" t="s">
        <v>43</v>
      </c>
      <c r="J11" s="274" t="s">
        <v>43</v>
      </c>
      <c r="K11" s="403" t="s">
        <v>43</v>
      </c>
    </row>
    <row r="12" spans="1:11" ht="15.75" x14ac:dyDescent="0.3">
      <c r="A12" s="406" t="s">
        <v>44</v>
      </c>
      <c r="B12" s="76">
        <v>332</v>
      </c>
      <c r="C12" s="158">
        <f>SUM(B12*1.3716*1709)</f>
        <v>778229.38079999993</v>
      </c>
      <c r="D12" s="76">
        <v>332</v>
      </c>
      <c r="E12" s="158">
        <f>SUM(D12*1.3716*1709)</f>
        <v>778229.38079999993</v>
      </c>
      <c r="F12" s="76">
        <v>341</v>
      </c>
      <c r="G12" s="158">
        <f>SUM(F12*1.3716*1709)</f>
        <v>799325.96039999998</v>
      </c>
      <c r="H12" s="79">
        <f>SUM(B12+D12+F12)</f>
        <v>1005</v>
      </c>
      <c r="I12" s="80">
        <f>SUM(C12+E12+G12)</f>
        <v>2355784.7220000001</v>
      </c>
      <c r="J12" s="275">
        <v>1556458.76</v>
      </c>
      <c r="K12" s="405">
        <f>SUM(I12-J12)</f>
        <v>799325.96200000006</v>
      </c>
    </row>
    <row r="13" spans="1:11" ht="15.75" x14ac:dyDescent="0.3">
      <c r="A13" s="406" t="s">
        <v>52</v>
      </c>
      <c r="B13" s="97"/>
      <c r="C13" s="24">
        <v>374500</v>
      </c>
      <c r="D13" s="97"/>
      <c r="E13" s="24">
        <v>374500</v>
      </c>
      <c r="F13" s="97"/>
      <c r="G13" s="24">
        <v>375000</v>
      </c>
      <c r="H13" s="79">
        <f t="shared" ref="H13:I15" si="0">SUM(B13+D13+F13)</f>
        <v>0</v>
      </c>
      <c r="I13" s="80">
        <f t="shared" si="0"/>
        <v>1124000</v>
      </c>
      <c r="J13" s="275">
        <v>749000</v>
      </c>
      <c r="K13" s="405">
        <f t="shared" ref="K13:K14" si="1">SUM(I13-J13)</f>
        <v>375000</v>
      </c>
    </row>
    <row r="14" spans="1:11" ht="27" x14ac:dyDescent="0.3">
      <c r="A14" s="406" t="s">
        <v>53</v>
      </c>
      <c r="B14" s="97"/>
      <c r="C14" s="24">
        <v>2500</v>
      </c>
      <c r="D14" s="97"/>
      <c r="E14" s="24">
        <v>2500</v>
      </c>
      <c r="F14" s="97"/>
      <c r="G14" s="24">
        <v>2000</v>
      </c>
      <c r="H14" s="79">
        <f t="shared" si="0"/>
        <v>0</v>
      </c>
      <c r="I14" s="80">
        <f t="shared" si="0"/>
        <v>7000</v>
      </c>
      <c r="J14" s="275">
        <v>5000</v>
      </c>
      <c r="K14" s="405">
        <f t="shared" si="1"/>
        <v>2000</v>
      </c>
    </row>
    <row r="15" spans="1:11" ht="16.5" thickBot="1" x14ac:dyDescent="0.35">
      <c r="A15" s="407" t="s">
        <v>57</v>
      </c>
      <c r="B15" s="408">
        <f t="shared" ref="B15:K15" si="2">SUM(B12:B14)</f>
        <v>332</v>
      </c>
      <c r="C15" s="409">
        <f t="shared" si="2"/>
        <v>1155229.3807999999</v>
      </c>
      <c r="D15" s="408">
        <f t="shared" si="2"/>
        <v>332</v>
      </c>
      <c r="E15" s="409">
        <f t="shared" si="2"/>
        <v>1155229.3807999999</v>
      </c>
      <c r="F15" s="408">
        <f t="shared" ref="F15:G15" si="3">SUM(F12:F14)</f>
        <v>341</v>
      </c>
      <c r="G15" s="409">
        <f t="shared" si="3"/>
        <v>1176325.9604</v>
      </c>
      <c r="H15" s="412">
        <f t="shared" si="0"/>
        <v>1005</v>
      </c>
      <c r="I15" s="413">
        <f t="shared" si="0"/>
        <v>3486784.7220000001</v>
      </c>
      <c r="J15" s="410">
        <f t="shared" si="2"/>
        <v>2310458.7599999998</v>
      </c>
      <c r="K15" s="411">
        <f t="shared" si="2"/>
        <v>1176325.9620000001</v>
      </c>
    </row>
    <row r="17" spans="2:11" ht="15.75" x14ac:dyDescent="0.3">
      <c r="B17" s="422" t="s">
        <v>261</v>
      </c>
      <c r="C17" s="22"/>
      <c r="D17" s="22"/>
      <c r="E17" s="22"/>
      <c r="F17" s="22"/>
      <c r="G17" s="22"/>
      <c r="H17" s="22"/>
      <c r="I17" s="423" t="s">
        <v>262</v>
      </c>
      <c r="J17" s="22"/>
      <c r="K17" s="22"/>
    </row>
    <row r="18" spans="2:11" ht="15.75" x14ac:dyDescent="0.3">
      <c r="B18" s="22" t="s">
        <v>238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5.75" x14ac:dyDescent="0.3">
      <c r="B19" s="23" t="s">
        <v>240</v>
      </c>
      <c r="C19" s="22"/>
      <c r="D19" s="22"/>
      <c r="E19" s="22"/>
      <c r="F19" s="22"/>
      <c r="G19" s="22"/>
      <c r="H19" s="22"/>
      <c r="I19" s="22" t="s">
        <v>239</v>
      </c>
      <c r="J19" s="22"/>
      <c r="K19" s="22"/>
    </row>
    <row r="20" spans="2:11" ht="15.75" x14ac:dyDescent="0.3">
      <c r="B20" s="23"/>
      <c r="C20" s="22"/>
      <c r="D20" s="22"/>
      <c r="E20" s="22"/>
      <c r="F20" s="22"/>
      <c r="G20" s="22"/>
      <c r="H20" s="22"/>
      <c r="I20" s="23" t="s">
        <v>263</v>
      </c>
      <c r="J20" s="22"/>
      <c r="K20" s="22"/>
    </row>
    <row r="21" spans="2:11" ht="15.75" x14ac:dyDescent="0.3"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5.75" x14ac:dyDescent="0.3">
      <c r="B22" s="22" t="s">
        <v>242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2:11" ht="15.75" x14ac:dyDescent="0.3">
      <c r="B23" s="23" t="s">
        <v>244</v>
      </c>
      <c r="C23" s="22"/>
      <c r="D23" s="22"/>
      <c r="E23" s="22"/>
      <c r="F23" s="22"/>
      <c r="G23" s="22"/>
      <c r="H23" s="22"/>
      <c r="I23" s="22" t="s">
        <v>243</v>
      </c>
      <c r="J23" s="22"/>
      <c r="K23" s="22"/>
    </row>
    <row r="24" spans="2:11" ht="15.75" x14ac:dyDescent="0.3">
      <c r="B24" s="23"/>
      <c r="C24" s="22"/>
      <c r="D24" s="22"/>
      <c r="E24" s="22"/>
      <c r="F24" s="22"/>
      <c r="G24" s="22"/>
      <c r="H24" s="22"/>
      <c r="I24" s="23" t="s">
        <v>264</v>
      </c>
      <c r="J24" s="22"/>
      <c r="K24" s="22"/>
    </row>
    <row r="25" spans="2:11" ht="15.75" x14ac:dyDescent="0.3"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2:11" ht="15.75" x14ac:dyDescent="0.3">
      <c r="B26" s="22" t="s">
        <v>246</v>
      </c>
      <c r="C26" s="22"/>
      <c r="D26" s="22"/>
      <c r="E26" s="22"/>
      <c r="F26" s="22"/>
      <c r="G26" s="22"/>
      <c r="H26" s="22"/>
      <c r="I26" s="22" t="s">
        <v>265</v>
      </c>
      <c r="J26" s="22"/>
      <c r="K26" s="22"/>
    </row>
    <row r="27" spans="2:11" ht="15.75" x14ac:dyDescent="0.3">
      <c r="B27" s="23" t="s">
        <v>248</v>
      </c>
      <c r="C27" s="22"/>
      <c r="D27" s="22"/>
      <c r="E27" s="22"/>
      <c r="F27" s="22"/>
      <c r="G27" s="22"/>
      <c r="H27" s="22"/>
      <c r="I27" s="23" t="s">
        <v>266</v>
      </c>
      <c r="J27" s="22"/>
      <c r="K27" s="22"/>
    </row>
  </sheetData>
  <mergeCells count="7">
    <mergeCell ref="C5:K6"/>
    <mergeCell ref="A9:K9"/>
    <mergeCell ref="A10:A11"/>
    <mergeCell ref="B10:C10"/>
    <mergeCell ref="D10:E10"/>
    <mergeCell ref="F10:G10"/>
    <mergeCell ref="H10:I10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0. final an 2022</vt:lpstr>
      <vt:lpstr>1,1,necesar lunar</vt:lpstr>
      <vt:lpstr>1,2 contract ian+feb</vt:lpstr>
      <vt:lpstr>2,corect DMS reca</vt:lpstr>
      <vt:lpstr>3,1 necesar lunar corectat</vt:lpstr>
      <vt:lpstr>3,2, contract tr.I 2023</vt:lpstr>
      <vt:lpstr>slobozia</vt:lpstr>
      <vt:lpstr>urziceni</vt:lpstr>
      <vt:lpstr>fetesti</vt:lpstr>
      <vt:lpstr>tandarei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2023-03-09T11:06:08Z</dcterms:modified>
</cp:coreProperties>
</file>