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0. CONTRACTARE 2024\1.Paraclinic 2024\1.Valori contract an 2024\"/>
    </mc:Choice>
  </mc:AlternateContent>
  <xr:revisionPtr revIDLastSave="0" documentId="13_ncr:1_{A52AB966-B98A-49AD-8CE4-1DABCD7F63E2}" xr6:coauthVersionLast="47" xr6:coauthVersionMax="47" xr10:uidLastSave="{00000000-0000-0000-0000-000000000000}"/>
  <bookViews>
    <workbookView xWindow="-120" yWindow="-120" windowWidth="29040" windowHeight="15720" tabRatio="707" xr2:uid="{00000000-000D-0000-FFFF-FFFF00000000}"/>
  </bookViews>
  <sheets>
    <sheet name="2. DIMIN IAN " sheetId="15" r:id="rId1"/>
    <sheet name="buget 16.01.204" sheetId="8" r:id="rId2"/>
    <sheet name="suma max eco" sheetId="1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5" l="1"/>
  <c r="D47" i="15"/>
  <c r="E47" i="15" s="1"/>
  <c r="D42" i="15"/>
  <c r="E42" i="15" s="1"/>
  <c r="D41" i="15"/>
  <c r="E41" i="15" s="1"/>
  <c r="D40" i="15"/>
  <c r="E40" i="15" s="1"/>
  <c r="D39" i="15"/>
  <c r="E39" i="15" s="1"/>
  <c r="D38" i="15"/>
  <c r="E38" i="15" s="1"/>
  <c r="D37" i="15"/>
  <c r="E37" i="15" s="1"/>
  <c r="D32" i="15"/>
  <c r="D31" i="15"/>
  <c r="E31" i="15" s="1"/>
  <c r="D19" i="15"/>
  <c r="E19" i="15" s="1"/>
  <c r="D20" i="15"/>
  <c r="E20" i="15" s="1"/>
  <c r="D21" i="15"/>
  <c r="E21" i="15" s="1"/>
  <c r="D22" i="15"/>
  <c r="E22" i="15" s="1"/>
  <c r="D23" i="15"/>
  <c r="E23" i="15" s="1"/>
  <c r="D24" i="15"/>
  <c r="E24" i="15" s="1"/>
  <c r="D25" i="15"/>
  <c r="D26" i="15"/>
  <c r="D18" i="15"/>
  <c r="C43" i="15"/>
  <c r="C51" i="15" s="1"/>
  <c r="E32" i="15"/>
  <c r="E25" i="15"/>
  <c r="E26" i="15"/>
  <c r="B27" i="8"/>
  <c r="C49" i="15"/>
  <c r="C33" i="15"/>
  <c r="C27" i="15"/>
  <c r="B24" i="8"/>
  <c r="B26" i="8" s="1"/>
  <c r="L23" i="13"/>
  <c r="L20" i="13"/>
  <c r="L24" i="13"/>
  <c r="L22" i="13"/>
  <c r="L21" i="13"/>
  <c r="E20" i="13"/>
  <c r="E21" i="13"/>
  <c r="E22" i="13"/>
  <c r="E23" i="13"/>
  <c r="E24" i="13"/>
  <c r="E49" i="15" l="1"/>
  <c r="D49" i="15"/>
  <c r="E43" i="15"/>
  <c r="D43" i="15"/>
  <c r="E33" i="15"/>
  <c r="D33" i="15"/>
  <c r="D27" i="15"/>
  <c r="E18" i="15"/>
  <c r="E27" i="15" s="1"/>
  <c r="C22" i="8"/>
  <c r="C20" i="8"/>
  <c r="C21" i="8"/>
  <c r="C23" i="8"/>
  <c r="E19" i="13"/>
  <c r="I14" i="13"/>
  <c r="J14" i="13" s="1"/>
  <c r="I13" i="13"/>
  <c r="J13" i="13" s="1"/>
  <c r="I12" i="13"/>
  <c r="J12" i="13" s="1"/>
  <c r="I11" i="13"/>
  <c r="J11" i="13" s="1"/>
  <c r="I10" i="13"/>
  <c r="J10" i="13" s="1"/>
  <c r="I9" i="13"/>
  <c r="J9" i="13" s="1"/>
  <c r="E51" i="15" l="1"/>
  <c r="D51" i="15"/>
  <c r="C24" i="8"/>
</calcChain>
</file>

<file path=xl/sharedStrings.xml><?xml version="1.0" encoding="utf-8"?>
<sst xmlns="http://schemas.openxmlformats.org/spreadsheetml/2006/main" count="146" uniqueCount="82">
  <si>
    <t>CAS IALOMITA</t>
  </si>
  <si>
    <t>SE APROBA,</t>
  </si>
  <si>
    <t>DIRECTOR GENERAL,</t>
  </si>
  <si>
    <t xml:space="preserve">   DIRECTOR EX R.C.</t>
  </si>
  <si>
    <t>EC ANDA BUSUIOC</t>
  </si>
  <si>
    <t>1. LABORATOARE</t>
  </si>
  <si>
    <t>nr crt</t>
  </si>
  <si>
    <t>furnizor</t>
  </si>
  <si>
    <t>PHILOS</t>
  </si>
  <si>
    <t>MEDICTEST</t>
  </si>
  <si>
    <t>BIOMED</t>
  </si>
  <si>
    <t>PLUSS</t>
  </si>
  <si>
    <t>PROFDIAGNOSIS</t>
  </si>
  <si>
    <t>IMEX CELIA</t>
  </si>
  <si>
    <t>SPITAL SLOBOZIA</t>
  </si>
  <si>
    <t>SPITAL FETESTI</t>
  </si>
  <si>
    <t>SPITAL TANDAREI</t>
  </si>
  <si>
    <t>TOTAL</t>
  </si>
  <si>
    <t>2. CITOLOGIE SI ANATOMIE PATOLOGICA</t>
  </si>
  <si>
    <t>SPITAL URZICENI</t>
  </si>
  <si>
    <t>3. ECOGRAFII</t>
  </si>
  <si>
    <t>CAMEGRO</t>
  </si>
  <si>
    <t>NERA</t>
  </si>
  <si>
    <t>MARINESCU DOINA</t>
  </si>
  <si>
    <t>LUNGU TACHE IONEL</t>
  </si>
  <si>
    <t>spital URZICENI</t>
  </si>
  <si>
    <t>INTOCMIT</t>
  </si>
  <si>
    <t>cons Monica Matei</t>
  </si>
  <si>
    <t>spital FETESTI</t>
  </si>
  <si>
    <t xml:space="preserve">        EC   DOINA STAN</t>
  </si>
  <si>
    <t>ec DIANA LAURA NICOLAE</t>
  </si>
  <si>
    <t>LEI</t>
  </si>
  <si>
    <t>LABORATOARE</t>
  </si>
  <si>
    <t>CITOLOGIE</t>
  </si>
  <si>
    <t>RADIOLOGIE IMAGISTICA</t>
  </si>
  <si>
    <t>tip inv</t>
  </si>
  <si>
    <t>ECOGRAFII</t>
  </si>
  <si>
    <t>generala</t>
  </si>
  <si>
    <t>abdomen</t>
  </si>
  <si>
    <t>pelvis</t>
  </si>
  <si>
    <t>ganglionara</t>
  </si>
  <si>
    <t>nr ore/luna</t>
  </si>
  <si>
    <t>nr max eco/luna</t>
  </si>
  <si>
    <t>suma max</t>
  </si>
  <si>
    <t>X</t>
  </si>
  <si>
    <t>transvaginala/transrectala</t>
  </si>
  <si>
    <t xml:space="preserve">3. RADIOLOGIE SI IMAGISTICA </t>
  </si>
  <si>
    <t>ianuarie   2024</t>
  </si>
  <si>
    <t>DIRECTOR EX D.E.</t>
  </si>
  <si>
    <t>ian 2024</t>
  </si>
  <si>
    <t>spital  URZICENI</t>
  </si>
  <si>
    <t>CREDIT ANGAJAMENT IANUARIE 2024</t>
  </si>
  <si>
    <t xml:space="preserve">  DIRECTOR EX D.E.</t>
  </si>
  <si>
    <t>SUMA MAXIMA ECO 01.01.2024</t>
  </si>
  <si>
    <t>dif</t>
  </si>
  <si>
    <t>Propunere de repartizare a creditului de anagajament pentru luna IANUARIE 2024</t>
  </si>
  <si>
    <t>L-V</t>
  </si>
  <si>
    <t xml:space="preserve">2ORE/ZI  S 2.5 ORE </t>
  </si>
  <si>
    <t>12.5 ore/sapt</t>
  </si>
  <si>
    <t>3.5 ore/zi</t>
  </si>
  <si>
    <t>17.5 ore/sapt</t>
  </si>
  <si>
    <t>2 ore/zi</t>
  </si>
  <si>
    <t>10 ore/sapt</t>
  </si>
  <si>
    <t>12 ore/sapt</t>
  </si>
  <si>
    <t>1 ORE/ZI</t>
  </si>
  <si>
    <t>4  ore/sapt</t>
  </si>
  <si>
    <t xml:space="preserve">TOTAL PARACLINIC </t>
  </si>
  <si>
    <t>Nr 12277 din 29.12.2023</t>
  </si>
  <si>
    <t xml:space="preserve">CAS IALOMITA </t>
  </si>
  <si>
    <t>CA INITAIL</t>
  </si>
  <si>
    <t>CA DIMINUAT</t>
  </si>
  <si>
    <t xml:space="preserve">IAN 2024 </t>
  </si>
  <si>
    <t>ian final</t>
  </si>
  <si>
    <t>CA FINAL</t>
  </si>
  <si>
    <t>IAN FINAL</t>
  </si>
  <si>
    <t>DIMINUARE CU 12.50%</t>
  </si>
  <si>
    <t>2.CONTRACT PARACLINIC  AN 2024</t>
  </si>
  <si>
    <t>diminuare cu</t>
  </si>
  <si>
    <t xml:space="preserve"> Monica Matei</t>
  </si>
  <si>
    <t>DIMINUARE valoare contract ianuarie 2024 cu 12.50%</t>
  </si>
  <si>
    <t xml:space="preserve">DIMINUARE CU </t>
  </si>
  <si>
    <t>Nr 461  din16.01.2024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</si>
</sst>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4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3" fillId="0" borderId="3" xfId="1" applyFont="1" applyBorder="1"/>
    <xf numFmtId="4" fontId="1" fillId="0" borderId="0" xfId="0" applyNumberFormat="1" applyFont="1"/>
    <xf numFmtId="0" fontId="2" fillId="0" borderId="7" xfId="1" applyFont="1" applyBorder="1"/>
    <xf numFmtId="0" fontId="2" fillId="0" borderId="8" xfId="1" applyFont="1" applyBorder="1"/>
    <xf numFmtId="0" fontId="2" fillId="0" borderId="12" xfId="1" applyFont="1" applyBorder="1"/>
    <xf numFmtId="0" fontId="2" fillId="0" borderId="13" xfId="1" applyFont="1" applyBorder="1"/>
    <xf numFmtId="0" fontId="3" fillId="0" borderId="0" xfId="1" applyFont="1"/>
    <xf numFmtId="4" fontId="3" fillId="0" borderId="0" xfId="1" applyNumberFormat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4" fontId="1" fillId="0" borderId="1" xfId="0" applyNumberFormat="1" applyFont="1" applyBorder="1"/>
    <xf numFmtId="4" fontId="2" fillId="0" borderId="14" xfId="0" applyNumberFormat="1" applyFont="1" applyBorder="1"/>
    <xf numFmtId="4" fontId="8" fillId="0" borderId="0" xfId="0" applyNumberFormat="1" applyFont="1"/>
    <xf numFmtId="4" fontId="7" fillId="0" borderId="0" xfId="0" applyNumberFormat="1" applyFont="1"/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/>
    <xf numFmtId="4" fontId="4" fillId="0" borderId="14" xfId="0" applyNumberFormat="1" applyFont="1" applyBorder="1"/>
    <xf numFmtId="0" fontId="4" fillId="0" borderId="7" xfId="0" applyFont="1" applyBorder="1"/>
    <xf numFmtId="0" fontId="13" fillId="0" borderId="15" xfId="0" applyFont="1" applyBorder="1"/>
    <xf numFmtId="0" fontId="4" fillId="0" borderId="8" xfId="0" applyFont="1" applyBorder="1"/>
    <xf numFmtId="0" fontId="13" fillId="0" borderId="0" xfId="0" applyFont="1"/>
    <xf numFmtId="0" fontId="8" fillId="0" borderId="0" xfId="0" applyFont="1"/>
    <xf numFmtId="4" fontId="13" fillId="0" borderId="0" xfId="0" applyNumberFormat="1" applyFont="1"/>
    <xf numFmtId="4" fontId="11" fillId="0" borderId="0" xfId="0" applyNumberFormat="1" applyFont="1"/>
    <xf numFmtId="4" fontId="4" fillId="0" borderId="9" xfId="0" applyNumberFormat="1" applyFont="1" applyBorder="1"/>
    <xf numFmtId="0" fontId="12" fillId="0" borderId="10" xfId="1" applyFont="1" applyBorder="1" applyAlignment="1">
      <alignment horizontal="center"/>
    </xf>
    <xf numFmtId="0" fontId="12" fillId="0" borderId="15" xfId="1" applyFont="1" applyBorder="1" applyAlignment="1">
      <alignment horizontal="left"/>
    </xf>
    <xf numFmtId="0" fontId="12" fillId="0" borderId="15" xfId="1" applyFont="1" applyBorder="1" applyAlignment="1">
      <alignment horizontal="center"/>
    </xf>
    <xf numFmtId="0" fontId="15" fillId="0" borderId="0" xfId="0" applyFont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14" xfId="1" applyFont="1" applyBorder="1" applyAlignment="1">
      <alignment horizontal="left"/>
    </xf>
    <xf numFmtId="4" fontId="13" fillId="0" borderId="21" xfId="0" applyNumberFormat="1" applyFont="1" applyBorder="1"/>
    <xf numFmtId="0" fontId="11" fillId="2" borderId="22" xfId="0" applyFont="1" applyFill="1" applyBorder="1" applyAlignment="1">
      <alignment horizontal="center" vertical="justify"/>
    </xf>
    <xf numFmtId="0" fontId="11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11" fillId="0" borderId="14" xfId="0" applyNumberFormat="1" applyFont="1" applyBorder="1"/>
    <xf numFmtId="4" fontId="13" fillId="0" borderId="9" xfId="0" applyNumberFormat="1" applyFont="1" applyBorder="1"/>
    <xf numFmtId="0" fontId="11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3" fontId="11" fillId="0" borderId="15" xfId="0" applyNumberFormat="1" applyFont="1" applyBorder="1"/>
    <xf numFmtId="0" fontId="12" fillId="0" borderId="15" xfId="0" applyFont="1" applyBorder="1"/>
    <xf numFmtId="4" fontId="11" fillId="0" borderId="15" xfId="0" applyNumberFormat="1" applyFont="1" applyBorder="1" applyAlignment="1">
      <alignment horizontal="center"/>
    </xf>
    <xf numFmtId="4" fontId="11" fillId="2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 vertical="justify"/>
    </xf>
    <xf numFmtId="4" fontId="6" fillId="0" borderId="0" xfId="0" applyNumberFormat="1" applyFont="1"/>
    <xf numFmtId="0" fontId="3" fillId="0" borderId="6" xfId="1" applyFont="1" applyBorder="1" applyAlignment="1">
      <alignment horizontal="center" wrapText="1"/>
    </xf>
    <xf numFmtId="0" fontId="2" fillId="0" borderId="14" xfId="0" applyFont="1" applyBorder="1"/>
    <xf numFmtId="0" fontId="2" fillId="0" borderId="14" xfId="1" applyFont="1" applyBorder="1"/>
    <xf numFmtId="0" fontId="2" fillId="0" borderId="5" xfId="1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6" xfId="0" applyFont="1" applyBorder="1"/>
    <xf numFmtId="0" fontId="2" fillId="0" borderId="1" xfId="0" applyFont="1" applyBorder="1"/>
    <xf numFmtId="0" fontId="3" fillId="0" borderId="5" xfId="1" applyFont="1" applyBorder="1"/>
    <xf numFmtId="0" fontId="12" fillId="0" borderId="0" xfId="1" applyFont="1" applyAlignment="1">
      <alignment horizontal="center"/>
    </xf>
    <xf numFmtId="0" fontId="12" fillId="0" borderId="0" xfId="0" applyFont="1"/>
    <xf numFmtId="3" fontId="11" fillId="0" borderId="0" xfId="0" applyNumberFormat="1" applyFont="1"/>
    <xf numFmtId="4" fontId="8" fillId="0" borderId="0" xfId="0" applyNumberFormat="1" applyFont="1" applyAlignment="1">
      <alignment horizontal="center"/>
    </xf>
    <xf numFmtId="0" fontId="10" fillId="0" borderId="15" xfId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4" fontId="8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8" fillId="3" borderId="0" xfId="0" applyFont="1" applyFill="1"/>
    <xf numFmtId="0" fontId="11" fillId="3" borderId="14" xfId="0" applyFont="1" applyFill="1" applyBorder="1" applyAlignment="1">
      <alignment horizontal="center"/>
    </xf>
    <xf numFmtId="0" fontId="10" fillId="0" borderId="0" xfId="0" applyFont="1"/>
    <xf numFmtId="4" fontId="10" fillId="0" borderId="0" xfId="0" applyNumberFormat="1" applyFont="1"/>
    <xf numFmtId="0" fontId="11" fillId="0" borderId="0" xfId="0" applyFont="1" applyAlignment="1">
      <alignment horizontal="center"/>
    </xf>
    <xf numFmtId="0" fontId="3" fillId="0" borderId="3" xfId="1" applyFont="1" applyBorder="1" applyAlignment="1">
      <alignment horizontal="center" wrapText="1"/>
    </xf>
    <xf numFmtId="4" fontId="4" fillId="0" borderId="25" xfId="0" applyNumberFormat="1" applyFont="1" applyBorder="1"/>
    <xf numFmtId="4" fontId="4" fillId="0" borderId="26" xfId="0" applyNumberFormat="1" applyFont="1" applyBorder="1"/>
    <xf numFmtId="4" fontId="1" fillId="0" borderId="3" xfId="0" applyNumberFormat="1" applyFont="1" applyBorder="1"/>
    <xf numFmtId="4" fontId="4" fillId="0" borderId="15" xfId="0" applyNumberFormat="1" applyFont="1" applyBorder="1"/>
    <xf numFmtId="0" fontId="3" fillId="0" borderId="4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justify"/>
    </xf>
    <xf numFmtId="4" fontId="2" fillId="0" borderId="8" xfId="0" applyNumberFormat="1" applyFont="1" applyBorder="1"/>
    <xf numFmtId="4" fontId="2" fillId="0" borderId="13" xfId="0" applyNumberFormat="1" applyFont="1" applyBorder="1"/>
    <xf numFmtId="4" fontId="3" fillId="0" borderId="2" xfId="0" applyNumberFormat="1" applyFont="1" applyBorder="1"/>
    <xf numFmtId="9" fontId="2" fillId="0" borderId="0" xfId="0" applyNumberFormat="1" applyFont="1"/>
    <xf numFmtId="4" fontId="11" fillId="0" borderId="15" xfId="0" applyNumberFormat="1" applyFont="1" applyBorder="1"/>
    <xf numFmtId="0" fontId="11" fillId="0" borderId="15" xfId="0" applyFont="1" applyBorder="1"/>
    <xf numFmtId="0" fontId="3" fillId="0" borderId="2" xfId="0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vertical="justify"/>
    </xf>
    <xf numFmtId="4" fontId="2" fillId="0" borderId="13" xfId="0" applyNumberFormat="1" applyFont="1" applyBorder="1" applyAlignment="1">
      <alignment horizontal="right" vertical="justify"/>
    </xf>
    <xf numFmtId="4" fontId="3" fillId="0" borderId="3" xfId="1" applyNumberFormat="1" applyFont="1" applyBorder="1"/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vertical="justify"/>
    </xf>
    <xf numFmtId="4" fontId="3" fillId="0" borderId="6" xfId="0" applyNumberFormat="1" applyFont="1" applyBorder="1"/>
    <xf numFmtId="4" fontId="2" fillId="0" borderId="14" xfId="0" applyNumberFormat="1" applyFont="1" applyBorder="1" applyAlignment="1">
      <alignment horizontal="right" vertical="justify"/>
    </xf>
    <xf numFmtId="0" fontId="10" fillId="2" borderId="20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justify"/>
    </xf>
    <xf numFmtId="0" fontId="11" fillId="2" borderId="18" xfId="0" applyFont="1" applyFill="1" applyBorder="1" applyAlignment="1">
      <alignment horizontal="center" vertical="justify"/>
    </xf>
    <xf numFmtId="0" fontId="11" fillId="2" borderId="24" xfId="0" applyFont="1" applyFill="1" applyBorder="1" applyAlignment="1">
      <alignment horizontal="center" vertical="justify"/>
    </xf>
    <xf numFmtId="0" fontId="11" fillId="2" borderId="23" xfId="0" applyFont="1" applyFill="1" applyBorder="1" applyAlignment="1">
      <alignment horizontal="center" vertical="justify"/>
    </xf>
    <xf numFmtId="0" fontId="2" fillId="4" borderId="0" xfId="0" applyFont="1" applyFill="1"/>
    <xf numFmtId="10" fontId="2" fillId="4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320D3-95A3-42AF-8C0E-311470C5C7A6}">
  <dimension ref="A1:O55"/>
  <sheetViews>
    <sheetView tabSelected="1" topLeftCell="A4" workbookViewId="0">
      <selection activeCell="C16" sqref="C16:E16"/>
    </sheetView>
  </sheetViews>
  <sheetFormatPr defaultRowHeight="15" x14ac:dyDescent="0.25"/>
  <cols>
    <col min="1" max="1" width="7" style="2" customWidth="1"/>
    <col min="2" max="2" width="24.5703125" style="2" customWidth="1"/>
    <col min="3" max="3" width="26.5703125" style="2" customWidth="1"/>
    <col min="4" max="4" width="13.7109375" style="2" customWidth="1"/>
    <col min="5" max="5" width="14.85546875" style="2" customWidth="1"/>
    <col min="6" max="6" width="13.140625" style="2" bestFit="1" customWidth="1"/>
    <col min="7" max="7" width="12.7109375" style="2" customWidth="1"/>
    <col min="8" max="8" width="11.85546875" style="2" customWidth="1"/>
    <col min="9" max="9" width="11.7109375" style="2" bestFit="1" customWidth="1"/>
    <col min="10" max="13" width="11.28515625" style="2" bestFit="1" customWidth="1"/>
    <col min="14" max="14" width="11.42578125" style="2" bestFit="1" customWidth="1"/>
    <col min="15" max="15" width="13.140625" style="2" bestFit="1" customWidth="1"/>
    <col min="16" max="16384" width="9.140625" style="2"/>
  </cols>
  <sheetData>
    <row r="1" spans="1:9" x14ac:dyDescent="0.25">
      <c r="A1" s="1" t="s">
        <v>0</v>
      </c>
    </row>
    <row r="2" spans="1:9" ht="15" customHeight="1" x14ac:dyDescent="0.25">
      <c r="A2" s="3" t="s">
        <v>81</v>
      </c>
      <c r="B2" s="72"/>
      <c r="F2" s="71"/>
      <c r="G2" s="71"/>
      <c r="H2" s="71"/>
      <c r="I2" s="71"/>
    </row>
    <row r="3" spans="1:9" ht="15" customHeight="1" x14ac:dyDescent="0.25">
      <c r="A3" s="3"/>
      <c r="B3" s="72"/>
      <c r="E3" s="70"/>
      <c r="F3" s="71"/>
      <c r="G3" s="71"/>
      <c r="H3" s="71"/>
      <c r="I3" s="71"/>
    </row>
    <row r="4" spans="1:9" ht="17.25" customHeight="1" x14ac:dyDescent="0.25">
      <c r="A4" s="3"/>
      <c r="B4" s="3"/>
      <c r="C4" s="3"/>
      <c r="D4" s="70" t="s">
        <v>1</v>
      </c>
      <c r="E4" s="3"/>
      <c r="F4" s="3"/>
      <c r="G4" s="3"/>
      <c r="I4" s="3"/>
    </row>
    <row r="5" spans="1:9" x14ac:dyDescent="0.25">
      <c r="A5" s="3"/>
      <c r="B5" s="3"/>
      <c r="C5" s="3"/>
      <c r="D5" s="70"/>
      <c r="E5" s="3"/>
      <c r="F5" s="3"/>
      <c r="G5" s="3"/>
      <c r="I5" s="3"/>
    </row>
    <row r="6" spans="1:9" s="4" customFormat="1" x14ac:dyDescent="0.25">
      <c r="A6" s="3" t="s">
        <v>2</v>
      </c>
      <c r="B6" s="3"/>
      <c r="C6" s="3" t="s">
        <v>48</v>
      </c>
      <c r="E6" s="3" t="s">
        <v>3</v>
      </c>
    </row>
    <row r="7" spans="1:9" s="4" customFormat="1" x14ac:dyDescent="0.25">
      <c r="A7" s="3" t="s">
        <v>29</v>
      </c>
      <c r="B7" s="3"/>
      <c r="C7" s="3" t="s">
        <v>30</v>
      </c>
      <c r="E7" s="1" t="s">
        <v>4</v>
      </c>
    </row>
    <row r="8" spans="1:9" s="4" customFormat="1" x14ac:dyDescent="0.25">
      <c r="A8" s="3"/>
      <c r="B8" s="3"/>
      <c r="D8" s="3"/>
      <c r="E8" s="2"/>
      <c r="H8" s="1"/>
    </row>
    <row r="9" spans="1:9" s="4" customFormat="1" x14ac:dyDescent="0.25">
      <c r="A9" s="3"/>
      <c r="B9" s="3"/>
      <c r="C9" s="2"/>
      <c r="D9" s="3"/>
      <c r="E9" s="2"/>
      <c r="H9" s="1"/>
    </row>
    <row r="10" spans="1:9" s="4" customFormat="1" x14ac:dyDescent="0.25">
      <c r="A10" s="3"/>
      <c r="B10" s="3"/>
      <c r="C10" s="2"/>
      <c r="D10" s="3"/>
      <c r="E10" s="2"/>
      <c r="H10" s="1"/>
    </row>
    <row r="11" spans="1:9" s="4" customFormat="1" ht="14.25" customHeight="1" x14ac:dyDescent="0.25">
      <c r="A11" s="3"/>
      <c r="B11" s="3"/>
      <c r="C11" s="2"/>
      <c r="D11" s="3"/>
      <c r="E11" s="2"/>
      <c r="H11" s="1"/>
    </row>
    <row r="12" spans="1:9" ht="15" customHeight="1" x14ac:dyDescent="0.25">
      <c r="A12" s="3"/>
      <c r="B12" s="34" t="s">
        <v>76</v>
      </c>
      <c r="D12" s="35"/>
      <c r="E12" s="35"/>
      <c r="F12" s="31"/>
      <c r="G12" s="31"/>
      <c r="H12" s="31"/>
      <c r="I12" s="31"/>
    </row>
    <row r="13" spans="1:9" ht="15" customHeight="1" x14ac:dyDescent="0.25">
      <c r="A13" s="3"/>
      <c r="B13" s="34" t="s">
        <v>79</v>
      </c>
      <c r="D13" s="35"/>
      <c r="E13" s="35"/>
      <c r="F13" s="31"/>
      <c r="G13" s="31"/>
      <c r="H13" s="31"/>
      <c r="I13" s="31"/>
    </row>
    <row r="14" spans="1:9" x14ac:dyDescent="0.25">
      <c r="A14" s="3"/>
      <c r="B14" s="32"/>
      <c r="C14" s="33"/>
      <c r="D14" s="33"/>
      <c r="E14" s="33"/>
      <c r="F14" s="31"/>
      <c r="G14" s="31"/>
      <c r="H14" s="31"/>
      <c r="I14" s="31"/>
    </row>
    <row r="15" spans="1:9" x14ac:dyDescent="0.25">
      <c r="F15" s="5"/>
      <c r="G15" s="5"/>
      <c r="H15" s="6"/>
      <c r="I15" s="6"/>
    </row>
    <row r="16" spans="1:9" ht="15.75" thickBot="1" x14ac:dyDescent="0.3">
      <c r="A16" s="3" t="s">
        <v>5</v>
      </c>
      <c r="B16" s="7"/>
      <c r="C16" s="128" t="s">
        <v>75</v>
      </c>
      <c r="D16" s="129">
        <v>0.875</v>
      </c>
      <c r="E16" s="129">
        <v>0.125</v>
      </c>
      <c r="F16" s="6"/>
    </row>
    <row r="17" spans="1:15" ht="17.25" customHeight="1" thickBot="1" x14ac:dyDescent="0.3">
      <c r="A17" s="8" t="s">
        <v>6</v>
      </c>
      <c r="B17" s="9" t="s">
        <v>7</v>
      </c>
      <c r="C17" s="98" t="s">
        <v>47</v>
      </c>
      <c r="D17" s="111" t="s">
        <v>72</v>
      </c>
      <c r="E17" s="115" t="s">
        <v>77</v>
      </c>
      <c r="F17" s="70"/>
      <c r="G17" s="70"/>
      <c r="H17" s="70"/>
      <c r="I17" s="73"/>
      <c r="J17" s="74"/>
      <c r="K17" s="74"/>
      <c r="L17" s="73"/>
      <c r="M17" s="73"/>
      <c r="N17" s="73"/>
    </row>
    <row r="18" spans="1:15" x14ac:dyDescent="0.25">
      <c r="A18" s="38">
        <v>1</v>
      </c>
      <c r="B18" s="40" t="s">
        <v>8</v>
      </c>
      <c r="C18" s="99">
        <v>88465</v>
      </c>
      <c r="D18" s="10">
        <f>ROUND(C18*87.5/100,0)</f>
        <v>77407</v>
      </c>
      <c r="E18" s="37">
        <f>C18-D18</f>
        <v>11058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s="11">
        <v>2</v>
      </c>
      <c r="B19" s="12" t="s">
        <v>9</v>
      </c>
      <c r="C19" s="99">
        <v>76266</v>
      </c>
      <c r="D19" s="10">
        <f t="shared" ref="D19:D26" si="0">ROUND(C19*87.5/100,0)</f>
        <v>66733</v>
      </c>
      <c r="E19" s="102">
        <f t="shared" ref="E19:E26" si="1">C19-D19</f>
        <v>9533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11">
        <v>3</v>
      </c>
      <c r="B20" s="12" t="s">
        <v>10</v>
      </c>
      <c r="C20" s="99">
        <v>82718</v>
      </c>
      <c r="D20" s="10">
        <f t="shared" si="0"/>
        <v>72378</v>
      </c>
      <c r="E20" s="102">
        <f t="shared" si="1"/>
        <v>10340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11">
        <v>4</v>
      </c>
      <c r="B21" s="12" t="s">
        <v>11</v>
      </c>
      <c r="C21" s="99">
        <v>99884</v>
      </c>
      <c r="D21" s="10">
        <f t="shared" si="0"/>
        <v>87399</v>
      </c>
      <c r="E21" s="102">
        <f t="shared" si="1"/>
        <v>12485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11">
        <v>5</v>
      </c>
      <c r="B22" s="12" t="s">
        <v>12</v>
      </c>
      <c r="C22" s="99">
        <v>78590</v>
      </c>
      <c r="D22" s="10">
        <f t="shared" si="0"/>
        <v>68766</v>
      </c>
      <c r="E22" s="102">
        <f t="shared" si="1"/>
        <v>9824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11">
        <v>6</v>
      </c>
      <c r="B23" s="12" t="s">
        <v>13</v>
      </c>
      <c r="C23" s="99">
        <v>64784</v>
      </c>
      <c r="D23" s="10">
        <f t="shared" si="0"/>
        <v>56686</v>
      </c>
      <c r="E23" s="102">
        <f t="shared" si="1"/>
        <v>8098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11">
        <v>7</v>
      </c>
      <c r="B24" s="12" t="s">
        <v>14</v>
      </c>
      <c r="C24" s="99">
        <v>74899</v>
      </c>
      <c r="D24" s="10">
        <f t="shared" si="0"/>
        <v>65537</v>
      </c>
      <c r="E24" s="102">
        <f t="shared" si="1"/>
        <v>9362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s="11">
        <v>8</v>
      </c>
      <c r="B25" s="12" t="s">
        <v>15</v>
      </c>
      <c r="C25" s="99">
        <v>42675</v>
      </c>
      <c r="D25" s="10">
        <f t="shared" si="0"/>
        <v>37341</v>
      </c>
      <c r="E25" s="102">
        <f t="shared" si="1"/>
        <v>5334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thickBot="1" x14ac:dyDescent="0.3">
      <c r="A26" s="13">
        <v>9</v>
      </c>
      <c r="B26" s="14" t="s">
        <v>16</v>
      </c>
      <c r="C26" s="100">
        <v>39791</v>
      </c>
      <c r="D26" s="10">
        <f t="shared" si="0"/>
        <v>34817</v>
      </c>
      <c r="E26" s="102">
        <f t="shared" si="1"/>
        <v>4974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thickBot="1" x14ac:dyDescent="0.3">
      <c r="A27" s="15"/>
      <c r="B27" s="15" t="s">
        <v>17</v>
      </c>
      <c r="C27" s="101">
        <f>SUM(C18:C26)</f>
        <v>648072</v>
      </c>
      <c r="D27" s="101">
        <f t="shared" ref="D27:E27" si="2">SUM(D18:D26)</f>
        <v>567064</v>
      </c>
      <c r="E27" s="101">
        <f t="shared" si="2"/>
        <v>81008</v>
      </c>
      <c r="F27" s="6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5">
      <c r="H28" s="6"/>
      <c r="K28" s="6"/>
      <c r="N28" s="6"/>
      <c r="O28" s="6"/>
    </row>
    <row r="29" spans="1:15" ht="15.75" thickBot="1" x14ac:dyDescent="0.3">
      <c r="A29" s="3" t="s">
        <v>18</v>
      </c>
      <c r="D29" s="108"/>
    </row>
    <row r="30" spans="1:15" ht="16.5" thickBot="1" x14ac:dyDescent="0.3">
      <c r="A30" s="8" t="s">
        <v>6</v>
      </c>
      <c r="B30" s="9" t="s">
        <v>7</v>
      </c>
      <c r="C30" s="77" t="s">
        <v>47</v>
      </c>
      <c r="D30" s="116" t="s">
        <v>72</v>
      </c>
      <c r="E30" s="115" t="s">
        <v>77</v>
      </c>
      <c r="F30" s="70"/>
      <c r="G30" s="70"/>
      <c r="H30" s="70"/>
      <c r="I30" s="73"/>
      <c r="J30" s="74"/>
      <c r="K30" s="74"/>
      <c r="L30" s="73"/>
      <c r="M30" s="73"/>
      <c r="N30" s="73"/>
    </row>
    <row r="31" spans="1:15" x14ac:dyDescent="0.25">
      <c r="A31" s="17">
        <v>1</v>
      </c>
      <c r="B31" s="18" t="s">
        <v>14</v>
      </c>
      <c r="C31" s="117">
        <v>1097</v>
      </c>
      <c r="D31" s="45">
        <f>ROUND(C31*87.5/100,0)</f>
        <v>960</v>
      </c>
      <c r="E31" s="37">
        <f>C31-D31</f>
        <v>137</v>
      </c>
      <c r="F31" s="75"/>
      <c r="G31" s="75"/>
      <c r="H31" s="75"/>
      <c r="I31" s="75"/>
      <c r="J31" s="5"/>
      <c r="K31" s="6"/>
      <c r="L31" s="6"/>
      <c r="M31" s="6"/>
      <c r="N31" s="6"/>
      <c r="O31" s="6"/>
    </row>
    <row r="32" spans="1:15" ht="15.75" thickBot="1" x14ac:dyDescent="0.3">
      <c r="A32" s="19">
        <v>2</v>
      </c>
      <c r="B32" s="20" t="s">
        <v>19</v>
      </c>
      <c r="C32" s="113">
        <v>663</v>
      </c>
      <c r="D32" s="45">
        <f>ROUND(C32*87.5/100,0)</f>
        <v>580</v>
      </c>
      <c r="E32" s="37">
        <f>C32-D32</f>
        <v>83</v>
      </c>
      <c r="F32" s="75"/>
      <c r="G32" s="75"/>
      <c r="H32" s="75"/>
      <c r="I32" s="75"/>
      <c r="J32" s="5"/>
      <c r="K32" s="6"/>
      <c r="L32" s="6"/>
      <c r="M32" s="6"/>
      <c r="N32" s="6"/>
      <c r="O32" s="6"/>
    </row>
    <row r="33" spans="1:15" ht="15.75" thickBot="1" x14ac:dyDescent="0.3">
      <c r="A33" s="15"/>
      <c r="B33" s="15" t="s">
        <v>17</v>
      </c>
      <c r="C33" s="114">
        <f>SUM(C31:C32)</f>
        <v>1760</v>
      </c>
      <c r="D33" s="114">
        <f t="shared" ref="D33:E33" si="3">SUM(D31:D32)</f>
        <v>1540</v>
      </c>
      <c r="E33" s="114">
        <f t="shared" si="3"/>
        <v>220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x14ac:dyDescent="0.25">
      <c r="A34" s="21"/>
      <c r="B34" s="21"/>
      <c r="C34" s="22"/>
      <c r="D34" s="22"/>
      <c r="E34" s="22"/>
      <c r="F34" s="22"/>
      <c r="H34" s="6"/>
      <c r="I34" s="22"/>
      <c r="N34" s="6"/>
      <c r="O34" s="6"/>
    </row>
    <row r="35" spans="1:15" ht="15.75" thickBot="1" x14ac:dyDescent="0.3">
      <c r="A35" s="3" t="s">
        <v>20</v>
      </c>
      <c r="D35" s="108"/>
    </row>
    <row r="36" spans="1:15" ht="16.5" thickBot="1" x14ac:dyDescent="0.3">
      <c r="A36" s="23" t="s">
        <v>6</v>
      </c>
      <c r="B36" s="24" t="s">
        <v>7</v>
      </c>
      <c r="C36" s="98" t="s">
        <v>47</v>
      </c>
      <c r="D36" s="103" t="s">
        <v>72</v>
      </c>
      <c r="E36" s="115" t="s">
        <v>77</v>
      </c>
      <c r="F36" s="70"/>
      <c r="G36" s="70"/>
      <c r="H36" s="70"/>
      <c r="I36" s="73"/>
      <c r="J36" s="74"/>
      <c r="K36" s="74"/>
      <c r="L36" s="73"/>
      <c r="M36" s="73"/>
      <c r="N36" s="73"/>
    </row>
    <row r="37" spans="1:15" x14ac:dyDescent="0.25">
      <c r="A37" s="25">
        <v>1</v>
      </c>
      <c r="B37" s="26" t="s">
        <v>21</v>
      </c>
      <c r="C37" s="119">
        <v>2426</v>
      </c>
      <c r="D37" s="45">
        <f t="shared" ref="D37:D42" si="4">ROUND(C37*87.5/100,0)</f>
        <v>2123</v>
      </c>
      <c r="E37" s="37">
        <f>C37-D37</f>
        <v>303</v>
      </c>
      <c r="F37" s="75"/>
      <c r="G37" s="75"/>
      <c r="H37" s="75"/>
      <c r="I37" s="75"/>
      <c r="J37" s="6"/>
      <c r="K37" s="6"/>
      <c r="L37" s="6"/>
      <c r="M37" s="6"/>
      <c r="N37" s="6"/>
      <c r="O37" s="6"/>
    </row>
    <row r="38" spans="1:15" x14ac:dyDescent="0.25">
      <c r="A38" s="25">
        <v>2</v>
      </c>
      <c r="B38" s="26" t="s">
        <v>22</v>
      </c>
      <c r="C38" s="104">
        <v>5615</v>
      </c>
      <c r="D38" s="45">
        <f t="shared" si="4"/>
        <v>4913</v>
      </c>
      <c r="E38" s="37">
        <f t="shared" ref="E38:E42" si="5">C38-D38</f>
        <v>702</v>
      </c>
      <c r="F38" s="75"/>
      <c r="G38" s="75"/>
      <c r="H38" s="75"/>
      <c r="I38" s="75"/>
      <c r="J38" s="6"/>
      <c r="K38" s="6"/>
      <c r="L38" s="6"/>
      <c r="M38" s="6"/>
      <c r="N38" s="6"/>
      <c r="O38" s="6"/>
    </row>
    <row r="39" spans="1:15" x14ac:dyDescent="0.25">
      <c r="A39" s="25">
        <v>3</v>
      </c>
      <c r="B39" s="26" t="s">
        <v>23</v>
      </c>
      <c r="C39" s="104">
        <v>5108</v>
      </c>
      <c r="D39" s="45">
        <f t="shared" si="4"/>
        <v>4470</v>
      </c>
      <c r="E39" s="37">
        <f t="shared" si="5"/>
        <v>638</v>
      </c>
      <c r="F39" s="75"/>
      <c r="G39" s="75"/>
      <c r="H39" s="75"/>
      <c r="I39" s="75"/>
      <c r="J39" s="6"/>
      <c r="K39" s="6"/>
      <c r="L39" s="6"/>
      <c r="M39" s="6"/>
      <c r="N39" s="6"/>
      <c r="O39" s="6"/>
    </row>
    <row r="40" spans="1:15" x14ac:dyDescent="0.25">
      <c r="A40" s="25">
        <v>4</v>
      </c>
      <c r="B40" s="26" t="s">
        <v>24</v>
      </c>
      <c r="C40" s="104">
        <v>3880</v>
      </c>
      <c r="D40" s="45">
        <f t="shared" si="4"/>
        <v>3395</v>
      </c>
      <c r="E40" s="37">
        <f t="shared" si="5"/>
        <v>485</v>
      </c>
      <c r="F40" s="75"/>
      <c r="G40" s="75"/>
      <c r="H40" s="75"/>
      <c r="I40" s="75"/>
      <c r="J40" s="6"/>
      <c r="K40" s="6"/>
      <c r="L40" s="6"/>
      <c r="M40" s="6"/>
      <c r="N40" s="6"/>
      <c r="O40" s="6"/>
    </row>
    <row r="41" spans="1:15" x14ac:dyDescent="0.25">
      <c r="A41" s="25">
        <v>5</v>
      </c>
      <c r="B41" s="26" t="s">
        <v>19</v>
      </c>
      <c r="C41" s="104">
        <v>4914</v>
      </c>
      <c r="D41" s="45">
        <f t="shared" si="4"/>
        <v>4300</v>
      </c>
      <c r="E41" s="37">
        <f t="shared" si="5"/>
        <v>614</v>
      </c>
      <c r="F41" s="75"/>
      <c r="G41" s="75"/>
      <c r="H41" s="75"/>
      <c r="I41" s="75"/>
      <c r="J41" s="6"/>
      <c r="K41" s="6"/>
      <c r="L41" s="6"/>
      <c r="M41" s="6"/>
      <c r="N41" s="6"/>
      <c r="O41" s="6"/>
    </row>
    <row r="42" spans="1:15" ht="15.75" thickBot="1" x14ac:dyDescent="0.3">
      <c r="A42" s="25">
        <v>6</v>
      </c>
      <c r="B42" s="12" t="s">
        <v>15</v>
      </c>
      <c r="C42" s="112">
        <v>4785</v>
      </c>
      <c r="D42" s="45">
        <f t="shared" si="4"/>
        <v>4187</v>
      </c>
      <c r="E42" s="37">
        <f t="shared" si="5"/>
        <v>598</v>
      </c>
      <c r="F42" s="75"/>
      <c r="G42" s="75"/>
      <c r="H42" s="75"/>
      <c r="I42" s="75"/>
      <c r="J42" s="6"/>
      <c r="K42" s="6"/>
      <c r="L42" s="6"/>
      <c r="M42" s="6"/>
      <c r="N42" s="6"/>
      <c r="O42" s="6"/>
    </row>
    <row r="43" spans="1:15" ht="15.75" thickBot="1" x14ac:dyDescent="0.3">
      <c r="A43" s="15"/>
      <c r="B43" s="15" t="s">
        <v>17</v>
      </c>
      <c r="C43" s="27">
        <f>SUM(C37:C42)</f>
        <v>26728</v>
      </c>
      <c r="D43" s="27">
        <f t="shared" ref="D43:E43" si="6">SUM(D37:D42)</f>
        <v>23388</v>
      </c>
      <c r="E43" s="27">
        <f t="shared" si="6"/>
        <v>3340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x14ac:dyDescent="0.25">
      <c r="H44" s="6"/>
      <c r="I44" s="22"/>
      <c r="K44" s="6"/>
      <c r="N44" s="6"/>
      <c r="O44" s="6"/>
    </row>
    <row r="45" spans="1:15" ht="15.75" thickBot="1" x14ac:dyDescent="0.3">
      <c r="A45" s="3" t="s">
        <v>46</v>
      </c>
      <c r="D45" s="108"/>
    </row>
    <row r="46" spans="1:15" ht="16.5" thickBot="1" x14ac:dyDescent="0.3">
      <c r="A46" s="23" t="s">
        <v>6</v>
      </c>
      <c r="B46" s="80" t="s">
        <v>7</v>
      </c>
      <c r="C46" s="98" t="s">
        <v>47</v>
      </c>
      <c r="D46" s="103" t="s">
        <v>72</v>
      </c>
      <c r="E46" s="115" t="s">
        <v>77</v>
      </c>
      <c r="F46" s="70"/>
      <c r="G46" s="70"/>
      <c r="H46" s="70"/>
      <c r="I46" s="73"/>
      <c r="J46" s="74"/>
      <c r="K46" s="74"/>
      <c r="L46" s="73"/>
      <c r="M46" s="73"/>
      <c r="N46" s="73"/>
    </row>
    <row r="47" spans="1:15" x14ac:dyDescent="0.25">
      <c r="A47" s="78">
        <v>1</v>
      </c>
      <c r="B47" s="79" t="s">
        <v>14</v>
      </c>
      <c r="C47" s="105">
        <v>109461</v>
      </c>
      <c r="D47" s="45">
        <f t="shared" ref="D47" si="7">ROUND(C47*87.5/100,0)</f>
        <v>95778</v>
      </c>
      <c r="E47" s="37">
        <f>C47-D47</f>
        <v>13683</v>
      </c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 thickBot="1" x14ac:dyDescent="0.3">
      <c r="A48" s="81">
        <v>2</v>
      </c>
      <c r="B48" s="82" t="s">
        <v>25</v>
      </c>
      <c r="C48" s="106">
        <v>13979</v>
      </c>
      <c r="D48" s="45">
        <v>12230</v>
      </c>
      <c r="E48" s="37">
        <f>C48-D48</f>
        <v>1749</v>
      </c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 thickBot="1" x14ac:dyDescent="0.3">
      <c r="A49" s="83"/>
      <c r="B49" s="84" t="s">
        <v>17</v>
      </c>
      <c r="C49" s="107">
        <f>SUM(C47:C48)</f>
        <v>123440</v>
      </c>
      <c r="D49" s="107">
        <f t="shared" ref="D49:E49" si="8">SUM(D47:D48)</f>
        <v>108008</v>
      </c>
      <c r="E49" s="118">
        <f t="shared" si="8"/>
        <v>15432</v>
      </c>
      <c r="H49" s="6"/>
      <c r="I49" s="22"/>
      <c r="N49" s="6"/>
      <c r="O49" s="6"/>
    </row>
    <row r="50" spans="1:15" x14ac:dyDescent="0.25">
      <c r="C50" s="5"/>
      <c r="D50" s="76"/>
      <c r="E50" s="76"/>
      <c r="F50" s="5"/>
      <c r="G50" s="5"/>
      <c r="H50" s="5"/>
      <c r="I50" s="5"/>
    </row>
    <row r="51" spans="1:15" x14ac:dyDescent="0.25">
      <c r="B51" s="2" t="s">
        <v>66</v>
      </c>
      <c r="C51" s="5">
        <f>C27+C33+C43+C49</f>
        <v>800000</v>
      </c>
      <c r="D51" s="5">
        <f t="shared" ref="D51:E51" si="9">D27+D33+D43+D49</f>
        <v>700000</v>
      </c>
      <c r="E51" s="5">
        <f t="shared" si="9"/>
        <v>100000</v>
      </c>
      <c r="F51" s="5"/>
      <c r="G51" s="5"/>
      <c r="H51" s="5"/>
      <c r="I51" s="5"/>
    </row>
    <row r="52" spans="1:15" x14ac:dyDescent="0.25">
      <c r="C52" s="5"/>
      <c r="D52" s="76"/>
      <c r="E52" s="76"/>
      <c r="F52" s="5"/>
      <c r="G52" s="5"/>
      <c r="H52" s="5"/>
      <c r="I52" s="5"/>
    </row>
    <row r="53" spans="1:15" x14ac:dyDescent="0.25">
      <c r="C53" s="5"/>
      <c r="D53" s="76"/>
      <c r="E53" s="76"/>
      <c r="F53" s="5"/>
      <c r="G53" s="5"/>
      <c r="H53" s="5"/>
      <c r="I53" s="5"/>
    </row>
    <row r="54" spans="1:15" x14ac:dyDescent="0.25">
      <c r="A54" s="3" t="s">
        <v>26</v>
      </c>
      <c r="B54" s="3"/>
      <c r="C54" s="5"/>
      <c r="D54" s="76"/>
      <c r="E54" s="76"/>
      <c r="F54" s="5"/>
      <c r="G54" s="5"/>
      <c r="H54" s="5"/>
      <c r="I54" s="5"/>
    </row>
    <row r="55" spans="1:15" x14ac:dyDescent="0.25">
      <c r="A55" s="3" t="s">
        <v>78</v>
      </c>
      <c r="B55" s="3"/>
      <c r="C55" s="5"/>
      <c r="D55" s="76"/>
      <c r="E55" s="76"/>
      <c r="F55" s="5"/>
      <c r="G55" s="5"/>
      <c r="H55" s="5"/>
      <c r="I55" s="5"/>
    </row>
  </sheetData>
  <pageMargins left="0.1" right="0.1" top="0.5" bottom="0.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1"/>
  <sheetViews>
    <sheetView workbookViewId="0">
      <selection activeCell="G16" sqref="G15:G16"/>
    </sheetView>
  </sheetViews>
  <sheetFormatPr defaultRowHeight="15.75" x14ac:dyDescent="0.25"/>
  <cols>
    <col min="1" max="1" width="28.7109375" style="41" bestFit="1" customWidth="1"/>
    <col min="2" max="3" width="17.5703125" style="41" customWidth="1"/>
    <col min="4" max="4" width="19" style="41" customWidth="1"/>
    <col min="5" max="5" width="19.28515625" style="41" bestFit="1" customWidth="1"/>
    <col min="6" max="6" width="23.140625" style="41" bestFit="1" customWidth="1"/>
    <col min="7" max="7" width="22" style="41" customWidth="1"/>
    <col min="8" max="8" width="24.5703125" style="41" bestFit="1" customWidth="1"/>
    <col min="9" max="9" width="9.85546875" style="41" bestFit="1" customWidth="1"/>
    <col min="10" max="16384" width="9.140625" style="41"/>
  </cols>
  <sheetData>
    <row r="2" spans="1:9" x14ac:dyDescent="0.25">
      <c r="A2" s="41" t="s">
        <v>68</v>
      </c>
    </row>
    <row r="3" spans="1:9" x14ac:dyDescent="0.25">
      <c r="A3" s="3" t="s">
        <v>67</v>
      </c>
    </row>
    <row r="4" spans="1:9" x14ac:dyDescent="0.25">
      <c r="B4" s="72"/>
      <c r="C4" s="72"/>
    </row>
    <row r="5" spans="1:9" s="4" customFormat="1" ht="15" x14ac:dyDescent="0.25">
      <c r="A5" s="3" t="s">
        <v>2</v>
      </c>
      <c r="B5" s="3"/>
      <c r="C5" s="3" t="s">
        <v>52</v>
      </c>
      <c r="E5" s="3" t="s">
        <v>3</v>
      </c>
      <c r="I5" s="3"/>
    </row>
    <row r="6" spans="1:9" s="4" customFormat="1" ht="15" x14ac:dyDescent="0.25">
      <c r="A6" s="3" t="s">
        <v>29</v>
      </c>
      <c r="B6" s="3"/>
      <c r="C6" s="3" t="s">
        <v>30</v>
      </c>
      <c r="E6" s="1" t="s">
        <v>4</v>
      </c>
      <c r="I6" s="1"/>
    </row>
    <row r="7" spans="1:9" x14ac:dyDescent="0.25">
      <c r="A7" s="3"/>
      <c r="B7" s="72"/>
      <c r="C7" s="72"/>
    </row>
    <row r="8" spans="1:9" x14ac:dyDescent="0.25">
      <c r="A8" s="3"/>
      <c r="B8" s="72"/>
      <c r="C8" s="72"/>
    </row>
    <row r="10" spans="1:9" x14ac:dyDescent="0.25">
      <c r="A10" s="36"/>
      <c r="B10" s="44"/>
      <c r="C10" s="44"/>
    </row>
    <row r="11" spans="1:9" x14ac:dyDescent="0.25">
      <c r="A11" s="36"/>
      <c r="B11" s="41" t="s">
        <v>51</v>
      </c>
    </row>
    <row r="12" spans="1:9" x14ac:dyDescent="0.25">
      <c r="A12" s="36"/>
      <c r="B12" s="44"/>
      <c r="C12" s="44"/>
      <c r="D12" s="43"/>
    </row>
    <row r="13" spans="1:9" x14ac:dyDescent="0.25">
      <c r="A13" s="36"/>
      <c r="B13" s="44"/>
      <c r="C13" s="44"/>
    </row>
    <row r="14" spans="1:9" x14ac:dyDescent="0.25">
      <c r="A14" s="44" t="s">
        <v>55</v>
      </c>
      <c r="B14" s="44"/>
      <c r="C14" s="44"/>
      <c r="D14" s="43"/>
    </row>
    <row r="15" spans="1:9" x14ac:dyDescent="0.25">
      <c r="A15" s="86" t="s">
        <v>69</v>
      </c>
      <c r="B15" s="96">
        <v>800000</v>
      </c>
      <c r="C15" s="95" t="s">
        <v>31</v>
      </c>
      <c r="F15" s="86"/>
    </row>
    <row r="16" spans="1:9" x14ac:dyDescent="0.25">
      <c r="A16" s="86" t="s">
        <v>70</v>
      </c>
      <c r="B16" s="96">
        <v>700000</v>
      </c>
      <c r="C16" s="96"/>
      <c r="D16" s="95"/>
      <c r="F16" s="86"/>
    </row>
    <row r="17" spans="1:7" ht="15" customHeight="1" x14ac:dyDescent="0.25">
      <c r="A17" s="95"/>
      <c r="B17" s="86"/>
      <c r="C17" s="86"/>
      <c r="D17" s="96"/>
      <c r="E17" s="95"/>
      <c r="F17" s="86"/>
    </row>
    <row r="19" spans="1:7" x14ac:dyDescent="0.25">
      <c r="A19" s="64" t="s">
        <v>35</v>
      </c>
      <c r="B19" s="64" t="s">
        <v>71</v>
      </c>
      <c r="C19" s="64" t="s">
        <v>74</v>
      </c>
      <c r="D19" s="97"/>
      <c r="E19" s="97"/>
      <c r="F19" s="97"/>
    </row>
    <row r="20" spans="1:7" x14ac:dyDescent="0.25">
      <c r="A20" s="39" t="s">
        <v>32</v>
      </c>
      <c r="B20" s="109">
        <v>648072</v>
      </c>
      <c r="C20" s="109">
        <f>B20*B$26/100</f>
        <v>567063</v>
      </c>
      <c r="D20" s="43"/>
      <c r="E20" s="43"/>
      <c r="F20" s="43"/>
    </row>
    <row r="21" spans="1:7" x14ac:dyDescent="0.25">
      <c r="A21" s="39" t="s">
        <v>33</v>
      </c>
      <c r="B21" s="109">
        <v>1760</v>
      </c>
      <c r="C21" s="109">
        <f t="shared" ref="C21:C23" si="0">B21*B$26/100</f>
        <v>1540</v>
      </c>
      <c r="D21" s="43"/>
      <c r="E21" s="43"/>
      <c r="F21" s="43"/>
    </row>
    <row r="22" spans="1:7" x14ac:dyDescent="0.25">
      <c r="A22" s="39" t="s">
        <v>36</v>
      </c>
      <c r="B22" s="109">
        <v>26728</v>
      </c>
      <c r="C22" s="109">
        <f t="shared" si="0"/>
        <v>23387</v>
      </c>
      <c r="D22" s="43"/>
      <c r="E22" s="43"/>
      <c r="F22" s="43"/>
    </row>
    <row r="23" spans="1:7" x14ac:dyDescent="0.25">
      <c r="A23" s="39" t="s">
        <v>34</v>
      </c>
      <c r="B23" s="109">
        <v>123440</v>
      </c>
      <c r="C23" s="109">
        <f t="shared" si="0"/>
        <v>108010</v>
      </c>
      <c r="D23" s="43"/>
      <c r="E23" s="43"/>
      <c r="F23" s="43"/>
    </row>
    <row r="24" spans="1:7" x14ac:dyDescent="0.25">
      <c r="A24" s="110" t="s">
        <v>17</v>
      </c>
      <c r="B24" s="109">
        <f>SUM(B20:B23)</f>
        <v>800000</v>
      </c>
      <c r="C24" s="109">
        <f>SUM(C20:C23)</f>
        <v>700000</v>
      </c>
      <c r="D24" s="43"/>
      <c r="E24" s="44"/>
      <c r="F24" s="43"/>
    </row>
    <row r="25" spans="1:7" x14ac:dyDescent="0.25">
      <c r="A25" s="41" t="s">
        <v>73</v>
      </c>
      <c r="B25" s="44">
        <v>700000</v>
      </c>
      <c r="C25" s="44"/>
    </row>
    <row r="26" spans="1:7" x14ac:dyDescent="0.25">
      <c r="B26" s="44">
        <f>B25/B24*100</f>
        <v>87.5</v>
      </c>
      <c r="C26" s="44"/>
      <c r="D26" s="43"/>
      <c r="E26" s="43"/>
      <c r="G26" s="43"/>
    </row>
    <row r="27" spans="1:7" x14ac:dyDescent="0.25">
      <c r="A27" s="44" t="s">
        <v>80</v>
      </c>
      <c r="B27" s="44">
        <f>100-87.5</f>
        <v>12.5</v>
      </c>
      <c r="C27" s="44"/>
      <c r="D27" s="43"/>
      <c r="E27" s="43"/>
      <c r="F27" s="44"/>
      <c r="G27" s="44"/>
    </row>
    <row r="28" spans="1:7" x14ac:dyDescent="0.25">
      <c r="F28" s="43"/>
      <c r="G28" s="43"/>
    </row>
    <row r="30" spans="1:7" x14ac:dyDescent="0.25">
      <c r="A30" s="3" t="s">
        <v>26</v>
      </c>
    </row>
    <row r="31" spans="1:7" x14ac:dyDescent="0.25">
      <c r="A31" s="3" t="s">
        <v>27</v>
      </c>
    </row>
  </sheetData>
  <pageMargins left="0.39370078740157499" right="0" top="0.196850393700787" bottom="0" header="0.31496062992126" footer="0.31496062992126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4"/>
  <sheetViews>
    <sheetView workbookViewId="0">
      <selection activeCell="F28" sqref="F28"/>
    </sheetView>
  </sheetViews>
  <sheetFormatPr defaultRowHeight="16.5" x14ac:dyDescent="0.3"/>
  <cols>
    <col min="1" max="1" width="5.7109375" style="42" customWidth="1"/>
    <col min="2" max="2" width="24.28515625" style="42" bestFit="1" customWidth="1"/>
    <col min="3" max="5" width="10.42578125" style="42" customWidth="1"/>
    <col min="6" max="6" width="13" style="42" customWidth="1"/>
    <col min="7" max="7" width="14" style="42" bestFit="1" customWidth="1"/>
    <col min="8" max="8" width="11.28515625" style="42" bestFit="1" customWidth="1"/>
    <col min="9" max="9" width="10.42578125" style="42" customWidth="1"/>
    <col min="10" max="10" width="10.5703125" style="42" bestFit="1" customWidth="1"/>
    <col min="11" max="11" width="8.85546875" style="42" bestFit="1" customWidth="1"/>
    <col min="12" max="12" width="12.42578125" style="42" bestFit="1" customWidth="1"/>
    <col min="13" max="13" width="13.7109375" style="42" customWidth="1"/>
    <col min="14" max="14" width="11.5703125" style="42" customWidth="1"/>
    <col min="15" max="15" width="15.28515625" style="42" bestFit="1" customWidth="1"/>
    <col min="16" max="16" width="11.140625" style="42" customWidth="1"/>
    <col min="17" max="17" width="12.42578125" style="42" bestFit="1" customWidth="1"/>
    <col min="18" max="19" width="9.85546875" style="42" customWidth="1"/>
    <col min="20" max="20" width="11.7109375" style="42" customWidth="1"/>
    <col min="21" max="21" width="9.42578125" style="42" customWidth="1"/>
    <col min="22" max="22" width="12.42578125" style="42" bestFit="1" customWidth="1"/>
    <col min="23" max="23" width="9.85546875" style="42" bestFit="1" customWidth="1"/>
    <col min="24" max="24" width="10" style="42" bestFit="1" customWidth="1"/>
    <col min="25" max="25" width="12.28515625" style="42" customWidth="1"/>
    <col min="26" max="26" width="10.7109375" style="42" bestFit="1" customWidth="1"/>
    <col min="27" max="27" width="9" style="42" bestFit="1" customWidth="1"/>
    <col min="28" max="28" width="12.42578125" style="42" bestFit="1" customWidth="1"/>
    <col min="29" max="16384" width="9.140625" style="42"/>
  </cols>
  <sheetData>
    <row r="1" spans="1:28" x14ac:dyDescent="0.3">
      <c r="A1" s="3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8" x14ac:dyDescent="0.3">
      <c r="C2" s="30"/>
      <c r="D2" s="30" t="s">
        <v>53</v>
      </c>
      <c r="E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x14ac:dyDescent="0.3">
      <c r="C3" s="30"/>
      <c r="D3" s="30"/>
      <c r="E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x14ac:dyDescent="0.3">
      <c r="C4" s="30"/>
      <c r="D4" s="30"/>
      <c r="E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x14ac:dyDescent="0.3">
      <c r="C5" s="30"/>
      <c r="D5" s="30"/>
      <c r="E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7.25" thickBot="1" x14ac:dyDescent="0.35"/>
    <row r="7" spans="1:28" ht="31.5" x14ac:dyDescent="0.3">
      <c r="A7" s="120" t="s">
        <v>6</v>
      </c>
      <c r="B7" s="122" t="s">
        <v>7</v>
      </c>
      <c r="C7" s="54" t="s">
        <v>37</v>
      </c>
      <c r="D7" s="54" t="s">
        <v>38</v>
      </c>
      <c r="E7" s="54" t="s">
        <v>39</v>
      </c>
      <c r="F7" s="54" t="s">
        <v>40</v>
      </c>
      <c r="G7" s="59" t="s">
        <v>45</v>
      </c>
      <c r="H7" s="54" t="s">
        <v>41</v>
      </c>
      <c r="I7" s="124" t="s">
        <v>42</v>
      </c>
      <c r="J7" s="126" t="s">
        <v>43</v>
      </c>
    </row>
    <row r="8" spans="1:28" ht="17.25" thickBot="1" x14ac:dyDescent="0.35">
      <c r="A8" s="121"/>
      <c r="B8" s="123"/>
      <c r="C8" s="55">
        <v>70.44</v>
      </c>
      <c r="D8" s="55">
        <v>53.92</v>
      </c>
      <c r="E8" s="55">
        <v>40.44</v>
      </c>
      <c r="F8" s="55">
        <v>40.44</v>
      </c>
      <c r="G8" s="69">
        <v>67.400000000000006</v>
      </c>
      <c r="H8" s="55"/>
      <c r="I8" s="125"/>
      <c r="J8" s="127"/>
    </row>
    <row r="9" spans="1:28" x14ac:dyDescent="0.3">
      <c r="A9" s="56">
        <v>1</v>
      </c>
      <c r="B9" s="57" t="s">
        <v>21</v>
      </c>
      <c r="C9" s="60">
        <v>70.44</v>
      </c>
      <c r="D9" s="60">
        <v>53.92</v>
      </c>
      <c r="E9" s="60">
        <v>40.44</v>
      </c>
      <c r="F9" s="60">
        <v>40.44</v>
      </c>
      <c r="G9" s="61" t="s">
        <v>44</v>
      </c>
      <c r="H9" s="94">
        <v>20</v>
      </c>
      <c r="I9" s="62">
        <f t="shared" ref="I9:I14" si="0">H9*3</f>
        <v>60</v>
      </c>
      <c r="J9" s="63">
        <f>I9*F9</f>
        <v>2426.3999999999996</v>
      </c>
      <c r="L9" s="29"/>
    </row>
    <row r="10" spans="1:28" x14ac:dyDescent="0.3">
      <c r="A10" s="46">
        <v>2</v>
      </c>
      <c r="B10" s="47" t="s">
        <v>22</v>
      </c>
      <c r="C10" s="60">
        <v>70.44</v>
      </c>
      <c r="D10" s="64">
        <v>53.92</v>
      </c>
      <c r="E10" s="64">
        <v>40.44</v>
      </c>
      <c r="F10" s="65" t="s">
        <v>44</v>
      </c>
      <c r="G10" s="65" t="s">
        <v>44</v>
      </c>
      <c r="H10" s="92">
        <v>50</v>
      </c>
      <c r="I10" s="66">
        <f t="shared" si="0"/>
        <v>150</v>
      </c>
      <c r="J10" s="58">
        <f>I10*E10</f>
        <v>6066</v>
      </c>
      <c r="L10" s="29"/>
    </row>
    <row r="11" spans="1:28" x14ac:dyDescent="0.3">
      <c r="A11" s="56">
        <v>3</v>
      </c>
      <c r="B11" s="47" t="s">
        <v>23</v>
      </c>
      <c r="C11" s="60">
        <v>70.44</v>
      </c>
      <c r="D11" s="64">
        <v>53.92</v>
      </c>
      <c r="E11" s="64">
        <v>40.44</v>
      </c>
      <c r="F11" s="65" t="s">
        <v>44</v>
      </c>
      <c r="G11" s="65" t="s">
        <v>44</v>
      </c>
      <c r="H11" s="92">
        <v>70</v>
      </c>
      <c r="I11" s="66">
        <f t="shared" si="0"/>
        <v>210</v>
      </c>
      <c r="J11" s="58">
        <f>I11*E11</f>
        <v>8492.4</v>
      </c>
      <c r="L11" s="29"/>
    </row>
    <row r="12" spans="1:28" x14ac:dyDescent="0.3">
      <c r="A12" s="46">
        <v>4</v>
      </c>
      <c r="B12" s="47" t="s">
        <v>24</v>
      </c>
      <c r="C12" s="60">
        <v>70.44</v>
      </c>
      <c r="D12" s="65" t="s">
        <v>44</v>
      </c>
      <c r="E12" s="65" t="s">
        <v>44</v>
      </c>
      <c r="F12" s="65" t="s">
        <v>44</v>
      </c>
      <c r="G12" s="65" t="s">
        <v>44</v>
      </c>
      <c r="H12" s="92">
        <v>40</v>
      </c>
      <c r="I12" s="66">
        <f t="shared" si="0"/>
        <v>120</v>
      </c>
      <c r="J12" s="58">
        <f>I12*C12</f>
        <v>8452.7999999999993</v>
      </c>
      <c r="L12" s="29"/>
    </row>
    <row r="13" spans="1:28" x14ac:dyDescent="0.3">
      <c r="A13" s="56">
        <v>5</v>
      </c>
      <c r="B13" s="47" t="s">
        <v>50</v>
      </c>
      <c r="C13" s="60">
        <v>70.44</v>
      </c>
      <c r="D13" s="64">
        <v>53.92</v>
      </c>
      <c r="E13" s="64">
        <v>40.44</v>
      </c>
      <c r="F13" s="65" t="s">
        <v>44</v>
      </c>
      <c r="G13" s="68">
        <v>67.400000000000006</v>
      </c>
      <c r="H13" s="92">
        <v>48</v>
      </c>
      <c r="I13" s="66">
        <f t="shared" si="0"/>
        <v>144</v>
      </c>
      <c r="J13" s="58">
        <f>I13*E13</f>
        <v>5823.36</v>
      </c>
      <c r="L13" s="29"/>
    </row>
    <row r="14" spans="1:28" x14ac:dyDescent="0.3">
      <c r="A14" s="46">
        <v>6</v>
      </c>
      <c r="B14" s="67" t="s">
        <v>28</v>
      </c>
      <c r="C14" s="60">
        <v>70.44</v>
      </c>
      <c r="D14" s="64">
        <v>53.92</v>
      </c>
      <c r="E14" s="64">
        <v>40.44</v>
      </c>
      <c r="F14" s="65" t="s">
        <v>44</v>
      </c>
      <c r="G14" s="65" t="s">
        <v>44</v>
      </c>
      <c r="H14" s="92">
        <v>40</v>
      </c>
      <c r="I14" s="66">
        <f t="shared" si="0"/>
        <v>120</v>
      </c>
      <c r="J14" s="58">
        <f>I14*E14</f>
        <v>4852.7999999999993</v>
      </c>
      <c r="L14" s="29"/>
    </row>
    <row r="15" spans="1:28" x14ac:dyDescent="0.3">
      <c r="A15" s="50"/>
      <c r="B15" s="51"/>
      <c r="C15" s="52"/>
      <c r="D15" s="53"/>
      <c r="E15" s="53"/>
      <c r="F15" s="53"/>
      <c r="G15" s="53"/>
      <c r="H15" s="53"/>
    </row>
    <row r="16" spans="1:28" x14ac:dyDescent="0.3">
      <c r="A16" s="85"/>
      <c r="B16" s="86"/>
      <c r="C16" s="87"/>
      <c r="D16" s="43"/>
      <c r="E16" s="88"/>
      <c r="F16" s="88"/>
      <c r="G16" s="53"/>
      <c r="H16" s="53"/>
      <c r="I16" s="6"/>
    </row>
    <row r="18" spans="1:12" x14ac:dyDescent="0.3">
      <c r="A18" s="89" t="s">
        <v>6</v>
      </c>
      <c r="B18" s="89" t="s">
        <v>7</v>
      </c>
      <c r="C18" s="90" t="s">
        <v>43</v>
      </c>
      <c r="D18" s="90" t="s">
        <v>49</v>
      </c>
      <c r="E18" s="90" t="s">
        <v>54</v>
      </c>
      <c r="H18" s="93"/>
      <c r="I18" s="93"/>
      <c r="J18" s="93" t="s">
        <v>17</v>
      </c>
      <c r="K18" s="93"/>
      <c r="L18" s="93"/>
    </row>
    <row r="19" spans="1:12" x14ac:dyDescent="0.3">
      <c r="A19" s="48">
        <v>1</v>
      </c>
      <c r="B19" s="47" t="s">
        <v>21</v>
      </c>
      <c r="C19" s="91">
        <v>2426.3999999999996</v>
      </c>
      <c r="D19" s="28"/>
      <c r="E19" s="91">
        <f>C19-D19</f>
        <v>2426.3999999999996</v>
      </c>
      <c r="G19" s="42" t="s">
        <v>56</v>
      </c>
      <c r="H19" s="93" t="s">
        <v>64</v>
      </c>
      <c r="I19" s="93"/>
      <c r="J19" s="93" t="s">
        <v>65</v>
      </c>
      <c r="K19" s="93"/>
      <c r="L19" s="93">
        <v>20</v>
      </c>
    </row>
    <row r="20" spans="1:12" x14ac:dyDescent="0.3">
      <c r="A20" s="48">
        <v>2</v>
      </c>
      <c r="B20" s="47" t="s">
        <v>22</v>
      </c>
      <c r="C20" s="91">
        <v>6066</v>
      </c>
      <c r="D20" s="28"/>
      <c r="E20" s="91">
        <f t="shared" ref="E20:E24" si="1">C20-D20</f>
        <v>6066</v>
      </c>
      <c r="G20" s="42" t="s">
        <v>56</v>
      </c>
      <c r="H20" s="93" t="s">
        <v>57</v>
      </c>
      <c r="I20" s="93"/>
      <c r="J20" s="93" t="s">
        <v>58</v>
      </c>
      <c r="K20" s="93"/>
      <c r="L20" s="93">
        <f>12.5*4</f>
        <v>50</v>
      </c>
    </row>
    <row r="21" spans="1:12" x14ac:dyDescent="0.3">
      <c r="A21" s="48">
        <v>3</v>
      </c>
      <c r="B21" s="47" t="s">
        <v>23</v>
      </c>
      <c r="C21" s="91">
        <v>8492.4</v>
      </c>
      <c r="D21" s="28"/>
      <c r="E21" s="91">
        <f t="shared" si="1"/>
        <v>8492.4</v>
      </c>
      <c r="G21" s="42" t="s">
        <v>56</v>
      </c>
      <c r="H21" s="93" t="s">
        <v>59</v>
      </c>
      <c r="I21" s="93"/>
      <c r="J21" s="93" t="s">
        <v>60</v>
      </c>
      <c r="K21" s="93"/>
      <c r="L21" s="93">
        <f>17.5*4</f>
        <v>70</v>
      </c>
    </row>
    <row r="22" spans="1:12" x14ac:dyDescent="0.3">
      <c r="A22" s="48">
        <v>4</v>
      </c>
      <c r="B22" s="47" t="s">
        <v>24</v>
      </c>
      <c r="C22" s="91">
        <v>8452.7999999999993</v>
      </c>
      <c r="D22" s="28"/>
      <c r="E22" s="91">
        <f t="shared" si="1"/>
        <v>8452.7999999999993</v>
      </c>
      <c r="G22" s="42" t="s">
        <v>56</v>
      </c>
      <c r="H22" s="93" t="s">
        <v>61</v>
      </c>
      <c r="I22" s="93"/>
      <c r="J22" s="93" t="s">
        <v>62</v>
      </c>
      <c r="K22" s="93"/>
      <c r="L22" s="93">
        <f>10*4</f>
        <v>40</v>
      </c>
    </row>
    <row r="23" spans="1:12" x14ac:dyDescent="0.3">
      <c r="A23" s="48">
        <v>5</v>
      </c>
      <c r="B23" s="47" t="s">
        <v>50</v>
      </c>
      <c r="C23" s="91">
        <v>5823.36</v>
      </c>
      <c r="D23" s="28"/>
      <c r="E23" s="91">
        <f t="shared" si="1"/>
        <v>5823.36</v>
      </c>
      <c r="G23" s="42" t="s">
        <v>56</v>
      </c>
      <c r="H23" s="93"/>
      <c r="I23" s="93"/>
      <c r="J23" s="93" t="s">
        <v>63</v>
      </c>
      <c r="K23" s="93"/>
      <c r="L23" s="93">
        <f>12*4</f>
        <v>48</v>
      </c>
    </row>
    <row r="24" spans="1:12" x14ac:dyDescent="0.3">
      <c r="A24" s="48">
        <v>6</v>
      </c>
      <c r="B24" s="67" t="s">
        <v>28</v>
      </c>
      <c r="C24" s="91">
        <v>4852.7999999999993</v>
      </c>
      <c r="D24" s="28"/>
      <c r="E24" s="91">
        <f t="shared" si="1"/>
        <v>4852.7999999999993</v>
      </c>
      <c r="G24" s="42" t="s">
        <v>56</v>
      </c>
      <c r="H24" s="93" t="s">
        <v>61</v>
      </c>
      <c r="I24" s="93"/>
      <c r="J24" s="93" t="s">
        <v>62</v>
      </c>
      <c r="K24" s="93"/>
      <c r="L24" s="93">
        <f>10*4</f>
        <v>40</v>
      </c>
    </row>
  </sheetData>
  <mergeCells count="4">
    <mergeCell ref="A7:A8"/>
    <mergeCell ref="B7:B8"/>
    <mergeCell ref="I7:I8"/>
    <mergeCell ref="J7:J8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 DIMIN IAN </vt:lpstr>
      <vt:lpstr>buget 16.01.204</vt:lpstr>
      <vt:lpstr>suma max 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Monica</cp:lastModifiedBy>
  <cp:lastPrinted>2024-01-16T08:15:01Z</cp:lastPrinted>
  <dcterms:created xsi:type="dcterms:W3CDTF">2023-05-17T10:16:37Z</dcterms:created>
  <dcterms:modified xsi:type="dcterms:W3CDTF">2024-01-22T08:45:04Z</dcterms:modified>
</cp:coreProperties>
</file>