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1.CONTRACTARE 2023\1. PARACLINIC _2023\1.Valori contract  2023\1.Valori contract 01.07.2023\"/>
    </mc:Choice>
  </mc:AlternateContent>
  <xr:revisionPtr revIDLastSave="0" documentId="13_ncr:1_{05ED51A8-0137-4FD9-9640-9B0B5A7342DA}" xr6:coauthVersionLast="47" xr6:coauthVersionMax="47" xr10:uidLastSave="{00000000-0000-0000-0000-000000000000}"/>
  <bookViews>
    <workbookView xWindow="-120" yWindow="-120" windowWidth="29040" windowHeight="15720" tabRatio="504" xr2:uid="{00000000-000D-0000-FFFF-FFFF00000000}"/>
  </bookViews>
  <sheets>
    <sheet name="19 .contract=monitor sept" sheetId="1" r:id="rId1"/>
    <sheet name="suma max eco" sheetId="5" r:id="rId2"/>
  </sheets>
  <externalReferences>
    <externalReference r:id="rId3"/>
  </externalReferences>
  <definedNames>
    <definedName name="_xlnm.Print_Titles" localSheetId="0">'19 .contract=monitor sept'!$9:$10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  <c r="Q46" i="1"/>
  <c r="Q44" i="1"/>
  <c r="Q77" i="1" s="1"/>
  <c r="Q72" i="1"/>
  <c r="Q65" i="1"/>
  <c r="Q64" i="1"/>
  <c r="Q63" i="1"/>
  <c r="Q52" i="1"/>
  <c r="Q32" i="1"/>
  <c r="Q33" i="1"/>
  <c r="Q71" i="1"/>
  <c r="Q51" i="1"/>
  <c r="Q31" i="1"/>
  <c r="E91" i="1"/>
  <c r="K89" i="1"/>
  <c r="F83" i="1"/>
  <c r="F84" i="1" s="1"/>
  <c r="N73" i="1"/>
  <c r="M73" i="1"/>
  <c r="L73" i="1"/>
  <c r="K73" i="1"/>
  <c r="K77" i="1" s="1"/>
  <c r="J73" i="1"/>
  <c r="I73" i="1"/>
  <c r="H73" i="1"/>
  <c r="G73" i="1"/>
  <c r="F73" i="1"/>
  <c r="E73" i="1"/>
  <c r="D73" i="1"/>
  <c r="C73" i="1"/>
  <c r="O72" i="1"/>
  <c r="O71" i="1"/>
  <c r="E88" i="1" s="1"/>
  <c r="N67" i="1"/>
  <c r="M67" i="1"/>
  <c r="L67" i="1"/>
  <c r="K67" i="1"/>
  <c r="J67" i="1"/>
  <c r="I67" i="1"/>
  <c r="N68" i="1" s="1"/>
  <c r="H67" i="1"/>
  <c r="G67" i="1"/>
  <c r="F67" i="1"/>
  <c r="E67" i="1"/>
  <c r="D67" i="1"/>
  <c r="C67" i="1"/>
  <c r="O66" i="1"/>
  <c r="O65" i="1"/>
  <c r="E90" i="1" s="1"/>
  <c r="O64" i="1"/>
  <c r="O63" i="1"/>
  <c r="E89" i="1" s="1"/>
  <c r="O62" i="1"/>
  <c r="O61" i="1"/>
  <c r="O60" i="1"/>
  <c r="O59" i="1"/>
  <c r="O67" i="1" s="1"/>
  <c r="N53" i="1"/>
  <c r="N54" i="1" s="1"/>
  <c r="M53" i="1"/>
  <c r="L53" i="1"/>
  <c r="K53" i="1"/>
  <c r="J53" i="1"/>
  <c r="I53" i="1"/>
  <c r="H53" i="1"/>
  <c r="G53" i="1"/>
  <c r="F53" i="1"/>
  <c r="E53" i="1"/>
  <c r="D53" i="1"/>
  <c r="C53" i="1"/>
  <c r="O52" i="1"/>
  <c r="D89" i="1" s="1"/>
  <c r="F89" i="1" s="1"/>
  <c r="O51" i="1"/>
  <c r="O53" i="1" s="1"/>
  <c r="N47" i="1"/>
  <c r="M47" i="1"/>
  <c r="N48" i="1" s="1"/>
  <c r="L47" i="1"/>
  <c r="K47" i="1"/>
  <c r="J47" i="1"/>
  <c r="I47" i="1"/>
  <c r="H47" i="1"/>
  <c r="H48" i="1" s="1"/>
  <c r="G47" i="1"/>
  <c r="F47" i="1"/>
  <c r="E47" i="1"/>
  <c r="D47" i="1"/>
  <c r="C47" i="1"/>
  <c r="O46" i="1"/>
  <c r="K96" i="1" s="1"/>
  <c r="O45" i="1"/>
  <c r="K95" i="1" s="1"/>
  <c r="O44" i="1"/>
  <c r="K94" i="1" s="1"/>
  <c r="O43" i="1"/>
  <c r="O42" i="1"/>
  <c r="K92" i="1" s="1"/>
  <c r="O41" i="1"/>
  <c r="K91" i="1" s="1"/>
  <c r="O40" i="1"/>
  <c r="K90" i="1" s="1"/>
  <c r="O39" i="1"/>
  <c r="O38" i="1"/>
  <c r="K88" i="1" s="1"/>
  <c r="N34" i="1"/>
  <c r="M34" i="1"/>
  <c r="L34" i="1"/>
  <c r="K34" i="1"/>
  <c r="J34" i="1"/>
  <c r="I34" i="1"/>
  <c r="H34" i="1"/>
  <c r="H77" i="1" s="1"/>
  <c r="G34" i="1"/>
  <c r="G77" i="1" s="1"/>
  <c r="F34" i="1"/>
  <c r="F77" i="1" s="1"/>
  <c r="E34" i="1"/>
  <c r="D34" i="1"/>
  <c r="C34" i="1"/>
  <c r="H35" i="1" s="1"/>
  <c r="O33" i="1"/>
  <c r="O32" i="1"/>
  <c r="O31" i="1"/>
  <c r="J94" i="1" s="1"/>
  <c r="O30" i="1"/>
  <c r="J93" i="1" s="1"/>
  <c r="O29" i="1"/>
  <c r="J92" i="1" s="1"/>
  <c r="O28" i="1"/>
  <c r="J91" i="1" s="1"/>
  <c r="O27" i="1"/>
  <c r="J90" i="1" s="1"/>
  <c r="O26" i="1"/>
  <c r="J89" i="1" s="1"/>
  <c r="L89" i="1" s="1"/>
  <c r="O25" i="1"/>
  <c r="J88" i="1" s="1"/>
  <c r="H54" i="1" l="1"/>
  <c r="O54" i="1" s="1"/>
  <c r="C77" i="1"/>
  <c r="E92" i="1"/>
  <c r="J77" i="1"/>
  <c r="D77" i="1"/>
  <c r="E94" i="1"/>
  <c r="E96" i="1" s="1"/>
  <c r="N35" i="1"/>
  <c r="O35" i="1" s="1"/>
  <c r="H74" i="1"/>
  <c r="L77" i="1"/>
  <c r="L91" i="1"/>
  <c r="M77" i="1"/>
  <c r="H68" i="1"/>
  <c r="O68" i="1" s="1"/>
  <c r="E77" i="1"/>
  <c r="C79" i="1" s="1"/>
  <c r="C81" i="1" s="1"/>
  <c r="L94" i="1"/>
  <c r="C80" i="1"/>
  <c r="N77" i="1"/>
  <c r="C91" i="1"/>
  <c r="F91" i="1" s="1"/>
  <c r="N74" i="1"/>
  <c r="L92" i="1"/>
  <c r="C90" i="1"/>
  <c r="F90" i="1" s="1"/>
  <c r="O47" i="1"/>
  <c r="O48" i="1"/>
  <c r="L88" i="1"/>
  <c r="L90" i="1"/>
  <c r="G82" i="1"/>
  <c r="H82" i="1" s="1"/>
  <c r="C83" i="1"/>
  <c r="I77" i="1"/>
  <c r="C82" i="1" s="1"/>
  <c r="C84" i="1" s="1"/>
  <c r="J95" i="1"/>
  <c r="L95" i="1" s="1"/>
  <c r="O73" i="1"/>
  <c r="C88" i="1"/>
  <c r="J96" i="1"/>
  <c r="L96" i="1" s="1"/>
  <c r="D88" i="1"/>
  <c r="D92" i="1" s="1"/>
  <c r="D96" i="1" s="1"/>
  <c r="K93" i="1"/>
  <c r="K97" i="1" s="1"/>
  <c r="C94" i="1"/>
  <c r="O34" i="1"/>
  <c r="O74" i="1" l="1"/>
  <c r="J97" i="1"/>
  <c r="O77" i="1"/>
  <c r="F88" i="1"/>
  <c r="F92" i="1" s="1"/>
  <c r="C92" i="1"/>
  <c r="L93" i="1"/>
  <c r="L97" i="1" s="1"/>
  <c r="F13" i="1"/>
  <c r="F14" i="1" s="1"/>
  <c r="F22" i="1" s="1"/>
  <c r="O78" i="1"/>
  <c r="C85" i="1"/>
  <c r="F94" i="1"/>
  <c r="C96" i="1"/>
  <c r="F96" i="1" s="1"/>
  <c r="F97" i="1" s="1"/>
  <c r="G81" i="1"/>
  <c r="H81" i="1" l="1"/>
  <c r="H83" i="1" s="1"/>
  <c r="G83" i="1"/>
  <c r="F26" i="5" l="1"/>
  <c r="F24" i="5"/>
  <c r="E41" i="5"/>
  <c r="E42" i="5"/>
  <c r="E43" i="5"/>
  <c r="E44" i="5"/>
  <c r="E45" i="5"/>
  <c r="E46" i="5"/>
  <c r="E47" i="5"/>
  <c r="E40" i="5"/>
  <c r="E31" i="5"/>
  <c r="E32" i="5"/>
  <c r="E33" i="5"/>
  <c r="E34" i="5"/>
  <c r="E35" i="5"/>
  <c r="E36" i="5"/>
  <c r="E37" i="5"/>
  <c r="E30" i="5"/>
  <c r="I14" i="5" l="1"/>
  <c r="J14" i="5" s="1"/>
  <c r="D25" i="5" s="1"/>
  <c r="F25" i="5" s="1"/>
  <c r="I13" i="5"/>
  <c r="J13" i="5" s="1"/>
  <c r="I12" i="5"/>
  <c r="J12" i="5" s="1"/>
  <c r="D22" i="5" s="1"/>
  <c r="F22" i="5" s="1"/>
  <c r="I11" i="5"/>
  <c r="J11" i="5" s="1"/>
  <c r="D21" i="5" s="1"/>
  <c r="F21" i="5" s="1"/>
  <c r="I10" i="5"/>
  <c r="J10" i="5" s="1"/>
  <c r="D20" i="5" s="1"/>
  <c r="F20" i="5" s="1"/>
  <c r="I9" i="5"/>
  <c r="J9" i="5" s="1"/>
  <c r="D19" i="5" s="1"/>
  <c r="F19" i="5" s="1"/>
  <c r="D23" i="5" l="1"/>
  <c r="F23" i="5" s="1"/>
  <c r="C19" i="5"/>
  <c r="C20" i="5"/>
  <c r="C21" i="5"/>
  <c r="C22" i="5"/>
  <c r="C23" i="5"/>
  <c r="C25" i="5"/>
</calcChain>
</file>

<file path=xl/sharedStrings.xml><?xml version="1.0" encoding="utf-8"?>
<sst xmlns="http://schemas.openxmlformats.org/spreadsheetml/2006/main" count="272" uniqueCount="109">
  <si>
    <t>CAS IALOMITA</t>
  </si>
  <si>
    <t>SE APROBA,</t>
  </si>
  <si>
    <t>DIRECTOR GENERAL,</t>
  </si>
  <si>
    <t xml:space="preserve">   DIRECTOR EX R.C.</t>
  </si>
  <si>
    <t xml:space="preserve">        EC   DOINA STAN</t>
  </si>
  <si>
    <t>EC ANDA BUSUIOC</t>
  </si>
  <si>
    <t>LEI</t>
  </si>
  <si>
    <t>CREDIT DE ANGAJAMENT APROBAT an 2023</t>
  </si>
  <si>
    <t xml:space="preserve">contractat 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</si>
  <si>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</si>
  <si>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</si>
  <si>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</si>
  <si>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</si>
  <si>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</si>
  <si>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</si>
  <si>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</si>
  <si>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 realizari</t>
  </si>
  <si>
    <t>iunie realizari</t>
  </si>
  <si>
    <t xml:space="preserve">oct </t>
  </si>
  <si>
    <t>nov</t>
  </si>
  <si>
    <t>dec</t>
  </si>
  <si>
    <t>AN 2023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</si>
  <si>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</si>
  <si>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</si>
  <si>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</si>
  <si>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</si>
  <si>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</si>
  <si>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</si>
  <si>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</si>
  <si>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</si>
  <si>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</si>
  <si>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</si>
  <si>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</si>
  <si>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</si>
  <si>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</si>
  <si>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</si>
  <si>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</si>
  <si>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</si>
  <si>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</si>
  <si>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</si>
  <si>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</si>
  <si>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</si>
  <si>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</si>
  <si>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</si>
  <si>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</si>
  <si>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</t>
  </si>
  <si>
    <t>TOTAL CONTRACT</t>
  </si>
  <si>
    <t>TRIM I</t>
  </si>
  <si>
    <t>TRIM II</t>
  </si>
  <si>
    <t>APROBAT</t>
  </si>
  <si>
    <t>contractat</t>
  </si>
  <si>
    <t>diferente</t>
  </si>
  <si>
    <t>semestrul I 2023</t>
  </si>
  <si>
    <t>cumulat la 9 luni</t>
  </si>
  <si>
    <t>TRIM  III</t>
  </si>
  <si>
    <t>trim IV</t>
  </si>
  <si>
    <t>TRIM IV</t>
  </si>
  <si>
    <t>total 2023</t>
  </si>
  <si>
    <t>semestrul II 2023</t>
  </si>
  <si>
    <t>contractat 2023</t>
  </si>
  <si>
    <t>contractat spitale</t>
  </si>
  <si>
    <t>laborator</t>
  </si>
  <si>
    <t>citologie</t>
  </si>
  <si>
    <t xml:space="preserve">rad si imag </t>
  </si>
  <si>
    <t>an 2023</t>
  </si>
  <si>
    <t>SLOBOZIA</t>
  </si>
  <si>
    <t>URZICENI</t>
  </si>
  <si>
    <t>FETESTI</t>
  </si>
  <si>
    <t>TANDAREI</t>
  </si>
  <si>
    <t>total spitale</t>
  </si>
  <si>
    <t>contractat privati</t>
  </si>
  <si>
    <t>total an 2023</t>
  </si>
  <si>
    <t>act curenta</t>
  </si>
  <si>
    <t xml:space="preserve">necontractat </t>
  </si>
  <si>
    <t>de la monitorizare iulie</t>
  </si>
  <si>
    <t>din diminuare contract labor Fetesti</t>
  </si>
  <si>
    <t>obs</t>
  </si>
  <si>
    <t>generala</t>
  </si>
  <si>
    <t>abdomen</t>
  </si>
  <si>
    <t>pelvis</t>
  </si>
  <si>
    <t>ganglionara</t>
  </si>
  <si>
    <t>transvaginala/transrectala</t>
  </si>
  <si>
    <t>nr ore/luna</t>
  </si>
  <si>
    <t>nr max eco/luna</t>
  </si>
  <si>
    <t>suma max</t>
  </si>
  <si>
    <t>X</t>
  </si>
  <si>
    <t>spital FETESTI</t>
  </si>
  <si>
    <t xml:space="preserve">INTOCMIT, </t>
  </si>
  <si>
    <t>MONICA MATEI</t>
  </si>
  <si>
    <t>din diminuare contract Urziceni-eco</t>
  </si>
  <si>
    <t>furnizor cu monitorizare</t>
  </si>
  <si>
    <t xml:space="preserve">             DIRECTOR EX D.E.</t>
  </si>
  <si>
    <t xml:space="preserve">           ec DIANA LAURA NICOLAE</t>
  </si>
  <si>
    <t>spital TANDAREI</t>
  </si>
  <si>
    <t>spital SLOBOZIA</t>
  </si>
  <si>
    <t>august realizari</t>
  </si>
  <si>
    <t>iulie realziari</t>
  </si>
  <si>
    <t>monitor</t>
  </si>
  <si>
    <t>necontractat</t>
  </si>
  <si>
    <t>SUMA MAXIMA ECO 17.10.2023</t>
  </si>
  <si>
    <t>oct</t>
  </si>
  <si>
    <t>din diminuare contract Medictest</t>
  </si>
  <si>
    <t>din diminuare Fetesti-ecografii</t>
  </si>
  <si>
    <t>din diminuare contract Philos</t>
  </si>
  <si>
    <t>sept realizari</t>
  </si>
  <si>
    <t>18.  CONTRACT PARACLINIC  AN 2023</t>
  </si>
  <si>
    <t>de la monitorizare septembrie</t>
  </si>
  <si>
    <t>servicii monitorizare luna  septembrie 2023</t>
  </si>
  <si>
    <t>Nr. 10349 din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</si>
</sst>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i/>
      <sz val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" fontId="5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6" fillId="0" borderId="10" xfId="0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2" xfId="0" applyNumberFormat="1" applyFont="1" applyBorder="1"/>
    <xf numFmtId="4" fontId="3" fillId="0" borderId="12" xfId="0" applyNumberFormat="1" applyFont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4" fontId="3" fillId="0" borderId="14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11" fillId="0" borderId="0" xfId="0" applyFont="1"/>
    <xf numFmtId="0" fontId="6" fillId="0" borderId="19" xfId="0" applyFont="1" applyBorder="1"/>
    <xf numFmtId="0" fontId="6" fillId="0" borderId="1" xfId="0" applyFont="1" applyBorder="1"/>
    <xf numFmtId="4" fontId="3" fillId="0" borderId="22" xfId="0" applyNumberFormat="1" applyFont="1" applyBorder="1"/>
    <xf numFmtId="0" fontId="5" fillId="0" borderId="6" xfId="1" applyFont="1" applyBorder="1"/>
    <xf numFmtId="4" fontId="2" fillId="0" borderId="6" xfId="0" applyNumberFormat="1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3" fillId="2" borderId="0" xfId="0" applyNumberFormat="1" applyFont="1" applyFill="1"/>
    <xf numFmtId="0" fontId="12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10" xfId="0" applyFont="1" applyBorder="1"/>
    <xf numFmtId="0" fontId="13" fillId="0" borderId="13" xfId="0" applyFont="1" applyBorder="1"/>
    <xf numFmtId="4" fontId="13" fillId="0" borderId="2" xfId="0" applyNumberFormat="1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4" fontId="5" fillId="0" borderId="13" xfId="0" applyNumberFormat="1" applyFont="1" applyBorder="1"/>
    <xf numFmtId="0" fontId="3" fillId="0" borderId="13" xfId="0" applyFont="1" applyBorder="1"/>
    <xf numFmtId="0" fontId="3" fillId="0" borderId="2" xfId="0" applyFont="1" applyBorder="1"/>
    <xf numFmtId="4" fontId="3" fillId="0" borderId="25" xfId="0" applyNumberFormat="1" applyFont="1" applyBorder="1"/>
    <xf numFmtId="0" fontId="13" fillId="0" borderId="14" xfId="0" applyFont="1" applyBorder="1"/>
    <xf numFmtId="0" fontId="13" fillId="0" borderId="18" xfId="0" applyFont="1" applyBorder="1"/>
    <xf numFmtId="4" fontId="5" fillId="0" borderId="18" xfId="0" applyNumberFormat="1" applyFont="1" applyBorder="1"/>
    <xf numFmtId="0" fontId="3" fillId="0" borderId="18" xfId="0" applyFont="1" applyBorder="1"/>
    <xf numFmtId="0" fontId="13" fillId="0" borderId="22" xfId="0" applyFont="1" applyBorder="1"/>
    <xf numFmtId="4" fontId="13" fillId="0" borderId="21" xfId="0" applyNumberFormat="1" applyFont="1" applyBorder="1"/>
    <xf numFmtId="0" fontId="12" fillId="0" borderId="6" xfId="1" applyFont="1" applyBorder="1"/>
    <xf numFmtId="4" fontId="14" fillId="0" borderId="6" xfId="0" applyNumberFormat="1" applyFont="1" applyBorder="1"/>
    <xf numFmtId="0" fontId="12" fillId="0" borderId="0" xfId="1" applyFont="1"/>
    <xf numFmtId="4" fontId="14" fillId="0" borderId="0" xfId="0" applyNumberFormat="1" applyFont="1"/>
    <xf numFmtId="4" fontId="2" fillId="0" borderId="0" xfId="0" applyNumberFormat="1" applyFont="1"/>
    <xf numFmtId="0" fontId="3" fillId="0" borderId="10" xfId="1" applyFont="1" applyBorder="1"/>
    <xf numFmtId="0" fontId="3" fillId="0" borderId="2" xfId="1" applyFont="1" applyBorder="1"/>
    <xf numFmtId="4" fontId="3" fillId="0" borderId="13" xfId="0" applyNumberFormat="1" applyFont="1" applyBorder="1" applyAlignment="1">
      <alignment horizontal="right" vertical="justify"/>
    </xf>
    <xf numFmtId="4" fontId="3" fillId="0" borderId="2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 vertical="justify"/>
    </xf>
    <xf numFmtId="0" fontId="3" fillId="0" borderId="19" xfId="1" applyFont="1" applyBorder="1"/>
    <xf numFmtId="0" fontId="3" fillId="0" borderId="1" xfId="1" applyFont="1" applyBorder="1"/>
    <xf numFmtId="4" fontId="3" fillId="0" borderId="22" xfId="0" applyNumberFormat="1" applyFont="1" applyBorder="1" applyAlignment="1">
      <alignment horizontal="right" vertical="justify"/>
    </xf>
    <xf numFmtId="4" fontId="5" fillId="0" borderId="4" xfId="1" applyNumberFormat="1" applyFont="1" applyBorder="1"/>
    <xf numFmtId="4" fontId="5" fillId="0" borderId="7" xfId="1" applyNumberFormat="1" applyFont="1" applyBorder="1"/>
    <xf numFmtId="4" fontId="5" fillId="0" borderId="6" xfId="1" applyNumberFormat="1" applyFont="1" applyBorder="1"/>
    <xf numFmtId="4" fontId="5" fillId="0" borderId="5" xfId="1" applyNumberFormat="1" applyFont="1" applyBorder="1"/>
    <xf numFmtId="4" fontId="5" fillId="0" borderId="8" xfId="1" applyNumberFormat="1" applyFont="1" applyBorder="1"/>
    <xf numFmtId="4" fontId="5" fillId="0" borderId="24" xfId="1" applyNumberFormat="1" applyFont="1" applyBorder="1"/>
    <xf numFmtId="0" fontId="5" fillId="0" borderId="0" xfId="1" applyFont="1"/>
    <xf numFmtId="4" fontId="5" fillId="0" borderId="0" xfId="1" applyNumberFormat="1" applyFo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justify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4" fontId="7" fillId="0" borderId="10" xfId="0" applyNumberFormat="1" applyFont="1" applyBorder="1" applyAlignment="1">
      <alignment horizontal="right" vertical="justify"/>
    </xf>
    <xf numFmtId="4" fontId="7" fillId="0" borderId="13" xfId="0" applyNumberFormat="1" applyFont="1" applyBorder="1" applyAlignment="1">
      <alignment horizontal="right" vertical="justify"/>
    </xf>
    <xf numFmtId="4" fontId="7" fillId="0" borderId="2" xfId="0" applyNumberFormat="1" applyFont="1" applyBorder="1" applyAlignment="1">
      <alignment horizontal="right" vertical="justify"/>
    </xf>
    <xf numFmtId="4" fontId="7" fillId="0" borderId="11" xfId="0" applyNumberFormat="1" applyFont="1" applyBorder="1" applyAlignment="1">
      <alignment horizontal="right" vertical="justify"/>
    </xf>
    <xf numFmtId="0" fontId="6" fillId="0" borderId="15" xfId="0" applyFont="1" applyBorder="1"/>
    <xf numFmtId="0" fontId="7" fillId="0" borderId="19" xfId="1" applyFont="1" applyBorder="1" applyAlignment="1">
      <alignment horizontal="center"/>
    </xf>
    <xf numFmtId="0" fontId="13" fillId="0" borderId="1" xfId="0" applyFont="1" applyBorder="1"/>
    <xf numFmtId="4" fontId="2" fillId="0" borderId="4" xfId="0" applyNumberFormat="1" applyFont="1" applyBorder="1"/>
    <xf numFmtId="0" fontId="3" fillId="0" borderId="6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1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/>
    <xf numFmtId="4" fontId="3" fillId="0" borderId="28" xfId="0" applyNumberFormat="1" applyFont="1" applyBorder="1"/>
    <xf numFmtId="4" fontId="3" fillId="0" borderId="21" xfId="0" applyNumberFormat="1" applyFont="1" applyBorder="1"/>
    <xf numFmtId="4" fontId="3" fillId="0" borderId="29" xfId="0" applyNumberFormat="1" applyFont="1" applyBorder="1"/>
    <xf numFmtId="4" fontId="3" fillId="0" borderId="30" xfId="0" applyNumberFormat="1" applyFont="1" applyBorder="1"/>
    <xf numFmtId="4" fontId="3" fillId="0" borderId="1" xfId="0" applyNumberFormat="1" applyFont="1" applyBorder="1"/>
    <xf numFmtId="4" fontId="5" fillId="0" borderId="28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4" fontId="5" fillId="0" borderId="35" xfId="0" applyNumberFormat="1" applyFont="1" applyBorder="1"/>
    <xf numFmtId="0" fontId="3" fillId="0" borderId="31" xfId="0" applyFont="1" applyBorder="1"/>
    <xf numFmtId="4" fontId="3" fillId="0" borderId="36" xfId="0" applyNumberFormat="1" applyFont="1" applyBorder="1"/>
    <xf numFmtId="0" fontId="3" fillId="0" borderId="20" xfId="0" applyFont="1" applyBorder="1"/>
    <xf numFmtId="4" fontId="3" fillId="0" borderId="37" xfId="0" applyNumberFormat="1" applyFont="1" applyBorder="1"/>
    <xf numFmtId="0" fontId="15" fillId="0" borderId="0" xfId="0" applyFont="1"/>
    <xf numFmtId="0" fontId="15" fillId="0" borderId="18" xfId="0" applyFont="1" applyBorder="1"/>
    <xf numFmtId="4" fontId="15" fillId="0" borderId="18" xfId="0" applyNumberFormat="1" applyFont="1" applyBorder="1"/>
    <xf numFmtId="0" fontId="5" fillId="0" borderId="33" xfId="0" applyFont="1" applyBorder="1"/>
    <xf numFmtId="4" fontId="5" fillId="0" borderId="38" xfId="0" applyNumberFormat="1" applyFont="1" applyBorder="1"/>
    <xf numFmtId="0" fontId="5" fillId="0" borderId="20" xfId="0" applyFont="1" applyBorder="1" applyAlignment="1">
      <alignment horizontal="left"/>
    </xf>
    <xf numFmtId="4" fontId="5" fillId="0" borderId="37" xfId="0" applyNumberFormat="1" applyFont="1" applyBorder="1"/>
    <xf numFmtId="0" fontId="5" fillId="0" borderId="6" xfId="0" applyFont="1" applyBorder="1"/>
    <xf numFmtId="4" fontId="5" fillId="0" borderId="26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4" xfId="0" applyFont="1" applyBorder="1"/>
    <xf numFmtId="4" fontId="3" fillId="0" borderId="7" xfId="0" applyNumberFormat="1" applyFont="1" applyBorder="1"/>
    <xf numFmtId="0" fontId="3" fillId="0" borderId="6" xfId="1" applyFont="1" applyBorder="1"/>
    <xf numFmtId="4" fontId="7" fillId="0" borderId="18" xfId="0" applyNumberFormat="1" applyFont="1" applyBorder="1"/>
    <xf numFmtId="0" fontId="15" fillId="0" borderId="18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0" fontId="18" fillId="0" borderId="0" xfId="0" applyFont="1"/>
    <xf numFmtId="4" fontId="9" fillId="0" borderId="18" xfId="0" applyNumberFormat="1" applyFont="1" applyBorder="1"/>
    <xf numFmtId="0" fontId="5" fillId="0" borderId="32" xfId="0" applyFont="1" applyBorder="1"/>
    <xf numFmtId="4" fontId="5" fillId="0" borderId="36" xfId="0" applyNumberFormat="1" applyFont="1" applyBorder="1"/>
    <xf numFmtId="0" fontId="5" fillId="0" borderId="24" xfId="0" applyFont="1" applyBorder="1"/>
    <xf numFmtId="0" fontId="20" fillId="0" borderId="0" xfId="0" applyFont="1"/>
    <xf numFmtId="4" fontId="19" fillId="0" borderId="0" xfId="0" applyNumberFormat="1" applyFont="1"/>
    <xf numFmtId="0" fontId="4" fillId="3" borderId="39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justify"/>
    </xf>
    <xf numFmtId="0" fontId="4" fillId="3" borderId="40" xfId="0" applyFont="1" applyFill="1" applyBorder="1" applyAlignment="1">
      <alignment horizontal="center"/>
    </xf>
    <xf numFmtId="4" fontId="4" fillId="3" borderId="40" xfId="0" applyNumberFormat="1" applyFont="1" applyFill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7" fillId="0" borderId="13" xfId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4" fillId="0" borderId="13" xfId="0" applyNumberFormat="1" applyFont="1" applyBorder="1"/>
    <xf numFmtId="4" fontId="9" fillId="0" borderId="12" xfId="0" applyNumberFormat="1" applyFont="1" applyBorder="1"/>
    <xf numFmtId="4" fontId="18" fillId="0" borderId="0" xfId="0" applyNumberFormat="1" applyFont="1"/>
    <xf numFmtId="0" fontId="17" fillId="0" borderId="14" xfId="1" applyFont="1" applyBorder="1" applyAlignment="1">
      <alignment horizontal="center"/>
    </xf>
    <xf numFmtId="0" fontId="17" fillId="0" borderId="18" xfId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4" fillId="0" borderId="18" xfId="0" applyNumberFormat="1" applyFont="1" applyBorder="1"/>
    <xf numFmtId="4" fontId="9" fillId="0" borderId="16" xfId="0" applyNumberFormat="1" applyFont="1" applyBorder="1"/>
    <xf numFmtId="4" fontId="4" fillId="0" borderId="18" xfId="0" applyNumberFormat="1" applyFont="1" applyBorder="1" applyAlignment="1">
      <alignment horizontal="center"/>
    </xf>
    <xf numFmtId="0" fontId="17" fillId="0" borderId="18" xfId="0" applyFont="1" applyBorder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/>
    <xf numFmtId="3" fontId="4" fillId="0" borderId="0" xfId="0" applyNumberFormat="1" applyFont="1"/>
    <xf numFmtId="4" fontId="9" fillId="0" borderId="0" xfId="0" applyNumberFormat="1" applyFont="1"/>
    <xf numFmtId="0" fontId="17" fillId="0" borderId="18" xfId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0" fontId="22" fillId="3" borderId="0" xfId="0" applyFont="1" applyFill="1" applyAlignment="1">
      <alignment vertical="center"/>
    </xf>
    <xf numFmtId="0" fontId="17" fillId="3" borderId="0" xfId="0" applyFont="1" applyFill="1"/>
    <xf numFmtId="0" fontId="2" fillId="0" borderId="0" xfId="0" applyFont="1" applyAlignment="1">
      <alignment horizontal="left"/>
    </xf>
    <xf numFmtId="0" fontId="7" fillId="0" borderId="1" xfId="0" applyFont="1" applyBorder="1"/>
    <xf numFmtId="0" fontId="7" fillId="0" borderId="45" xfId="0" applyFont="1" applyBorder="1"/>
    <xf numFmtId="4" fontId="7" fillId="0" borderId="44" xfId="0" applyNumberFormat="1" applyFont="1" applyBorder="1"/>
    <xf numFmtId="0" fontId="7" fillId="0" borderId="21" xfId="0" applyFont="1" applyBorder="1"/>
    <xf numFmtId="4" fontId="7" fillId="0" borderId="30" xfId="0" applyNumberFormat="1" applyFont="1" applyBorder="1"/>
    <xf numFmtId="0" fontId="23" fillId="0" borderId="2" xfId="0" applyFont="1" applyBorder="1"/>
    <xf numFmtId="0" fontId="23" fillId="0" borderId="15" xfId="0" applyFont="1" applyBorder="1"/>
    <xf numFmtId="0" fontId="23" fillId="0" borderId="1" xfId="0" applyFont="1" applyBorder="1"/>
    <xf numFmtId="0" fontId="5" fillId="0" borderId="4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0" borderId="7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7" fillId="0" borderId="14" xfId="1" applyFont="1" applyBorder="1" applyAlignment="1">
      <alignment horizontal="center"/>
    </xf>
    <xf numFmtId="0" fontId="13" fillId="0" borderId="15" xfId="0" applyFont="1" applyBorder="1"/>
    <xf numFmtId="0" fontId="7" fillId="0" borderId="2" xfId="0" applyFont="1" applyBorder="1"/>
    <xf numFmtId="0" fontId="7" fillId="0" borderId="46" xfId="0" applyFont="1" applyBorder="1"/>
    <xf numFmtId="4" fontId="7" fillId="0" borderId="3" xfId="0" applyNumberFormat="1" applyFont="1" applyBorder="1"/>
    <xf numFmtId="0" fontId="6" fillId="0" borderId="2" xfId="0" applyFont="1" applyBorder="1"/>
    <xf numFmtId="0" fontId="7" fillId="0" borderId="18" xfId="0" applyFont="1" applyBorder="1"/>
    <xf numFmtId="0" fontId="16" fillId="0" borderId="18" xfId="1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/>
    <xf numFmtId="4" fontId="18" fillId="0" borderId="15" xfId="0" applyNumberFormat="1" applyFont="1" applyBorder="1" applyAlignment="1">
      <alignment horizontal="center"/>
    </xf>
    <xf numFmtId="4" fontId="6" fillId="0" borderId="13" xfId="0" applyNumberFormat="1" applyFont="1" applyBorder="1"/>
    <xf numFmtId="4" fontId="6" fillId="0" borderId="22" xfId="0" applyNumberFormat="1" applyFont="1" applyBorder="1"/>
    <xf numFmtId="4" fontId="2" fillId="0" borderId="26" xfId="0" applyNumberFormat="1" applyFont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6" fillId="3" borderId="41" xfId="1" applyFont="1" applyFill="1" applyBorder="1" applyAlignment="1">
      <alignment horizontal="center" vertical="center"/>
    </xf>
    <xf numFmtId="0" fontId="16" fillId="3" borderId="35" xfId="1" applyFont="1" applyFill="1" applyBorder="1" applyAlignment="1">
      <alignment horizontal="center" vertical="center"/>
    </xf>
    <xf numFmtId="0" fontId="16" fillId="3" borderId="39" xfId="1" applyFont="1" applyFill="1" applyBorder="1" applyAlignment="1">
      <alignment horizontal="center" vertical="center"/>
    </xf>
    <xf numFmtId="0" fontId="16" fillId="3" borderId="40" xfId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justify"/>
    </xf>
    <xf numFmtId="0" fontId="4" fillId="3" borderId="40" xfId="0" applyFont="1" applyFill="1" applyBorder="1" applyAlignment="1">
      <alignment horizontal="center" vertical="justify"/>
    </xf>
    <xf numFmtId="0" fontId="4" fillId="3" borderId="42" xfId="0" applyFont="1" applyFill="1" applyBorder="1" applyAlignment="1">
      <alignment horizontal="center" vertical="justify"/>
    </xf>
    <xf numFmtId="0" fontId="4" fillId="3" borderId="43" xfId="0" applyFont="1" applyFill="1" applyBorder="1" applyAlignment="1">
      <alignment horizontal="center" vertical="justify"/>
    </xf>
    <xf numFmtId="0" fontId="16" fillId="0" borderId="18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justify"/>
    </xf>
    <xf numFmtId="0" fontId="18" fillId="0" borderId="18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CONTRACT%20=%20monitor%20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,contract =monitor iunie"/>
      <sheetName val="serv monitor iunie"/>
    </sheetNames>
    <sheetDataSet>
      <sheetData sheetId="0"/>
      <sheetData sheetId="1">
        <row r="24">
          <cell r="G24">
            <v>18064.8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7"/>
  <sheetViews>
    <sheetView tabSelected="1" workbookViewId="0">
      <selection activeCell="T75" sqref="T75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3.42578125" style="2" bestFit="1" customWidth="1"/>
    <col min="10" max="10" width="11.85546875" style="2" customWidth="1"/>
    <col min="11" max="13" width="11.28515625" style="2" bestFit="1" customWidth="1"/>
    <col min="14" max="14" width="11.42578125" style="2" bestFit="1" customWidth="1"/>
    <col min="15" max="15" width="13.140625" style="2" bestFit="1" customWidth="1"/>
    <col min="16" max="16" width="9.140625" style="2"/>
    <col min="17" max="17" width="11.42578125" style="2" bestFit="1" customWidth="1"/>
    <col min="18" max="18" width="9.7109375" style="2" bestFit="1" customWidth="1"/>
    <col min="19" max="16384" width="9.140625" style="2"/>
  </cols>
  <sheetData>
    <row r="1" spans="1:11" x14ac:dyDescent="0.25">
      <c r="A1" s="1" t="s">
        <v>0</v>
      </c>
    </row>
    <row r="2" spans="1:11" ht="15" customHeight="1" x14ac:dyDescent="0.25">
      <c r="A2" s="187" t="s">
        <v>108</v>
      </c>
      <c r="B2" s="188"/>
      <c r="F2" s="3"/>
      <c r="G2" s="3"/>
      <c r="H2" s="3"/>
      <c r="I2" s="3"/>
    </row>
    <row r="3" spans="1:11" x14ac:dyDescent="0.25">
      <c r="A3" s="4"/>
      <c r="B3" s="4"/>
      <c r="C3" s="4"/>
      <c r="D3" s="4"/>
      <c r="E3" s="4"/>
      <c r="F3" s="5" t="s">
        <v>1</v>
      </c>
      <c r="G3" s="4"/>
      <c r="I3" s="4"/>
    </row>
    <row r="4" spans="1:11" s="6" customFormat="1" x14ac:dyDescent="0.25">
      <c r="A4" s="4" t="s">
        <v>2</v>
      </c>
      <c r="B4" s="4"/>
      <c r="C4" s="2"/>
      <c r="E4" s="4" t="s">
        <v>91</v>
      </c>
      <c r="H4" s="4"/>
      <c r="J4" s="4" t="s">
        <v>3</v>
      </c>
    </row>
    <row r="5" spans="1:11" s="6" customFormat="1" x14ac:dyDescent="0.25">
      <c r="A5" s="4" t="s">
        <v>4</v>
      </c>
      <c r="B5" s="4"/>
      <c r="C5" s="2"/>
      <c r="E5" s="4" t="s">
        <v>92</v>
      </c>
      <c r="H5" s="1"/>
      <c r="J5" s="1" t="s">
        <v>5</v>
      </c>
    </row>
    <row r="6" spans="1:11" s="6" customFormat="1" x14ac:dyDescent="0.25">
      <c r="A6" s="4"/>
      <c r="B6" s="4"/>
      <c r="C6" s="2"/>
      <c r="E6" s="4"/>
      <c r="H6" s="1"/>
      <c r="J6" s="1"/>
    </row>
    <row r="7" spans="1:11" s="6" customFormat="1" x14ac:dyDescent="0.25">
      <c r="A7" s="4"/>
      <c r="B7" s="4"/>
      <c r="C7" s="2"/>
      <c r="E7" s="4"/>
      <c r="H7" s="1"/>
      <c r="J7" s="1"/>
    </row>
    <row r="8" spans="1:11" s="6" customFormat="1" x14ac:dyDescent="0.25">
      <c r="A8" s="4"/>
      <c r="B8" s="4"/>
      <c r="C8" s="2"/>
      <c r="D8" s="4"/>
      <c r="E8" s="2"/>
      <c r="H8" s="1"/>
    </row>
    <row r="9" spans="1:11" ht="15" customHeight="1" x14ac:dyDescent="0.25">
      <c r="A9" s="4"/>
      <c r="C9" s="7" t="s">
        <v>105</v>
      </c>
      <c r="D9" s="8"/>
      <c r="E9" s="8"/>
      <c r="F9" s="9"/>
      <c r="G9" s="9"/>
      <c r="H9" s="9"/>
      <c r="I9" s="9"/>
    </row>
    <row r="10" spans="1:11" ht="15" customHeight="1" x14ac:dyDescent="0.25">
      <c r="A10" s="4"/>
      <c r="B10" s="4"/>
      <c r="C10" s="4" t="s">
        <v>107</v>
      </c>
      <c r="E10" s="189"/>
      <c r="F10" s="3"/>
      <c r="G10" s="9"/>
      <c r="H10" s="9"/>
      <c r="I10" s="9"/>
    </row>
    <row r="11" spans="1:11" ht="15.75" thickBot="1" x14ac:dyDescent="0.3">
      <c r="A11" s="4"/>
      <c r="B11" s="10"/>
      <c r="C11" s="11"/>
      <c r="D11" s="11"/>
      <c r="E11" s="11"/>
      <c r="F11" s="3" t="s">
        <v>6</v>
      </c>
      <c r="K11" s="4"/>
    </row>
    <row r="12" spans="1:11" ht="15.75" thickBot="1" x14ac:dyDescent="0.3">
      <c r="B12" s="139" t="s">
        <v>7</v>
      </c>
      <c r="C12" s="154"/>
      <c r="D12" s="154"/>
      <c r="E12" s="154"/>
      <c r="F12" s="140">
        <v>8081940</v>
      </c>
      <c r="G12" s="12"/>
      <c r="H12" s="217"/>
      <c r="I12" s="218"/>
      <c r="J12" s="218"/>
      <c r="K12" s="218"/>
    </row>
    <row r="13" spans="1:11" ht="15.75" thickBot="1" x14ac:dyDescent="0.3">
      <c r="B13" s="123" t="s">
        <v>8</v>
      </c>
      <c r="C13" s="152"/>
      <c r="D13" s="152"/>
      <c r="E13" s="152"/>
      <c r="F13" s="153">
        <f>O77</f>
        <v>8075085.96</v>
      </c>
      <c r="G13" s="12"/>
      <c r="H13" s="217"/>
      <c r="I13" s="218"/>
      <c r="J13" s="218"/>
      <c r="K13" s="218"/>
    </row>
    <row r="14" spans="1:11" x14ac:dyDescent="0.25">
      <c r="B14" s="123" t="s">
        <v>73</v>
      </c>
      <c r="C14" s="152"/>
      <c r="D14" s="152"/>
      <c r="E14" s="152"/>
      <c r="F14" s="153">
        <f>F12-F13</f>
        <v>6854.0400000000373</v>
      </c>
      <c r="G14" s="12"/>
      <c r="H14" s="12"/>
      <c r="I14" s="12"/>
    </row>
    <row r="15" spans="1:11" x14ac:dyDescent="0.25">
      <c r="B15" s="190" t="s">
        <v>74</v>
      </c>
      <c r="C15" s="191"/>
      <c r="D15" s="191"/>
      <c r="E15" s="191"/>
      <c r="F15" s="192">
        <v>3.4</v>
      </c>
      <c r="G15" s="12"/>
      <c r="H15" s="12"/>
      <c r="I15" s="12"/>
    </row>
    <row r="16" spans="1:11" x14ac:dyDescent="0.25">
      <c r="B16" s="193" t="s">
        <v>106</v>
      </c>
      <c r="C16" s="52"/>
      <c r="D16" s="52"/>
      <c r="E16" s="52"/>
      <c r="F16" s="194">
        <v>4.24</v>
      </c>
      <c r="G16" s="12"/>
      <c r="H16" s="12"/>
      <c r="I16" s="12"/>
    </row>
    <row r="17" spans="1:23" x14ac:dyDescent="0.25">
      <c r="B17" s="193" t="s">
        <v>75</v>
      </c>
      <c r="C17" s="52"/>
      <c r="D17" s="52"/>
      <c r="E17" s="52"/>
      <c r="F17" s="194">
        <v>2758</v>
      </c>
      <c r="G17" s="13"/>
      <c r="H17" s="12"/>
      <c r="I17" s="12"/>
    </row>
    <row r="18" spans="1:23" x14ac:dyDescent="0.25">
      <c r="B18" s="193" t="s">
        <v>89</v>
      </c>
      <c r="C18" s="52"/>
      <c r="D18" s="52"/>
      <c r="E18" s="52"/>
      <c r="F18" s="194">
        <v>525</v>
      </c>
      <c r="G18" s="13"/>
      <c r="H18" s="12"/>
      <c r="I18" s="12"/>
    </row>
    <row r="19" spans="1:23" x14ac:dyDescent="0.25">
      <c r="B19" s="193" t="s">
        <v>103</v>
      </c>
      <c r="C19" s="52"/>
      <c r="D19" s="52"/>
      <c r="E19" s="52"/>
      <c r="F19" s="194">
        <v>1886</v>
      </c>
      <c r="G19" s="13"/>
      <c r="H19" s="12"/>
      <c r="I19" s="12"/>
    </row>
    <row r="20" spans="1:23" x14ac:dyDescent="0.25">
      <c r="B20" s="193" t="s">
        <v>101</v>
      </c>
      <c r="C20" s="52"/>
      <c r="D20" s="52"/>
      <c r="E20" s="52"/>
      <c r="F20" s="194">
        <v>1254</v>
      </c>
      <c r="G20" s="13"/>
      <c r="H20" s="12"/>
      <c r="I20" s="12"/>
    </row>
    <row r="21" spans="1:23" x14ac:dyDescent="0.25">
      <c r="B21" s="205" t="s">
        <v>102</v>
      </c>
      <c r="C21" s="206"/>
      <c r="D21" s="206"/>
      <c r="E21" s="206"/>
      <c r="F21" s="207">
        <v>423.4</v>
      </c>
      <c r="G21" s="13"/>
      <c r="H21" s="12"/>
      <c r="I21" s="12"/>
    </row>
    <row r="22" spans="1:23" x14ac:dyDescent="0.25">
      <c r="B22" s="52"/>
      <c r="C22" s="52"/>
      <c r="D22" s="52"/>
      <c r="E22" s="52"/>
      <c r="F22" s="13">
        <f>SUM(F15:F21)-F14</f>
        <v>-3.8198777474462986E-11</v>
      </c>
      <c r="G22" s="13"/>
      <c r="H22" s="12"/>
      <c r="I22" s="12"/>
    </row>
    <row r="23" spans="1:23" ht="15.75" thickBot="1" x14ac:dyDescent="0.3">
      <c r="A23" s="4" t="s">
        <v>9</v>
      </c>
      <c r="B23" s="14"/>
      <c r="F23" s="15"/>
    </row>
    <row r="24" spans="1:23" ht="30" thickBot="1" x14ac:dyDescent="0.3">
      <c r="A24" s="16" t="s">
        <v>10</v>
      </c>
      <c r="B24" s="17" t="s">
        <v>11</v>
      </c>
      <c r="C24" s="18" t="s">
        <v>12</v>
      </c>
      <c r="D24" s="19" t="s">
        <v>13</v>
      </c>
      <c r="E24" s="19" t="s">
        <v>14</v>
      </c>
      <c r="F24" s="20" t="s">
        <v>15</v>
      </c>
      <c r="G24" s="21" t="s">
        <v>16</v>
      </c>
      <c r="H24" s="20" t="s">
        <v>17</v>
      </c>
      <c r="I24" s="20" t="s">
        <v>96</v>
      </c>
      <c r="J24" s="20" t="s">
        <v>95</v>
      </c>
      <c r="K24" s="20" t="s">
        <v>104</v>
      </c>
      <c r="L24" s="23" t="s">
        <v>18</v>
      </c>
      <c r="M24" s="24" t="s">
        <v>19</v>
      </c>
      <c r="N24" s="24" t="s">
        <v>20</v>
      </c>
      <c r="O24" s="111" t="s">
        <v>21</v>
      </c>
      <c r="P24" s="26"/>
      <c r="R24" s="27"/>
      <c r="S24" s="27"/>
      <c r="T24" s="27"/>
      <c r="U24" s="27"/>
      <c r="V24" s="27"/>
      <c r="W24" s="27"/>
    </row>
    <row r="25" spans="1:23" x14ac:dyDescent="0.25">
      <c r="A25" s="28">
        <v>1</v>
      </c>
      <c r="B25" s="208" t="s">
        <v>22</v>
      </c>
      <c r="C25" s="214">
        <v>74234.11</v>
      </c>
      <c r="D25" s="214">
        <v>78241.31</v>
      </c>
      <c r="E25" s="214">
        <v>76342.5</v>
      </c>
      <c r="F25" s="34">
        <v>74313.78</v>
      </c>
      <c r="G25" s="34">
        <v>83073.72</v>
      </c>
      <c r="H25" s="34">
        <v>67755</v>
      </c>
      <c r="I25" s="34">
        <v>86024.85</v>
      </c>
      <c r="J25" s="34">
        <v>91816.99</v>
      </c>
      <c r="K25" s="34">
        <v>94637.08</v>
      </c>
      <c r="L25" s="34">
        <v>91321.08</v>
      </c>
      <c r="M25" s="34">
        <v>78114</v>
      </c>
      <c r="N25" s="34">
        <v>6642</v>
      </c>
      <c r="O25" s="34">
        <f>SUM(C25:N25)</f>
        <v>902516.41999999981</v>
      </c>
      <c r="R25" s="15"/>
    </row>
    <row r="26" spans="1:23" x14ac:dyDescent="0.25">
      <c r="A26" s="35">
        <v>2</v>
      </c>
      <c r="B26" s="36" t="s">
        <v>23</v>
      </c>
      <c r="C26" s="40">
        <v>58320.75</v>
      </c>
      <c r="D26" s="40">
        <v>61465.13</v>
      </c>
      <c r="E26" s="40">
        <v>59954.34</v>
      </c>
      <c r="F26" s="40">
        <v>59623.79</v>
      </c>
      <c r="G26" s="40">
        <v>68808.990000000005</v>
      </c>
      <c r="H26" s="40">
        <v>55150.32</v>
      </c>
      <c r="I26" s="40">
        <v>74942.45</v>
      </c>
      <c r="J26" s="40">
        <v>78093.94</v>
      </c>
      <c r="K26" s="40">
        <v>81585.19</v>
      </c>
      <c r="L26" s="40">
        <v>78198.42</v>
      </c>
      <c r="M26" s="40">
        <v>63746</v>
      </c>
      <c r="N26" s="40">
        <v>9613</v>
      </c>
      <c r="O26" s="40">
        <f t="shared" ref="O26:O33" si="0">SUM(C26:N26)</f>
        <v>749502.32000000007</v>
      </c>
      <c r="Q26" s="27"/>
      <c r="R26" s="15"/>
    </row>
    <row r="27" spans="1:23" s="41" customFormat="1" x14ac:dyDescent="0.25">
      <c r="A27" s="35">
        <v>3</v>
      </c>
      <c r="B27" s="36" t="s">
        <v>24</v>
      </c>
      <c r="C27" s="40">
        <v>77173.320000000007</v>
      </c>
      <c r="D27" s="40">
        <v>81328.210000000006</v>
      </c>
      <c r="E27" s="40">
        <v>79337.41</v>
      </c>
      <c r="F27" s="40">
        <v>84107.31</v>
      </c>
      <c r="G27" s="40">
        <v>80003.28</v>
      </c>
      <c r="H27" s="40">
        <v>71551.240000000005</v>
      </c>
      <c r="I27" s="40">
        <v>88253.84</v>
      </c>
      <c r="J27" s="40">
        <v>83487.8</v>
      </c>
      <c r="K27" s="40">
        <v>80686.81</v>
      </c>
      <c r="L27" s="40">
        <v>84191.55</v>
      </c>
      <c r="M27" s="40">
        <v>75000</v>
      </c>
      <c r="N27" s="40">
        <v>4879</v>
      </c>
      <c r="O27" s="40">
        <f t="shared" si="0"/>
        <v>889999.77</v>
      </c>
      <c r="Q27" s="2"/>
      <c r="R27" s="15"/>
    </row>
    <row r="28" spans="1:23" x14ac:dyDescent="0.25">
      <c r="A28" s="35">
        <v>4</v>
      </c>
      <c r="B28" s="36" t="s">
        <v>25</v>
      </c>
      <c r="C28" s="40">
        <v>82499.789999999994</v>
      </c>
      <c r="D28" s="40">
        <v>86945.51</v>
      </c>
      <c r="E28" s="40">
        <v>84832.99</v>
      </c>
      <c r="F28" s="40">
        <v>81552.14</v>
      </c>
      <c r="G28" s="40">
        <v>85663.65</v>
      </c>
      <c r="H28" s="40">
        <v>84027.6</v>
      </c>
      <c r="I28" s="40">
        <v>98177.89</v>
      </c>
      <c r="J28" s="40">
        <v>102228.56</v>
      </c>
      <c r="K28" s="40">
        <v>107063.07</v>
      </c>
      <c r="L28" s="40">
        <v>102595.41</v>
      </c>
      <c r="M28" s="40">
        <v>90000</v>
      </c>
      <c r="N28" s="40">
        <v>7746</v>
      </c>
      <c r="O28" s="40">
        <f t="shared" si="0"/>
        <v>1013332.61</v>
      </c>
      <c r="R28" s="15"/>
    </row>
    <row r="29" spans="1:23" x14ac:dyDescent="0.25">
      <c r="A29" s="35">
        <v>5</v>
      </c>
      <c r="B29" s="36" t="s">
        <v>26</v>
      </c>
      <c r="C29" s="40">
        <v>59239.79</v>
      </c>
      <c r="D29" s="40">
        <v>62431.07</v>
      </c>
      <c r="E29" s="40">
        <v>60896.959999999999</v>
      </c>
      <c r="F29" s="40">
        <v>65399.94</v>
      </c>
      <c r="G29" s="40">
        <v>59615.62</v>
      </c>
      <c r="H29" s="40">
        <v>58323.82</v>
      </c>
      <c r="I29" s="40">
        <v>81383.48</v>
      </c>
      <c r="J29" s="40">
        <v>82036.44</v>
      </c>
      <c r="K29" s="40">
        <v>77096.990000000005</v>
      </c>
      <c r="L29" s="40">
        <v>80138.399999999994</v>
      </c>
      <c r="M29" s="40">
        <v>70000</v>
      </c>
      <c r="N29" s="40">
        <v>6547</v>
      </c>
      <c r="O29" s="40">
        <f t="shared" si="0"/>
        <v>763109.51</v>
      </c>
      <c r="Q29" s="41"/>
      <c r="R29" s="15"/>
    </row>
    <row r="30" spans="1:23" x14ac:dyDescent="0.25">
      <c r="A30" s="35">
        <v>6</v>
      </c>
      <c r="B30" s="36" t="s">
        <v>27</v>
      </c>
      <c r="C30" s="40">
        <v>56037.98</v>
      </c>
      <c r="D30" s="40">
        <v>56322</v>
      </c>
      <c r="E30" s="40">
        <v>57856.18</v>
      </c>
      <c r="F30" s="40">
        <v>61559.35</v>
      </c>
      <c r="G30" s="40">
        <v>70808.41</v>
      </c>
      <c r="H30" s="40">
        <v>55008.160000000003</v>
      </c>
      <c r="I30" s="40">
        <v>62588.95</v>
      </c>
      <c r="J30" s="40">
        <v>65682.39</v>
      </c>
      <c r="K30" s="40">
        <v>68298.42</v>
      </c>
      <c r="L30" s="40">
        <v>66413.239999999991</v>
      </c>
      <c r="M30" s="40">
        <v>55000</v>
      </c>
      <c r="N30" s="40">
        <v>7500</v>
      </c>
      <c r="O30" s="40">
        <f t="shared" si="0"/>
        <v>683075.08000000007</v>
      </c>
      <c r="R30" s="15"/>
    </row>
    <row r="31" spans="1:23" x14ac:dyDescent="0.25">
      <c r="A31" s="35">
        <v>7</v>
      </c>
      <c r="B31" s="36" t="s">
        <v>28</v>
      </c>
      <c r="C31" s="40">
        <v>56726.31</v>
      </c>
      <c r="D31" s="40">
        <v>60244.82</v>
      </c>
      <c r="E31" s="40">
        <v>62268.14</v>
      </c>
      <c r="F31" s="40">
        <v>56797.24</v>
      </c>
      <c r="G31" s="40">
        <v>60236.74</v>
      </c>
      <c r="H31" s="40">
        <v>59600.23</v>
      </c>
      <c r="I31" s="40">
        <v>63777.18</v>
      </c>
      <c r="J31" s="40">
        <v>58135.64</v>
      </c>
      <c r="K31" s="40">
        <v>67704.34</v>
      </c>
      <c r="L31" s="40">
        <v>72192</v>
      </c>
      <c r="M31" s="40">
        <v>65000</v>
      </c>
      <c r="N31" s="40">
        <v>6911</v>
      </c>
      <c r="O31" s="40">
        <f t="shared" si="0"/>
        <v>689593.64</v>
      </c>
      <c r="Q31" s="15">
        <f>SUM(C31:K31)</f>
        <v>545490.64</v>
      </c>
      <c r="R31" s="15"/>
    </row>
    <row r="32" spans="1:23" x14ac:dyDescent="0.25">
      <c r="A32" s="35">
        <v>8</v>
      </c>
      <c r="B32" s="36" t="s">
        <v>29</v>
      </c>
      <c r="C32" s="40">
        <v>22033.56</v>
      </c>
      <c r="D32" s="40">
        <v>24495.43</v>
      </c>
      <c r="E32" s="40">
        <v>25655.14</v>
      </c>
      <c r="F32" s="40">
        <v>24937.18</v>
      </c>
      <c r="G32" s="40">
        <v>25414.76</v>
      </c>
      <c r="H32" s="40">
        <v>25192.41</v>
      </c>
      <c r="I32" s="40">
        <v>31532.84</v>
      </c>
      <c r="J32" s="40">
        <v>31893.91</v>
      </c>
      <c r="K32" s="40">
        <v>35347.14</v>
      </c>
      <c r="L32" s="40">
        <v>31549.95</v>
      </c>
      <c r="M32" s="40">
        <v>23904</v>
      </c>
      <c r="N32" s="40">
        <v>6114</v>
      </c>
      <c r="O32" s="40">
        <f t="shared" si="0"/>
        <v>308070.32</v>
      </c>
      <c r="Q32" s="15">
        <f t="shared" ref="Q32:Q33" si="1">SUM(C32:K32)</f>
        <v>246502.37</v>
      </c>
      <c r="R32" s="15"/>
    </row>
    <row r="33" spans="1:18" ht="15.75" thickBot="1" x14ac:dyDescent="0.3">
      <c r="A33" s="42">
        <v>9</v>
      </c>
      <c r="B33" s="43" t="s">
        <v>30</v>
      </c>
      <c r="C33" s="215">
        <v>25515.040000000001</v>
      </c>
      <c r="D33" s="215">
        <v>22815.74</v>
      </c>
      <c r="E33" s="215">
        <v>34814.07</v>
      </c>
      <c r="F33" s="44">
        <v>28629.51</v>
      </c>
      <c r="G33" s="44">
        <v>34563.11</v>
      </c>
      <c r="H33" s="44">
        <v>34354.54</v>
      </c>
      <c r="I33" s="44">
        <v>24558.51</v>
      </c>
      <c r="J33" s="44">
        <v>27412.67</v>
      </c>
      <c r="K33" s="44">
        <v>23964.52</v>
      </c>
      <c r="L33" s="44">
        <v>38870</v>
      </c>
      <c r="M33" s="44">
        <v>30000</v>
      </c>
      <c r="N33" s="44">
        <v>8687</v>
      </c>
      <c r="O33" s="44">
        <f t="shared" si="0"/>
        <v>334184.70999999996</v>
      </c>
      <c r="Q33" s="15">
        <f t="shared" si="1"/>
        <v>256627.71</v>
      </c>
      <c r="R33" s="15"/>
    </row>
    <row r="34" spans="1:18" ht="15.75" thickBot="1" x14ac:dyDescent="0.3">
      <c r="A34" s="45"/>
      <c r="B34" s="45" t="s">
        <v>31</v>
      </c>
      <c r="C34" s="46">
        <f>SUM(C25:C33)</f>
        <v>511780.64999999991</v>
      </c>
      <c r="D34" s="46">
        <f t="shared" ref="D34:O34" si="2">SUM(D25:D33)</f>
        <v>534289.22000000009</v>
      </c>
      <c r="E34" s="46">
        <f t="shared" si="2"/>
        <v>541957.73</v>
      </c>
      <c r="F34" s="46">
        <f t="shared" si="2"/>
        <v>536920.24</v>
      </c>
      <c r="G34" s="46">
        <f t="shared" si="2"/>
        <v>568188.28</v>
      </c>
      <c r="H34" s="46">
        <f t="shared" si="2"/>
        <v>510963.31999999995</v>
      </c>
      <c r="I34" s="46">
        <f t="shared" si="2"/>
        <v>611239.99</v>
      </c>
      <c r="J34" s="46">
        <f t="shared" si="2"/>
        <v>620788.34000000008</v>
      </c>
      <c r="K34" s="47">
        <f t="shared" si="2"/>
        <v>636383.56000000006</v>
      </c>
      <c r="L34" s="48">
        <f t="shared" si="2"/>
        <v>645470.04999999993</v>
      </c>
      <c r="M34" s="46">
        <f t="shared" si="2"/>
        <v>550764</v>
      </c>
      <c r="N34" s="46">
        <f t="shared" si="2"/>
        <v>64639</v>
      </c>
      <c r="O34" s="47">
        <f t="shared" si="2"/>
        <v>6333384.3799999999</v>
      </c>
      <c r="R34" s="15"/>
    </row>
    <row r="35" spans="1:18" x14ac:dyDescent="0.25">
      <c r="G35" s="2" t="s">
        <v>32</v>
      </c>
      <c r="H35" s="15">
        <f>SUM(C34:H34)</f>
        <v>3204099.44</v>
      </c>
      <c r="K35" s="15"/>
      <c r="M35" s="2" t="s">
        <v>33</v>
      </c>
      <c r="N35" s="49">
        <f>SUM(I34:N34)</f>
        <v>3129284.94</v>
      </c>
      <c r="O35" s="15">
        <f>N35+H35</f>
        <v>6333384.3799999999</v>
      </c>
    </row>
    <row r="36" spans="1:18" ht="15.75" thickBot="1" x14ac:dyDescent="0.3">
      <c r="A36" s="50" t="s">
        <v>34</v>
      </c>
      <c r="B36" s="51"/>
      <c r="C36" s="52"/>
      <c r="D36" s="52"/>
      <c r="E36" s="52"/>
      <c r="F36" s="52"/>
      <c r="G36" s="52"/>
      <c r="H36" s="52"/>
      <c r="I36" s="52"/>
    </row>
    <row r="37" spans="1:18" ht="30" thickBot="1" x14ac:dyDescent="0.3">
      <c r="A37" s="53" t="s">
        <v>10</v>
      </c>
      <c r="B37" s="54" t="s">
        <v>11</v>
      </c>
      <c r="C37" s="18" t="s">
        <v>12</v>
      </c>
      <c r="D37" s="19" t="s">
        <v>13</v>
      </c>
      <c r="E37" s="19" t="s">
        <v>14</v>
      </c>
      <c r="F37" s="20" t="s">
        <v>15</v>
      </c>
      <c r="G37" s="21" t="s">
        <v>16</v>
      </c>
      <c r="H37" s="20" t="s">
        <v>17</v>
      </c>
      <c r="I37" s="20" t="s">
        <v>96</v>
      </c>
      <c r="J37" s="20" t="s">
        <v>95</v>
      </c>
      <c r="K37" s="20" t="s">
        <v>104</v>
      </c>
      <c r="L37" s="24" t="s">
        <v>18</v>
      </c>
      <c r="M37" s="24" t="s">
        <v>19</v>
      </c>
      <c r="N37" s="55" t="s">
        <v>20</v>
      </c>
      <c r="O37" s="56" t="s">
        <v>21</v>
      </c>
    </row>
    <row r="38" spans="1:18" x14ac:dyDescent="0.25">
      <c r="A38" s="57">
        <v>1</v>
      </c>
      <c r="B38" s="58" t="s">
        <v>22</v>
      </c>
      <c r="C38" s="59"/>
      <c r="D38" s="59"/>
      <c r="E38" s="59"/>
      <c r="F38" s="60">
        <v>0</v>
      </c>
      <c r="G38" s="60">
        <v>0</v>
      </c>
      <c r="H38" s="61">
        <v>0</v>
      </c>
      <c r="I38" s="62"/>
      <c r="J38" s="63"/>
      <c r="K38" s="63"/>
      <c r="L38" s="63"/>
      <c r="M38" s="63"/>
      <c r="N38" s="64"/>
      <c r="O38" s="65">
        <f>SUM(C38:N38)</f>
        <v>0</v>
      </c>
    </row>
    <row r="39" spans="1:18" x14ac:dyDescent="0.25">
      <c r="A39" s="66">
        <v>2</v>
      </c>
      <c r="B39" s="67" t="s">
        <v>23</v>
      </c>
      <c r="C39" s="59">
        <v>13318.18</v>
      </c>
      <c r="D39" s="59">
        <v>14863.48</v>
      </c>
      <c r="E39" s="59">
        <v>19774.62</v>
      </c>
      <c r="F39" s="60">
        <v>9301.83</v>
      </c>
      <c r="G39" s="60">
        <v>18500.34</v>
      </c>
      <c r="H39" s="61">
        <v>12138.93</v>
      </c>
      <c r="I39" s="147">
        <v>8688.3799999999992</v>
      </c>
      <c r="J39" s="209">
        <v>8330.84</v>
      </c>
      <c r="K39" s="69">
        <v>9946.5</v>
      </c>
      <c r="L39" s="69"/>
      <c r="M39" s="69"/>
      <c r="N39" s="36"/>
      <c r="O39" s="65">
        <f t="shared" ref="O39:O46" si="3">SUM(C39:N39)</f>
        <v>114863.1</v>
      </c>
    </row>
    <row r="40" spans="1:18" x14ac:dyDescent="0.25">
      <c r="A40" s="66">
        <v>3</v>
      </c>
      <c r="B40" s="67" t="s">
        <v>24</v>
      </c>
      <c r="C40" s="59">
        <v>561.83000000000004</v>
      </c>
      <c r="D40" s="59">
        <v>837.99</v>
      </c>
      <c r="E40" s="59">
        <v>1199.52</v>
      </c>
      <c r="F40" s="60">
        <v>946.97</v>
      </c>
      <c r="G40" s="60">
        <v>923.1</v>
      </c>
      <c r="H40" s="61">
        <v>339.04</v>
      </c>
      <c r="I40" s="147">
        <v>394.63</v>
      </c>
      <c r="J40" s="209">
        <v>963.94</v>
      </c>
      <c r="K40" s="69">
        <v>811.86</v>
      </c>
      <c r="L40" s="69"/>
      <c r="M40" s="69"/>
      <c r="N40" s="36"/>
      <c r="O40" s="65">
        <f t="shared" si="3"/>
        <v>6978.88</v>
      </c>
    </row>
    <row r="41" spans="1:18" x14ac:dyDescent="0.25">
      <c r="A41" s="66">
        <v>4</v>
      </c>
      <c r="B41" s="67" t="s">
        <v>25</v>
      </c>
      <c r="C41" s="59"/>
      <c r="D41" s="59"/>
      <c r="E41" s="59"/>
      <c r="F41" s="60">
        <v>0</v>
      </c>
      <c r="G41" s="60">
        <v>0</v>
      </c>
      <c r="H41" s="61">
        <v>0</v>
      </c>
      <c r="I41" s="147"/>
      <c r="J41" s="209"/>
      <c r="K41" s="69"/>
      <c r="L41" s="69"/>
      <c r="M41" s="69"/>
      <c r="N41" s="36"/>
      <c r="O41" s="65">
        <f t="shared" si="3"/>
        <v>0</v>
      </c>
    </row>
    <row r="42" spans="1:18" x14ac:dyDescent="0.25">
      <c r="A42" s="66">
        <v>5</v>
      </c>
      <c r="B42" s="67" t="s">
        <v>26</v>
      </c>
      <c r="C42" s="59">
        <v>6742.32</v>
      </c>
      <c r="D42" s="59">
        <v>8724.24</v>
      </c>
      <c r="E42" s="59">
        <v>10001.209999999999</v>
      </c>
      <c r="F42" s="60">
        <v>4755.99</v>
      </c>
      <c r="G42" s="60">
        <v>6782.15</v>
      </c>
      <c r="H42" s="40">
        <v>5497.64</v>
      </c>
      <c r="I42" s="147">
        <v>6838.43</v>
      </c>
      <c r="J42" s="209">
        <v>4585.43</v>
      </c>
      <c r="K42" s="69">
        <v>4292.57</v>
      </c>
      <c r="L42" s="69"/>
      <c r="M42" s="69"/>
      <c r="N42" s="36"/>
      <c r="O42" s="65">
        <f t="shared" si="3"/>
        <v>58219.979999999996</v>
      </c>
    </row>
    <row r="43" spans="1:18" x14ac:dyDescent="0.25">
      <c r="A43" s="66">
        <v>6</v>
      </c>
      <c r="B43" s="67" t="s">
        <v>27</v>
      </c>
      <c r="C43" s="59"/>
      <c r="D43" s="59">
        <v>222.43</v>
      </c>
      <c r="E43" s="59">
        <v>475.39</v>
      </c>
      <c r="F43" s="60">
        <v>75.97</v>
      </c>
      <c r="G43" s="60">
        <v>0</v>
      </c>
      <c r="H43" s="61">
        <v>0</v>
      </c>
      <c r="I43" s="147"/>
      <c r="J43" s="141"/>
      <c r="K43" s="69"/>
      <c r="L43" s="69"/>
      <c r="M43" s="69"/>
      <c r="N43" s="36"/>
      <c r="O43" s="65">
        <f t="shared" si="3"/>
        <v>773.79</v>
      </c>
    </row>
    <row r="44" spans="1:18" x14ac:dyDescent="0.25">
      <c r="A44" s="66">
        <v>7</v>
      </c>
      <c r="B44" s="67" t="s">
        <v>28</v>
      </c>
      <c r="C44" s="59"/>
      <c r="D44" s="59"/>
      <c r="E44" s="59"/>
      <c r="F44" s="60">
        <v>0</v>
      </c>
      <c r="G44" s="60">
        <v>0</v>
      </c>
      <c r="H44" s="61">
        <v>0</v>
      </c>
      <c r="I44" s="147"/>
      <c r="J44" s="69"/>
      <c r="K44" s="69"/>
      <c r="L44" s="69"/>
      <c r="M44" s="69"/>
      <c r="N44" s="36"/>
      <c r="O44" s="65">
        <f t="shared" si="3"/>
        <v>0</v>
      </c>
      <c r="Q44" s="15">
        <f t="shared" ref="Q44:Q46" si="4">SUM(C44:K44)</f>
        <v>0</v>
      </c>
    </row>
    <row r="45" spans="1:18" x14ac:dyDescent="0.25">
      <c r="A45" s="66">
        <v>8</v>
      </c>
      <c r="B45" s="67" t="s">
        <v>29</v>
      </c>
      <c r="C45" s="59"/>
      <c r="D45" s="59">
        <v>777.02</v>
      </c>
      <c r="E45" s="59"/>
      <c r="F45" s="60">
        <v>230.24</v>
      </c>
      <c r="G45" s="60">
        <v>0</v>
      </c>
      <c r="H45" s="61">
        <v>89.19</v>
      </c>
      <c r="I45" s="147">
        <v>114.95</v>
      </c>
      <c r="J45" s="69"/>
      <c r="K45" s="69">
        <v>324.83</v>
      </c>
      <c r="L45" s="69"/>
      <c r="M45" s="69"/>
      <c r="N45" s="36"/>
      <c r="O45" s="65">
        <f t="shared" si="3"/>
        <v>1536.23</v>
      </c>
      <c r="Q45" s="15">
        <f t="shared" si="4"/>
        <v>1536.23</v>
      </c>
    </row>
    <row r="46" spans="1:18" ht="15.75" thickBot="1" x14ac:dyDescent="0.3">
      <c r="A46" s="66">
        <v>9</v>
      </c>
      <c r="B46" s="70" t="s">
        <v>30</v>
      </c>
      <c r="C46" s="71"/>
      <c r="D46" s="71"/>
      <c r="E46" s="59"/>
      <c r="F46" s="60">
        <v>0</v>
      </c>
      <c r="G46" s="60">
        <v>0</v>
      </c>
      <c r="H46" s="61">
        <v>0</v>
      </c>
      <c r="I46" s="68"/>
      <c r="J46" s="69"/>
      <c r="K46" s="69"/>
      <c r="L46" s="69"/>
      <c r="M46" s="69"/>
      <c r="N46" s="36"/>
      <c r="O46" s="65">
        <f t="shared" si="3"/>
        <v>0</v>
      </c>
      <c r="Q46" s="15">
        <f t="shared" si="4"/>
        <v>0</v>
      </c>
    </row>
    <row r="47" spans="1:18" ht="15.75" thickBot="1" x14ac:dyDescent="0.3">
      <c r="A47" s="72"/>
      <c r="B47" s="72" t="s">
        <v>31</v>
      </c>
      <c r="C47" s="73">
        <f>SUM(C38:C46)</f>
        <v>20622.330000000002</v>
      </c>
      <c r="D47" s="73">
        <f t="shared" ref="D47:O47" si="5">SUM(D38:D46)</f>
        <v>25425.16</v>
      </c>
      <c r="E47" s="73">
        <f t="shared" si="5"/>
        <v>31450.739999999998</v>
      </c>
      <c r="F47" s="46">
        <f t="shared" si="5"/>
        <v>15310.999999999998</v>
      </c>
      <c r="G47" s="46">
        <f t="shared" si="5"/>
        <v>26205.589999999997</v>
      </c>
      <c r="H47" s="46">
        <f t="shared" si="5"/>
        <v>18064.8</v>
      </c>
      <c r="I47" s="46">
        <f t="shared" si="5"/>
        <v>16036.39</v>
      </c>
      <c r="J47" s="46">
        <f t="shared" si="5"/>
        <v>13880.210000000001</v>
      </c>
      <c r="K47" s="46">
        <f t="shared" si="5"/>
        <v>15375.76</v>
      </c>
      <c r="L47" s="46">
        <f t="shared" si="5"/>
        <v>0</v>
      </c>
      <c r="M47" s="46">
        <f t="shared" si="5"/>
        <v>0</v>
      </c>
      <c r="N47" s="46">
        <f t="shared" si="5"/>
        <v>0</v>
      </c>
      <c r="O47" s="47">
        <f t="shared" si="5"/>
        <v>182371.98000000004</v>
      </c>
    </row>
    <row r="48" spans="1:18" x14ac:dyDescent="0.25">
      <c r="A48" s="74"/>
      <c r="B48" s="74"/>
      <c r="C48" s="75"/>
      <c r="D48" s="75"/>
      <c r="E48" s="75"/>
      <c r="F48" s="76"/>
      <c r="G48" s="2" t="s">
        <v>32</v>
      </c>
      <c r="H48" s="15">
        <f>SUM(H47-'[1]serv monitor iunie'!G24)</f>
        <v>0</v>
      </c>
      <c r="I48" s="76"/>
      <c r="M48" s="2" t="s">
        <v>33</v>
      </c>
      <c r="N48" s="15">
        <f>SUM(I47:N47)</f>
        <v>45292.36</v>
      </c>
      <c r="O48" s="15">
        <f>N48+H48</f>
        <v>45292.36</v>
      </c>
    </row>
    <row r="49" spans="1:20" ht="15.75" thickBot="1" x14ac:dyDescent="0.3">
      <c r="A49" s="4" t="s">
        <v>35</v>
      </c>
    </row>
    <row r="50" spans="1:20" ht="30" thickBot="1" x14ac:dyDescent="0.3">
      <c r="A50" s="16" t="s">
        <v>10</v>
      </c>
      <c r="B50" s="17" t="s">
        <v>11</v>
      </c>
      <c r="C50" s="18" t="s">
        <v>12</v>
      </c>
      <c r="D50" s="19" t="s">
        <v>13</v>
      </c>
      <c r="E50" s="19" t="s">
        <v>14</v>
      </c>
      <c r="F50" s="20" t="s">
        <v>15</v>
      </c>
      <c r="G50" s="21" t="s">
        <v>16</v>
      </c>
      <c r="H50" s="20" t="s">
        <v>17</v>
      </c>
      <c r="I50" s="20" t="s">
        <v>96</v>
      </c>
      <c r="J50" s="20" t="s">
        <v>95</v>
      </c>
      <c r="K50" s="20" t="s">
        <v>104</v>
      </c>
      <c r="L50" s="23" t="s">
        <v>18</v>
      </c>
      <c r="M50" s="24" t="s">
        <v>19</v>
      </c>
      <c r="N50" s="24" t="s">
        <v>20</v>
      </c>
      <c r="O50" s="25" t="s">
        <v>21</v>
      </c>
    </row>
    <row r="51" spans="1:20" x14ac:dyDescent="0.25">
      <c r="A51" s="77">
        <v>1</v>
      </c>
      <c r="B51" s="78" t="s">
        <v>28</v>
      </c>
      <c r="C51" s="79">
        <v>240</v>
      </c>
      <c r="D51" s="79">
        <v>1480</v>
      </c>
      <c r="E51" s="80">
        <v>680</v>
      </c>
      <c r="F51" s="81">
        <v>1120</v>
      </c>
      <c r="G51" s="81">
        <v>1520</v>
      </c>
      <c r="H51" s="30">
        <v>1320</v>
      </c>
      <c r="I51" s="30">
        <v>1022.7</v>
      </c>
      <c r="J51" s="40">
        <v>876.6</v>
      </c>
      <c r="K51" s="30">
        <v>1168.8</v>
      </c>
      <c r="L51" s="33">
        <v>1171.9000000000001</v>
      </c>
      <c r="M51" s="34">
        <v>900</v>
      </c>
      <c r="N51" s="34">
        <v>160</v>
      </c>
      <c r="O51" s="34">
        <f>SUM(C51:N51)</f>
        <v>11659.999999999998</v>
      </c>
      <c r="Q51" s="15">
        <f>SUM(C51:K51)</f>
        <v>9428.0999999999985</v>
      </c>
      <c r="R51" s="15"/>
    </row>
    <row r="52" spans="1:20" ht="15.75" thickBot="1" x14ac:dyDescent="0.3">
      <c r="A52" s="82">
        <v>2</v>
      </c>
      <c r="B52" s="83" t="s">
        <v>36</v>
      </c>
      <c r="C52" s="84">
        <v>440</v>
      </c>
      <c r="D52" s="79">
        <v>560</v>
      </c>
      <c r="E52" s="80">
        <v>320</v>
      </c>
      <c r="F52" s="81">
        <v>360</v>
      </c>
      <c r="G52" s="81">
        <v>480</v>
      </c>
      <c r="H52" s="30">
        <v>240</v>
      </c>
      <c r="I52" s="30">
        <v>633.1</v>
      </c>
      <c r="J52" s="44">
        <v>48.7</v>
      </c>
      <c r="K52" s="30">
        <v>487</v>
      </c>
      <c r="L52" s="39">
        <v>1391.2</v>
      </c>
      <c r="M52" s="40">
        <v>400</v>
      </c>
      <c r="N52" s="40">
        <v>240</v>
      </c>
      <c r="O52" s="34">
        <f t="shared" ref="O52" si="6">SUM(C52:N52)</f>
        <v>5600</v>
      </c>
      <c r="Q52" s="15">
        <f>SUM(C52:K52)</f>
        <v>3568.7999999999997</v>
      </c>
      <c r="R52" s="15"/>
    </row>
    <row r="53" spans="1:20" ht="15.75" thickBot="1" x14ac:dyDescent="0.3">
      <c r="A53" s="45"/>
      <c r="B53" s="45" t="s">
        <v>31</v>
      </c>
      <c r="C53" s="85">
        <f>SUM(C51:C52)</f>
        <v>680</v>
      </c>
      <c r="D53" s="86">
        <f t="shared" ref="D53:O53" si="7">SUM(D51:D52)</f>
        <v>2040</v>
      </c>
      <c r="E53" s="86">
        <f t="shared" si="7"/>
        <v>1000</v>
      </c>
      <c r="F53" s="87">
        <f t="shared" si="7"/>
        <v>1480</v>
      </c>
      <c r="G53" s="88">
        <f t="shared" si="7"/>
        <v>2000</v>
      </c>
      <c r="H53" s="88">
        <f t="shared" si="7"/>
        <v>1560</v>
      </c>
      <c r="I53" s="87">
        <f t="shared" si="7"/>
        <v>1655.8000000000002</v>
      </c>
      <c r="J53" s="88">
        <f t="shared" si="7"/>
        <v>925.30000000000007</v>
      </c>
      <c r="K53" s="89">
        <f t="shared" si="7"/>
        <v>1655.8</v>
      </c>
      <c r="L53" s="90">
        <f t="shared" si="7"/>
        <v>2563.1000000000004</v>
      </c>
      <c r="M53" s="88">
        <f t="shared" si="7"/>
        <v>1300</v>
      </c>
      <c r="N53" s="88">
        <f t="shared" si="7"/>
        <v>400</v>
      </c>
      <c r="O53" s="89">
        <f t="shared" si="7"/>
        <v>17260</v>
      </c>
      <c r="R53" s="15"/>
    </row>
    <row r="54" spans="1:20" x14ac:dyDescent="0.25">
      <c r="A54" s="91"/>
      <c r="B54" s="91"/>
      <c r="C54" s="92"/>
      <c r="D54" s="92"/>
      <c r="E54" s="92"/>
      <c r="F54" s="92"/>
      <c r="G54" s="2" t="s">
        <v>32</v>
      </c>
      <c r="H54" s="15">
        <f>SUM(C53:H53)</f>
        <v>8760</v>
      </c>
      <c r="I54" s="92"/>
      <c r="M54" s="2" t="s">
        <v>33</v>
      </c>
      <c r="N54" s="15">
        <f>SUM(I53:N53)</f>
        <v>8500</v>
      </c>
      <c r="O54" s="15">
        <f>N54+H54</f>
        <v>17260</v>
      </c>
      <c r="R54" s="15"/>
    </row>
    <row r="55" spans="1:20" x14ac:dyDescent="0.25">
      <c r="A55" s="91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20" x14ac:dyDescent="0.25">
      <c r="A56" s="91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20" ht="15.75" thickBot="1" x14ac:dyDescent="0.3">
      <c r="A57" s="4" t="s">
        <v>37</v>
      </c>
    </row>
    <row r="58" spans="1:20" ht="30" thickBot="1" x14ac:dyDescent="0.3">
      <c r="A58" s="93" t="s">
        <v>10</v>
      </c>
      <c r="B58" s="94" t="s">
        <v>11</v>
      </c>
      <c r="C58" s="18" t="s">
        <v>12</v>
      </c>
      <c r="D58" s="19" t="s">
        <v>13</v>
      </c>
      <c r="E58" s="19" t="s">
        <v>14</v>
      </c>
      <c r="F58" s="20" t="s">
        <v>15</v>
      </c>
      <c r="G58" s="21" t="s">
        <v>16</v>
      </c>
      <c r="H58" s="20" t="s">
        <v>17</v>
      </c>
      <c r="I58" s="20" t="s">
        <v>96</v>
      </c>
      <c r="J58" s="20" t="s">
        <v>95</v>
      </c>
      <c r="K58" s="20" t="s">
        <v>104</v>
      </c>
      <c r="L58" s="22" t="s">
        <v>18</v>
      </c>
      <c r="M58" s="24" t="s">
        <v>19</v>
      </c>
      <c r="N58" s="95" t="s">
        <v>20</v>
      </c>
      <c r="O58" s="96" t="s">
        <v>21</v>
      </c>
    </row>
    <row r="59" spans="1:20" x14ac:dyDescent="0.25">
      <c r="A59" s="97">
        <v>1</v>
      </c>
      <c r="B59" s="98" t="s">
        <v>38</v>
      </c>
      <c r="C59" s="81">
        <v>4880</v>
      </c>
      <c r="D59" s="79">
        <v>5160</v>
      </c>
      <c r="E59" s="80">
        <v>4540</v>
      </c>
      <c r="F59" s="81">
        <v>3980</v>
      </c>
      <c r="G59" s="81">
        <v>5040</v>
      </c>
      <c r="H59" s="99">
        <v>5020</v>
      </c>
      <c r="I59" s="99">
        <v>2394.96</v>
      </c>
      <c r="J59" s="34">
        <v>2465.4</v>
      </c>
      <c r="K59" s="99">
        <v>2113.1999999999998</v>
      </c>
      <c r="L59" s="29">
        <v>2426</v>
      </c>
      <c r="M59" s="34">
        <v>2426</v>
      </c>
      <c r="N59" s="32">
        <v>2426</v>
      </c>
      <c r="O59" s="33">
        <f>SUM(C59:N59)</f>
        <v>42871.56</v>
      </c>
      <c r="R59" s="15"/>
    </row>
    <row r="60" spans="1:20" x14ac:dyDescent="0.25">
      <c r="A60" s="100">
        <v>2</v>
      </c>
      <c r="B60" s="101" t="s">
        <v>39</v>
      </c>
      <c r="C60" s="81">
        <v>4500</v>
      </c>
      <c r="D60" s="79">
        <v>4500</v>
      </c>
      <c r="E60" s="80">
        <v>4500</v>
      </c>
      <c r="F60" s="81">
        <v>4380</v>
      </c>
      <c r="G60" s="81">
        <v>4500</v>
      </c>
      <c r="H60" s="99">
        <v>3960</v>
      </c>
      <c r="I60" s="99">
        <v>6057.84</v>
      </c>
      <c r="J60" s="34">
        <v>6057.84</v>
      </c>
      <c r="K60" s="99">
        <v>6057.84</v>
      </c>
      <c r="L60" s="37">
        <v>6066</v>
      </c>
      <c r="M60" s="40">
        <v>5008.16</v>
      </c>
      <c r="N60" s="38">
        <v>1090</v>
      </c>
      <c r="O60" s="33">
        <f t="shared" ref="O60:O66" si="8">SUM(C60:N60)</f>
        <v>56677.680000000008</v>
      </c>
      <c r="R60" s="15"/>
    </row>
    <row r="61" spans="1:20" x14ac:dyDescent="0.25">
      <c r="A61" s="100">
        <v>3</v>
      </c>
      <c r="B61" s="101" t="s">
        <v>40</v>
      </c>
      <c r="C61" s="81">
        <v>4940</v>
      </c>
      <c r="D61" s="79">
        <v>4080</v>
      </c>
      <c r="E61" s="80">
        <v>6260</v>
      </c>
      <c r="F61" s="81">
        <v>4380</v>
      </c>
      <c r="G61" s="81">
        <v>4400</v>
      </c>
      <c r="H61" s="99">
        <v>4400</v>
      </c>
      <c r="I61" s="99">
        <v>4367.28</v>
      </c>
      <c r="J61" s="34">
        <v>2747.16</v>
      </c>
      <c r="K61" s="99">
        <v>7259.68</v>
      </c>
      <c r="L61" s="37">
        <v>6057.92</v>
      </c>
      <c r="M61" s="40">
        <v>5000</v>
      </c>
      <c r="N61" s="38">
        <v>585</v>
      </c>
      <c r="O61" s="33">
        <f t="shared" si="8"/>
        <v>54477.04</v>
      </c>
      <c r="R61" s="15"/>
      <c r="T61" s="15"/>
    </row>
    <row r="62" spans="1:20" x14ac:dyDescent="0.25">
      <c r="A62" s="100">
        <v>4</v>
      </c>
      <c r="B62" s="101" t="s">
        <v>41</v>
      </c>
      <c r="C62" s="81">
        <v>3000</v>
      </c>
      <c r="D62" s="79">
        <v>4020</v>
      </c>
      <c r="E62" s="80">
        <v>4200</v>
      </c>
      <c r="F62" s="81">
        <v>2940</v>
      </c>
      <c r="G62" s="81">
        <v>4980</v>
      </c>
      <c r="H62" s="99">
        <v>2940</v>
      </c>
      <c r="I62" s="99">
        <v>1549.68</v>
      </c>
      <c r="J62" s="34">
        <v>3944.64</v>
      </c>
      <c r="K62" s="99">
        <v>4155.96</v>
      </c>
      <c r="L62" s="37">
        <v>4613.04</v>
      </c>
      <c r="M62" s="40">
        <v>4000</v>
      </c>
      <c r="N62" s="38">
        <v>241</v>
      </c>
      <c r="O62" s="33">
        <f t="shared" si="8"/>
        <v>40584.32</v>
      </c>
      <c r="R62" s="15"/>
      <c r="T62" s="15"/>
    </row>
    <row r="63" spans="1:20" x14ac:dyDescent="0.25">
      <c r="A63" s="100">
        <v>5</v>
      </c>
      <c r="B63" s="101" t="s">
        <v>36</v>
      </c>
      <c r="C63" s="81">
        <v>4530</v>
      </c>
      <c r="D63" s="79">
        <v>4620</v>
      </c>
      <c r="E63" s="80">
        <v>4080</v>
      </c>
      <c r="F63" s="81">
        <v>3800</v>
      </c>
      <c r="G63" s="81">
        <v>4420</v>
      </c>
      <c r="H63" s="99">
        <v>3810</v>
      </c>
      <c r="I63" s="99">
        <v>3995.24</v>
      </c>
      <c r="J63" s="34">
        <v>5446.72</v>
      </c>
      <c r="K63" s="99">
        <v>6569.92</v>
      </c>
      <c r="L63" s="37">
        <v>5823.36</v>
      </c>
      <c r="M63" s="40">
        <v>5059</v>
      </c>
      <c r="N63" s="38">
        <v>410</v>
      </c>
      <c r="O63" s="33">
        <f t="shared" si="8"/>
        <v>52564.24</v>
      </c>
      <c r="Q63" s="15">
        <f>SUM(C63:K63)</f>
        <v>41271.879999999997</v>
      </c>
      <c r="R63" s="15"/>
      <c r="T63" s="15"/>
    </row>
    <row r="64" spans="1:20" x14ac:dyDescent="0.25">
      <c r="A64" s="203"/>
      <c r="B64" s="204" t="s">
        <v>30</v>
      </c>
      <c r="C64" s="102">
        <v>1800</v>
      </c>
      <c r="D64" s="103">
        <v>1980</v>
      </c>
      <c r="E64" s="104">
        <v>2400</v>
      </c>
      <c r="F64" s="102">
        <v>240</v>
      </c>
      <c r="G64" s="102"/>
      <c r="H64" s="105">
        <v>0</v>
      </c>
      <c r="I64" s="105"/>
      <c r="J64" s="34"/>
      <c r="K64" s="105"/>
      <c r="L64" s="37"/>
      <c r="M64" s="40">
        <v>0</v>
      </c>
      <c r="N64" s="38"/>
      <c r="O64" s="33">
        <f t="shared" si="8"/>
        <v>6420</v>
      </c>
      <c r="Q64" s="15">
        <f>SUM(C64:K64)</f>
        <v>6420</v>
      </c>
      <c r="R64" s="15"/>
    </row>
    <row r="65" spans="1:18" x14ac:dyDescent="0.25">
      <c r="A65" s="100">
        <v>6</v>
      </c>
      <c r="B65" s="106" t="s">
        <v>29</v>
      </c>
      <c r="C65" s="81">
        <v>300</v>
      </c>
      <c r="D65" s="79">
        <v>300</v>
      </c>
      <c r="E65" s="80">
        <v>60</v>
      </c>
      <c r="F65" s="81">
        <v>1380</v>
      </c>
      <c r="G65" s="81">
        <v>2670</v>
      </c>
      <c r="H65" s="99">
        <v>2130</v>
      </c>
      <c r="I65" s="99">
        <v>2858.04</v>
      </c>
      <c r="J65" s="34">
        <v>2606.2800000000002</v>
      </c>
      <c r="K65" s="99">
        <v>3629.84</v>
      </c>
      <c r="L65" s="37">
        <v>4852.8</v>
      </c>
      <c r="M65" s="40">
        <v>4852.8</v>
      </c>
      <c r="N65" s="38">
        <v>231</v>
      </c>
      <c r="O65" s="33">
        <f t="shared" si="8"/>
        <v>25870.760000000002</v>
      </c>
      <c r="Q65" s="15">
        <f>SUM(C65:K65)</f>
        <v>15934.160000000002</v>
      </c>
      <c r="R65" s="15"/>
    </row>
    <row r="66" spans="1:18" ht="15.75" thickBot="1" x14ac:dyDescent="0.3">
      <c r="A66" s="107"/>
      <c r="B66" s="108" t="s">
        <v>42</v>
      </c>
      <c r="C66" s="102">
        <v>2160</v>
      </c>
      <c r="D66" s="103">
        <v>2940</v>
      </c>
      <c r="E66" s="104">
        <v>3120</v>
      </c>
      <c r="F66" s="102">
        <v>2100</v>
      </c>
      <c r="G66" s="102">
        <v>2820</v>
      </c>
      <c r="H66" s="105">
        <v>2160</v>
      </c>
      <c r="I66" s="105"/>
      <c r="J66" s="34"/>
      <c r="K66" s="105"/>
      <c r="L66" s="37"/>
      <c r="M66" s="40">
        <v>0</v>
      </c>
      <c r="N66" s="38"/>
      <c r="O66" s="33">
        <f t="shared" si="8"/>
        <v>15300</v>
      </c>
      <c r="R66" s="15"/>
    </row>
    <row r="67" spans="1:18" ht="15.75" thickBot="1" x14ac:dyDescent="0.3">
      <c r="A67" s="45"/>
      <c r="B67" s="45" t="s">
        <v>31</v>
      </c>
      <c r="C67" s="109">
        <f t="shared" ref="C67:O67" si="9">SUM(C59:C66)</f>
        <v>26110</v>
      </c>
      <c r="D67" s="109">
        <f t="shared" si="9"/>
        <v>27600</v>
      </c>
      <c r="E67" s="109">
        <f t="shared" si="9"/>
        <v>29160</v>
      </c>
      <c r="F67" s="46">
        <f t="shared" si="9"/>
        <v>23200</v>
      </c>
      <c r="G67" s="46">
        <f t="shared" si="9"/>
        <v>28830</v>
      </c>
      <c r="H67" s="46">
        <f t="shared" si="9"/>
        <v>24420</v>
      </c>
      <c r="I67" s="46">
        <f t="shared" si="9"/>
        <v>21223.040000000001</v>
      </c>
      <c r="J67" s="46">
        <f t="shared" si="9"/>
        <v>23268.039999999997</v>
      </c>
      <c r="K67" s="47">
        <f t="shared" si="9"/>
        <v>29786.44</v>
      </c>
      <c r="L67" s="46">
        <f t="shared" si="9"/>
        <v>29839.119999999999</v>
      </c>
      <c r="M67" s="46">
        <f t="shared" si="9"/>
        <v>26345.96</v>
      </c>
      <c r="N67" s="47">
        <f t="shared" si="9"/>
        <v>4983</v>
      </c>
      <c r="O67" s="216">
        <f t="shared" si="9"/>
        <v>294765.59999999998</v>
      </c>
      <c r="R67" s="15"/>
    </row>
    <row r="68" spans="1:18" x14ac:dyDescent="0.25">
      <c r="G68" s="2" t="s">
        <v>32</v>
      </c>
      <c r="H68" s="15">
        <f>SUM(C67:H67)</f>
        <v>159320</v>
      </c>
      <c r="I68" s="92"/>
      <c r="K68" s="15"/>
      <c r="M68" s="2" t="s">
        <v>33</v>
      </c>
      <c r="N68" s="15">
        <f>SUM(I67:N67)</f>
        <v>135445.6</v>
      </c>
      <c r="O68" s="15">
        <f>N68+H68</f>
        <v>294765.59999999998</v>
      </c>
    </row>
    <row r="69" spans="1:18" ht="15.75" thickBot="1" x14ac:dyDescent="0.3">
      <c r="A69" s="4" t="s">
        <v>43</v>
      </c>
    </row>
    <row r="70" spans="1:18" ht="30" thickBot="1" x14ac:dyDescent="0.3">
      <c r="A70" s="110" t="s">
        <v>10</v>
      </c>
      <c r="B70" s="110" t="s">
        <v>11</v>
      </c>
      <c r="C70" s="18" t="s">
        <v>12</v>
      </c>
      <c r="D70" s="19" t="s">
        <v>13</v>
      </c>
      <c r="E70" s="19" t="s">
        <v>14</v>
      </c>
      <c r="F70" s="20" t="s">
        <v>15</v>
      </c>
      <c r="G70" s="21" t="s">
        <v>16</v>
      </c>
      <c r="H70" s="20" t="s">
        <v>17</v>
      </c>
      <c r="I70" s="20" t="s">
        <v>96</v>
      </c>
      <c r="J70" s="20" t="s">
        <v>95</v>
      </c>
      <c r="K70" s="20" t="s">
        <v>104</v>
      </c>
      <c r="L70" s="24" t="s">
        <v>18</v>
      </c>
      <c r="M70" s="24" t="s">
        <v>19</v>
      </c>
      <c r="N70" s="24" t="s">
        <v>20</v>
      </c>
      <c r="O70" s="111" t="s">
        <v>21</v>
      </c>
    </row>
    <row r="71" spans="1:18" x14ac:dyDescent="0.25">
      <c r="A71" s="63">
        <v>1</v>
      </c>
      <c r="B71" s="112" t="s">
        <v>28</v>
      </c>
      <c r="C71" s="34">
        <v>93785</v>
      </c>
      <c r="D71" s="34">
        <v>100564</v>
      </c>
      <c r="E71" s="34">
        <v>96676</v>
      </c>
      <c r="F71" s="34">
        <v>97186</v>
      </c>
      <c r="G71" s="34">
        <v>104718</v>
      </c>
      <c r="H71" s="34">
        <v>89727</v>
      </c>
      <c r="I71" s="34">
        <v>107678</v>
      </c>
      <c r="J71" s="31">
        <v>112369.01</v>
      </c>
      <c r="K71" s="34">
        <v>110606.39</v>
      </c>
      <c r="L71" s="34">
        <v>114644.5</v>
      </c>
      <c r="M71" s="34">
        <v>82000</v>
      </c>
      <c r="N71" s="34">
        <v>27450</v>
      </c>
      <c r="O71" s="62">
        <f>SUM(C71:N71)</f>
        <v>1137403.8999999999</v>
      </c>
      <c r="Q71" s="15">
        <f>SUM(C71:K71)</f>
        <v>913309.4</v>
      </c>
      <c r="R71" s="15"/>
    </row>
    <row r="72" spans="1:18" ht="15.75" thickBot="1" x14ac:dyDescent="0.3">
      <c r="A72" s="113">
        <v>2</v>
      </c>
      <c r="B72" s="114" t="s">
        <v>44</v>
      </c>
      <c r="C72" s="115">
        <v>7771</v>
      </c>
      <c r="D72" s="115">
        <v>8939</v>
      </c>
      <c r="E72" s="116">
        <v>8542</v>
      </c>
      <c r="F72" s="117">
        <v>7316</v>
      </c>
      <c r="G72" s="117">
        <v>8128</v>
      </c>
      <c r="H72" s="118">
        <v>7952</v>
      </c>
      <c r="I72" s="118">
        <v>12185.7</v>
      </c>
      <c r="J72" s="119">
        <v>12105</v>
      </c>
      <c r="K72" s="118">
        <v>9038.4</v>
      </c>
      <c r="L72" s="44">
        <v>13945</v>
      </c>
      <c r="M72" s="44">
        <v>10000</v>
      </c>
      <c r="N72" s="44">
        <v>3978</v>
      </c>
      <c r="O72" s="120">
        <f>SUM(C72:N72)</f>
        <v>109900.09999999999</v>
      </c>
      <c r="Q72" s="15">
        <f>SUM(C72:K72)</f>
        <v>81977.099999999991</v>
      </c>
      <c r="R72" s="15"/>
    </row>
    <row r="73" spans="1:18" ht="15.75" thickBot="1" x14ac:dyDescent="0.3">
      <c r="A73" s="45"/>
      <c r="B73" s="45" t="s">
        <v>45</v>
      </c>
      <c r="C73" s="121">
        <f>SUM(C71:C72)</f>
        <v>101556</v>
      </c>
      <c r="D73" s="121">
        <f t="shared" ref="D73:O73" si="10">SUM(D71:D72)</f>
        <v>109503</v>
      </c>
      <c r="E73" s="121">
        <f t="shared" si="10"/>
        <v>105218</v>
      </c>
      <c r="F73" s="121">
        <f t="shared" si="10"/>
        <v>104502</v>
      </c>
      <c r="G73" s="121">
        <f t="shared" si="10"/>
        <v>112846</v>
      </c>
      <c r="H73" s="121">
        <f t="shared" si="10"/>
        <v>97679</v>
      </c>
      <c r="I73" s="121">
        <f t="shared" si="10"/>
        <v>119863.7</v>
      </c>
      <c r="J73" s="121">
        <f t="shared" si="10"/>
        <v>124474.01</v>
      </c>
      <c r="K73" s="121">
        <f t="shared" si="10"/>
        <v>119644.79</v>
      </c>
      <c r="L73" s="121">
        <f t="shared" si="10"/>
        <v>128589.5</v>
      </c>
      <c r="M73" s="121">
        <f t="shared" si="10"/>
        <v>92000</v>
      </c>
      <c r="N73" s="121">
        <f t="shared" si="10"/>
        <v>31428</v>
      </c>
      <c r="O73" s="122">
        <f t="shared" si="10"/>
        <v>1247304</v>
      </c>
      <c r="R73" s="15"/>
    </row>
    <row r="74" spans="1:18" x14ac:dyDescent="0.25">
      <c r="G74" s="2" t="s">
        <v>32</v>
      </c>
      <c r="H74" s="15">
        <f>SUM(C73:H73)</f>
        <v>631304</v>
      </c>
      <c r="I74" s="92"/>
      <c r="M74" s="2" t="s">
        <v>33</v>
      </c>
      <c r="N74" s="15">
        <f>SUM(I73:N73)</f>
        <v>616000</v>
      </c>
      <c r="O74" s="15">
        <f>N74+H74</f>
        <v>1247304</v>
      </c>
      <c r="R74" s="15"/>
    </row>
    <row r="75" spans="1:18" ht="15.75" thickBot="1" x14ac:dyDescent="0.3"/>
    <row r="76" spans="1:18" ht="30" thickBot="1" x14ac:dyDescent="0.3">
      <c r="A76" s="123" t="s">
        <v>46</v>
      </c>
      <c r="B76" s="124"/>
      <c r="C76" s="18" t="s">
        <v>12</v>
      </c>
      <c r="D76" s="19" t="s">
        <v>13</v>
      </c>
      <c r="E76" s="19" t="s">
        <v>14</v>
      </c>
      <c r="F76" s="20" t="s">
        <v>15</v>
      </c>
      <c r="G76" s="21" t="s">
        <v>16</v>
      </c>
      <c r="H76" s="20" t="s">
        <v>17</v>
      </c>
      <c r="I76" s="20" t="s">
        <v>96</v>
      </c>
      <c r="J76" s="20" t="s">
        <v>95</v>
      </c>
      <c r="K76" s="20" t="s">
        <v>104</v>
      </c>
      <c r="L76" s="24" t="s">
        <v>18</v>
      </c>
      <c r="M76" s="24" t="s">
        <v>19</v>
      </c>
      <c r="N76" s="24" t="s">
        <v>20</v>
      </c>
      <c r="O76" s="25" t="s">
        <v>21</v>
      </c>
    </row>
    <row r="77" spans="1:18" ht="15.75" thickBot="1" x14ac:dyDescent="0.3">
      <c r="A77" s="125"/>
      <c r="B77" s="126"/>
      <c r="C77" s="127">
        <f t="shared" ref="C77:O77" si="11">C34+C47+C53+C67+C73</f>
        <v>660748.97999999986</v>
      </c>
      <c r="D77" s="127">
        <f t="shared" si="11"/>
        <v>698857.38000000012</v>
      </c>
      <c r="E77" s="127">
        <f t="shared" si="11"/>
        <v>708786.47</v>
      </c>
      <c r="F77" s="127">
        <f t="shared" si="11"/>
        <v>681413.24</v>
      </c>
      <c r="G77" s="127">
        <f t="shared" si="11"/>
        <v>738069.87</v>
      </c>
      <c r="H77" s="127">
        <f t="shared" si="11"/>
        <v>652687.12</v>
      </c>
      <c r="I77" s="127">
        <f t="shared" si="11"/>
        <v>770018.92</v>
      </c>
      <c r="J77" s="127">
        <f t="shared" si="11"/>
        <v>783335.90000000014</v>
      </c>
      <c r="K77" s="127">
        <f t="shared" si="11"/>
        <v>802846.35000000009</v>
      </c>
      <c r="L77" s="127">
        <f t="shared" si="11"/>
        <v>806461.7699999999</v>
      </c>
      <c r="M77" s="127">
        <f t="shared" si="11"/>
        <v>670409.96</v>
      </c>
      <c r="N77" s="127">
        <f t="shared" si="11"/>
        <v>101450</v>
      </c>
      <c r="O77" s="127">
        <f t="shared" si="11"/>
        <v>8075085.96</v>
      </c>
      <c r="Q77" s="15">
        <f>SUM(Q30:Q76)</f>
        <v>2122066.39</v>
      </c>
    </row>
    <row r="78" spans="1:18" ht="15.75" thickBot="1" x14ac:dyDescent="0.3">
      <c r="O78" s="15">
        <f>SUM(F12-O77)</f>
        <v>6854.0400000000373</v>
      </c>
    </row>
    <row r="79" spans="1:18" x14ac:dyDescent="0.25">
      <c r="B79" s="128" t="s">
        <v>47</v>
      </c>
      <c r="C79" s="129">
        <f>SUM(C77:E77)</f>
        <v>2068392.8299999998</v>
      </c>
      <c r="F79" s="4"/>
      <c r="H79" s="4"/>
      <c r="O79" s="15"/>
    </row>
    <row r="80" spans="1:18" x14ac:dyDescent="0.25">
      <c r="B80" s="130" t="s">
        <v>48</v>
      </c>
      <c r="C80" s="131">
        <f>SUM(F77:H77)</f>
        <v>2072170.23</v>
      </c>
      <c r="D80" s="12"/>
      <c r="E80" s="132"/>
      <c r="F80" s="148" t="s">
        <v>49</v>
      </c>
      <c r="G80" s="148" t="s">
        <v>50</v>
      </c>
      <c r="H80" s="149" t="s">
        <v>51</v>
      </c>
      <c r="O80" s="15"/>
    </row>
    <row r="81" spans="2:15" ht="15.75" thickBot="1" x14ac:dyDescent="0.3">
      <c r="B81" s="135" t="s">
        <v>52</v>
      </c>
      <c r="C81" s="136">
        <f>SUM(C79:C80)</f>
        <v>4140563.0599999996</v>
      </c>
      <c r="D81" s="12"/>
      <c r="E81" s="133" t="s">
        <v>53</v>
      </c>
      <c r="F81" s="134">
        <v>6513990</v>
      </c>
      <c r="G81" s="134">
        <f>SUM(C77:K77)</f>
        <v>6496764.2300000004</v>
      </c>
      <c r="H81" s="134">
        <f>SUM(F81-G81)</f>
        <v>17225.769999999553</v>
      </c>
      <c r="O81" s="15"/>
    </row>
    <row r="82" spans="2:15" x14ac:dyDescent="0.25">
      <c r="B82" s="128" t="s">
        <v>54</v>
      </c>
      <c r="C82" s="129">
        <f>SUM(I77:K77)</f>
        <v>2356201.1700000004</v>
      </c>
      <c r="E82" s="133" t="s">
        <v>55</v>
      </c>
      <c r="F82" s="134">
        <v>1552570</v>
      </c>
      <c r="G82" s="134">
        <f>SUM(L77:N77)</f>
        <v>1578321.73</v>
      </c>
      <c r="H82" s="134">
        <f>SUM(F82-G82)</f>
        <v>-25751.729999999981</v>
      </c>
      <c r="O82" s="15"/>
    </row>
    <row r="83" spans="2:15" x14ac:dyDescent="0.25">
      <c r="B83" s="130" t="s">
        <v>56</v>
      </c>
      <c r="C83" s="131">
        <f>SUM(L77:N77)</f>
        <v>1578321.73</v>
      </c>
      <c r="D83" s="12"/>
      <c r="E83" s="133" t="s">
        <v>57</v>
      </c>
      <c r="F83" s="134">
        <f>SUM(F81:F82)</f>
        <v>8066560</v>
      </c>
      <c r="G83" s="134">
        <f t="shared" ref="G83:H83" si="12">SUM(G81:G82)</f>
        <v>8075085.9600000009</v>
      </c>
      <c r="H83" s="134">
        <f t="shared" si="12"/>
        <v>-8525.9600000004284</v>
      </c>
      <c r="O83" s="15"/>
    </row>
    <row r="84" spans="2:15" ht="15.75" thickBot="1" x14ac:dyDescent="0.3">
      <c r="B84" s="137" t="s">
        <v>58</v>
      </c>
      <c r="C84" s="138">
        <f>SUM(C82:C83)</f>
        <v>3934522.9000000004</v>
      </c>
      <c r="F84" s="15">
        <f>SUM(F83-F12)</f>
        <v>-15380</v>
      </c>
    </row>
    <row r="85" spans="2:15" ht="15.75" thickBot="1" x14ac:dyDescent="0.3">
      <c r="B85" s="139" t="s">
        <v>59</v>
      </c>
      <c r="C85" s="140">
        <f>C81+C84</f>
        <v>8075085.96</v>
      </c>
      <c r="F85" s="12"/>
      <c r="H85" s="12"/>
    </row>
    <row r="86" spans="2:15" ht="15.75" thickBot="1" x14ac:dyDescent="0.3">
      <c r="B86" s="4"/>
      <c r="C86" s="12"/>
    </row>
    <row r="87" spans="2:15" ht="29.25" thickBot="1" x14ac:dyDescent="0.3">
      <c r="B87" s="141" t="s">
        <v>60</v>
      </c>
      <c r="C87" s="142" t="s">
        <v>61</v>
      </c>
      <c r="D87" s="142" t="s">
        <v>62</v>
      </c>
      <c r="E87" s="142" t="s">
        <v>63</v>
      </c>
      <c r="F87" s="143" t="s">
        <v>64</v>
      </c>
      <c r="H87" s="198" t="s">
        <v>10</v>
      </c>
      <c r="I87" s="199" t="s">
        <v>90</v>
      </c>
      <c r="J87" s="200" t="s">
        <v>72</v>
      </c>
      <c r="K87" s="201" t="s">
        <v>97</v>
      </c>
      <c r="L87" s="202" t="s">
        <v>64</v>
      </c>
    </row>
    <row r="88" spans="2:15" x14ac:dyDescent="0.25">
      <c r="B88" s="69" t="s">
        <v>65</v>
      </c>
      <c r="C88" s="40">
        <f>O31+O44</f>
        <v>689593.64</v>
      </c>
      <c r="D88" s="40">
        <f>O51</f>
        <v>11659.999999999998</v>
      </c>
      <c r="E88" s="40">
        <f>O71</f>
        <v>1137403.8999999999</v>
      </c>
      <c r="F88" s="68">
        <f>SUM(C88:E88)</f>
        <v>1838657.54</v>
      </c>
      <c r="G88" s="15"/>
      <c r="H88" s="28">
        <v>1</v>
      </c>
      <c r="I88" s="195" t="s">
        <v>22</v>
      </c>
      <c r="J88" s="34">
        <f t="shared" ref="J88:J96" si="13">O25</f>
        <v>902516.41999999981</v>
      </c>
      <c r="K88" s="34">
        <f t="shared" ref="K88:K96" si="14">O38</f>
        <v>0</v>
      </c>
      <c r="L88" s="34">
        <f>SUM(J88:K88)</f>
        <v>902516.41999999981</v>
      </c>
    </row>
    <row r="89" spans="2:15" x14ac:dyDescent="0.25">
      <c r="B89" s="69" t="s">
        <v>66</v>
      </c>
      <c r="C89" s="40">
        <v>0</v>
      </c>
      <c r="D89" s="40">
        <f>O52</f>
        <v>5600</v>
      </c>
      <c r="E89" s="40">
        <f>O63+O72</f>
        <v>162464.34</v>
      </c>
      <c r="F89" s="68">
        <f t="shared" ref="F89:F90" si="15">SUM(C89:E89)</f>
        <v>168064.34</v>
      </c>
      <c r="H89" s="144">
        <v>2</v>
      </c>
      <c r="I89" s="196" t="s">
        <v>23</v>
      </c>
      <c r="J89" s="34">
        <f t="shared" si="13"/>
        <v>749502.32000000007</v>
      </c>
      <c r="K89" s="34">
        <f t="shared" si="14"/>
        <v>114863.1</v>
      </c>
      <c r="L89" s="34">
        <f t="shared" ref="L89:L96" si="16">SUM(J89:K89)</f>
        <v>864365.42</v>
      </c>
    </row>
    <row r="90" spans="2:15" ht="18" customHeight="1" x14ac:dyDescent="0.25">
      <c r="B90" s="69" t="s">
        <v>67</v>
      </c>
      <c r="C90" s="40">
        <f>O32+O45</f>
        <v>309606.55</v>
      </c>
      <c r="D90" s="40">
        <v>0</v>
      </c>
      <c r="E90" s="40">
        <f>O65</f>
        <v>25870.760000000002</v>
      </c>
      <c r="F90" s="68">
        <f t="shared" si="15"/>
        <v>335477.31</v>
      </c>
      <c r="H90" s="144">
        <v>3</v>
      </c>
      <c r="I90" s="196" t="s">
        <v>24</v>
      </c>
      <c r="J90" s="34">
        <f t="shared" si="13"/>
        <v>889999.77</v>
      </c>
      <c r="K90" s="34">
        <f t="shared" si="14"/>
        <v>6978.88</v>
      </c>
      <c r="L90" s="34">
        <f t="shared" si="16"/>
        <v>896978.65</v>
      </c>
    </row>
    <row r="91" spans="2:15" x14ac:dyDescent="0.25">
      <c r="B91" s="69" t="s">
        <v>68</v>
      </c>
      <c r="C91" s="40">
        <f>O33+O46</f>
        <v>334184.70999999996</v>
      </c>
      <c r="D91" s="40">
        <v>0</v>
      </c>
      <c r="E91" s="40">
        <f>O64</f>
        <v>6420</v>
      </c>
      <c r="F91" s="68">
        <f>SUM(C91:E91)</f>
        <v>340604.70999999996</v>
      </c>
      <c r="G91" s="12"/>
      <c r="H91" s="144">
        <v>4</v>
      </c>
      <c r="I91" s="196" t="s">
        <v>25</v>
      </c>
      <c r="J91" s="34">
        <f t="shared" si="13"/>
        <v>1013332.61</v>
      </c>
      <c r="K91" s="34">
        <f t="shared" si="14"/>
        <v>0</v>
      </c>
      <c r="L91" s="34">
        <f t="shared" si="16"/>
        <v>1013332.61</v>
      </c>
    </row>
    <row r="92" spans="2:15" x14ac:dyDescent="0.25">
      <c r="B92" s="69" t="s">
        <v>69</v>
      </c>
      <c r="C92" s="40">
        <f>SUM(C88:C91)</f>
        <v>1333384.8999999999</v>
      </c>
      <c r="D92" s="40">
        <f t="shared" ref="D92:E92" si="17">SUM(D88:D91)</f>
        <v>17260</v>
      </c>
      <c r="E92" s="40">
        <f t="shared" si="17"/>
        <v>1332159</v>
      </c>
      <c r="F92" s="68">
        <f>SUM(F88:F91)</f>
        <v>2682803.9</v>
      </c>
      <c r="G92" s="12"/>
      <c r="H92" s="144">
        <v>5</v>
      </c>
      <c r="I92" s="196" t="s">
        <v>26</v>
      </c>
      <c r="J92" s="34">
        <f t="shared" si="13"/>
        <v>763109.51</v>
      </c>
      <c r="K92" s="34">
        <f t="shared" si="14"/>
        <v>58219.979999999996</v>
      </c>
      <c r="L92" s="34">
        <f t="shared" si="16"/>
        <v>821329.49</v>
      </c>
    </row>
    <row r="93" spans="2:15" x14ac:dyDescent="0.25">
      <c r="G93" s="12"/>
      <c r="H93" s="144">
        <v>6</v>
      </c>
      <c r="I93" s="196" t="s">
        <v>27</v>
      </c>
      <c r="J93" s="34">
        <f t="shared" si="13"/>
        <v>683075.08000000007</v>
      </c>
      <c r="K93" s="34">
        <f t="shared" si="14"/>
        <v>773.79</v>
      </c>
      <c r="L93" s="34">
        <f t="shared" si="16"/>
        <v>683848.87000000011</v>
      </c>
      <c r="N93" s="4" t="s">
        <v>87</v>
      </c>
    </row>
    <row r="94" spans="2:15" x14ac:dyDescent="0.25">
      <c r="B94" s="141" t="s">
        <v>70</v>
      </c>
      <c r="C94" s="40">
        <f>SUM(O25:O30)+SUM(O38:O43)</f>
        <v>5182371.46</v>
      </c>
      <c r="D94" s="40">
        <v>0</v>
      </c>
      <c r="E94" s="40">
        <f>O59+O60+O61+O62+O66</f>
        <v>209910.6</v>
      </c>
      <c r="F94" s="68">
        <f>SUM(C94:E94)</f>
        <v>5392282.0599999996</v>
      </c>
      <c r="G94" s="12"/>
      <c r="H94" s="144">
        <v>7</v>
      </c>
      <c r="I94" s="196" t="s">
        <v>94</v>
      </c>
      <c r="J94" s="34">
        <f t="shared" si="13"/>
        <v>689593.64</v>
      </c>
      <c r="K94" s="34">
        <f t="shared" si="14"/>
        <v>0</v>
      </c>
      <c r="L94" s="34">
        <f t="shared" si="16"/>
        <v>689593.64</v>
      </c>
      <c r="N94" s="4" t="s">
        <v>88</v>
      </c>
    </row>
    <row r="95" spans="2:15" x14ac:dyDescent="0.25">
      <c r="G95" s="12"/>
      <c r="H95" s="144">
        <v>8</v>
      </c>
      <c r="I95" s="196" t="s">
        <v>86</v>
      </c>
      <c r="J95" s="34">
        <f t="shared" si="13"/>
        <v>308070.32</v>
      </c>
      <c r="K95" s="34">
        <f t="shared" si="14"/>
        <v>1536.23</v>
      </c>
      <c r="L95" s="34">
        <f t="shared" si="16"/>
        <v>309606.55</v>
      </c>
    </row>
    <row r="96" spans="2:15" ht="15.75" thickBot="1" x14ac:dyDescent="0.3">
      <c r="B96" s="141" t="s">
        <v>71</v>
      </c>
      <c r="C96" s="68">
        <f>C94+C92</f>
        <v>6515756.3599999994</v>
      </c>
      <c r="D96" s="68">
        <f t="shared" ref="D96:E96" si="18">D94+D92</f>
        <v>17260</v>
      </c>
      <c r="E96" s="68">
        <f t="shared" si="18"/>
        <v>1542069.6</v>
      </c>
      <c r="F96" s="68">
        <f>SUM(C96:E96)</f>
        <v>8075085.959999999</v>
      </c>
      <c r="H96" s="42">
        <v>9</v>
      </c>
      <c r="I96" s="197" t="s">
        <v>93</v>
      </c>
      <c r="J96" s="34">
        <f t="shared" si="13"/>
        <v>334184.70999999996</v>
      </c>
      <c r="K96" s="34">
        <f t="shared" si="14"/>
        <v>0</v>
      </c>
      <c r="L96" s="34">
        <f t="shared" si="16"/>
        <v>334184.70999999996</v>
      </c>
    </row>
    <row r="97" spans="5:12" ht="15.75" thickBot="1" x14ac:dyDescent="0.3">
      <c r="E97" s="2" t="s">
        <v>98</v>
      </c>
      <c r="F97" s="15">
        <f>F12-F96</f>
        <v>6854.0400000009686</v>
      </c>
      <c r="H97" s="146"/>
      <c r="I97" s="146" t="s">
        <v>31</v>
      </c>
      <c r="J97" s="145">
        <f>SUM(J88:J96)</f>
        <v>6333384.3799999999</v>
      </c>
      <c r="K97" s="145">
        <f t="shared" ref="K97:L97" si="19">SUM(K88:K96)</f>
        <v>182371.98000000004</v>
      </c>
      <c r="L97" s="145">
        <f t="shared" si="19"/>
        <v>6515756.3599999994</v>
      </c>
    </row>
  </sheetData>
  <mergeCells count="2">
    <mergeCell ref="H12:K12"/>
    <mergeCell ref="H13:K13"/>
  </mergeCells>
  <pageMargins left="0" right="0" top="0" bottom="0.45" header="0.31496062992126" footer="0.31496062992126"/>
  <pageSetup paperSize="9" scale="7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7"/>
  <sheetViews>
    <sheetView workbookViewId="0">
      <selection activeCell="F27" sqref="F27"/>
    </sheetView>
  </sheetViews>
  <sheetFormatPr defaultRowHeight="16.5" x14ac:dyDescent="0.3"/>
  <cols>
    <col min="1" max="1" width="5.7109375" style="150" customWidth="1"/>
    <col min="2" max="2" width="24.28515625" style="150" bestFit="1" customWidth="1"/>
    <col min="3" max="5" width="10.42578125" style="150" customWidth="1"/>
    <col min="6" max="6" width="13" style="150" customWidth="1"/>
    <col min="7" max="7" width="14" style="150" bestFit="1" customWidth="1"/>
    <col min="8" max="8" width="11.28515625" style="150" bestFit="1" customWidth="1"/>
    <col min="9" max="9" width="10.42578125" style="150" customWidth="1"/>
    <col min="10" max="10" width="10.5703125" style="150" bestFit="1" customWidth="1"/>
    <col min="11" max="11" width="8.85546875" style="150" bestFit="1" customWidth="1"/>
    <col min="12" max="12" width="12.42578125" style="150" bestFit="1" customWidth="1"/>
    <col min="13" max="13" width="13.7109375" style="150" customWidth="1"/>
    <col min="14" max="14" width="11.5703125" style="150" customWidth="1"/>
    <col min="15" max="15" width="15.28515625" style="150" bestFit="1" customWidth="1"/>
    <col min="16" max="16" width="11.140625" style="150" customWidth="1"/>
    <col min="17" max="17" width="12.42578125" style="150" bestFit="1" customWidth="1"/>
    <col min="18" max="19" width="9.85546875" style="150" customWidth="1"/>
    <col min="20" max="20" width="11.7109375" style="150" customWidth="1"/>
    <col min="21" max="21" width="9.42578125" style="150" customWidth="1"/>
    <col min="22" max="22" width="12.42578125" style="150" bestFit="1" customWidth="1"/>
    <col min="23" max="23" width="9.85546875" style="150" bestFit="1" customWidth="1"/>
    <col min="24" max="24" width="10" style="150" bestFit="1" customWidth="1"/>
    <col min="25" max="25" width="12.28515625" style="150" customWidth="1"/>
    <col min="26" max="26" width="10.7109375" style="150" bestFit="1" customWidth="1"/>
    <col min="27" max="27" width="9" style="150" bestFit="1" customWidth="1"/>
    <col min="28" max="28" width="12.42578125" style="150" bestFit="1" customWidth="1"/>
    <col min="29" max="16384" width="9.140625" style="150"/>
  </cols>
  <sheetData>
    <row r="1" spans="1:28" x14ac:dyDescent="0.3">
      <c r="A1" s="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8" x14ac:dyDescent="0.3">
      <c r="C2" s="156"/>
      <c r="D2" s="156" t="s">
        <v>99</v>
      </c>
      <c r="E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28" x14ac:dyDescent="0.3">
      <c r="C3" s="156"/>
      <c r="D3" s="156"/>
      <c r="E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</row>
    <row r="4" spans="1:28" x14ac:dyDescent="0.3">
      <c r="C4" s="156"/>
      <c r="D4" s="156"/>
      <c r="E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x14ac:dyDescent="0.3">
      <c r="C5" s="156"/>
      <c r="D5" s="156"/>
      <c r="E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</row>
    <row r="6" spans="1:28" ht="17.25" thickBot="1" x14ac:dyDescent="0.35"/>
    <row r="7" spans="1:28" ht="31.5" x14ac:dyDescent="0.3">
      <c r="A7" s="219" t="s">
        <v>10</v>
      </c>
      <c r="B7" s="221" t="s">
        <v>11</v>
      </c>
      <c r="C7" s="157" t="s">
        <v>77</v>
      </c>
      <c r="D7" s="157" t="s">
        <v>78</v>
      </c>
      <c r="E7" s="157" t="s">
        <v>79</v>
      </c>
      <c r="F7" s="157" t="s">
        <v>80</v>
      </c>
      <c r="G7" s="158" t="s">
        <v>81</v>
      </c>
      <c r="H7" s="157" t="s">
        <v>82</v>
      </c>
      <c r="I7" s="223" t="s">
        <v>83</v>
      </c>
      <c r="J7" s="225" t="s">
        <v>84</v>
      </c>
    </row>
    <row r="8" spans="1:28" ht="17.25" thickBot="1" x14ac:dyDescent="0.35">
      <c r="A8" s="220"/>
      <c r="B8" s="222"/>
      <c r="C8" s="159">
        <v>70.44</v>
      </c>
      <c r="D8" s="159">
        <v>53.92</v>
      </c>
      <c r="E8" s="159">
        <v>40.44</v>
      </c>
      <c r="F8" s="159">
        <v>40.44</v>
      </c>
      <c r="G8" s="160">
        <v>67.400000000000006</v>
      </c>
      <c r="H8" s="159"/>
      <c r="I8" s="224"/>
      <c r="J8" s="226"/>
    </row>
    <row r="9" spans="1:28" x14ac:dyDescent="0.3">
      <c r="A9" s="161">
        <v>1</v>
      </c>
      <c r="B9" s="162" t="s">
        <v>38</v>
      </c>
      <c r="C9" s="163">
        <v>70.44</v>
      </c>
      <c r="D9" s="163">
        <v>53.92</v>
      </c>
      <c r="E9" s="163">
        <v>40.44</v>
      </c>
      <c r="F9" s="163">
        <v>40.44</v>
      </c>
      <c r="G9" s="164" t="s">
        <v>85</v>
      </c>
      <c r="H9" s="163">
        <v>20</v>
      </c>
      <c r="I9" s="165">
        <f t="shared" ref="I9:I14" si="0">H9*3</f>
        <v>60</v>
      </c>
      <c r="J9" s="166">
        <f>I9*F9</f>
        <v>2426.3999999999996</v>
      </c>
      <c r="L9" s="167"/>
    </row>
    <row r="10" spans="1:28" x14ac:dyDescent="0.3">
      <c r="A10" s="168">
        <v>2</v>
      </c>
      <c r="B10" s="169" t="s">
        <v>39</v>
      </c>
      <c r="C10" s="163">
        <v>70.44</v>
      </c>
      <c r="D10" s="170">
        <v>53.92</v>
      </c>
      <c r="E10" s="170">
        <v>40.44</v>
      </c>
      <c r="F10" s="171" t="s">
        <v>85</v>
      </c>
      <c r="G10" s="171" t="s">
        <v>85</v>
      </c>
      <c r="H10" s="170">
        <v>50</v>
      </c>
      <c r="I10" s="172">
        <f t="shared" si="0"/>
        <v>150</v>
      </c>
      <c r="J10" s="173">
        <f>I10*E10</f>
        <v>6066</v>
      </c>
      <c r="L10" s="167"/>
    </row>
    <row r="11" spans="1:28" x14ac:dyDescent="0.3">
      <c r="A11" s="161">
        <v>3</v>
      </c>
      <c r="B11" s="169" t="s">
        <v>40</v>
      </c>
      <c r="C11" s="163">
        <v>70.44</v>
      </c>
      <c r="D11" s="170">
        <v>53.92</v>
      </c>
      <c r="E11" s="170">
        <v>40.44</v>
      </c>
      <c r="F11" s="171" t="s">
        <v>85</v>
      </c>
      <c r="G11" s="171" t="s">
        <v>85</v>
      </c>
      <c r="H11" s="170">
        <v>60</v>
      </c>
      <c r="I11" s="172">
        <f t="shared" si="0"/>
        <v>180</v>
      </c>
      <c r="J11" s="173">
        <f>I11*E11</f>
        <v>7279.2</v>
      </c>
      <c r="L11" s="167"/>
    </row>
    <row r="12" spans="1:28" x14ac:dyDescent="0.3">
      <c r="A12" s="168">
        <v>4</v>
      </c>
      <c r="B12" s="169" t="s">
        <v>41</v>
      </c>
      <c r="C12" s="163">
        <v>70.44</v>
      </c>
      <c r="D12" s="171" t="s">
        <v>85</v>
      </c>
      <c r="E12" s="171" t="s">
        <v>85</v>
      </c>
      <c r="F12" s="171" t="s">
        <v>85</v>
      </c>
      <c r="G12" s="171" t="s">
        <v>85</v>
      </c>
      <c r="H12" s="170">
        <v>40</v>
      </c>
      <c r="I12" s="172">
        <f t="shared" si="0"/>
        <v>120</v>
      </c>
      <c r="J12" s="173">
        <f>I12*C12</f>
        <v>8452.7999999999993</v>
      </c>
      <c r="L12" s="167"/>
    </row>
    <row r="13" spans="1:28" x14ac:dyDescent="0.3">
      <c r="A13" s="161">
        <v>5</v>
      </c>
      <c r="B13" s="169" t="s">
        <v>36</v>
      </c>
      <c r="C13" s="163">
        <v>70.44</v>
      </c>
      <c r="D13" s="170">
        <v>53.92</v>
      </c>
      <c r="E13" s="170">
        <v>40.44</v>
      </c>
      <c r="F13" s="171" t="s">
        <v>85</v>
      </c>
      <c r="G13" s="174">
        <v>67.400000000000006</v>
      </c>
      <c r="H13" s="170">
        <v>48</v>
      </c>
      <c r="I13" s="172">
        <f t="shared" si="0"/>
        <v>144</v>
      </c>
      <c r="J13" s="173">
        <f>I13*E13</f>
        <v>5823.36</v>
      </c>
      <c r="L13" s="167"/>
    </row>
    <row r="14" spans="1:28" x14ac:dyDescent="0.3">
      <c r="A14" s="168">
        <v>6</v>
      </c>
      <c r="B14" s="175" t="s">
        <v>86</v>
      </c>
      <c r="C14" s="163">
        <v>70.44</v>
      </c>
      <c r="D14" s="170">
        <v>53.92</v>
      </c>
      <c r="E14" s="170">
        <v>40.44</v>
      </c>
      <c r="F14" s="171" t="s">
        <v>85</v>
      </c>
      <c r="G14" s="171" t="s">
        <v>85</v>
      </c>
      <c r="H14" s="170">
        <v>40</v>
      </c>
      <c r="I14" s="172">
        <f t="shared" si="0"/>
        <v>120</v>
      </c>
      <c r="J14" s="173">
        <f>I14*E14</f>
        <v>4852.7999999999993</v>
      </c>
      <c r="L14" s="167"/>
    </row>
    <row r="15" spans="1:28" x14ac:dyDescent="0.3">
      <c r="A15" s="176"/>
      <c r="B15" s="177"/>
      <c r="C15" s="178"/>
      <c r="D15" s="179"/>
      <c r="E15" s="179"/>
      <c r="F15" s="179"/>
      <c r="G15" s="179"/>
      <c r="H15" s="179"/>
    </row>
    <row r="16" spans="1:28" x14ac:dyDescent="0.3">
      <c r="A16" s="176"/>
      <c r="B16" s="177"/>
      <c r="C16" s="178"/>
      <c r="D16" s="179"/>
      <c r="E16" s="179"/>
      <c r="F16" s="179"/>
      <c r="G16" s="179"/>
      <c r="H16" s="179"/>
    </row>
    <row r="17" spans="1:9" x14ac:dyDescent="0.3">
      <c r="A17" s="227" t="s">
        <v>10</v>
      </c>
      <c r="B17" s="227" t="s">
        <v>11</v>
      </c>
      <c r="C17" s="228" t="s">
        <v>83</v>
      </c>
      <c r="D17" s="228" t="s">
        <v>84</v>
      </c>
      <c r="E17" s="229" t="s">
        <v>100</v>
      </c>
      <c r="F17" s="229" t="s">
        <v>76</v>
      </c>
      <c r="G17" s="179"/>
      <c r="H17" s="179"/>
    </row>
    <row r="18" spans="1:9" x14ac:dyDescent="0.3">
      <c r="A18" s="227"/>
      <c r="B18" s="227"/>
      <c r="C18" s="228"/>
      <c r="D18" s="228"/>
      <c r="E18" s="229"/>
      <c r="F18" s="229"/>
      <c r="G18" s="179"/>
      <c r="H18" s="179"/>
    </row>
    <row r="19" spans="1:9" x14ac:dyDescent="0.3">
      <c r="A19" s="185">
        <v>1</v>
      </c>
      <c r="B19" s="169" t="s">
        <v>38</v>
      </c>
      <c r="C19" s="172">
        <f>I9</f>
        <v>60</v>
      </c>
      <c r="D19" s="151">
        <f>J9</f>
        <v>2426.3999999999996</v>
      </c>
      <c r="E19" s="29">
        <v>2426</v>
      </c>
      <c r="F19" s="186" t="str">
        <f>IF(E19&gt;D19,"depaseste","bine")</f>
        <v>bine</v>
      </c>
      <c r="G19" s="180"/>
      <c r="H19" s="179"/>
    </row>
    <row r="20" spans="1:9" x14ac:dyDescent="0.3">
      <c r="A20" s="185">
        <v>2</v>
      </c>
      <c r="B20" s="169" t="s">
        <v>39</v>
      </c>
      <c r="C20" s="172">
        <f t="shared" ref="C20:D23" si="1">I10</f>
        <v>150</v>
      </c>
      <c r="D20" s="151">
        <f t="shared" si="1"/>
        <v>6066</v>
      </c>
      <c r="E20" s="37">
        <v>6066</v>
      </c>
      <c r="F20" s="186" t="str">
        <f t="shared" ref="F20:F26" si="2">IF(E20&gt;D20,"depaseste","bine")</f>
        <v>bine</v>
      </c>
      <c r="G20" s="180"/>
      <c r="H20" s="179"/>
    </row>
    <row r="21" spans="1:9" x14ac:dyDescent="0.3">
      <c r="A21" s="185">
        <v>3</v>
      </c>
      <c r="B21" s="169" t="s">
        <v>40</v>
      </c>
      <c r="C21" s="172">
        <f t="shared" si="1"/>
        <v>180</v>
      </c>
      <c r="D21" s="151">
        <f t="shared" si="1"/>
        <v>7279.2</v>
      </c>
      <c r="E21" s="37">
        <v>6057.92</v>
      </c>
      <c r="F21" s="186" t="str">
        <f t="shared" si="2"/>
        <v>bine</v>
      </c>
      <c r="G21" s="180"/>
      <c r="H21" s="179"/>
    </row>
    <row r="22" spans="1:9" x14ac:dyDescent="0.3">
      <c r="A22" s="185">
        <v>4</v>
      </c>
      <c r="B22" s="169" t="s">
        <v>41</v>
      </c>
      <c r="C22" s="172">
        <f t="shared" si="1"/>
        <v>120</v>
      </c>
      <c r="D22" s="151">
        <f t="shared" si="1"/>
        <v>8452.7999999999993</v>
      </c>
      <c r="E22" s="37">
        <v>4613.04</v>
      </c>
      <c r="F22" s="186" t="str">
        <f t="shared" si="2"/>
        <v>bine</v>
      </c>
      <c r="G22" s="180"/>
      <c r="H22" s="179"/>
    </row>
    <row r="23" spans="1:9" x14ac:dyDescent="0.3">
      <c r="A23" s="185">
        <v>5</v>
      </c>
      <c r="B23" s="169" t="s">
        <v>36</v>
      </c>
      <c r="C23" s="172">
        <f t="shared" si="1"/>
        <v>144</v>
      </c>
      <c r="D23" s="151">
        <f t="shared" si="1"/>
        <v>5823.36</v>
      </c>
      <c r="E23" s="37">
        <v>5823.36</v>
      </c>
      <c r="F23" s="186" t="str">
        <f t="shared" si="2"/>
        <v>bine</v>
      </c>
      <c r="G23" s="180"/>
      <c r="H23" s="179"/>
    </row>
    <row r="24" spans="1:9" x14ac:dyDescent="0.3">
      <c r="A24" s="185"/>
      <c r="B24" s="67" t="s">
        <v>30</v>
      </c>
      <c r="C24" s="172"/>
      <c r="D24" s="151"/>
      <c r="E24" s="37"/>
      <c r="F24" s="186" t="str">
        <f t="shared" si="2"/>
        <v>bine</v>
      </c>
      <c r="G24" s="180"/>
      <c r="H24" s="179"/>
    </row>
    <row r="25" spans="1:9" x14ac:dyDescent="0.3">
      <c r="A25" s="185">
        <v>6</v>
      </c>
      <c r="B25" s="175" t="s">
        <v>86</v>
      </c>
      <c r="C25" s="172">
        <f>I14</f>
        <v>120</v>
      </c>
      <c r="D25" s="151">
        <f>J14</f>
        <v>4852.7999999999993</v>
      </c>
      <c r="E25" s="37">
        <v>4852.8</v>
      </c>
      <c r="F25" s="186" t="str">
        <f t="shared" si="2"/>
        <v>bine</v>
      </c>
      <c r="G25" s="180"/>
      <c r="H25" s="180"/>
    </row>
    <row r="26" spans="1:9" x14ac:dyDescent="0.3">
      <c r="A26" s="185"/>
      <c r="B26" s="67" t="s">
        <v>42</v>
      </c>
      <c r="C26" s="172"/>
      <c r="D26" s="151"/>
      <c r="E26" s="37"/>
      <c r="F26" s="186" t="str">
        <f t="shared" si="2"/>
        <v>bine</v>
      </c>
      <c r="G26" s="180"/>
      <c r="H26" s="179"/>
    </row>
    <row r="27" spans="1:9" x14ac:dyDescent="0.3">
      <c r="A27" s="181"/>
      <c r="B27" s="182"/>
      <c r="C27" s="183"/>
      <c r="D27" s="184"/>
      <c r="E27" s="180"/>
      <c r="F27" s="180"/>
      <c r="G27" s="179"/>
      <c r="H27" s="179"/>
      <c r="I27" s="15"/>
    </row>
    <row r="29" spans="1:9" x14ac:dyDescent="0.3">
      <c r="A29" s="210" t="s">
        <v>10</v>
      </c>
      <c r="B29" s="210" t="s">
        <v>11</v>
      </c>
      <c r="C29" s="211" t="s">
        <v>84</v>
      </c>
      <c r="D29" s="211" t="s">
        <v>19</v>
      </c>
      <c r="E29" s="211"/>
    </row>
    <row r="30" spans="1:9" x14ac:dyDescent="0.3">
      <c r="A30" s="185">
        <v>1</v>
      </c>
      <c r="B30" s="169" t="s">
        <v>38</v>
      </c>
      <c r="C30" s="212">
        <v>2426.3999999999996</v>
      </c>
      <c r="D30" s="34">
        <v>2426</v>
      </c>
      <c r="E30" s="213" t="str">
        <f>IF(D30&gt;C30,"depaseste","bine")</f>
        <v>bine</v>
      </c>
    </row>
    <row r="31" spans="1:9" x14ac:dyDescent="0.3">
      <c r="A31" s="185">
        <v>2</v>
      </c>
      <c r="B31" s="169" t="s">
        <v>39</v>
      </c>
      <c r="C31" s="212">
        <v>6066</v>
      </c>
      <c r="D31" s="40">
        <v>5008.16</v>
      </c>
      <c r="E31" s="213" t="str">
        <f t="shared" ref="E31:E37" si="3">IF(D31&gt;C31,"depaseste","bine")</f>
        <v>bine</v>
      </c>
    </row>
    <row r="32" spans="1:9" x14ac:dyDescent="0.3">
      <c r="A32" s="185">
        <v>3</v>
      </c>
      <c r="B32" s="169" t="s">
        <v>40</v>
      </c>
      <c r="C32" s="212">
        <v>7279.2</v>
      </c>
      <c r="D32" s="40">
        <v>5000</v>
      </c>
      <c r="E32" s="213" t="str">
        <f t="shared" si="3"/>
        <v>bine</v>
      </c>
    </row>
    <row r="33" spans="1:5" x14ac:dyDescent="0.3">
      <c r="A33" s="185">
        <v>4</v>
      </c>
      <c r="B33" s="169" t="s">
        <v>41</v>
      </c>
      <c r="C33" s="212">
        <v>8452.7999999999993</v>
      </c>
      <c r="D33" s="40">
        <v>4000</v>
      </c>
      <c r="E33" s="213" t="str">
        <f t="shared" si="3"/>
        <v>bine</v>
      </c>
    </row>
    <row r="34" spans="1:5" x14ac:dyDescent="0.3">
      <c r="A34" s="185">
        <v>5</v>
      </c>
      <c r="B34" s="169" t="s">
        <v>36</v>
      </c>
      <c r="C34" s="212">
        <v>5823.36</v>
      </c>
      <c r="D34" s="40">
        <v>5033.3599999999997</v>
      </c>
      <c r="E34" s="213" t="str">
        <f t="shared" si="3"/>
        <v>bine</v>
      </c>
    </row>
    <row r="35" spans="1:5" x14ac:dyDescent="0.3">
      <c r="A35" s="185"/>
      <c r="B35" s="67" t="s">
        <v>30</v>
      </c>
      <c r="C35" s="212"/>
      <c r="D35" s="40">
        <v>0</v>
      </c>
      <c r="E35" s="213" t="str">
        <f t="shared" si="3"/>
        <v>bine</v>
      </c>
    </row>
    <row r="36" spans="1:5" x14ac:dyDescent="0.3">
      <c r="A36" s="185">
        <v>6</v>
      </c>
      <c r="B36" s="175" t="s">
        <v>86</v>
      </c>
      <c r="C36" s="212">
        <v>4852.7999999999993</v>
      </c>
      <c r="D36" s="40">
        <v>4852.8</v>
      </c>
      <c r="E36" s="213" t="str">
        <f t="shared" si="3"/>
        <v>bine</v>
      </c>
    </row>
    <row r="37" spans="1:5" x14ac:dyDescent="0.3">
      <c r="A37" s="185"/>
      <c r="B37" s="67" t="s">
        <v>42</v>
      </c>
      <c r="C37" s="212"/>
      <c r="D37" s="40">
        <v>0</v>
      </c>
      <c r="E37" s="213" t="str">
        <f t="shared" si="3"/>
        <v>bine</v>
      </c>
    </row>
    <row r="39" spans="1:5" x14ac:dyDescent="0.3">
      <c r="A39" s="210" t="s">
        <v>10</v>
      </c>
      <c r="B39" s="210" t="s">
        <v>11</v>
      </c>
      <c r="C39" s="211" t="s">
        <v>84</v>
      </c>
      <c r="D39" s="211" t="s">
        <v>20</v>
      </c>
      <c r="E39" s="211"/>
    </row>
    <row r="40" spans="1:5" x14ac:dyDescent="0.3">
      <c r="A40" s="185">
        <v>1</v>
      </c>
      <c r="B40" s="169" t="s">
        <v>38</v>
      </c>
      <c r="C40" s="212">
        <v>2426.3999999999996</v>
      </c>
      <c r="D40" s="32">
        <v>2426</v>
      </c>
      <c r="E40" s="213" t="str">
        <f>IF(D40&gt;C40,"depaseste","bine")</f>
        <v>bine</v>
      </c>
    </row>
    <row r="41" spans="1:5" x14ac:dyDescent="0.3">
      <c r="A41" s="185">
        <v>2</v>
      </c>
      <c r="B41" s="169" t="s">
        <v>39</v>
      </c>
      <c r="C41" s="212">
        <v>6066</v>
      </c>
      <c r="D41" s="38">
        <v>1090</v>
      </c>
      <c r="E41" s="213" t="str">
        <f t="shared" ref="E41:E47" si="4">IF(D41&gt;C41,"depaseste","bine")</f>
        <v>bine</v>
      </c>
    </row>
    <row r="42" spans="1:5" x14ac:dyDescent="0.3">
      <c r="A42" s="185">
        <v>3</v>
      </c>
      <c r="B42" s="169" t="s">
        <v>40</v>
      </c>
      <c r="C42" s="212">
        <v>7279.2</v>
      </c>
      <c r="D42" s="38">
        <v>585</v>
      </c>
      <c r="E42" s="213" t="str">
        <f t="shared" si="4"/>
        <v>bine</v>
      </c>
    </row>
    <row r="43" spans="1:5" x14ac:dyDescent="0.3">
      <c r="A43" s="185">
        <v>4</v>
      </c>
      <c r="B43" s="169" t="s">
        <v>41</v>
      </c>
      <c r="C43" s="212">
        <v>8452.7999999999993</v>
      </c>
      <c r="D43" s="38">
        <v>241</v>
      </c>
      <c r="E43" s="213" t="str">
        <f t="shared" si="4"/>
        <v>bine</v>
      </c>
    </row>
    <row r="44" spans="1:5" x14ac:dyDescent="0.3">
      <c r="A44" s="185">
        <v>5</v>
      </c>
      <c r="B44" s="169" t="s">
        <v>36</v>
      </c>
      <c r="C44" s="212">
        <v>5823.36</v>
      </c>
      <c r="D44" s="38">
        <v>410</v>
      </c>
      <c r="E44" s="213" t="str">
        <f t="shared" si="4"/>
        <v>bine</v>
      </c>
    </row>
    <row r="45" spans="1:5" x14ac:dyDescent="0.3">
      <c r="A45" s="185"/>
      <c r="B45" s="67" t="s">
        <v>30</v>
      </c>
      <c r="C45" s="212"/>
      <c r="D45" s="38"/>
      <c r="E45" s="213" t="str">
        <f t="shared" si="4"/>
        <v>bine</v>
      </c>
    </row>
    <row r="46" spans="1:5" x14ac:dyDescent="0.3">
      <c r="A46" s="185">
        <v>6</v>
      </c>
      <c r="B46" s="175" t="s">
        <v>86</v>
      </c>
      <c r="C46" s="212">
        <v>4852.7999999999993</v>
      </c>
      <c r="D46" s="38">
        <v>231</v>
      </c>
      <c r="E46" s="213" t="str">
        <f t="shared" si="4"/>
        <v>bine</v>
      </c>
    </row>
    <row r="47" spans="1:5" x14ac:dyDescent="0.3">
      <c r="A47" s="185"/>
      <c r="B47" s="67" t="s">
        <v>42</v>
      </c>
      <c r="C47" s="212"/>
      <c r="D47" s="38"/>
      <c r="E47" s="213" t="str">
        <f t="shared" si="4"/>
        <v>bine</v>
      </c>
    </row>
  </sheetData>
  <mergeCells count="10">
    <mergeCell ref="A7:A8"/>
    <mergeCell ref="B7:B8"/>
    <mergeCell ref="I7:I8"/>
    <mergeCell ref="J7:J8"/>
    <mergeCell ref="A17:A18"/>
    <mergeCell ref="B17:B18"/>
    <mergeCell ref="C17:C18"/>
    <mergeCell ref="D17:D18"/>
    <mergeCell ref="E17:E18"/>
    <mergeCell ref="F17:F18"/>
  </mergeCells>
  <pageMargins left="0.6" right="0.1" top="0.1" bottom="0.1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 .contract=monitor sept</vt:lpstr>
      <vt:lpstr>suma max eco</vt:lpstr>
      <vt:lpstr>'19 .contract=monitor sept'!Print_Titles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2023-11-01T11:29:19Z</cp:lastPrinted>
  <dcterms:created xsi:type="dcterms:W3CDTF">2023-08-09T10:06:39Z</dcterms:created>
  <dcterms:modified xsi:type="dcterms:W3CDTF">2023-11-06T10:14:39Z</dcterms:modified>
</cp:coreProperties>
</file>