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.CONTRACTARE 2023\1. PARACLINIC _2023\1.Valori contract  2023\Valori contract 01.07.2023\"/>
    </mc:Choice>
  </mc:AlternateContent>
  <bookViews>
    <workbookView xWindow="0" yWindow="0" windowWidth="20490" windowHeight="7905" tabRatio="594" firstSheet="1" activeTab="6"/>
  </bookViews>
  <sheets>
    <sheet name="1. contract 01.07.2023" sheetId="14" r:id="rId1"/>
    <sheet name="buget 01.07.2023" sheetId="8" r:id="rId2"/>
    <sheet name="laboratoare " sheetId="9" r:id="rId3"/>
    <sheet name="citologie" sheetId="10" r:id="rId4"/>
    <sheet name="ecografii" sheetId="12" r:id="rId5"/>
    <sheet name="rad si imag " sheetId="11" r:id="rId6"/>
    <sheet name="suma max eco" sheetId="13" r:id="rId7"/>
  </sheets>
  <externalReferences>
    <externalReference r:id="rId8"/>
  </externalReferences>
  <definedNames>
    <definedName name="_xlnm.Print_Titles" localSheetId="0">'1. contract 01.07.2023'!$8:$9</definedName>
    <definedName name="_xlnm.Print_Titles" localSheetId="4">ecografii!$9:$10</definedName>
    <definedName name="_xlnm.Print_Titles" localSheetId="2">'laboratoare '!$9:$10</definedName>
    <definedName name="_xlnm.Print_Titles" localSheetId="5">'rad si imag '!$9:$10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3" i="10" l="1"/>
  <c r="M43" i="10"/>
  <c r="L43" i="10"/>
  <c r="K43" i="10"/>
  <c r="J43" i="10"/>
  <c r="I43" i="10"/>
  <c r="B42" i="8" l="1"/>
  <c r="J76" i="9" l="1"/>
  <c r="J77" i="9"/>
  <c r="J78" i="9"/>
  <c r="J79" i="9"/>
  <c r="J80" i="9"/>
  <c r="J81" i="9"/>
  <c r="J82" i="9"/>
  <c r="J83" i="9"/>
  <c r="J75" i="9"/>
  <c r="H85" i="12"/>
  <c r="I85" i="12"/>
  <c r="G85" i="12"/>
  <c r="J80" i="12"/>
  <c r="J81" i="12"/>
  <c r="J82" i="12"/>
  <c r="J83" i="12"/>
  <c r="J84" i="12"/>
  <c r="J79" i="12"/>
  <c r="F80" i="12"/>
  <c r="F81" i="12"/>
  <c r="F82" i="12"/>
  <c r="F83" i="12"/>
  <c r="F84" i="12"/>
  <c r="F79" i="12"/>
  <c r="D85" i="12"/>
  <c r="E85" i="12"/>
  <c r="C85" i="12"/>
  <c r="J85" i="12" l="1"/>
  <c r="F85" i="12"/>
  <c r="C57" i="12"/>
  <c r="G57" i="12" s="1"/>
  <c r="F74" i="14"/>
  <c r="F83" i="9"/>
  <c r="J27" i="14"/>
  <c r="K27" i="14"/>
  <c r="L27" i="14"/>
  <c r="M27" i="14"/>
  <c r="N27" i="14"/>
  <c r="I40" i="14"/>
  <c r="J40" i="14"/>
  <c r="K40" i="14"/>
  <c r="L40" i="14"/>
  <c r="M40" i="14"/>
  <c r="N40" i="14"/>
  <c r="F13" i="14"/>
  <c r="O63" i="14"/>
  <c r="I58" i="14"/>
  <c r="J58" i="14"/>
  <c r="K58" i="14"/>
  <c r="L58" i="14"/>
  <c r="M58" i="14"/>
  <c r="N58" i="14"/>
  <c r="O51" i="14"/>
  <c r="O52" i="14"/>
  <c r="O53" i="14"/>
  <c r="O54" i="14"/>
  <c r="O55" i="14"/>
  <c r="O56" i="14"/>
  <c r="O57" i="14"/>
  <c r="O50" i="14"/>
  <c r="O45" i="14"/>
  <c r="O46" i="14" s="1"/>
  <c r="O44" i="14"/>
  <c r="I46" i="14"/>
  <c r="J46" i="14"/>
  <c r="K46" i="14"/>
  <c r="L46" i="14"/>
  <c r="M46" i="14"/>
  <c r="N46" i="14"/>
  <c r="O19" i="14"/>
  <c r="O20" i="14"/>
  <c r="O21" i="14"/>
  <c r="O22" i="14"/>
  <c r="O23" i="14"/>
  <c r="O24" i="14"/>
  <c r="O25" i="14"/>
  <c r="O26" i="14"/>
  <c r="O18" i="14"/>
  <c r="D62" i="14"/>
  <c r="E62" i="14"/>
  <c r="F62" i="14"/>
  <c r="G62" i="14"/>
  <c r="H62" i="14"/>
  <c r="C62" i="14"/>
  <c r="O62" i="14" s="1"/>
  <c r="D64" i="14"/>
  <c r="E64" i="14"/>
  <c r="F64" i="14"/>
  <c r="G64" i="14"/>
  <c r="H64" i="14"/>
  <c r="I64" i="14"/>
  <c r="J64" i="14"/>
  <c r="K64" i="14"/>
  <c r="L64" i="14"/>
  <c r="M64" i="14"/>
  <c r="N64" i="14"/>
  <c r="C64" i="14"/>
  <c r="H65" i="14" s="1"/>
  <c r="I88" i="14"/>
  <c r="I87" i="14"/>
  <c r="I82" i="14"/>
  <c r="I27" i="14"/>
  <c r="H89" i="14"/>
  <c r="G89" i="14"/>
  <c r="F89" i="14"/>
  <c r="E89" i="14"/>
  <c r="D89" i="14"/>
  <c r="C89" i="14"/>
  <c r="H83" i="14"/>
  <c r="G83" i="14"/>
  <c r="F83" i="14"/>
  <c r="E83" i="14"/>
  <c r="D83" i="14"/>
  <c r="C83" i="14"/>
  <c r="H58" i="14"/>
  <c r="G58" i="14"/>
  <c r="F58" i="14"/>
  <c r="E58" i="14"/>
  <c r="D58" i="14"/>
  <c r="C58" i="14"/>
  <c r="H46" i="14"/>
  <c r="G46" i="14"/>
  <c r="F46" i="14"/>
  <c r="E46" i="14"/>
  <c r="D46" i="14"/>
  <c r="C46" i="14"/>
  <c r="E40" i="14"/>
  <c r="D40" i="14"/>
  <c r="C40" i="14"/>
  <c r="H39" i="14"/>
  <c r="G39" i="14"/>
  <c r="F39" i="14"/>
  <c r="H38" i="14"/>
  <c r="G38" i="14"/>
  <c r="H37" i="14"/>
  <c r="G37" i="14"/>
  <c r="F37" i="14"/>
  <c r="H36" i="14"/>
  <c r="G36" i="14"/>
  <c r="H35" i="14"/>
  <c r="G35" i="14"/>
  <c r="H34" i="14"/>
  <c r="G34" i="14"/>
  <c r="F34" i="14"/>
  <c r="H33" i="14"/>
  <c r="G33" i="14"/>
  <c r="H32" i="14"/>
  <c r="G32" i="14"/>
  <c r="H31" i="14"/>
  <c r="G31" i="14"/>
  <c r="F31" i="14"/>
  <c r="H27" i="14"/>
  <c r="G27" i="14"/>
  <c r="F27" i="14"/>
  <c r="E27" i="14"/>
  <c r="D27" i="14"/>
  <c r="D68" i="14" s="1"/>
  <c r="C27" i="14"/>
  <c r="F58" i="11"/>
  <c r="E58" i="11"/>
  <c r="D58" i="11"/>
  <c r="E53" i="11"/>
  <c r="F53" i="11"/>
  <c r="F58" i="12"/>
  <c r="E58" i="12"/>
  <c r="E68" i="12"/>
  <c r="F68" i="12"/>
  <c r="D58" i="12"/>
  <c r="D43" i="10"/>
  <c r="E43" i="10"/>
  <c r="G84" i="9"/>
  <c r="D84" i="9"/>
  <c r="E84" i="9"/>
  <c r="H84" i="9"/>
  <c r="B9" i="8"/>
  <c r="C13" i="8" s="1"/>
  <c r="D40" i="8"/>
  <c r="E40" i="8" s="1"/>
  <c r="F21" i="8"/>
  <c r="F40" i="8" s="1"/>
  <c r="G40" i="8" s="1"/>
  <c r="E19" i="8"/>
  <c r="D38" i="8" s="1"/>
  <c r="E38" i="8" s="1"/>
  <c r="E20" i="8"/>
  <c r="D39" i="8" s="1"/>
  <c r="E39" i="8" s="1"/>
  <c r="E18" i="8"/>
  <c r="D22" i="8"/>
  <c r="F24" i="8" s="1"/>
  <c r="C38" i="8"/>
  <c r="C39" i="8"/>
  <c r="C40" i="8"/>
  <c r="C37" i="8"/>
  <c r="B41" i="8"/>
  <c r="B45" i="8" s="1"/>
  <c r="B23" i="8"/>
  <c r="D37" i="8" l="1"/>
  <c r="E37" i="8" s="1"/>
  <c r="C68" i="14"/>
  <c r="E68" i="14"/>
  <c r="H47" i="14"/>
  <c r="O27" i="14"/>
  <c r="E24" i="8"/>
  <c r="O31" i="14"/>
  <c r="H40" i="14"/>
  <c r="O32" i="14"/>
  <c r="O34" i="14"/>
  <c r="O35" i="14"/>
  <c r="O36" i="14"/>
  <c r="O37" i="14"/>
  <c r="O38" i="14"/>
  <c r="M68" i="14"/>
  <c r="K68" i="14"/>
  <c r="I68" i="14"/>
  <c r="H68" i="14"/>
  <c r="N68" i="14"/>
  <c r="L68" i="14"/>
  <c r="J68" i="14"/>
  <c r="N47" i="14"/>
  <c r="N41" i="14"/>
  <c r="G40" i="14"/>
  <c r="G68" i="14" s="1"/>
  <c r="O33" i="14"/>
  <c r="O39" i="14"/>
  <c r="H59" i="14"/>
  <c r="N28" i="14"/>
  <c r="H28" i="14"/>
  <c r="N59" i="14"/>
  <c r="O58" i="14"/>
  <c r="N65" i="14"/>
  <c r="O65" i="14" s="1"/>
  <c r="O64" i="14"/>
  <c r="I83" i="14"/>
  <c r="F40" i="14"/>
  <c r="F19" i="8"/>
  <c r="F38" i="8" s="1"/>
  <c r="G38" i="8" s="1"/>
  <c r="C41" i="8"/>
  <c r="E22" i="8"/>
  <c r="F18" i="8"/>
  <c r="F20" i="8"/>
  <c r="F39" i="8" s="1"/>
  <c r="G39" i="8" s="1"/>
  <c r="I11" i="13"/>
  <c r="J11" i="13" s="1"/>
  <c r="I10" i="13"/>
  <c r="J10" i="13" s="1"/>
  <c r="I9" i="13"/>
  <c r="J9" i="13" s="1"/>
  <c r="I8" i="13"/>
  <c r="J8" i="13" s="1"/>
  <c r="I7" i="13"/>
  <c r="J7" i="13" s="1"/>
  <c r="I6" i="13"/>
  <c r="J6" i="13" s="1"/>
  <c r="F37" i="8" l="1"/>
  <c r="G37" i="8" s="1"/>
  <c r="G41" i="8" s="1"/>
  <c r="O47" i="14"/>
  <c r="C70" i="14"/>
  <c r="O59" i="14"/>
  <c r="H41" i="14"/>
  <c r="C72" i="14"/>
  <c r="H72" i="14" s="1"/>
  <c r="C73" i="14"/>
  <c r="H73" i="14" s="1"/>
  <c r="O40" i="14"/>
  <c r="O68" i="14" s="1"/>
  <c r="F14" i="14" s="1"/>
  <c r="O41" i="14"/>
  <c r="F68" i="14"/>
  <c r="C71" i="14" s="1"/>
  <c r="O28" i="14"/>
  <c r="I89" i="14"/>
  <c r="D41" i="8"/>
  <c r="D45" i="8" s="1"/>
  <c r="E41" i="8"/>
  <c r="F22" i="8"/>
  <c r="F41" i="8"/>
  <c r="F45" i="8" s="1"/>
  <c r="D17" i="11"/>
  <c r="E17" i="11"/>
  <c r="G17" i="11"/>
  <c r="C17" i="11"/>
  <c r="E24" i="12"/>
  <c r="E28" i="12" s="1"/>
  <c r="C33" i="12"/>
  <c r="D33" i="12" s="1"/>
  <c r="G21" i="12"/>
  <c r="E21" i="12"/>
  <c r="D21" i="12"/>
  <c r="C21" i="12"/>
  <c r="F20" i="12"/>
  <c r="H20" i="12" s="1"/>
  <c r="F19" i="12"/>
  <c r="H19" i="12" s="1"/>
  <c r="F18" i="12"/>
  <c r="H18" i="12" s="1"/>
  <c r="F17" i="12"/>
  <c r="H17" i="12" s="1"/>
  <c r="F16" i="12"/>
  <c r="H16" i="12" s="1"/>
  <c r="F15" i="12"/>
  <c r="F21" i="12" l="1"/>
  <c r="C34" i="12" s="1"/>
  <c r="D71" i="14"/>
  <c r="H71" i="14" s="1"/>
  <c r="C74" i="14"/>
  <c r="H15" i="12"/>
  <c r="H21" i="12" s="1"/>
  <c r="E22" i="11"/>
  <c r="E20" i="11"/>
  <c r="D29" i="11"/>
  <c r="C29" i="11"/>
  <c r="C40" i="12" l="1"/>
  <c r="C42" i="12"/>
  <c r="C44" i="12"/>
  <c r="C41" i="12"/>
  <c r="C43" i="12"/>
  <c r="C77" i="14"/>
  <c r="H74" i="14"/>
  <c r="C39" i="12"/>
  <c r="E29" i="11"/>
  <c r="F29" i="11" s="1"/>
  <c r="E23" i="11"/>
  <c r="E24" i="11" s="1"/>
  <c r="C67" i="12" l="1"/>
  <c r="G67" i="12" s="1"/>
  <c r="C63" i="12"/>
  <c r="G63" i="12" s="1"/>
  <c r="C45" i="12"/>
  <c r="D30" i="11"/>
  <c r="F15" i="11"/>
  <c r="F16" i="11"/>
  <c r="H16" i="11" s="1"/>
  <c r="C55" i="12" l="1"/>
  <c r="G55" i="12" s="1"/>
  <c r="C64" i="12"/>
  <c r="C62" i="12"/>
  <c r="C66" i="12"/>
  <c r="D45" i="12"/>
  <c r="C54" i="12"/>
  <c r="G54" i="12" s="1"/>
  <c r="C52" i="12"/>
  <c r="C53" i="12"/>
  <c r="G53" i="12" s="1"/>
  <c r="C56" i="12"/>
  <c r="G56" i="12" s="1"/>
  <c r="D35" i="11"/>
  <c r="D36" i="11"/>
  <c r="H15" i="11"/>
  <c r="H17" i="11" s="1"/>
  <c r="F17" i="11"/>
  <c r="C30" i="11" s="1"/>
  <c r="F20" i="10"/>
  <c r="G52" i="12" l="1"/>
  <c r="G58" i="12" s="1"/>
  <c r="C58" i="12"/>
  <c r="C65" i="12"/>
  <c r="G62" i="12"/>
  <c r="C68" i="12"/>
  <c r="G66" i="12"/>
  <c r="E45" i="12"/>
  <c r="G64" i="12"/>
  <c r="C35" i="11"/>
  <c r="C37" i="11" s="1"/>
  <c r="C36" i="11"/>
  <c r="D37" i="11"/>
  <c r="D38" i="11" s="1"/>
  <c r="E36" i="11"/>
  <c r="D42" i="11" s="1"/>
  <c r="E35" i="11"/>
  <c r="D41" i="11" s="1"/>
  <c r="C27" i="10"/>
  <c r="E17" i="10"/>
  <c r="D17" i="10"/>
  <c r="C17" i="10"/>
  <c r="F16" i="10"/>
  <c r="F15" i="10"/>
  <c r="C52" i="11" l="1"/>
  <c r="C51" i="11"/>
  <c r="D68" i="12"/>
  <c r="G65" i="12"/>
  <c r="G68" i="12" s="1"/>
  <c r="G70" i="12" s="1"/>
  <c r="C70" i="12"/>
  <c r="E37" i="11"/>
  <c r="C38" i="11"/>
  <c r="F17" i="10"/>
  <c r="C28" i="10" s="1"/>
  <c r="C33" i="10" s="1"/>
  <c r="D53" i="11" l="1"/>
  <c r="E42" i="11"/>
  <c r="C57" i="11" s="1"/>
  <c r="E41" i="11"/>
  <c r="C56" i="11" s="1"/>
  <c r="C58" i="11" s="1"/>
  <c r="D43" i="11"/>
  <c r="C42" i="10"/>
  <c r="C32" i="10"/>
  <c r="C41" i="10" s="1"/>
  <c r="C41" i="11" l="1"/>
  <c r="E43" i="11"/>
  <c r="F43" i="11" s="1"/>
  <c r="C53" i="11"/>
  <c r="C42" i="11"/>
  <c r="F27" i="9"/>
  <c r="F29" i="9" s="1"/>
  <c r="F30" i="9" s="1"/>
  <c r="D38" i="9" s="1"/>
  <c r="B22" i="8"/>
  <c r="C43" i="11" l="1"/>
  <c r="C18" i="8"/>
  <c r="B25" i="8"/>
  <c r="C20" i="8"/>
  <c r="C19" i="8"/>
  <c r="C21" i="8"/>
  <c r="C38" i="9"/>
  <c r="F31" i="9"/>
  <c r="F32" i="9" s="1"/>
  <c r="C22" i="8" l="1"/>
  <c r="E38" i="9"/>
  <c r="F38" i="9" s="1"/>
  <c r="G38" i="9" s="1"/>
  <c r="H25" i="9" l="1"/>
  <c r="E39" i="9" s="1"/>
  <c r="G25" i="9"/>
  <c r="D39" i="9" s="1"/>
  <c r="F25" i="9"/>
  <c r="E25" i="9"/>
  <c r="D25" i="9"/>
  <c r="C24" i="9"/>
  <c r="C23" i="9"/>
  <c r="I23" i="9" s="1"/>
  <c r="C22" i="9"/>
  <c r="I22" i="9" s="1"/>
  <c r="C21" i="9"/>
  <c r="I21" i="9" s="1"/>
  <c r="C20" i="9"/>
  <c r="I20" i="9" s="1"/>
  <c r="C19" i="9"/>
  <c r="I19" i="9" s="1"/>
  <c r="C18" i="9"/>
  <c r="I18" i="9" s="1"/>
  <c r="C17" i="9"/>
  <c r="I17" i="9" s="1"/>
  <c r="C16" i="9"/>
  <c r="I16" i="9" s="1"/>
  <c r="D46" i="9" l="1"/>
  <c r="D48" i="9"/>
  <c r="D50" i="9"/>
  <c r="D45" i="9"/>
  <c r="D47" i="9"/>
  <c r="D49" i="9"/>
  <c r="D51" i="9"/>
  <c r="D52" i="9"/>
  <c r="E45" i="9"/>
  <c r="E47" i="9"/>
  <c r="E49" i="9"/>
  <c r="E51" i="9"/>
  <c r="E52" i="9"/>
  <c r="E46" i="9"/>
  <c r="E48" i="9"/>
  <c r="E50" i="9"/>
  <c r="D44" i="9"/>
  <c r="E44" i="9"/>
  <c r="I24" i="9"/>
  <c r="I25" i="9" s="1"/>
  <c r="C25" i="9"/>
  <c r="C39" i="9" s="1"/>
  <c r="C45" i="9" l="1"/>
  <c r="C47" i="9"/>
  <c r="C49" i="9"/>
  <c r="C51" i="9"/>
  <c r="C46" i="9"/>
  <c r="C48" i="9"/>
  <c r="C50" i="9"/>
  <c r="C44" i="9"/>
  <c r="C53" i="9" l="1"/>
  <c r="C54" i="9" s="1"/>
  <c r="D53" i="9" l="1"/>
  <c r="D54" i="9" s="1"/>
  <c r="F44" i="9"/>
  <c r="C61" i="9" s="1"/>
  <c r="E53" i="9"/>
  <c r="E54" i="9" s="1"/>
  <c r="F50" i="9"/>
  <c r="C67" i="9" s="1"/>
  <c r="F46" i="9"/>
  <c r="C63" i="9" s="1"/>
  <c r="F52" i="9"/>
  <c r="C69" i="9" s="1"/>
  <c r="F51" i="9"/>
  <c r="C68" i="9" s="1"/>
  <c r="F45" i="9"/>
  <c r="C62" i="9" s="1"/>
  <c r="F47" i="9"/>
  <c r="C64" i="9" s="1"/>
  <c r="F48" i="9"/>
  <c r="C65" i="9" s="1"/>
  <c r="F49" i="9"/>
  <c r="C66" i="9" s="1"/>
  <c r="F53" i="9" l="1"/>
  <c r="F54" i="9" s="1"/>
  <c r="C34" i="10"/>
  <c r="C35" i="10" s="1"/>
  <c r="F81" i="9" l="1"/>
  <c r="F78" i="9"/>
  <c r="F75" i="9"/>
  <c r="F79" i="9"/>
  <c r="F82" i="9"/>
  <c r="F80" i="9"/>
  <c r="C70" i="9"/>
  <c r="F77" i="9"/>
  <c r="C43" i="10"/>
  <c r="F76" i="9" l="1"/>
  <c r="D70" i="9"/>
  <c r="I84" i="9"/>
  <c r="C84" i="9" l="1"/>
  <c r="E87" i="9" s="1"/>
  <c r="D72" i="9"/>
  <c r="F84" i="9"/>
  <c r="E70" i="9"/>
  <c r="E72" i="9" s="1"/>
  <c r="C72" i="9" l="1"/>
  <c r="H87" i="9"/>
  <c r="J84" i="9"/>
</calcChain>
</file>

<file path=xl/sharedStrings.xml><?xml version="1.0" encoding="utf-8"?>
<sst xmlns="http://schemas.openxmlformats.org/spreadsheetml/2006/main" count="623" uniqueCount="185">
  <si>
    <t>CAS IALOMITA</t>
  </si>
  <si>
    <t>SE APROBA,</t>
  </si>
  <si>
    <t>DIRECTOR GENERAL,</t>
  </si>
  <si>
    <t xml:space="preserve">   DIRECTOR EX R.C.</t>
  </si>
  <si>
    <t>EC ANDA BUSUIOC</t>
  </si>
  <si>
    <t>1. CREDIT DE ANGAJAMENT APROBAT semestrul  I 2023</t>
  </si>
  <si>
    <t>1. LABORATOARE</t>
  </si>
  <si>
    <t>nr crt</t>
  </si>
  <si>
    <t>furnizor</t>
  </si>
  <si>
    <t>ianuarie   realizari</t>
  </si>
  <si>
    <t>februarie  realizari</t>
  </si>
  <si>
    <t>martie  realizari</t>
  </si>
  <si>
    <t>aprilie  realizari</t>
  </si>
  <si>
    <t>mai</t>
  </si>
  <si>
    <t>iunie</t>
  </si>
  <si>
    <t>total semestrul I</t>
  </si>
  <si>
    <t>PHILOS</t>
  </si>
  <si>
    <t>MEDICTEST</t>
  </si>
  <si>
    <t>BIOMED</t>
  </si>
  <si>
    <t>PLUSS</t>
  </si>
  <si>
    <t>PROFDIAGNOSIS</t>
  </si>
  <si>
    <t>IMEX CELIA</t>
  </si>
  <si>
    <t>SPITAL SLOBOZIA</t>
  </si>
  <si>
    <t>SPITAL FETESTI</t>
  </si>
  <si>
    <t>SPITAL TANDAREI</t>
  </si>
  <si>
    <t>TOTAL</t>
  </si>
  <si>
    <t>1.1 MONITORIZARE LABORATOARE</t>
  </si>
  <si>
    <t>2. CITOLOGIE SI ANATOMIE PATOLOGICA</t>
  </si>
  <si>
    <t>SPITAL URZICENI</t>
  </si>
  <si>
    <t>3. ECOGRAFII</t>
  </si>
  <si>
    <t>CAMEGRO</t>
  </si>
  <si>
    <t>NERA</t>
  </si>
  <si>
    <t>MARINESCU DOINA</t>
  </si>
  <si>
    <t>LUNGU TACHE IONEL</t>
  </si>
  <si>
    <t>LUNGU MIHAIL PETRU</t>
  </si>
  <si>
    <t>4. CT / RMN</t>
  </si>
  <si>
    <t>5. RADIOLOGIE</t>
  </si>
  <si>
    <t>spital SLOBOZIA</t>
  </si>
  <si>
    <t>spital URZICENI</t>
  </si>
  <si>
    <t>TOTAL CONTRACT</t>
  </si>
  <si>
    <t>INTOCMIT</t>
  </si>
  <si>
    <t>cons Monica Matei</t>
  </si>
  <si>
    <t>spital FETESTI</t>
  </si>
  <si>
    <t xml:space="preserve">        EC   DOINA STAN</t>
  </si>
  <si>
    <t>p.   DIRECTOR EX D.E.</t>
  </si>
  <si>
    <t>ec DIANA LAURA NICOLAE</t>
  </si>
  <si>
    <t>LEI</t>
  </si>
  <si>
    <t>50%  criteriul resurse din care:</t>
  </si>
  <si>
    <t>evaluare resurse</t>
  </si>
  <si>
    <t>50% criteriul calitate, din care:</t>
  </si>
  <si>
    <t>resurse tehnice</t>
  </si>
  <si>
    <t>logistica</t>
  </si>
  <si>
    <t>resurse umane</t>
  </si>
  <si>
    <t>50% -ISO</t>
  </si>
  <si>
    <t>50% -intercomparare</t>
  </si>
  <si>
    <t>1.CRITERIUL  DE  EVALUARE  A  RESURSELOR  50%  DIN SUMA :</t>
  </si>
  <si>
    <t>2. CRITERIUL DE CALITATE  50% DIN SUMA , DIN CARE :</t>
  </si>
  <si>
    <t>lei</t>
  </si>
  <si>
    <t xml:space="preserve">50%  ISO </t>
  </si>
  <si>
    <t>50%  TESTARE COMPETENTA</t>
  </si>
  <si>
    <t>verificare</t>
  </si>
  <si>
    <t>VALOARE PUNCT = SUMA /  NR TOTAL DE PUNCTE DE LA CRITERIUL RESPECTIV</t>
  </si>
  <si>
    <t>CALCUL   VALOAREA   PUNCTULUI</t>
  </si>
  <si>
    <t>VALOARE PUNCT</t>
  </si>
  <si>
    <t>ev resurse ( 50%)</t>
  </si>
  <si>
    <t>iso</t>
  </si>
  <si>
    <t>testare comp</t>
  </si>
  <si>
    <t>total CA</t>
  </si>
  <si>
    <t>CA</t>
  </si>
  <si>
    <t>val pct resurse</t>
  </si>
  <si>
    <t>suma din resurse</t>
  </si>
  <si>
    <t>suma din ISO</t>
  </si>
  <si>
    <t>suma test comp</t>
  </si>
  <si>
    <t>5=2+3+4</t>
  </si>
  <si>
    <t>1.LABORATOARE</t>
  </si>
  <si>
    <t>2.CITOLOGIE</t>
  </si>
  <si>
    <t>A.Capacit Resurse Tehnice</t>
  </si>
  <si>
    <t>B.Resurse umane</t>
  </si>
  <si>
    <t>C.Logistica</t>
  </si>
  <si>
    <t>TOTAL EVAL RESURSE</t>
  </si>
  <si>
    <t>valoare contract</t>
  </si>
  <si>
    <t xml:space="preserve">INTOCMIT, </t>
  </si>
  <si>
    <t>MONICA MATEI</t>
  </si>
  <si>
    <t>iulie-dec  2023</t>
  </si>
  <si>
    <t xml:space="preserve">2=val pct*nr pct  </t>
  </si>
  <si>
    <t xml:space="preserve">3 = val pct*nr pct  </t>
  </si>
  <si>
    <t xml:space="preserve">4=val pct*nr pct  </t>
  </si>
  <si>
    <t>CREDIT ANGAJAMENT AN 2023</t>
  </si>
  <si>
    <t xml:space="preserve">SEM I </t>
  </si>
  <si>
    <t>SEM II</t>
  </si>
  <si>
    <t>AN 2023</t>
  </si>
  <si>
    <t>LABORATOARE</t>
  </si>
  <si>
    <t>CITOLOGIE</t>
  </si>
  <si>
    <t>RADIOLOGIE IMAGISTICA</t>
  </si>
  <si>
    <t xml:space="preserve">pondere in sem I </t>
  </si>
  <si>
    <t>tip inv</t>
  </si>
  <si>
    <t>sem I</t>
  </si>
  <si>
    <t>monitorizare</t>
  </si>
  <si>
    <t xml:space="preserve">TOTAL PARACLINIC </t>
  </si>
  <si>
    <t>1.CRITERIUL  DE  EVALUARE  A  RESURSELOR  :</t>
  </si>
  <si>
    <t>ev resurse</t>
  </si>
  <si>
    <t>1. CRIT EVAL RESURSE</t>
  </si>
  <si>
    <t>2. Criteriul de disponibilitate</t>
  </si>
  <si>
    <t>TOTAL PUNCTAJ</t>
  </si>
  <si>
    <t>SPITAL URZICENI-radiologie</t>
  </si>
  <si>
    <t>SPITAL URZICENI-ecografii</t>
  </si>
  <si>
    <t>spital SLOBOZIA- CT,RMN, radiologie</t>
  </si>
  <si>
    <t xml:space="preserve">TOTAL </t>
  </si>
  <si>
    <t>1. CRITERIUL DE EVALUARE A RESURSELOR  90%  DIN SUMA</t>
  </si>
  <si>
    <t xml:space="preserve">2. CRITERIUL DE DISPONIBILITATE  10%  DIN SUMA </t>
  </si>
  <si>
    <t>total</t>
  </si>
  <si>
    <t>disponibilitate</t>
  </si>
  <si>
    <t>suplimentare</t>
  </si>
  <si>
    <t>REPARTIZARE  CREDIT ANAGAJAMENT  AUGUST-DECEMBRIE   2021</t>
  </si>
  <si>
    <t>suma din disponib</t>
  </si>
  <si>
    <t>ECOGRAFII</t>
  </si>
  <si>
    <t>generala</t>
  </si>
  <si>
    <t>abdomen</t>
  </si>
  <si>
    <t>pelvis</t>
  </si>
  <si>
    <t>ganglionara</t>
  </si>
  <si>
    <t>nr ore/luna</t>
  </si>
  <si>
    <t>nr max eco/luna</t>
  </si>
  <si>
    <t>suma max</t>
  </si>
  <si>
    <t>X</t>
  </si>
  <si>
    <t>transvaginala/transrectala</t>
  </si>
  <si>
    <t>suma max lunara</t>
  </si>
  <si>
    <t>1.CONTRACT PARACLINIC  AN 2023</t>
  </si>
  <si>
    <t>trim III</t>
  </si>
  <si>
    <t>trim IV</t>
  </si>
  <si>
    <t xml:space="preserve">monitorizare mai </t>
  </si>
  <si>
    <t xml:space="preserve">medie sem I </t>
  </si>
  <si>
    <t>medie trim III</t>
  </si>
  <si>
    <t>medie trim IV ( la 2 luni)</t>
  </si>
  <si>
    <t>sem II</t>
  </si>
  <si>
    <t xml:space="preserve">sem II </t>
  </si>
  <si>
    <t>iulie-dec  2023, din care :</t>
  </si>
  <si>
    <t>iulie</t>
  </si>
  <si>
    <t>august</t>
  </si>
  <si>
    <t>sept</t>
  </si>
  <si>
    <t xml:space="preserve">oct </t>
  </si>
  <si>
    <t>nov</t>
  </si>
  <si>
    <t>dec</t>
  </si>
  <si>
    <t xml:space="preserve">SEM II </t>
  </si>
  <si>
    <t>TRIM III</t>
  </si>
  <si>
    <t>TRIM IV</t>
  </si>
  <si>
    <t>SEM I</t>
  </si>
  <si>
    <t xml:space="preserve">3. RADIOLOGIE SI IMAGISTICA </t>
  </si>
  <si>
    <t xml:space="preserve">INAINTE DE UNIFICARE </t>
  </si>
  <si>
    <t>2. CREDIT DE ANGAJAMENT aprobat SEM II</t>
  </si>
  <si>
    <t>ramas necontractat - monitorizare luna mai 2023</t>
  </si>
  <si>
    <t>TRIM  III</t>
  </si>
  <si>
    <t>TRIM I</t>
  </si>
  <si>
    <t>TRIM II</t>
  </si>
  <si>
    <t>contractat</t>
  </si>
  <si>
    <t>TOTAL 2023</t>
  </si>
  <si>
    <t>APROBAT</t>
  </si>
  <si>
    <t>DIFERENTE</t>
  </si>
  <si>
    <t xml:space="preserve"> 3 100 000 + 10380</t>
  </si>
  <si>
    <t xml:space="preserve">sa nu depaseasca suma maxim admisa lunar, am constatat ca la furnizorii , Camegro, Nera si spital Fetesti </t>
  </si>
  <si>
    <t>se depaseste  suma  maxima admisa.</t>
  </si>
  <si>
    <t xml:space="preserve">Suma cu care se depaseste 10 380 lei  , respectiv  8 091 lei de la trim III si  2 289 lei de la trim IV se va repartiza in aceleasi trimestre la laboratoarele  </t>
  </si>
  <si>
    <t>de analize medicale , pentru a respecta incadrarea in trimestre conform bugetului .</t>
  </si>
  <si>
    <t>valabil incepand cu 01.07.2023</t>
  </si>
  <si>
    <t>Nr  6354   din  30.06.2023</t>
  </si>
  <si>
    <t>In urma repartizarii creditului de angajament la ecografii si respectanad conditia ca  furnizorii de ecografii</t>
  </si>
  <si>
    <t xml:space="preserve">REPARTIZAREA PE LUNI , TRIMESTRE SI TIPURI DE INVESTIGATII </t>
  </si>
  <si>
    <t>A CREDITULUI DE ANGAJAMENT PENTRU ANUL 2023</t>
  </si>
  <si>
    <t>Propunerev de repoartizare a creditului de anagajament in semestrul II 2023</t>
  </si>
  <si>
    <t>monitorizare mai necontractata</t>
  </si>
  <si>
    <t>monitorizare ian-aprilie</t>
  </si>
  <si>
    <t>total CA 2023 aprobat</t>
  </si>
  <si>
    <t>monitor mai necontractat</t>
  </si>
  <si>
    <t>REPARTIZARE CREDIT ANGAJAMENT SEMESTRUL II 2023</t>
  </si>
  <si>
    <t xml:space="preserve">laboratoare de analize medicale </t>
  </si>
  <si>
    <t>REPARTIZARE  CREDIT ANGAJAMENT in semestrul  II 2023</t>
  </si>
  <si>
    <t>CA semestrul II 2023</t>
  </si>
  <si>
    <t>depasire suma max</t>
  </si>
  <si>
    <t xml:space="preserve">         DIRECTOR EX R.C.</t>
  </si>
  <si>
    <t xml:space="preserve">            EC ANDA BUSUIOC</t>
  </si>
  <si>
    <t>REPARTIZARE CREDIT ANGAJAMENT SEMESTRUL  II 2023 - ECOGRAFII</t>
  </si>
  <si>
    <t xml:space="preserve">REPARTIZARE PE LUNI </t>
  </si>
  <si>
    <t xml:space="preserve">radiologie si imagistica medicala </t>
  </si>
  <si>
    <t>citologie</t>
  </si>
  <si>
    <t>REPARTIZARE  CREDIT ANGAJAMENT in SEMESTRUL  II 2023</t>
  </si>
  <si>
    <t>SUMA MAXIMA ECO  - 01.07.2023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</si>
</sst>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2"/>
      <color rgb="FFFF0000"/>
      <name val="Times New Roman"/>
      <family val="1"/>
    </font>
    <font>
      <b/>
      <sz val="12"/>
      <color rgb="FFFF0000"/>
      <name val="Calibri"/>
      <family val="2"/>
      <scheme val="minor"/>
    </font>
    <font>
      <sz val="11"/>
      <color rgb="FFFF0000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1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/>
    <xf numFmtId="0" fontId="3" fillId="0" borderId="0" xfId="0" applyFont="1" applyFill="1" applyBorder="1"/>
    <xf numFmtId="0" fontId="2" fillId="0" borderId="0" xfId="0" applyFont="1" applyFill="1" applyBorder="1"/>
    <xf numFmtId="4" fontId="3" fillId="0" borderId="0" xfId="0" applyNumberFormat="1" applyFont="1" applyFill="1" applyBorder="1"/>
    <xf numFmtId="4" fontId="2" fillId="0" borderId="0" xfId="0" applyNumberFormat="1" applyFont="1" applyFill="1" applyBorder="1"/>
    <xf numFmtId="4" fontId="2" fillId="0" borderId="0" xfId="0" applyNumberFormat="1" applyFont="1" applyFill="1"/>
    <xf numFmtId="0" fontId="2" fillId="0" borderId="0" xfId="0" applyFont="1" applyFill="1" applyAlignment="1">
      <alignment wrapText="1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4" fontId="4" fillId="0" borderId="8" xfId="0" applyNumberFormat="1" applyFont="1" applyBorder="1"/>
    <xf numFmtId="4" fontId="2" fillId="0" borderId="7" xfId="0" applyNumberFormat="1" applyFont="1" applyFill="1" applyBorder="1"/>
    <xf numFmtId="4" fontId="7" fillId="0" borderId="7" xfId="0" applyNumberFormat="1" applyFont="1" applyFill="1" applyBorder="1"/>
    <xf numFmtId="0" fontId="4" fillId="0" borderId="12" xfId="0" applyFont="1" applyFill="1" applyBorder="1"/>
    <xf numFmtId="0" fontId="4" fillId="0" borderId="13" xfId="0" applyFont="1" applyFill="1" applyBorder="1"/>
    <xf numFmtId="4" fontId="4" fillId="0" borderId="9" xfId="0" applyNumberFormat="1" applyFont="1" applyFill="1" applyBorder="1"/>
    <xf numFmtId="4" fontId="4" fillId="0" borderId="8" xfId="0" applyNumberFormat="1" applyFont="1" applyFill="1" applyBorder="1"/>
    <xf numFmtId="0" fontId="4" fillId="0" borderId="14" xfId="0" applyFont="1" applyFill="1" applyBorder="1"/>
    <xf numFmtId="0" fontId="4" fillId="0" borderId="15" xfId="0" applyFont="1" applyFill="1" applyBorder="1"/>
    <xf numFmtId="0" fontId="3" fillId="0" borderId="3" xfId="1" applyFont="1" applyFill="1" applyBorder="1"/>
    <xf numFmtId="4" fontId="1" fillId="0" borderId="3" xfId="0" applyNumberFormat="1" applyFont="1" applyBorder="1"/>
    <xf numFmtId="0" fontId="6" fillId="0" borderId="0" xfId="0" applyFont="1" applyFill="1"/>
    <xf numFmtId="0" fontId="7" fillId="0" borderId="0" xfId="0" applyFont="1" applyFill="1" applyAlignment="1">
      <alignment wrapText="1"/>
    </xf>
    <xf numFmtId="0" fontId="7" fillId="0" borderId="0" xfId="0" applyFont="1" applyFill="1"/>
    <xf numFmtId="0" fontId="6" fillId="0" borderId="1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0" fontId="9" fillId="0" borderId="7" xfId="0" applyFont="1" applyFill="1" applyBorder="1"/>
    <xf numFmtId="0" fontId="9" fillId="0" borderId="18" xfId="0" applyFont="1" applyFill="1" applyBorder="1"/>
    <xf numFmtId="4" fontId="9" fillId="0" borderId="8" xfId="0" applyNumberFormat="1" applyFont="1" applyFill="1" applyBorder="1"/>
    <xf numFmtId="0" fontId="9" fillId="0" borderId="12" xfId="0" applyFont="1" applyFill="1" applyBorder="1"/>
    <xf numFmtId="0" fontId="9" fillId="0" borderId="19" xfId="0" applyFont="1" applyFill="1" applyBorder="1"/>
    <xf numFmtId="0" fontId="9" fillId="0" borderId="20" xfId="0" applyFont="1" applyFill="1" applyBorder="1"/>
    <xf numFmtId="4" fontId="9" fillId="0" borderId="17" xfId="0" applyNumberFormat="1" applyFont="1" applyFill="1" applyBorder="1"/>
    <xf numFmtId="0" fontId="6" fillId="0" borderId="3" xfId="1" applyFont="1" applyFill="1" applyBorder="1"/>
    <xf numFmtId="4" fontId="8" fillId="0" borderId="3" xfId="0" applyNumberFormat="1" applyFont="1" applyFill="1" applyBorder="1"/>
    <xf numFmtId="4" fontId="1" fillId="0" borderId="3" xfId="0" applyNumberFormat="1" applyFont="1" applyFill="1" applyBorder="1"/>
    <xf numFmtId="0" fontId="6" fillId="0" borderId="0" xfId="1" applyFont="1" applyFill="1" applyBorder="1"/>
    <xf numFmtId="4" fontId="8" fillId="0" borderId="0" xfId="0" applyNumberFormat="1" applyFont="1" applyFill="1" applyBorder="1"/>
    <xf numFmtId="4" fontId="1" fillId="0" borderId="0" xfId="0" applyNumberFormat="1" applyFont="1" applyFill="1" applyBorder="1"/>
    <xf numFmtId="0" fontId="2" fillId="0" borderId="7" xfId="1" applyFont="1" applyFill="1" applyBorder="1"/>
    <xf numFmtId="0" fontId="2" fillId="0" borderId="8" xfId="1" applyFont="1" applyFill="1" applyBorder="1"/>
    <xf numFmtId="4" fontId="2" fillId="0" borderId="18" xfId="0" applyNumberFormat="1" applyFont="1" applyFill="1" applyBorder="1" applyAlignment="1">
      <alignment horizontal="right" vertical="justify"/>
    </xf>
    <xf numFmtId="4" fontId="2" fillId="0" borderId="8" xfId="0" applyNumberFormat="1" applyFont="1" applyFill="1" applyBorder="1" applyAlignment="1">
      <alignment horizontal="right" vertical="justify"/>
    </xf>
    <xf numFmtId="4" fontId="2" fillId="0" borderId="7" xfId="0" applyNumberFormat="1" applyFont="1" applyFill="1" applyBorder="1" applyAlignment="1">
      <alignment horizontal="right" vertical="justify"/>
    </xf>
    <xf numFmtId="0" fontId="2" fillId="0" borderId="14" xfId="1" applyFont="1" applyFill="1" applyBorder="1"/>
    <xf numFmtId="0" fontId="2" fillId="0" borderId="15" xfId="1" applyFont="1" applyFill="1" applyBorder="1"/>
    <xf numFmtId="4" fontId="2" fillId="0" borderId="20" xfId="0" applyNumberFormat="1" applyFont="1" applyFill="1" applyBorder="1" applyAlignment="1">
      <alignment horizontal="right" vertical="justify"/>
    </xf>
    <xf numFmtId="0" fontId="3" fillId="0" borderId="3" xfId="1" applyFont="1" applyBorder="1"/>
    <xf numFmtId="4" fontId="3" fillId="0" borderId="1" xfId="1" applyNumberFormat="1" applyFont="1" applyBorder="1"/>
    <xf numFmtId="4" fontId="3" fillId="0" borderId="5" xfId="1" applyNumberFormat="1" applyFont="1" applyBorder="1"/>
    <xf numFmtId="4" fontId="3" fillId="0" borderId="2" xfId="1" applyNumberFormat="1" applyFont="1" applyBorder="1"/>
    <xf numFmtId="4" fontId="3" fillId="0" borderId="3" xfId="1" applyNumberFormat="1" applyFont="1" applyBorder="1"/>
    <xf numFmtId="0" fontId="3" fillId="0" borderId="0" xfId="1" applyFont="1" applyBorder="1"/>
    <xf numFmtId="4" fontId="3" fillId="0" borderId="0" xfId="1" applyNumberFormat="1" applyFont="1" applyBorder="1"/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left"/>
    </xf>
    <xf numFmtId="0" fontId="7" fillId="0" borderId="12" xfId="1" applyFont="1" applyFill="1" applyBorder="1" applyAlignment="1">
      <alignment horizontal="center"/>
    </xf>
    <xf numFmtId="0" fontId="9" fillId="0" borderId="13" xfId="0" applyFont="1" applyFill="1" applyBorder="1"/>
    <xf numFmtId="4" fontId="7" fillId="0" borderId="7" xfId="0" applyNumberFormat="1" applyFont="1" applyFill="1" applyBorder="1" applyAlignment="1">
      <alignment horizontal="right" vertical="justify"/>
    </xf>
    <xf numFmtId="4" fontId="7" fillId="0" borderId="18" xfId="0" applyNumberFormat="1" applyFont="1" applyFill="1" applyBorder="1" applyAlignment="1">
      <alignment horizontal="right" vertical="justify"/>
    </xf>
    <xf numFmtId="4" fontId="7" fillId="0" borderId="8" xfId="0" applyNumberFormat="1" applyFont="1" applyFill="1" applyBorder="1" applyAlignment="1">
      <alignment horizontal="right" vertical="justify"/>
    </xf>
    <xf numFmtId="4" fontId="1" fillId="0" borderId="1" xfId="0" applyNumberFormat="1" applyFont="1" applyBorder="1"/>
    <xf numFmtId="4" fontId="1" fillId="0" borderId="6" xfId="0" applyNumberFormat="1" applyFont="1" applyBorder="1"/>
    <xf numFmtId="4" fontId="3" fillId="0" borderId="4" xfId="1" applyNumberFormat="1" applyFont="1" applyBorder="1"/>
    <xf numFmtId="4" fontId="3" fillId="0" borderId="0" xfId="0" applyNumberFormat="1" applyFont="1" applyFill="1"/>
    <xf numFmtId="4" fontId="2" fillId="0" borderId="18" xfId="0" applyNumberFormat="1" applyFont="1" applyBorder="1"/>
    <xf numFmtId="4" fontId="2" fillId="0" borderId="8" xfId="0" applyNumberFormat="1" applyFont="1" applyBorder="1"/>
    <xf numFmtId="4" fontId="2" fillId="0" borderId="7" xfId="0" applyNumberFormat="1" applyFont="1" applyBorder="1"/>
    <xf numFmtId="4" fontId="2" fillId="0" borderId="10" xfId="0" applyNumberFormat="1" applyFont="1" applyBorder="1"/>
    <xf numFmtId="0" fontId="2" fillId="0" borderId="24" xfId="0" applyFont="1" applyFill="1" applyBorder="1" applyAlignment="1">
      <alignment horizontal="right"/>
    </xf>
    <xf numFmtId="0" fontId="2" fillId="0" borderId="24" xfId="0" applyFont="1" applyFill="1" applyBorder="1"/>
    <xf numFmtId="0" fontId="3" fillId="0" borderId="25" xfId="0" applyFont="1" applyFill="1" applyBorder="1"/>
    <xf numFmtId="0" fontId="2" fillId="0" borderId="26" xfId="0" applyFont="1" applyFill="1" applyBorder="1"/>
    <xf numFmtId="0" fontId="2" fillId="0" borderId="27" xfId="0" applyFont="1" applyFill="1" applyBorder="1"/>
    <xf numFmtId="0" fontId="2" fillId="0" borderId="28" xfId="0" applyFont="1" applyFill="1" applyBorder="1"/>
    <xf numFmtId="0" fontId="6" fillId="0" borderId="0" xfId="0" applyFont="1" applyFill="1" applyBorder="1"/>
    <xf numFmtId="4" fontId="6" fillId="0" borderId="0" xfId="0" applyNumberFormat="1" applyFont="1" applyFill="1" applyBorder="1"/>
    <xf numFmtId="4" fontId="11" fillId="0" borderId="0" xfId="0" applyNumberFormat="1" applyFont="1" applyFill="1" applyBorder="1"/>
    <xf numFmtId="4" fontId="10" fillId="0" borderId="0" xfId="0" applyNumberFormat="1" applyFont="1" applyFill="1" applyBorder="1"/>
    <xf numFmtId="0" fontId="4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4" fontId="4" fillId="0" borderId="16" xfId="0" applyNumberFormat="1" applyFont="1" applyBorder="1"/>
    <xf numFmtId="4" fontId="4" fillId="0" borderId="17" xfId="0" applyNumberFormat="1" applyFont="1" applyBorder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6" xfId="1" applyFont="1" applyFill="1" applyBorder="1"/>
    <xf numFmtId="0" fontId="4" fillId="0" borderId="0" xfId="0" applyFont="1" applyFill="1"/>
    <xf numFmtId="4" fontId="3" fillId="0" borderId="0" xfId="0" applyNumberFormat="1" applyFont="1" applyBorder="1"/>
    <xf numFmtId="0" fontId="4" fillId="0" borderId="0" xfId="0" applyFont="1" applyBorder="1"/>
    <xf numFmtId="0" fontId="15" fillId="0" borderId="0" xfId="0" applyFont="1"/>
    <xf numFmtId="4" fontId="4" fillId="0" borderId="18" xfId="0" applyNumberFormat="1" applyFont="1" applyBorder="1"/>
    <xf numFmtId="4" fontId="1" fillId="0" borderId="18" xfId="0" applyNumberFormat="1" applyFont="1" applyBorder="1"/>
    <xf numFmtId="0" fontId="4" fillId="0" borderId="7" xfId="0" applyFont="1" applyFill="1" applyBorder="1"/>
    <xf numFmtId="4" fontId="1" fillId="0" borderId="5" xfId="0" applyNumberFormat="1" applyFont="1" applyBorder="1"/>
    <xf numFmtId="4" fontId="15" fillId="0" borderId="19" xfId="0" applyNumberFormat="1" applyFont="1" applyFill="1" applyBorder="1"/>
    <xf numFmtId="4" fontId="18" fillId="0" borderId="19" xfId="0" applyNumberFormat="1" applyFont="1" applyFill="1" applyBorder="1"/>
    <xf numFmtId="0" fontId="18" fillId="0" borderId="19" xfId="0" applyFont="1" applyFill="1" applyBorder="1"/>
    <xf numFmtId="0" fontId="15" fillId="0" borderId="1" xfId="0" applyFont="1" applyBorder="1"/>
    <xf numFmtId="4" fontId="1" fillId="0" borderId="0" xfId="0" applyNumberFormat="1" applyFont="1" applyBorder="1"/>
    <xf numFmtId="4" fontId="4" fillId="0" borderId="0" xfId="0" applyNumberFormat="1" applyFont="1" applyBorder="1"/>
    <xf numFmtId="4" fontId="14" fillId="0" borderId="38" xfId="0" applyNumberFormat="1" applyFont="1" applyFill="1" applyBorder="1"/>
    <xf numFmtId="0" fontId="18" fillId="0" borderId="12" xfId="0" applyFont="1" applyFill="1" applyBorder="1"/>
    <xf numFmtId="0" fontId="3" fillId="0" borderId="0" xfId="1" applyFont="1" applyFill="1" applyBorder="1"/>
    <xf numFmtId="4" fontId="4" fillId="0" borderId="0" xfId="0" applyNumberFormat="1" applyFont="1" applyFill="1" applyBorder="1"/>
    <xf numFmtId="0" fontId="0" fillId="0" borderId="0" xfId="0" applyFill="1"/>
    <xf numFmtId="4" fontId="19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1" fillId="0" borderId="36" xfId="0" applyFont="1" applyBorder="1" applyAlignment="1">
      <alignment wrapText="1"/>
    </xf>
    <xf numFmtId="0" fontId="15" fillId="0" borderId="39" xfId="0" applyFont="1" applyBorder="1" applyAlignment="1">
      <alignment horizontal="center" wrapText="1"/>
    </xf>
    <xf numFmtId="0" fontId="15" fillId="0" borderId="4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4" fontId="0" fillId="0" borderId="0" xfId="0" applyNumberFormat="1"/>
    <xf numFmtId="0" fontId="15" fillId="0" borderId="0" xfId="0" applyFont="1" applyBorder="1"/>
    <xf numFmtId="0" fontId="1" fillId="0" borderId="0" xfId="0" applyFont="1" applyBorder="1"/>
    <xf numFmtId="0" fontId="15" fillId="0" borderId="5" xfId="0" applyFont="1" applyBorder="1" applyAlignment="1">
      <alignment horizontal="center" vertical="justify" wrapText="1"/>
    </xf>
    <xf numFmtId="0" fontId="15" fillId="0" borderId="5" xfId="0" applyFont="1" applyBorder="1" applyAlignment="1">
      <alignment horizontal="center" vertical="justify"/>
    </xf>
    <xf numFmtId="0" fontId="18" fillId="0" borderId="20" xfId="0" applyFont="1" applyFill="1" applyBorder="1"/>
    <xf numFmtId="0" fontId="15" fillId="0" borderId="2" xfId="0" applyFont="1" applyFill="1" applyBorder="1"/>
    <xf numFmtId="0" fontId="21" fillId="0" borderId="0" xfId="1" applyFont="1" applyFill="1" applyBorder="1"/>
    <xf numFmtId="4" fontId="22" fillId="0" borderId="0" xfId="0" applyNumberFormat="1" applyFont="1" applyAlignment="1">
      <alignment horizontal="center"/>
    </xf>
    <xf numFmtId="0" fontId="4" fillId="0" borderId="8" xfId="0" applyFont="1" applyFill="1" applyBorder="1"/>
    <xf numFmtId="0" fontId="15" fillId="0" borderId="39" xfId="0" applyFont="1" applyBorder="1" applyAlignment="1">
      <alignment horizontal="center"/>
    </xf>
    <xf numFmtId="0" fontId="18" fillId="0" borderId="0" xfId="0" applyFont="1"/>
    <xf numFmtId="0" fontId="15" fillId="0" borderId="1" xfId="0" applyFont="1" applyBorder="1" applyAlignment="1">
      <alignment horizontal="center"/>
    </xf>
    <xf numFmtId="0" fontId="15" fillId="0" borderId="5" xfId="0" applyFont="1" applyFill="1" applyBorder="1"/>
    <xf numFmtId="4" fontId="15" fillId="0" borderId="5" xfId="0" applyNumberFormat="1" applyFont="1" applyFill="1" applyBorder="1"/>
    <xf numFmtId="0" fontId="18" fillId="0" borderId="0" xfId="0" applyFont="1" applyBorder="1"/>
    <xf numFmtId="0" fontId="15" fillId="0" borderId="0" xfId="0" applyFont="1" applyBorder="1" applyAlignment="1">
      <alignment horizontal="center"/>
    </xf>
    <xf numFmtId="0" fontId="14" fillId="0" borderId="1" xfId="1" applyFont="1" applyFill="1" applyBorder="1" applyAlignment="1">
      <alignment horizontal="center"/>
    </xf>
    <xf numFmtId="0" fontId="16" fillId="3" borderId="18" xfId="1" applyFont="1" applyFill="1" applyBorder="1"/>
    <xf numFmtId="4" fontId="2" fillId="3" borderId="18" xfId="1" applyNumberFormat="1" applyFont="1" applyFill="1" applyBorder="1"/>
    <xf numFmtId="0" fontId="16" fillId="3" borderId="20" xfId="1" applyFont="1" applyFill="1" applyBorder="1"/>
    <xf numFmtId="4" fontId="2" fillId="3" borderId="20" xfId="1" applyNumberFormat="1" applyFont="1" applyFill="1" applyBorder="1"/>
    <xf numFmtId="0" fontId="14" fillId="0" borderId="3" xfId="1" applyFont="1" applyFill="1" applyBorder="1"/>
    <xf numFmtId="0" fontId="14" fillId="0" borderId="37" xfId="1" applyFont="1" applyFill="1" applyBorder="1"/>
    <xf numFmtId="4" fontId="14" fillId="0" borderId="6" xfId="1" applyNumberFormat="1" applyFont="1" applyFill="1" applyBorder="1"/>
    <xf numFmtId="4" fontId="14" fillId="0" borderId="3" xfId="1" applyNumberFormat="1" applyFont="1" applyFill="1" applyBorder="1"/>
    <xf numFmtId="4" fontId="15" fillId="0" borderId="13" xfId="0" applyNumberFormat="1" applyFont="1" applyFill="1" applyBorder="1"/>
    <xf numFmtId="0" fontId="18" fillId="0" borderId="0" xfId="0" applyFont="1" applyFill="1"/>
    <xf numFmtId="0" fontId="15" fillId="0" borderId="0" xfId="0" applyFont="1" applyFill="1"/>
    <xf numFmtId="0" fontId="14" fillId="0" borderId="6" xfId="0" applyFont="1" applyFill="1" applyBorder="1"/>
    <xf numFmtId="0" fontId="18" fillId="0" borderId="30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justify"/>
    </xf>
    <xf numFmtId="0" fontId="14" fillId="0" borderId="44" xfId="0" applyFont="1" applyFill="1" applyBorder="1"/>
    <xf numFmtId="0" fontId="18" fillId="0" borderId="36" xfId="0" applyFont="1" applyFill="1" applyBorder="1"/>
    <xf numFmtId="0" fontId="18" fillId="0" borderId="39" xfId="0" applyFont="1" applyFill="1" applyBorder="1"/>
    <xf numFmtId="4" fontId="15" fillId="0" borderId="39" xfId="0" applyNumberFormat="1" applyFont="1" applyFill="1" applyBorder="1"/>
    <xf numFmtId="4" fontId="18" fillId="0" borderId="39" xfId="0" applyNumberFormat="1" applyFont="1" applyFill="1" applyBorder="1"/>
    <xf numFmtId="4" fontId="15" fillId="0" borderId="45" xfId="0" applyNumberFormat="1" applyFont="1" applyFill="1" applyBorder="1"/>
    <xf numFmtId="4" fontId="14" fillId="0" borderId="40" xfId="0" applyNumberFormat="1" applyFont="1" applyFill="1" applyBorder="1"/>
    <xf numFmtId="0" fontId="18" fillId="0" borderId="14" xfId="0" applyFont="1" applyFill="1" applyBorder="1"/>
    <xf numFmtId="4" fontId="15" fillId="0" borderId="20" xfId="0" applyNumberFormat="1" applyFont="1" applyFill="1" applyBorder="1"/>
    <xf numFmtId="4" fontId="18" fillId="0" borderId="20" xfId="0" applyNumberFormat="1" applyFont="1" applyFill="1" applyBorder="1"/>
    <xf numFmtId="4" fontId="15" fillId="0" borderId="15" xfId="0" applyNumberFormat="1" applyFont="1" applyFill="1" applyBorder="1"/>
    <xf numFmtId="4" fontId="14" fillId="0" borderId="46" xfId="0" applyNumberFormat="1" applyFont="1" applyFill="1" applyBorder="1"/>
    <xf numFmtId="0" fontId="15" fillId="0" borderId="1" xfId="0" applyFont="1" applyFill="1" applyBorder="1"/>
    <xf numFmtId="4" fontId="18" fillId="0" borderId="5" xfId="0" applyNumberFormat="1" applyFont="1" applyFill="1" applyBorder="1"/>
    <xf numFmtId="4" fontId="15" fillId="0" borderId="2" xfId="0" applyNumberFormat="1" applyFont="1" applyFill="1" applyBorder="1"/>
    <xf numFmtId="4" fontId="14" fillId="0" borderId="6" xfId="0" applyNumberFormat="1" applyFont="1" applyFill="1" applyBorder="1"/>
    <xf numFmtId="4" fontId="20" fillId="0" borderId="0" xfId="0" applyNumberFormat="1" applyFont="1" applyBorder="1"/>
    <xf numFmtId="0" fontId="15" fillId="0" borderId="4" xfId="0" applyFont="1" applyBorder="1" applyAlignment="1">
      <alignment horizontal="center" vertical="justify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1" applyFont="1" applyFill="1" applyBorder="1"/>
    <xf numFmtId="4" fontId="0" fillId="0" borderId="0" xfId="0" applyNumberForma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/>
    <xf numFmtId="4" fontId="0" fillId="0" borderId="0" xfId="0" applyNumberFormat="1" applyFill="1" applyBorder="1"/>
    <xf numFmtId="4" fontId="0" fillId="0" borderId="0" xfId="0" applyNumberFormat="1" applyFill="1"/>
    <xf numFmtId="0" fontId="11" fillId="0" borderId="0" xfId="0" applyFont="1"/>
    <xf numFmtId="4" fontId="11" fillId="0" borderId="0" xfId="0" applyNumberFormat="1" applyFont="1" applyFill="1"/>
    <xf numFmtId="4" fontId="18" fillId="0" borderId="0" xfId="0" applyNumberFormat="1" applyFont="1"/>
    <xf numFmtId="0" fontId="18" fillId="0" borderId="19" xfId="0" applyFont="1" applyBorder="1"/>
    <xf numFmtId="4" fontId="18" fillId="0" borderId="19" xfId="0" applyNumberFormat="1" applyFont="1" applyBorder="1"/>
    <xf numFmtId="4" fontId="15" fillId="0" borderId="19" xfId="0" applyNumberFormat="1" applyFont="1" applyBorder="1"/>
    <xf numFmtId="0" fontId="18" fillId="0" borderId="18" xfId="0" applyFont="1" applyBorder="1"/>
    <xf numFmtId="4" fontId="18" fillId="0" borderId="18" xfId="0" applyNumberFormat="1" applyFont="1" applyBorder="1"/>
    <xf numFmtId="0" fontId="15" fillId="0" borderId="5" xfId="0" applyFont="1" applyBorder="1" applyAlignment="1">
      <alignment horizontal="center"/>
    </xf>
    <xf numFmtId="4" fontId="15" fillId="0" borderId="0" xfId="0" applyNumberFormat="1" applyFont="1" applyFill="1"/>
    <xf numFmtId="0" fontId="16" fillId="0" borderId="14" xfId="1" applyFont="1" applyFill="1" applyBorder="1"/>
    <xf numFmtId="4" fontId="3" fillId="0" borderId="20" xfId="0" applyNumberFormat="1" applyFont="1" applyBorder="1"/>
    <xf numFmtId="4" fontId="3" fillId="0" borderId="46" xfId="0" applyNumberFormat="1" applyFont="1" applyBorder="1"/>
    <xf numFmtId="0" fontId="1" fillId="0" borderId="4" xfId="0" applyFont="1" applyBorder="1"/>
    <xf numFmtId="4" fontId="1" fillId="0" borderId="4" xfId="0" applyNumberFormat="1" applyFont="1" applyBorder="1"/>
    <xf numFmtId="0" fontId="16" fillId="3" borderId="7" xfId="1" applyFont="1" applyFill="1" applyBorder="1"/>
    <xf numFmtId="4" fontId="3" fillId="3" borderId="10" xfId="1" applyNumberFormat="1" applyFont="1" applyFill="1" applyBorder="1"/>
    <xf numFmtId="0" fontId="16" fillId="3" borderId="14" xfId="1" applyFont="1" applyFill="1" applyBorder="1"/>
    <xf numFmtId="4" fontId="3" fillId="3" borderId="46" xfId="1" applyNumberFormat="1" applyFont="1" applyFill="1" applyBorder="1"/>
    <xf numFmtId="4" fontId="17" fillId="0" borderId="0" xfId="0" applyNumberFormat="1" applyFont="1" applyBorder="1"/>
    <xf numFmtId="0" fontId="17" fillId="0" borderId="0" xfId="0" applyFont="1" applyBorder="1"/>
    <xf numFmtId="0" fontId="14" fillId="0" borderId="33" xfId="1" applyFont="1" applyFill="1" applyBorder="1" applyAlignment="1">
      <alignment horizontal="center"/>
    </xf>
    <xf numFmtId="0" fontId="14" fillId="0" borderId="35" xfId="1" applyFont="1" applyFill="1" applyBorder="1" applyAlignment="1">
      <alignment horizontal="center"/>
    </xf>
    <xf numFmtId="0" fontId="16" fillId="0" borderId="35" xfId="1" applyFont="1" applyFill="1" applyBorder="1" applyAlignment="1">
      <alignment horizontal="center"/>
    </xf>
    <xf numFmtId="0" fontId="16" fillId="0" borderId="34" xfId="1" applyFont="1" applyFill="1" applyBorder="1" applyAlignment="1">
      <alignment horizontal="center"/>
    </xf>
    <xf numFmtId="0" fontId="14" fillId="0" borderId="2" xfId="1" applyFont="1" applyFill="1" applyBorder="1" applyAlignment="1">
      <alignment horizontal="center"/>
    </xf>
    <xf numFmtId="0" fontId="16" fillId="0" borderId="1" xfId="1" applyFont="1" applyFill="1" applyBorder="1" applyAlignment="1">
      <alignment horizontal="center" vertical="justify"/>
    </xf>
    <xf numFmtId="0" fontId="16" fillId="0" borderId="5" xfId="1" applyFont="1" applyFill="1" applyBorder="1" applyAlignment="1">
      <alignment horizontal="center" vertical="justify"/>
    </xf>
    <xf numFmtId="0" fontId="16" fillId="0" borderId="2" xfId="1" applyFont="1" applyFill="1" applyBorder="1" applyAlignment="1">
      <alignment horizontal="center" vertical="justify"/>
    </xf>
    <xf numFmtId="0" fontId="12" fillId="0" borderId="6" xfId="1" applyFont="1" applyFill="1" applyBorder="1" applyAlignment="1">
      <alignment horizontal="center" vertical="justify"/>
    </xf>
    <xf numFmtId="0" fontId="14" fillId="0" borderId="41" xfId="1" applyFont="1" applyFill="1" applyBorder="1" applyAlignment="1">
      <alignment horizontal="center"/>
    </xf>
    <xf numFmtId="0" fontId="15" fillId="0" borderId="40" xfId="0" applyFont="1" applyBorder="1" applyAlignment="1">
      <alignment horizontal="center" wrapText="1"/>
    </xf>
    <xf numFmtId="0" fontId="15" fillId="0" borderId="0" xfId="0" applyFont="1" applyBorder="1" applyAlignment="1">
      <alignment horizontal="center" vertical="justify"/>
    </xf>
    <xf numFmtId="0" fontId="0" fillId="0" borderId="0" xfId="0" applyBorder="1" applyAlignment="1">
      <alignment horizontal="center"/>
    </xf>
    <xf numFmtId="0" fontId="15" fillId="0" borderId="4" xfId="0" applyFont="1" applyBorder="1" applyAlignment="1">
      <alignment horizontal="center" vertical="justify" wrapText="1"/>
    </xf>
    <xf numFmtId="0" fontId="0" fillId="0" borderId="6" xfId="0" applyBorder="1" applyAlignment="1">
      <alignment horizontal="center"/>
    </xf>
    <xf numFmtId="4" fontId="4" fillId="0" borderId="10" xfId="0" applyNumberFormat="1" applyFont="1" applyBorder="1"/>
    <xf numFmtId="0" fontId="3" fillId="0" borderId="42" xfId="1" applyFont="1" applyFill="1" applyBorder="1" applyAlignment="1">
      <alignment horizontal="center"/>
    </xf>
    <xf numFmtId="0" fontId="3" fillId="0" borderId="43" xfId="1" applyFont="1" applyFill="1" applyBorder="1" applyAlignment="1">
      <alignment horizontal="center"/>
    </xf>
    <xf numFmtId="0" fontId="2" fillId="0" borderId="43" xfId="1" applyFont="1" applyFill="1" applyBorder="1" applyAlignment="1">
      <alignment horizontal="center" vertical="justify"/>
    </xf>
    <xf numFmtId="0" fontId="12" fillId="0" borderId="47" xfId="1" applyFont="1" applyFill="1" applyBorder="1" applyAlignment="1">
      <alignment horizontal="center" vertical="justify"/>
    </xf>
    <xf numFmtId="0" fontId="3" fillId="0" borderId="25" xfId="1" applyFont="1" applyFill="1" applyBorder="1" applyAlignment="1">
      <alignment horizontal="center" vertical="justify"/>
    </xf>
    <xf numFmtId="0" fontId="3" fillId="0" borderId="48" xfId="1" applyFont="1" applyFill="1" applyBorder="1" applyAlignment="1">
      <alignment horizontal="center" vertical="justify"/>
    </xf>
    <xf numFmtId="0" fontId="14" fillId="0" borderId="6" xfId="1" applyFont="1" applyFill="1" applyBorder="1" applyAlignment="1">
      <alignment horizontal="center"/>
    </xf>
    <xf numFmtId="0" fontId="14" fillId="0" borderId="49" xfId="1" applyFont="1" applyFill="1" applyBorder="1" applyAlignment="1">
      <alignment horizontal="center"/>
    </xf>
    <xf numFmtId="0" fontId="16" fillId="0" borderId="43" xfId="1" applyFont="1" applyFill="1" applyBorder="1" applyAlignment="1">
      <alignment horizontal="center"/>
    </xf>
    <xf numFmtId="0" fontId="16" fillId="0" borderId="47" xfId="1" applyFont="1" applyFill="1" applyBorder="1" applyAlignment="1">
      <alignment horizontal="center"/>
    </xf>
    <xf numFmtId="0" fontId="14" fillId="0" borderId="50" xfId="1" applyFont="1" applyFill="1" applyBorder="1" applyAlignment="1">
      <alignment horizontal="center"/>
    </xf>
    <xf numFmtId="0" fontId="14" fillId="0" borderId="25" xfId="1" applyFont="1" applyFill="1" applyBorder="1" applyAlignment="1">
      <alignment horizontal="center"/>
    </xf>
    <xf numFmtId="0" fontId="14" fillId="0" borderId="48" xfId="1" applyFont="1" applyFill="1" applyBorder="1" applyAlignment="1">
      <alignment horizontal="center"/>
    </xf>
    <xf numFmtId="0" fontId="15" fillId="0" borderId="6" xfId="0" applyFont="1" applyFill="1" applyBorder="1"/>
    <xf numFmtId="0" fontId="15" fillId="0" borderId="51" xfId="0" applyFont="1" applyFill="1" applyBorder="1"/>
    <xf numFmtId="4" fontId="15" fillId="0" borderId="4" xfId="0" applyNumberFormat="1" applyFont="1" applyFill="1" applyBorder="1"/>
    <xf numFmtId="4" fontId="19" fillId="0" borderId="0" xfId="0" applyNumberFormat="1" applyFont="1"/>
    <xf numFmtId="4" fontId="19" fillId="0" borderId="0" xfId="0" applyNumberFormat="1" applyFont="1" applyBorder="1"/>
    <xf numFmtId="4" fontId="2" fillId="0" borderId="0" xfId="0" applyNumberFormat="1" applyFont="1" applyBorder="1"/>
    <xf numFmtId="4" fontId="23" fillId="0" borderId="0" xfId="0" applyNumberFormat="1" applyFont="1" applyBorder="1"/>
    <xf numFmtId="4" fontId="23" fillId="0" borderId="0" xfId="0" applyNumberFormat="1" applyFont="1" applyBorder="1" applyAlignment="1">
      <alignment horizontal="center"/>
    </xf>
    <xf numFmtId="0" fontId="12" fillId="0" borderId="0" xfId="1" applyFont="1" applyFill="1" applyBorder="1"/>
    <xf numFmtId="4" fontId="21" fillId="0" borderId="0" xfId="0" applyNumberFormat="1" applyFont="1"/>
    <xf numFmtId="0" fontId="2" fillId="0" borderId="0" xfId="0" applyFont="1" applyBorder="1"/>
    <xf numFmtId="4" fontId="21" fillId="0" borderId="0" xfId="0" applyNumberFormat="1" applyFont="1" applyBorder="1"/>
    <xf numFmtId="0" fontId="1" fillId="0" borderId="3" xfId="0" applyFont="1" applyBorder="1" applyAlignment="1">
      <alignment wrapText="1"/>
    </xf>
    <xf numFmtId="0" fontId="15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4" fontId="14" fillId="0" borderId="32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16" fillId="0" borderId="52" xfId="1" applyFont="1" applyFill="1" applyBorder="1"/>
    <xf numFmtId="4" fontId="4" fillId="0" borderId="7" xfId="0" applyNumberFormat="1" applyFont="1" applyBorder="1"/>
    <xf numFmtId="4" fontId="14" fillId="0" borderId="53" xfId="0" applyNumberFormat="1" applyFont="1" applyBorder="1"/>
    <xf numFmtId="0" fontId="15" fillId="0" borderId="54" xfId="0" applyFont="1" applyBorder="1"/>
    <xf numFmtId="4" fontId="15" fillId="0" borderId="29" xfId="0" applyNumberFormat="1" applyFont="1" applyBorder="1"/>
    <xf numFmtId="4" fontId="15" fillId="0" borderId="31" xfId="0" applyNumberFormat="1" applyFont="1" applyBorder="1"/>
    <xf numFmtId="4" fontId="14" fillId="0" borderId="55" xfId="0" applyNumberFormat="1" applyFont="1" applyBorder="1"/>
    <xf numFmtId="0" fontId="2" fillId="0" borderId="0" xfId="1" applyFont="1"/>
    <xf numFmtId="0" fontId="18" fillId="0" borderId="5" xfId="0" applyFont="1" applyBorder="1" applyAlignment="1">
      <alignment horizontal="center" vertical="justify"/>
    </xf>
    <xf numFmtId="4" fontId="4" fillId="0" borderId="0" xfId="0" applyNumberFormat="1" applyFont="1"/>
    <xf numFmtId="4" fontId="15" fillId="0" borderId="0" xfId="0" applyNumberFormat="1" applyFont="1"/>
    <xf numFmtId="0" fontId="15" fillId="0" borderId="3" xfId="0" applyFont="1" applyBorder="1" applyAlignment="1">
      <alignment horizontal="center" vertical="justify"/>
    </xf>
    <xf numFmtId="4" fontId="3" fillId="0" borderId="0" xfId="0" applyNumberFormat="1" applyFont="1" applyBorder="1" applyAlignment="1">
      <alignment horizontal="center"/>
    </xf>
    <xf numFmtId="4" fontId="16" fillId="0" borderId="18" xfId="0" applyNumberFormat="1" applyFont="1" applyBorder="1"/>
    <xf numFmtId="0" fontId="18" fillId="0" borderId="5" xfId="0" applyFont="1" applyBorder="1" applyAlignment="1">
      <alignment horizontal="center" vertical="justify" wrapText="1"/>
    </xf>
    <xf numFmtId="4" fontId="15" fillId="0" borderId="5" xfId="0" applyNumberFormat="1" applyFont="1" applyBorder="1"/>
    <xf numFmtId="4" fontId="17" fillId="0" borderId="0" xfId="0" applyNumberFormat="1" applyFont="1"/>
    <xf numFmtId="4" fontId="1" fillId="0" borderId="9" xfId="0" applyNumberFormat="1" applyFont="1" applyBorder="1"/>
    <xf numFmtId="0" fontId="10" fillId="0" borderId="19" xfId="0" applyFont="1" applyFill="1" applyBorder="1" applyAlignment="1">
      <alignment horizontal="center"/>
    </xf>
    <xf numFmtId="0" fontId="16" fillId="0" borderId="12" xfId="1" applyFont="1" applyFill="1" applyBorder="1" applyAlignment="1">
      <alignment horizontal="center"/>
    </xf>
    <xf numFmtId="0" fontId="16" fillId="0" borderId="19" xfId="1" applyFont="1" applyFill="1" applyBorder="1" applyAlignment="1">
      <alignment horizontal="left"/>
    </xf>
    <xf numFmtId="4" fontId="16" fillId="0" borderId="19" xfId="1" applyNumberFormat="1" applyFont="1" applyFill="1" applyBorder="1"/>
    <xf numFmtId="4" fontId="14" fillId="0" borderId="19" xfId="1" applyNumberFormat="1" applyFont="1" applyFill="1" applyBorder="1" applyAlignment="1">
      <alignment horizontal="right"/>
    </xf>
    <xf numFmtId="4" fontId="14" fillId="0" borderId="19" xfId="1" applyNumberFormat="1" applyFont="1" applyFill="1" applyBorder="1"/>
    <xf numFmtId="4" fontId="14" fillId="0" borderId="38" xfId="1" applyNumberFormat="1" applyFont="1" applyFill="1" applyBorder="1"/>
    <xf numFmtId="0" fontId="15" fillId="0" borderId="2" xfId="0" applyFont="1" applyBorder="1" applyAlignment="1">
      <alignment horizontal="center"/>
    </xf>
    <xf numFmtId="4" fontId="18" fillId="0" borderId="8" xfId="0" applyNumberFormat="1" applyFont="1" applyBorder="1"/>
    <xf numFmtId="0" fontId="18" fillId="0" borderId="20" xfId="0" applyFont="1" applyBorder="1"/>
    <xf numFmtId="4" fontId="18" fillId="0" borderId="20" xfId="0" applyNumberFormat="1" applyFont="1" applyBorder="1"/>
    <xf numFmtId="4" fontId="15" fillId="0" borderId="18" xfId="0" applyNumberFormat="1" applyFont="1" applyBorder="1"/>
    <xf numFmtId="4" fontId="15" fillId="0" borderId="2" xfId="0" applyNumberFormat="1" applyFont="1" applyBorder="1"/>
    <xf numFmtId="4" fontId="15" fillId="0" borderId="6" xfId="0" applyNumberFormat="1" applyFont="1" applyBorder="1"/>
    <xf numFmtId="4" fontId="14" fillId="0" borderId="0" xfId="0" applyNumberFormat="1" applyFont="1" applyBorder="1"/>
    <xf numFmtId="0" fontId="16" fillId="0" borderId="19" xfId="1" applyFont="1" applyBorder="1" applyAlignment="1">
      <alignment horizontal="center"/>
    </xf>
    <xf numFmtId="0" fontId="15" fillId="0" borderId="19" xfId="0" applyFont="1" applyFill="1" applyBorder="1"/>
    <xf numFmtId="0" fontId="16" fillId="0" borderId="19" xfId="1" applyFont="1" applyFill="1" applyBorder="1" applyAlignment="1">
      <alignment horizontal="center"/>
    </xf>
    <xf numFmtId="4" fontId="16" fillId="0" borderId="19" xfId="0" applyNumberFormat="1" applyFont="1" applyFill="1" applyBorder="1"/>
    <xf numFmtId="4" fontId="16" fillId="0" borderId="0" xfId="0" applyNumberFormat="1" applyFont="1" applyFill="1" applyBorder="1"/>
    <xf numFmtId="0" fontId="24" fillId="0" borderId="0" xfId="0" applyFont="1"/>
    <xf numFmtId="4" fontId="10" fillId="0" borderId="0" xfId="0" applyNumberFormat="1" applyFont="1" applyBorder="1"/>
    <xf numFmtId="0" fontId="11" fillId="0" borderId="0" xfId="0" applyFont="1" applyBorder="1"/>
    <xf numFmtId="4" fontId="11" fillId="0" borderId="0" xfId="0" applyNumberFormat="1" applyFont="1"/>
    <xf numFmtId="0" fontId="13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/>
    <xf numFmtId="0" fontId="10" fillId="0" borderId="0" xfId="0" applyFont="1" applyFill="1" applyBorder="1"/>
    <xf numFmtId="0" fontId="15" fillId="4" borderId="39" xfId="0" applyFont="1" applyFill="1" applyBorder="1" applyAlignment="1">
      <alignment horizontal="center"/>
    </xf>
    <xf numFmtId="0" fontId="15" fillId="4" borderId="30" xfId="0" applyFont="1" applyFill="1" applyBorder="1" applyAlignment="1">
      <alignment horizontal="center"/>
    </xf>
    <xf numFmtId="0" fontId="16" fillId="0" borderId="7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left"/>
    </xf>
    <xf numFmtId="4" fontId="18" fillId="0" borderId="38" xfId="0" applyNumberFormat="1" applyFont="1" applyFill="1" applyBorder="1"/>
    <xf numFmtId="0" fontId="15" fillId="4" borderId="39" xfId="0" applyFont="1" applyFill="1" applyBorder="1" applyAlignment="1">
      <alignment horizontal="center" vertical="justify"/>
    </xf>
    <xf numFmtId="0" fontId="15" fillId="0" borderId="18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" fontId="15" fillId="0" borderId="18" xfId="0" applyNumberFormat="1" applyFont="1" applyFill="1" applyBorder="1"/>
    <xf numFmtId="4" fontId="18" fillId="0" borderId="10" xfId="0" applyNumberFormat="1" applyFont="1" applyFill="1" applyBorder="1"/>
    <xf numFmtId="0" fontId="15" fillId="0" borderId="19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3" fontId="15" fillId="0" borderId="19" xfId="0" applyNumberFormat="1" applyFont="1" applyFill="1" applyBorder="1"/>
    <xf numFmtId="0" fontId="16" fillId="0" borderId="19" xfId="0" applyFont="1" applyFill="1" applyBorder="1"/>
    <xf numFmtId="4" fontId="15" fillId="0" borderId="19" xfId="0" applyNumberFormat="1" applyFont="1" applyFill="1" applyBorder="1" applyAlignment="1">
      <alignment horizontal="center"/>
    </xf>
    <xf numFmtId="4" fontId="15" fillId="4" borderId="30" xfId="0" applyNumberFormat="1" applyFont="1" applyFill="1" applyBorder="1" applyAlignment="1">
      <alignment horizontal="center"/>
    </xf>
    <xf numFmtId="0" fontId="7" fillId="0" borderId="14" xfId="1" applyFont="1" applyFill="1" applyBorder="1" applyAlignment="1">
      <alignment horizontal="center"/>
    </xf>
    <xf numFmtId="0" fontId="9" fillId="0" borderId="15" xfId="0" applyFont="1" applyFill="1" applyBorder="1"/>
    <xf numFmtId="0" fontId="3" fillId="2" borderId="0" xfId="0" applyFont="1" applyFill="1"/>
    <xf numFmtId="0" fontId="23" fillId="2" borderId="0" xfId="0" applyFont="1" applyFill="1"/>
    <xf numFmtId="0" fontId="3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4" fontId="18" fillId="0" borderId="21" xfId="0" applyNumberFormat="1" applyFont="1" applyBorder="1"/>
    <xf numFmtId="0" fontId="18" fillId="0" borderId="8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4" fontId="15" fillId="0" borderId="3" xfId="0" applyNumberFormat="1" applyFont="1" applyBorder="1"/>
    <xf numFmtId="0" fontId="18" fillId="0" borderId="19" xfId="0" applyFont="1" applyBorder="1" applyAlignment="1">
      <alignment horizontal="center"/>
    </xf>
    <xf numFmtId="0" fontId="18" fillId="0" borderId="21" xfId="0" applyFont="1" applyBorder="1"/>
    <xf numFmtId="4" fontId="15" fillId="0" borderId="21" xfId="0" applyNumberFormat="1" applyFont="1" applyBorder="1"/>
    <xf numFmtId="0" fontId="18" fillId="0" borderId="1" xfId="0" applyFont="1" applyBorder="1" applyAlignment="1">
      <alignment horizontal="center"/>
    </xf>
    <xf numFmtId="4" fontId="18" fillId="0" borderId="7" xfId="0" applyNumberFormat="1" applyFont="1" applyBorder="1"/>
    <xf numFmtId="4" fontId="18" fillId="0" borderId="10" xfId="0" applyNumberFormat="1" applyFont="1" applyBorder="1"/>
    <xf numFmtId="4" fontId="18" fillId="0" borderId="38" xfId="0" applyNumberFormat="1" applyFont="1" applyBorder="1"/>
    <xf numFmtId="4" fontId="18" fillId="0" borderId="1" xfId="0" applyNumberFormat="1" applyFont="1" applyBorder="1"/>
    <xf numFmtId="4" fontId="18" fillId="0" borderId="4" xfId="0" applyNumberFormat="1" applyFont="1" applyBorder="1"/>
    <xf numFmtId="0" fontId="15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4" fontId="15" fillId="0" borderId="20" xfId="0" applyNumberFormat="1" applyFont="1" applyBorder="1"/>
    <xf numFmtId="4" fontId="15" fillId="0" borderId="4" xfId="0" applyNumberFormat="1" applyFont="1" applyBorder="1"/>
    <xf numFmtId="4" fontId="18" fillId="0" borderId="13" xfId="0" applyNumberFormat="1" applyFont="1" applyBorder="1"/>
    <xf numFmtId="4" fontId="18" fillId="0" borderId="15" xfId="0" applyNumberFormat="1" applyFont="1" applyBorder="1"/>
    <xf numFmtId="0" fontId="15" fillId="0" borderId="6" xfId="0" applyFont="1" applyBorder="1" applyAlignment="1">
      <alignment horizontal="center"/>
    </xf>
    <xf numFmtId="0" fontId="18" fillId="0" borderId="45" xfId="0" applyFont="1" applyFill="1" applyBorder="1"/>
    <xf numFmtId="0" fontId="18" fillId="0" borderId="13" xfId="0" applyFont="1" applyFill="1" applyBorder="1"/>
    <xf numFmtId="0" fontId="18" fillId="0" borderId="15" xfId="0" applyFont="1" applyFill="1" applyBorder="1"/>
    <xf numFmtId="0" fontId="15" fillId="0" borderId="1" xfId="0" applyFont="1" applyBorder="1" applyAlignment="1">
      <alignment horizontal="center" vertical="justify"/>
    </xf>
    <xf numFmtId="0" fontId="10" fillId="0" borderId="5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4" fontId="14" fillId="0" borderId="0" xfId="0" applyNumberFormat="1" applyFont="1"/>
    <xf numFmtId="4" fontId="15" fillId="0" borderId="1" xfId="0" applyNumberFormat="1" applyFont="1" applyBorder="1"/>
    <xf numFmtId="0" fontId="18" fillId="0" borderId="18" xfId="0" applyFont="1" applyFill="1" applyBorder="1"/>
    <xf numFmtId="4" fontId="18" fillId="0" borderId="18" xfId="0" applyNumberFormat="1" applyFont="1" applyFill="1" applyBorder="1"/>
    <xf numFmtId="4" fontId="18" fillId="0" borderId="5" xfId="0" applyNumberFormat="1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4" fontId="15" fillId="0" borderId="1" xfId="0" applyNumberFormat="1" applyFont="1" applyFill="1" applyBorder="1"/>
    <xf numFmtId="4" fontId="18" fillId="0" borderId="0" xfId="0" applyNumberFormat="1" applyFont="1" applyFill="1"/>
    <xf numFmtId="0" fontId="16" fillId="3" borderId="8" xfId="1" applyFont="1" applyFill="1" applyBorder="1"/>
    <xf numFmtId="0" fontId="16" fillId="3" borderId="15" xfId="1" applyFont="1" applyFill="1" applyBorder="1"/>
    <xf numFmtId="4" fontId="18" fillId="0" borderId="19" xfId="0" applyNumberFormat="1" applyFont="1" applyFill="1" applyBorder="1" applyAlignment="1">
      <alignment horizontal="center"/>
    </xf>
    <xf numFmtId="4" fontId="18" fillId="0" borderId="5" xfId="0" applyNumberFormat="1" applyFont="1" applyBorder="1"/>
    <xf numFmtId="0" fontId="16" fillId="0" borderId="13" xfId="1" applyFont="1" applyFill="1" applyBorder="1" applyAlignment="1">
      <alignment horizontal="left"/>
    </xf>
    <xf numFmtId="0" fontId="18" fillId="0" borderId="2" xfId="0" applyFont="1" applyFill="1" applyBorder="1" applyAlignment="1">
      <alignment horizontal="center"/>
    </xf>
    <xf numFmtId="4" fontId="18" fillId="0" borderId="8" xfId="0" applyNumberFormat="1" applyFont="1" applyFill="1" applyBorder="1"/>
    <xf numFmtId="4" fontId="15" fillId="0" borderId="56" xfId="0" applyNumberFormat="1" applyFont="1" applyFill="1" applyBorder="1"/>
    <xf numFmtId="0" fontId="15" fillId="0" borderId="19" xfId="0" applyFont="1" applyBorder="1" applyAlignment="1">
      <alignment horizontal="center" vertical="justify" wrapText="1"/>
    </xf>
    <xf numFmtId="4" fontId="14" fillId="0" borderId="19" xfId="0" applyNumberFormat="1" applyFont="1" applyFill="1" applyBorder="1"/>
    <xf numFmtId="4" fontId="14" fillId="0" borderId="19" xfId="0" applyNumberFormat="1" applyFont="1" applyBorder="1"/>
    <xf numFmtId="0" fontId="16" fillId="0" borderId="14" xfId="1" applyFont="1" applyFill="1" applyBorder="1" applyAlignment="1">
      <alignment horizontal="center"/>
    </xf>
    <xf numFmtId="4" fontId="16" fillId="0" borderId="20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right"/>
    </xf>
    <xf numFmtId="4" fontId="3" fillId="0" borderId="46" xfId="0" applyNumberFormat="1" applyFont="1" applyFill="1" applyBorder="1" applyAlignment="1">
      <alignment horizontal="right"/>
    </xf>
    <xf numFmtId="0" fontId="16" fillId="0" borderId="39" xfId="1" applyFont="1" applyFill="1" applyBorder="1" applyAlignment="1">
      <alignment horizontal="left"/>
    </xf>
    <xf numFmtId="4" fontId="16" fillId="0" borderId="39" xfId="1" applyNumberFormat="1" applyFont="1" applyFill="1" applyBorder="1"/>
    <xf numFmtId="4" fontId="14" fillId="0" borderId="39" xfId="1" applyNumberFormat="1" applyFont="1" applyFill="1" applyBorder="1" applyAlignment="1">
      <alignment horizontal="right"/>
    </xf>
    <xf numFmtId="4" fontId="14" fillId="0" borderId="39" xfId="1" applyNumberFormat="1" applyFont="1" applyFill="1" applyBorder="1"/>
    <xf numFmtId="4" fontId="14" fillId="0" borderId="40" xfId="1" applyNumberFormat="1" applyFont="1" applyFill="1" applyBorder="1"/>
    <xf numFmtId="4" fontId="14" fillId="0" borderId="10" xfId="0" applyNumberFormat="1" applyFont="1" applyBorder="1"/>
    <xf numFmtId="4" fontId="14" fillId="0" borderId="38" xfId="0" applyNumberFormat="1" applyFont="1" applyBorder="1"/>
    <xf numFmtId="0" fontId="16" fillId="0" borderId="1" xfId="1" applyFont="1" applyFill="1" applyBorder="1" applyAlignment="1">
      <alignment horizontal="center"/>
    </xf>
    <xf numFmtId="0" fontId="16" fillId="0" borderId="5" xfId="1" applyFont="1" applyFill="1" applyBorder="1" applyAlignment="1">
      <alignment horizontal="center"/>
    </xf>
    <xf numFmtId="4" fontId="16" fillId="0" borderId="19" xfId="0" applyNumberFormat="1" applyFont="1" applyFill="1" applyBorder="1" applyAlignment="1">
      <alignment horizontal="right"/>
    </xf>
    <xf numFmtId="4" fontId="3" fillId="0" borderId="19" xfId="0" applyNumberFormat="1" applyFont="1" applyFill="1" applyBorder="1" applyAlignment="1">
      <alignment horizontal="right"/>
    </xf>
    <xf numFmtId="4" fontId="3" fillId="0" borderId="38" xfId="0" applyNumberFormat="1" applyFont="1" applyFill="1" applyBorder="1" applyAlignment="1">
      <alignment horizontal="right"/>
    </xf>
    <xf numFmtId="0" fontId="18" fillId="0" borderId="8" xfId="0" applyFont="1" applyFill="1" applyBorder="1"/>
    <xf numFmtId="0" fontId="16" fillId="0" borderId="3" xfId="1" applyFont="1" applyFill="1" applyBorder="1" applyAlignment="1">
      <alignment horizontal="center"/>
    </xf>
    <xf numFmtId="4" fontId="18" fillId="0" borderId="4" xfId="0" applyNumberFormat="1" applyFont="1" applyFill="1" applyBorder="1" applyAlignment="1">
      <alignment horizontal="center"/>
    </xf>
    <xf numFmtId="4" fontId="2" fillId="0" borderId="9" xfId="0" applyNumberFormat="1" applyFont="1" applyFill="1" applyBorder="1"/>
    <xf numFmtId="4" fontId="3" fillId="0" borderId="19" xfId="0" applyNumberFormat="1" applyFont="1" applyFill="1" applyBorder="1"/>
    <xf numFmtId="0" fontId="2" fillId="0" borderId="19" xfId="0" applyFont="1" applyFill="1" applyBorder="1"/>
    <xf numFmtId="4" fontId="7" fillId="0" borderId="9" xfId="0" applyNumberFormat="1" applyFont="1" applyFill="1" applyBorder="1"/>
    <xf numFmtId="4" fontId="2" fillId="0" borderId="9" xfId="0" applyNumberFormat="1" applyFont="1" applyFill="1" applyBorder="1" applyAlignment="1">
      <alignment horizontal="right" vertical="justify"/>
    </xf>
    <xf numFmtId="4" fontId="7" fillId="0" borderId="9" xfId="0" applyNumberFormat="1" applyFont="1" applyFill="1" applyBorder="1" applyAlignment="1">
      <alignment horizontal="right" vertical="justify"/>
    </xf>
    <xf numFmtId="0" fontId="2" fillId="0" borderId="25" xfId="1" applyFont="1" applyBorder="1" applyAlignment="1">
      <alignment horizontal="center"/>
    </xf>
    <xf numFmtId="4" fontId="2" fillId="0" borderId="19" xfId="0" applyNumberFormat="1" applyFont="1" applyFill="1" applyBorder="1"/>
    <xf numFmtId="4" fontId="2" fillId="0" borderId="18" xfId="0" applyNumberFormat="1" applyFont="1" applyFill="1" applyBorder="1"/>
    <xf numFmtId="0" fontId="2" fillId="0" borderId="4" xfId="0" applyFont="1" applyFill="1" applyBorder="1"/>
    <xf numFmtId="4" fontId="2" fillId="0" borderId="20" xfId="0" applyNumberFormat="1" applyFont="1" applyFill="1" applyBorder="1"/>
    <xf numFmtId="4" fontId="2" fillId="5" borderId="0" xfId="0" applyNumberFormat="1" applyFont="1" applyFill="1"/>
    <xf numFmtId="4" fontId="3" fillId="0" borderId="29" xfId="0" applyNumberFormat="1" applyFont="1" applyFill="1" applyBorder="1"/>
    <xf numFmtId="0" fontId="3" fillId="0" borderId="0" xfId="0" applyFont="1" applyFill="1" applyAlignment="1">
      <alignment horizontal="left"/>
    </xf>
    <xf numFmtId="0" fontId="18" fillId="0" borderId="39" xfId="0" applyFont="1" applyFill="1" applyBorder="1" applyAlignment="1">
      <alignment horizontal="center"/>
    </xf>
    <xf numFmtId="0" fontId="18" fillId="0" borderId="40" xfId="0" applyFont="1" applyFill="1" applyBorder="1" applyAlignment="1">
      <alignment horizontal="center"/>
    </xf>
    <xf numFmtId="4" fontId="18" fillId="0" borderId="21" xfId="0" applyNumberFormat="1" applyFont="1" applyFill="1" applyBorder="1"/>
    <xf numFmtId="4" fontId="18" fillId="0" borderId="17" xfId="0" applyNumberFormat="1" applyFont="1" applyFill="1" applyBorder="1"/>
    <xf numFmtId="4" fontId="15" fillId="0" borderId="57" xfId="0" applyNumberFormat="1" applyFont="1" applyFill="1" applyBorder="1"/>
    <xf numFmtId="4" fontId="18" fillId="0" borderId="2" xfId="0" applyNumberFormat="1" applyFont="1" applyFill="1" applyBorder="1" applyAlignment="1">
      <alignment horizontal="center"/>
    </xf>
    <xf numFmtId="0" fontId="18" fillId="0" borderId="51" xfId="0" applyFont="1" applyFill="1" applyBorder="1" applyAlignment="1">
      <alignment horizontal="center"/>
    </xf>
    <xf numFmtId="4" fontId="18" fillId="0" borderId="13" xfId="0" applyNumberFormat="1" applyFont="1" applyFill="1" applyBorder="1"/>
    <xf numFmtId="4" fontId="18" fillId="0" borderId="15" xfId="0" applyNumberFormat="1" applyFont="1" applyFill="1" applyBorder="1"/>
    <xf numFmtId="4" fontId="18" fillId="0" borderId="58" xfId="0" applyNumberFormat="1" applyFont="1" applyFill="1" applyBorder="1"/>
    <xf numFmtId="4" fontId="18" fillId="0" borderId="59" xfId="0" applyNumberFormat="1" applyFont="1" applyFill="1" applyBorder="1"/>
    <xf numFmtId="4" fontId="15" fillId="0" borderId="51" xfId="0" applyNumberFormat="1" applyFont="1" applyFill="1" applyBorder="1"/>
    <xf numFmtId="0" fontId="15" fillId="0" borderId="6" xfId="0" applyFont="1" applyFill="1" applyBorder="1" applyAlignment="1">
      <alignment horizontal="center"/>
    </xf>
    <xf numFmtId="4" fontId="15" fillId="0" borderId="11" xfId="0" applyNumberFormat="1" applyFont="1" applyFill="1" applyBorder="1"/>
    <xf numFmtId="4" fontId="15" fillId="0" borderId="6" xfId="0" applyNumberFormat="1" applyFont="1" applyFill="1" applyBorder="1"/>
    <xf numFmtId="4" fontId="18" fillId="0" borderId="60" xfId="0" applyNumberFormat="1" applyFont="1" applyBorder="1"/>
    <xf numFmtId="4" fontId="15" fillId="0" borderId="56" xfId="0" applyNumberFormat="1" applyFont="1" applyBorder="1"/>
    <xf numFmtId="4" fontId="7" fillId="0" borderId="19" xfId="0" applyNumberFormat="1" applyFont="1" applyFill="1" applyBorder="1"/>
    <xf numFmtId="0" fontId="3" fillId="2" borderId="0" xfId="0" applyFont="1" applyFill="1" applyBorder="1"/>
    <xf numFmtId="4" fontId="3" fillId="2" borderId="0" xfId="0" applyNumberFormat="1" applyFont="1" applyFill="1" applyBorder="1"/>
    <xf numFmtId="4" fontId="15" fillId="0" borderId="8" xfId="0" applyNumberFormat="1" applyFont="1" applyBorder="1"/>
    <xf numFmtId="4" fontId="15" fillId="0" borderId="11" xfId="0" applyNumberFormat="1" applyFont="1" applyBorder="1"/>
    <xf numFmtId="4" fontId="18" fillId="0" borderId="0" xfId="0" applyNumberFormat="1" applyFont="1" applyFill="1" applyBorder="1"/>
    <xf numFmtId="0" fontId="18" fillId="0" borderId="60" xfId="0" applyFont="1" applyFill="1" applyBorder="1" applyAlignment="1">
      <alignment horizontal="center"/>
    </xf>
    <xf numFmtId="4" fontId="2" fillId="0" borderId="60" xfId="0" applyNumberFormat="1" applyFont="1" applyFill="1" applyBorder="1"/>
    <xf numFmtId="4" fontId="1" fillId="0" borderId="37" xfId="0" applyNumberFormat="1" applyFont="1" applyBorder="1"/>
    <xf numFmtId="0" fontId="18" fillId="0" borderId="36" xfId="0" applyFont="1" applyBorder="1" applyAlignment="1">
      <alignment horizontal="center"/>
    </xf>
    <xf numFmtId="4" fontId="18" fillId="0" borderId="39" xfId="0" applyNumberFormat="1" applyFont="1" applyFill="1" applyBorder="1" applyAlignment="1">
      <alignment horizontal="center"/>
    </xf>
    <xf numFmtId="4" fontId="18" fillId="0" borderId="40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right" vertical="justify"/>
    </xf>
    <xf numFmtId="4" fontId="2" fillId="0" borderId="38" xfId="0" applyNumberFormat="1" applyFont="1" applyFill="1" applyBorder="1"/>
    <xf numFmtId="4" fontId="7" fillId="0" borderId="12" xfId="0" applyNumberFormat="1" applyFont="1" applyFill="1" applyBorder="1" applyAlignment="1">
      <alignment horizontal="right" vertical="justify"/>
    </xf>
    <xf numFmtId="0" fontId="2" fillId="0" borderId="32" xfId="0" applyFont="1" applyFill="1" applyBorder="1"/>
    <xf numFmtId="4" fontId="2" fillId="0" borderId="58" xfId="0" applyNumberFormat="1" applyFont="1" applyFill="1" applyBorder="1"/>
    <xf numFmtId="0" fontId="18" fillId="0" borderId="36" xfId="0" applyFont="1" applyFill="1" applyBorder="1" applyAlignment="1">
      <alignment horizontal="center"/>
    </xf>
    <xf numFmtId="4" fontId="2" fillId="0" borderId="12" xfId="0" applyNumberFormat="1" applyFont="1" applyFill="1" applyBorder="1"/>
    <xf numFmtId="4" fontId="3" fillId="0" borderId="37" xfId="1" applyNumberFormat="1" applyFont="1" applyBorder="1"/>
    <xf numFmtId="4" fontId="2" fillId="0" borderId="10" xfId="0" applyNumberFormat="1" applyFont="1" applyFill="1" applyBorder="1"/>
    <xf numFmtId="4" fontId="18" fillId="0" borderId="12" xfId="0" applyNumberFormat="1" applyFont="1" applyBorder="1"/>
    <xf numFmtId="4" fontId="18" fillId="0" borderId="58" xfId="0" applyNumberFormat="1" applyFont="1" applyBorder="1"/>
    <xf numFmtId="0" fontId="18" fillId="0" borderId="2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6" fillId="0" borderId="20" xfId="1" applyFont="1" applyFill="1" applyBorder="1" applyAlignment="1">
      <alignment horizontal="center"/>
    </xf>
    <xf numFmtId="4" fontId="18" fillId="0" borderId="14" xfId="0" applyNumberFormat="1" applyFont="1" applyBorder="1"/>
    <xf numFmtId="4" fontId="15" fillId="0" borderId="57" xfId="0" applyNumberFormat="1" applyFont="1" applyBorder="1"/>
    <xf numFmtId="4" fontId="18" fillId="0" borderId="61" xfId="0" applyNumberFormat="1" applyFont="1" applyBorder="1"/>
    <xf numFmtId="4" fontId="18" fillId="0" borderId="2" xfId="0" applyNumberFormat="1" applyFont="1" applyBorder="1"/>
    <xf numFmtId="4" fontId="18" fillId="0" borderId="51" xfId="0" applyNumberFormat="1" applyFont="1" applyBorder="1"/>
    <xf numFmtId="0" fontId="16" fillId="0" borderId="18" xfId="1" applyFont="1" applyFill="1" applyBorder="1" applyAlignment="1">
      <alignment horizontal="center"/>
    </xf>
    <xf numFmtId="0" fontId="16" fillId="0" borderId="8" xfId="1" applyFont="1" applyFill="1" applyBorder="1" applyAlignment="1">
      <alignment horizontal="left"/>
    </xf>
    <xf numFmtId="0" fontId="16" fillId="0" borderId="1" xfId="1" applyFont="1" applyBorder="1" applyAlignment="1">
      <alignment horizontal="center"/>
    </xf>
    <xf numFmtId="0" fontId="16" fillId="0" borderId="4" xfId="1" applyFont="1" applyBorder="1" applyAlignment="1">
      <alignment horizontal="center"/>
    </xf>
    <xf numFmtId="0" fontId="18" fillId="0" borderId="4" xfId="0" applyFont="1" applyBorder="1"/>
    <xf numFmtId="0" fontId="23" fillId="0" borderId="0" xfId="0" applyFont="1" applyFill="1"/>
    <xf numFmtId="0" fontId="13" fillId="0" borderId="0" xfId="0" applyFont="1" applyFill="1"/>
    <xf numFmtId="0" fontId="13" fillId="0" borderId="0" xfId="0" applyFont="1" applyFill="1" applyBorder="1"/>
    <xf numFmtId="0" fontId="12" fillId="0" borderId="0" xfId="0" applyFont="1" applyFill="1"/>
    <xf numFmtId="0" fontId="12" fillId="0" borderId="3" xfId="1" applyFont="1" applyBorder="1" applyAlignment="1">
      <alignment horizontal="center"/>
    </xf>
    <xf numFmtId="0" fontId="12" fillId="0" borderId="3" xfId="1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13" fillId="0" borderId="9" xfId="1" applyFont="1" applyFill="1" applyBorder="1"/>
    <xf numFmtId="0" fontId="13" fillId="0" borderId="16" xfId="1" applyFont="1" applyFill="1" applyBorder="1"/>
    <xf numFmtId="4" fontId="13" fillId="0" borderId="21" xfId="0" applyNumberFormat="1" applyFont="1" applyFill="1" applyBorder="1" applyAlignment="1">
      <alignment horizontal="right" vertical="justify"/>
    </xf>
    <xf numFmtId="4" fontId="13" fillId="0" borderId="17" xfId="0" applyNumberFormat="1" applyFont="1" applyFill="1" applyBorder="1" applyAlignment="1">
      <alignment horizontal="right" vertical="justify"/>
    </xf>
    <xf numFmtId="4" fontId="13" fillId="0" borderId="22" xfId="0" applyNumberFormat="1" applyFont="1" applyFill="1" applyBorder="1" applyAlignment="1">
      <alignment horizontal="right" vertical="justify"/>
    </xf>
    <xf numFmtId="4" fontId="13" fillId="0" borderId="23" xfId="0" applyNumberFormat="1" applyFont="1" applyFill="1" applyBorder="1" applyAlignment="1">
      <alignment horizontal="right" vertical="justify"/>
    </xf>
    <xf numFmtId="4" fontId="12" fillId="0" borderId="0" xfId="0" applyNumberFormat="1" applyFont="1" applyFill="1" applyBorder="1"/>
    <xf numFmtId="0" fontId="12" fillId="0" borderId="3" xfId="1" applyFont="1" applyBorder="1"/>
    <xf numFmtId="4" fontId="12" fillId="0" borderId="5" xfId="1" applyNumberFormat="1" applyFont="1" applyBorder="1"/>
    <xf numFmtId="4" fontId="12" fillId="0" borderId="2" xfId="1" applyNumberFormat="1" applyFont="1" applyBorder="1"/>
    <xf numFmtId="4" fontId="12" fillId="0" borderId="3" xfId="1" applyNumberFormat="1" applyFont="1" applyBorder="1"/>
    <xf numFmtId="4" fontId="12" fillId="0" borderId="32" xfId="1" applyNumberFormat="1" applyFont="1" applyBorder="1"/>
    <xf numFmtId="0" fontId="13" fillId="0" borderId="3" xfId="1" applyFont="1" applyBorder="1" applyAlignment="1">
      <alignment horizontal="center"/>
    </xf>
    <xf numFmtId="0" fontId="13" fillId="0" borderId="9" xfId="0" applyFont="1" applyFill="1" applyBorder="1" applyAlignment="1">
      <alignment horizontal="right"/>
    </xf>
    <xf numFmtId="0" fontId="13" fillId="0" borderId="9" xfId="0" applyFont="1" applyFill="1" applyBorder="1"/>
    <xf numFmtId="4" fontId="13" fillId="0" borderId="18" xfId="0" applyNumberFormat="1" applyFont="1" applyBorder="1"/>
    <xf numFmtId="4" fontId="13" fillId="0" borderId="8" xfId="0" applyNumberFormat="1" applyFont="1" applyBorder="1"/>
    <xf numFmtId="4" fontId="13" fillId="0" borderId="7" xfId="0" applyNumberFormat="1" applyFont="1" applyBorder="1"/>
    <xf numFmtId="4" fontId="13" fillId="0" borderId="11" xfId="0" applyNumberFormat="1" applyFont="1" applyBorder="1"/>
    <xf numFmtId="0" fontId="13" fillId="0" borderId="24" xfId="0" applyFont="1" applyFill="1" applyBorder="1" applyAlignment="1">
      <alignment horizontal="right"/>
    </xf>
    <xf numFmtId="0" fontId="13" fillId="0" borderId="24" xfId="0" applyFont="1" applyFill="1" applyBorder="1"/>
    <xf numFmtId="4" fontId="12" fillId="0" borderId="1" xfId="0" applyNumberFormat="1" applyFont="1" applyBorder="1"/>
    <xf numFmtId="4" fontId="12" fillId="0" borderId="6" xfId="0" applyNumberFormat="1" applyFont="1" applyBorder="1"/>
    <xf numFmtId="4" fontId="12" fillId="0" borderId="0" xfId="0" applyNumberFormat="1" applyFont="1" applyBorder="1"/>
    <xf numFmtId="0" fontId="12" fillId="0" borderId="0" xfId="0" applyFont="1" applyFill="1" applyBorder="1"/>
    <xf numFmtId="0" fontId="15" fillId="0" borderId="6" xfId="0" applyFont="1" applyBorder="1" applyAlignment="1">
      <alignment horizontal="center" vertical="justify"/>
    </xf>
    <xf numFmtId="0" fontId="15" fillId="0" borderId="19" xfId="0" applyFont="1" applyBorder="1" applyAlignment="1">
      <alignment horizontal="center" vertical="justify"/>
    </xf>
    <xf numFmtId="0" fontId="26" fillId="0" borderId="0" xfId="0" applyFont="1" applyFill="1" applyBorder="1"/>
    <xf numFmtId="0" fontId="18" fillId="0" borderId="42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0" fontId="15" fillId="0" borderId="43" xfId="0" applyFont="1" applyFill="1" applyBorder="1" applyAlignment="1">
      <alignment horizontal="center" vertical="justify"/>
    </xf>
    <xf numFmtId="0" fontId="15" fillId="0" borderId="35" xfId="0" applyFont="1" applyFill="1" applyBorder="1" applyAlignment="1">
      <alignment horizontal="center" vertical="justify"/>
    </xf>
    <xf numFmtId="0" fontId="18" fillId="0" borderId="39" xfId="0" applyFont="1" applyFill="1" applyBorder="1" applyAlignment="1">
      <alignment horizontal="center"/>
    </xf>
    <xf numFmtId="0" fontId="18" fillId="0" borderId="40" xfId="0" applyFont="1" applyFill="1" applyBorder="1" applyAlignment="1">
      <alignment horizontal="center"/>
    </xf>
    <xf numFmtId="9" fontId="15" fillId="0" borderId="3" xfId="0" applyNumberFormat="1" applyFont="1" applyFill="1" applyBorder="1" applyAlignment="1">
      <alignment horizontal="center"/>
    </xf>
    <xf numFmtId="0" fontId="15" fillId="0" borderId="37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 vertical="justify"/>
    </xf>
    <xf numFmtId="0" fontId="15" fillId="4" borderId="44" xfId="0" applyFont="1" applyFill="1" applyBorder="1" applyAlignment="1">
      <alignment horizontal="center" vertical="justify"/>
    </xf>
    <xf numFmtId="0" fontId="14" fillId="4" borderId="36" xfId="1" applyFont="1" applyFill="1" applyBorder="1" applyAlignment="1">
      <alignment horizontal="center" vertical="center"/>
    </xf>
    <xf numFmtId="0" fontId="14" fillId="4" borderId="29" xfId="1" applyFont="1" applyFill="1" applyBorder="1" applyAlignment="1">
      <alignment horizontal="center" vertical="center"/>
    </xf>
    <xf numFmtId="0" fontId="14" fillId="4" borderId="39" xfId="1" applyFont="1" applyFill="1" applyBorder="1" applyAlignment="1">
      <alignment horizontal="center" vertical="center"/>
    </xf>
    <xf numFmtId="0" fontId="14" fillId="4" borderId="30" xfId="1" applyFont="1" applyFill="1" applyBorder="1" applyAlignment="1">
      <alignment horizontal="center" vertical="center"/>
    </xf>
    <xf numFmtId="0" fontId="15" fillId="4" borderId="39" xfId="0" applyFont="1" applyFill="1" applyBorder="1" applyAlignment="1">
      <alignment horizontal="center" vertical="justify"/>
    </xf>
    <xf numFmtId="0" fontId="15" fillId="4" borderId="30" xfId="0" applyFont="1" applyFill="1" applyBorder="1" applyAlignment="1">
      <alignment horizontal="center" vertical="justify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CONTRACTARE%202023/1.%20PARACLINIC%20_2023/1.Valori%20contract%20%202023/11.CONTRACT%20=%20servicii%20marti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,3, contract=realizari martie"/>
      <sheetName val="11,2, repart economii martie"/>
      <sheetName val="11,1 realizari martie"/>
      <sheetName val="10,1 influente 10% aprilie"/>
      <sheetName val="sp urziceni"/>
      <sheetName val="pt listare PRIVATI"/>
      <sheetName val="spitale PT LISTARE"/>
      <sheetName val="10,monit martie+10% aprilie"/>
      <sheetName val="9, contract =sem.I 2023"/>
      <sheetName val="9,5 sume radiol trim.II"/>
      <sheetName val="9,4,sume eco trim.II"/>
      <sheetName val="9,3, sume cito trim.II"/>
      <sheetName val="9,2,2, sume laborator tr.II"/>
      <sheetName val="9,2,1 actualiz pct laborator"/>
      <sheetName val="9,1, analiza buget tr.II"/>
      <sheetName val="8,monitorizare februarie"/>
      <sheetName val="7,3,contract=realizari februari"/>
      <sheetName val="7,2,repartizare economii feb"/>
      <sheetName val="7,1 realizari=februarie"/>
      <sheetName val="6, contract ian-martie 2023"/>
      <sheetName val="6,5 radiologie"/>
      <sheetName val="6,4, eco martie"/>
      <sheetName val="6,3, CITO martie"/>
      <sheetName val="6,2,laborator martie"/>
      <sheetName val="6,1, analiza buget martie"/>
      <sheetName val="6,0 pct lab cu 01 martie"/>
      <sheetName val="5,4 centr=ianuarie"/>
      <sheetName val="5,3 repartizare economii"/>
      <sheetName val="5,2, realizari ianuarie"/>
      <sheetName val="5,1 calcul dim.slob.paraschiv"/>
      <sheetName val="5,0 actual pct lab slobozia"/>
      <sheetName val="4,2, centr cu dimin fetesti"/>
      <sheetName val="4,1, CALC.dimin biolog fetesti"/>
      <sheetName val="4,0 pct act lab fetesti"/>
      <sheetName val="3,2 centr.dimin anat"/>
      <sheetName val="3,1 CALCUL dimin anat slob"/>
      <sheetName val="3,0 pct  cito act slob"/>
      <sheetName val="2,10% marinescu"/>
      <sheetName val="1, central.ian+feb"/>
      <sheetName val="1,buget ian + feb"/>
      <sheetName val="repartiz lab"/>
      <sheetName val="rep cito"/>
      <sheetName val="rep eco"/>
      <sheetName val="CT RMN"/>
      <sheetName val="rep radiolog"/>
      <sheetName val="an 2022 cu supl 27 dec"/>
      <sheetName val="AN 2022 LA SERV NOV"/>
      <sheetName val="suma max e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4">
          <cell r="G54"/>
          <cell r="H54"/>
          <cell r="I54"/>
        </row>
        <row r="55">
          <cell r="H55"/>
          <cell r="I55"/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topLeftCell="A55" workbookViewId="0">
      <selection activeCell="J73" sqref="J73"/>
    </sheetView>
  </sheetViews>
  <sheetFormatPr defaultRowHeight="15" x14ac:dyDescent="0.25"/>
  <cols>
    <col min="1" max="1" width="7" style="2" customWidth="1"/>
    <col min="2" max="2" width="24.5703125" style="2" customWidth="1"/>
    <col min="3" max="3" width="13.140625" style="2" customWidth="1"/>
    <col min="4" max="4" width="13.7109375" style="2" customWidth="1"/>
    <col min="5" max="5" width="12" style="2" customWidth="1"/>
    <col min="6" max="6" width="13.140625" style="2" bestFit="1" customWidth="1"/>
    <col min="7" max="7" width="12.7109375" style="2" customWidth="1"/>
    <col min="8" max="8" width="11.85546875" style="2" customWidth="1"/>
    <col min="9" max="9" width="11.7109375" style="2" bestFit="1" customWidth="1"/>
    <col min="10" max="13" width="11.28515625" style="2" bestFit="1" customWidth="1"/>
    <col min="14" max="14" width="11.42578125" style="2" bestFit="1" customWidth="1"/>
    <col min="15" max="15" width="13.140625" style="2" bestFit="1" customWidth="1"/>
    <col min="16" max="16384" width="9.140625" style="2"/>
  </cols>
  <sheetData>
    <row r="1" spans="1:10" x14ac:dyDescent="0.25">
      <c r="A1" s="1" t="s">
        <v>0</v>
      </c>
    </row>
    <row r="2" spans="1:10" ht="15" customHeight="1" x14ac:dyDescent="0.25">
      <c r="A2" s="319" t="s">
        <v>163</v>
      </c>
      <c r="B2" s="320"/>
      <c r="E2" s="321" t="s">
        <v>1</v>
      </c>
      <c r="F2" s="322"/>
      <c r="G2" s="322"/>
      <c r="H2" s="322"/>
      <c r="I2" s="322"/>
    </row>
    <row r="3" spans="1:10" x14ac:dyDescent="0.25">
      <c r="A3" s="3"/>
      <c r="B3" s="3"/>
      <c r="C3" s="3"/>
      <c r="D3" s="3"/>
      <c r="E3" s="3"/>
      <c r="F3" s="3"/>
      <c r="G3" s="3"/>
      <c r="I3" s="3"/>
    </row>
    <row r="4" spans="1:10" s="6" customFormat="1" x14ac:dyDescent="0.25">
      <c r="A4" s="4" t="s">
        <v>2</v>
      </c>
      <c r="B4" s="4"/>
      <c r="C4" s="5"/>
      <c r="E4" s="4" t="s">
        <v>44</v>
      </c>
      <c r="H4" s="4"/>
      <c r="J4" s="4" t="s">
        <v>3</v>
      </c>
    </row>
    <row r="5" spans="1:10" s="6" customFormat="1" x14ac:dyDescent="0.25">
      <c r="A5" s="4" t="s">
        <v>43</v>
      </c>
      <c r="B5" s="4"/>
      <c r="C5" s="5"/>
      <c r="E5" s="4" t="s">
        <v>45</v>
      </c>
      <c r="H5" s="7"/>
      <c r="J5" s="7" t="s">
        <v>4</v>
      </c>
    </row>
    <row r="6" spans="1:10" s="6" customFormat="1" x14ac:dyDescent="0.25">
      <c r="A6" s="4"/>
      <c r="B6" s="4"/>
      <c r="C6" s="5"/>
      <c r="D6" s="4"/>
      <c r="E6" s="5"/>
      <c r="H6" s="7"/>
    </row>
    <row r="7" spans="1:10" s="6" customFormat="1" x14ac:dyDescent="0.25">
      <c r="A7" s="4"/>
      <c r="B7" s="4"/>
      <c r="C7" s="5"/>
      <c r="D7" s="4"/>
      <c r="E7" s="5"/>
      <c r="H7" s="7"/>
    </row>
    <row r="8" spans="1:10" s="9" customFormat="1" ht="15" customHeight="1" x14ac:dyDescent="0.25">
      <c r="A8" s="8"/>
      <c r="C8" s="96" t="s">
        <v>126</v>
      </c>
      <c r="D8" s="97"/>
      <c r="E8" s="97"/>
      <c r="F8" s="91"/>
      <c r="G8" s="91"/>
      <c r="H8" s="91"/>
      <c r="I8" s="91"/>
    </row>
    <row r="9" spans="1:10" s="9" customFormat="1" ht="15" customHeight="1" x14ac:dyDescent="0.25">
      <c r="A9" s="8"/>
      <c r="C9" s="96" t="s">
        <v>162</v>
      </c>
      <c r="D9" s="97"/>
      <c r="E9" s="97"/>
      <c r="F9" s="91"/>
      <c r="G9" s="91"/>
      <c r="H9" s="91"/>
      <c r="I9" s="91"/>
    </row>
    <row r="10" spans="1:10" s="9" customFormat="1" x14ac:dyDescent="0.25">
      <c r="A10" s="8"/>
      <c r="B10" s="92"/>
      <c r="C10" s="93"/>
      <c r="D10" s="93"/>
      <c r="E10" s="93"/>
      <c r="F10" s="91"/>
      <c r="G10" s="91"/>
      <c r="H10" s="91"/>
      <c r="I10" s="91"/>
    </row>
    <row r="11" spans="1:10" x14ac:dyDescent="0.25">
      <c r="B11" s="8" t="s">
        <v>5</v>
      </c>
      <c r="C11" s="8"/>
      <c r="D11" s="8"/>
      <c r="E11" s="8"/>
      <c r="F11" s="10">
        <v>4137570</v>
      </c>
      <c r="G11" s="10"/>
      <c r="H11" s="10"/>
      <c r="I11" s="10"/>
    </row>
    <row r="12" spans="1:10" x14ac:dyDescent="0.25">
      <c r="B12" s="8" t="s">
        <v>148</v>
      </c>
      <c r="C12" s="8"/>
      <c r="D12" s="8"/>
      <c r="E12" s="8"/>
      <c r="F12" s="10">
        <v>3881000</v>
      </c>
      <c r="G12" s="10"/>
      <c r="H12" s="10"/>
      <c r="I12" s="10"/>
    </row>
    <row r="13" spans="1:10" x14ac:dyDescent="0.25">
      <c r="B13" s="8"/>
      <c r="C13" s="8"/>
      <c r="D13" s="421" t="s">
        <v>90</v>
      </c>
      <c r="E13" s="421"/>
      <c r="F13" s="422">
        <f>F11+F12</f>
        <v>8018570</v>
      </c>
      <c r="G13" s="10"/>
      <c r="H13" s="10"/>
      <c r="I13" s="10"/>
    </row>
    <row r="14" spans="1:10" x14ac:dyDescent="0.25">
      <c r="B14" s="8" t="s">
        <v>149</v>
      </c>
      <c r="C14" s="8"/>
      <c r="D14" s="8"/>
      <c r="E14" s="8"/>
      <c r="F14" s="10">
        <f>F13-O68</f>
        <v>26210</v>
      </c>
      <c r="G14" s="10"/>
      <c r="H14" s="10"/>
      <c r="I14" s="10"/>
    </row>
    <row r="15" spans="1:10" x14ac:dyDescent="0.25">
      <c r="B15" s="9"/>
      <c r="C15" s="9"/>
      <c r="D15" s="9"/>
      <c r="E15" s="9"/>
      <c r="F15" s="10"/>
      <c r="G15" s="76"/>
      <c r="H15" s="12"/>
      <c r="I15" s="12"/>
    </row>
    <row r="16" spans="1:10" ht="15.75" thickBot="1" x14ac:dyDescent="0.3">
      <c r="A16" s="3" t="s">
        <v>6</v>
      </c>
      <c r="B16" s="13"/>
      <c r="F16" s="12"/>
    </row>
    <row r="17" spans="1:15" ht="30" thickBot="1" x14ac:dyDescent="0.3">
      <c r="A17" s="14" t="s">
        <v>7</v>
      </c>
      <c r="B17" s="15" t="s">
        <v>8</v>
      </c>
      <c r="C17" s="16" t="s">
        <v>9</v>
      </c>
      <c r="D17" s="17" t="s">
        <v>10</v>
      </c>
      <c r="E17" s="17" t="s">
        <v>11</v>
      </c>
      <c r="F17" s="18" t="s">
        <v>12</v>
      </c>
      <c r="G17" s="19" t="s">
        <v>13</v>
      </c>
      <c r="H17" s="17" t="s">
        <v>14</v>
      </c>
      <c r="I17" s="330" t="s">
        <v>136</v>
      </c>
      <c r="J17" s="353" t="s">
        <v>137</v>
      </c>
      <c r="K17" s="388" t="s">
        <v>138</v>
      </c>
      <c r="L17" s="409" t="s">
        <v>139</v>
      </c>
      <c r="M17" s="354" t="s">
        <v>140</v>
      </c>
      <c r="N17" s="354" t="s">
        <v>141</v>
      </c>
      <c r="O17" s="398" t="s">
        <v>90</v>
      </c>
    </row>
    <row r="18" spans="1:15" x14ac:dyDescent="0.25">
      <c r="A18" s="105">
        <v>1</v>
      </c>
      <c r="B18" s="133" t="s">
        <v>16</v>
      </c>
      <c r="C18" s="25">
        <v>74234.11</v>
      </c>
      <c r="D18" s="26">
        <v>78241.31</v>
      </c>
      <c r="E18" s="26">
        <v>76342.5</v>
      </c>
      <c r="F18" s="21">
        <v>74313.78</v>
      </c>
      <c r="G18" s="21">
        <v>83073.72</v>
      </c>
      <c r="H18" s="389">
        <v>67793.899999999994</v>
      </c>
      <c r="I18" s="21">
        <v>87024</v>
      </c>
      <c r="J18" s="397">
        <v>86979</v>
      </c>
      <c r="K18" s="440">
        <v>87069</v>
      </c>
      <c r="L18" s="436">
        <v>86979</v>
      </c>
      <c r="M18" s="397">
        <v>80000</v>
      </c>
      <c r="N18" s="397">
        <v>6642</v>
      </c>
      <c r="O18" s="397">
        <f>SUM(C18:N18)</f>
        <v>888692.32</v>
      </c>
    </row>
    <row r="19" spans="1:15" x14ac:dyDescent="0.25">
      <c r="A19" s="23">
        <v>2</v>
      </c>
      <c r="B19" s="24" t="s">
        <v>17</v>
      </c>
      <c r="C19" s="25">
        <v>58320.75</v>
      </c>
      <c r="D19" s="26">
        <v>61465.13</v>
      </c>
      <c r="E19" s="26">
        <v>59954.34</v>
      </c>
      <c r="F19" s="21">
        <v>59623.79</v>
      </c>
      <c r="G19" s="21">
        <v>68808.990000000005</v>
      </c>
      <c r="H19" s="389">
        <v>55151.02</v>
      </c>
      <c r="I19" s="438">
        <v>74943</v>
      </c>
      <c r="J19" s="396">
        <v>74904</v>
      </c>
      <c r="K19" s="433">
        <v>74981</v>
      </c>
      <c r="L19" s="427">
        <v>74904</v>
      </c>
      <c r="M19" s="396">
        <v>65000</v>
      </c>
      <c r="N19" s="396">
        <v>9613</v>
      </c>
      <c r="O19" s="396">
        <f t="shared" ref="O19:O26" si="0">SUM(C19:N19)</f>
        <v>737669.02</v>
      </c>
    </row>
    <row r="20" spans="1:15" x14ac:dyDescent="0.25">
      <c r="A20" s="23">
        <v>3</v>
      </c>
      <c r="B20" s="24" t="s">
        <v>18</v>
      </c>
      <c r="C20" s="25">
        <v>77173.320000000007</v>
      </c>
      <c r="D20" s="26">
        <v>81328.210000000006</v>
      </c>
      <c r="E20" s="26">
        <v>79337.41</v>
      </c>
      <c r="F20" s="21">
        <v>84107.31</v>
      </c>
      <c r="G20" s="21">
        <v>80003.28</v>
      </c>
      <c r="H20" s="389">
        <v>71551.950000000012</v>
      </c>
      <c r="I20" s="438">
        <v>80232</v>
      </c>
      <c r="J20" s="396">
        <v>80191</v>
      </c>
      <c r="K20" s="433">
        <v>80274</v>
      </c>
      <c r="L20" s="427">
        <v>80191</v>
      </c>
      <c r="M20" s="396">
        <v>75000</v>
      </c>
      <c r="N20" s="396">
        <v>4879</v>
      </c>
      <c r="O20" s="396">
        <f t="shared" si="0"/>
        <v>874268.48</v>
      </c>
    </row>
    <row r="21" spans="1:15" x14ac:dyDescent="0.25">
      <c r="A21" s="23">
        <v>4</v>
      </c>
      <c r="B21" s="24" t="s">
        <v>19</v>
      </c>
      <c r="C21" s="25">
        <v>82499.789999999994</v>
      </c>
      <c r="D21" s="26">
        <v>86945.51</v>
      </c>
      <c r="E21" s="26">
        <v>84832.99</v>
      </c>
      <c r="F21" s="21">
        <v>81552.14</v>
      </c>
      <c r="G21" s="21">
        <v>85663.65</v>
      </c>
      <c r="H21" s="389">
        <v>84027.93</v>
      </c>
      <c r="I21" s="438">
        <v>98178</v>
      </c>
      <c r="J21" s="396">
        <v>98127</v>
      </c>
      <c r="K21" s="433">
        <v>98229</v>
      </c>
      <c r="L21" s="427">
        <v>98127</v>
      </c>
      <c r="M21" s="396">
        <v>90000</v>
      </c>
      <c r="N21" s="396">
        <v>7746</v>
      </c>
      <c r="O21" s="396">
        <f t="shared" si="0"/>
        <v>995929.01</v>
      </c>
    </row>
    <row r="22" spans="1:15" x14ac:dyDescent="0.25">
      <c r="A22" s="23">
        <v>5</v>
      </c>
      <c r="B22" s="24" t="s">
        <v>20</v>
      </c>
      <c r="C22" s="25">
        <v>59239.79</v>
      </c>
      <c r="D22" s="26">
        <v>62431.07</v>
      </c>
      <c r="E22" s="26">
        <v>60896.959999999999</v>
      </c>
      <c r="F22" s="21">
        <v>65399.94</v>
      </c>
      <c r="G22" s="21">
        <v>59615.62</v>
      </c>
      <c r="H22" s="389">
        <v>58324.83</v>
      </c>
      <c r="I22" s="438">
        <v>76885</v>
      </c>
      <c r="J22" s="396">
        <v>76845</v>
      </c>
      <c r="K22" s="433">
        <v>76924</v>
      </c>
      <c r="L22" s="427">
        <v>76845</v>
      </c>
      <c r="M22" s="396">
        <v>70000</v>
      </c>
      <c r="N22" s="396">
        <v>6547</v>
      </c>
      <c r="O22" s="396">
        <f t="shared" si="0"/>
        <v>749954.21</v>
      </c>
    </row>
    <row r="23" spans="1:15" x14ac:dyDescent="0.25">
      <c r="A23" s="23">
        <v>6</v>
      </c>
      <c r="B23" s="24" t="s">
        <v>21</v>
      </c>
      <c r="C23" s="25">
        <v>56037.98</v>
      </c>
      <c r="D23" s="26">
        <v>56322</v>
      </c>
      <c r="E23" s="26">
        <v>57856.18</v>
      </c>
      <c r="F23" s="21">
        <v>61559.35</v>
      </c>
      <c r="G23" s="21">
        <v>70808.41</v>
      </c>
      <c r="H23" s="389">
        <v>56891.630000000005</v>
      </c>
      <c r="I23" s="438">
        <v>62777</v>
      </c>
      <c r="J23" s="396">
        <v>62745</v>
      </c>
      <c r="K23" s="433">
        <v>62809</v>
      </c>
      <c r="L23" s="427">
        <v>62745</v>
      </c>
      <c r="M23" s="396">
        <v>55000</v>
      </c>
      <c r="N23" s="396">
        <v>7500</v>
      </c>
      <c r="O23" s="396">
        <f t="shared" si="0"/>
        <v>673051.55</v>
      </c>
    </row>
    <row r="24" spans="1:15" x14ac:dyDescent="0.25">
      <c r="A24" s="23">
        <v>7</v>
      </c>
      <c r="B24" s="24" t="s">
        <v>22</v>
      </c>
      <c r="C24" s="25">
        <v>56726.31</v>
      </c>
      <c r="D24" s="26">
        <v>60244.82</v>
      </c>
      <c r="E24" s="26">
        <v>62268.14</v>
      </c>
      <c r="F24" s="21">
        <v>56797.24</v>
      </c>
      <c r="G24" s="21">
        <v>60236.74</v>
      </c>
      <c r="H24" s="389">
        <v>62397.42</v>
      </c>
      <c r="I24" s="438">
        <v>72229</v>
      </c>
      <c r="J24" s="396">
        <v>72192</v>
      </c>
      <c r="K24" s="433">
        <v>72265</v>
      </c>
      <c r="L24" s="427">
        <v>72192</v>
      </c>
      <c r="M24" s="396">
        <v>65000</v>
      </c>
      <c r="N24" s="396">
        <v>6911</v>
      </c>
      <c r="O24" s="396">
        <f t="shared" si="0"/>
        <v>719459.66999999993</v>
      </c>
    </row>
    <row r="25" spans="1:15" x14ac:dyDescent="0.25">
      <c r="A25" s="23">
        <v>8</v>
      </c>
      <c r="B25" s="24" t="s">
        <v>23</v>
      </c>
      <c r="C25" s="25">
        <v>22033.56</v>
      </c>
      <c r="D25" s="26">
        <v>24495.43</v>
      </c>
      <c r="E25" s="26">
        <v>25655.14</v>
      </c>
      <c r="F25" s="21">
        <v>24937.18</v>
      </c>
      <c r="G25" s="21">
        <v>25414.76</v>
      </c>
      <c r="H25" s="389">
        <v>25195.02</v>
      </c>
      <c r="I25" s="438">
        <v>31533</v>
      </c>
      <c r="J25" s="396">
        <v>31517</v>
      </c>
      <c r="K25" s="433">
        <v>31550</v>
      </c>
      <c r="L25" s="427">
        <v>31517</v>
      </c>
      <c r="M25" s="396">
        <v>25000</v>
      </c>
      <c r="N25" s="396">
        <v>6394</v>
      </c>
      <c r="O25" s="396">
        <f t="shared" si="0"/>
        <v>305242.08999999997</v>
      </c>
    </row>
    <row r="26" spans="1:15" ht="15.75" thickBot="1" x14ac:dyDescent="0.3">
      <c r="A26" s="27">
        <v>9</v>
      </c>
      <c r="B26" s="28" t="s">
        <v>24</v>
      </c>
      <c r="C26" s="94">
        <v>25515.040000000001</v>
      </c>
      <c r="D26" s="95">
        <v>22815.74</v>
      </c>
      <c r="E26" s="20">
        <v>34814.07</v>
      </c>
      <c r="F26" s="21">
        <v>28629.51</v>
      </c>
      <c r="G26" s="21">
        <v>34563.11</v>
      </c>
      <c r="H26" s="389">
        <v>34958.26</v>
      </c>
      <c r="I26" s="438">
        <v>38896</v>
      </c>
      <c r="J26" s="396">
        <v>38870</v>
      </c>
      <c r="K26" s="433">
        <v>38923</v>
      </c>
      <c r="L26" s="427">
        <v>38870</v>
      </c>
      <c r="M26" s="396">
        <v>30000</v>
      </c>
      <c r="N26" s="396">
        <v>8687</v>
      </c>
      <c r="O26" s="399">
        <f t="shared" si="0"/>
        <v>375541.73</v>
      </c>
    </row>
    <row r="27" spans="1:15" ht="15.75" thickBot="1" x14ac:dyDescent="0.3">
      <c r="A27" s="29"/>
      <c r="B27" s="29" t="s">
        <v>25</v>
      </c>
      <c r="C27" s="30">
        <f>SUM(C18:C26)</f>
        <v>511780.64999999991</v>
      </c>
      <c r="D27" s="30">
        <f t="shared" ref="D27:O27" si="1">SUM(D18:D26)</f>
        <v>534289.22000000009</v>
      </c>
      <c r="E27" s="30">
        <f t="shared" si="1"/>
        <v>541957.73</v>
      </c>
      <c r="F27" s="30">
        <f t="shared" si="1"/>
        <v>536920.24</v>
      </c>
      <c r="G27" s="30">
        <f t="shared" si="1"/>
        <v>568188.28</v>
      </c>
      <c r="H27" s="30">
        <f t="shared" si="1"/>
        <v>516291.96</v>
      </c>
      <c r="I27" s="30">
        <f t="shared" si="1"/>
        <v>622697</v>
      </c>
      <c r="J27" s="30">
        <f t="shared" si="1"/>
        <v>622370</v>
      </c>
      <c r="K27" s="74">
        <f t="shared" si="1"/>
        <v>623024</v>
      </c>
      <c r="L27" s="428">
        <f t="shared" si="1"/>
        <v>622370</v>
      </c>
      <c r="M27" s="30">
        <f t="shared" si="1"/>
        <v>555000</v>
      </c>
      <c r="N27" s="30">
        <f t="shared" si="1"/>
        <v>64919</v>
      </c>
      <c r="O27" s="30">
        <f t="shared" si="1"/>
        <v>6319808.0800000001</v>
      </c>
    </row>
    <row r="28" spans="1:15" x14ac:dyDescent="0.25">
      <c r="G28" s="2" t="s">
        <v>145</v>
      </c>
      <c r="H28" s="12">
        <f>SUM(C27:H27)</f>
        <v>3209428.08</v>
      </c>
      <c r="K28" s="12"/>
      <c r="M28" s="2" t="s">
        <v>89</v>
      </c>
      <c r="N28" s="400">
        <f>SUM(I27:N27)</f>
        <v>3110380</v>
      </c>
      <c r="O28" s="12">
        <f>N28+H28</f>
        <v>6319808.0800000001</v>
      </c>
    </row>
    <row r="29" spans="1:15" ht="15.75" thickBot="1" x14ac:dyDescent="0.3">
      <c r="A29" s="31" t="s">
        <v>26</v>
      </c>
      <c r="B29" s="32"/>
      <c r="C29" s="33"/>
      <c r="D29" s="33"/>
      <c r="E29" s="33"/>
      <c r="F29" s="33"/>
      <c r="G29" s="33"/>
      <c r="H29" s="33"/>
      <c r="I29" s="33"/>
    </row>
    <row r="30" spans="1:15" ht="30" thickBot="1" x14ac:dyDescent="0.3">
      <c r="A30" s="34" t="s">
        <v>7</v>
      </c>
      <c r="B30" s="35" t="s">
        <v>8</v>
      </c>
      <c r="C30" s="16" t="s">
        <v>9</v>
      </c>
      <c r="D30" s="17" t="s">
        <v>10</v>
      </c>
      <c r="E30" s="17" t="s">
        <v>11</v>
      </c>
      <c r="F30" s="18" t="s">
        <v>12</v>
      </c>
      <c r="G30" s="19" t="s">
        <v>13</v>
      </c>
      <c r="H30" s="19" t="s">
        <v>14</v>
      </c>
      <c r="I30" s="327" t="s">
        <v>136</v>
      </c>
      <c r="J30" s="360" t="s">
        <v>137</v>
      </c>
      <c r="K30" s="360" t="s">
        <v>138</v>
      </c>
      <c r="L30" s="312" t="s">
        <v>139</v>
      </c>
      <c r="M30" s="312" t="s">
        <v>140</v>
      </c>
      <c r="N30" s="312" t="s">
        <v>141</v>
      </c>
      <c r="O30" s="398" t="s">
        <v>90</v>
      </c>
    </row>
    <row r="31" spans="1:15" x14ac:dyDescent="0.25">
      <c r="A31" s="36">
        <v>1</v>
      </c>
      <c r="B31" s="37" t="s">
        <v>16</v>
      </c>
      <c r="C31" s="38"/>
      <c r="D31" s="38"/>
      <c r="E31" s="38"/>
      <c r="F31" s="22">
        <f>SUM('[1]9,2,2, sume laborator tr.II'!G54)</f>
        <v>0</v>
      </c>
      <c r="G31" s="22">
        <f>SUM('[1]9,2,2, sume laborator tr.II'!H54)</f>
        <v>0</v>
      </c>
      <c r="H31" s="392">
        <f>SUM('[1]9,2,2, sume laborator tr.II'!I54)</f>
        <v>0</v>
      </c>
      <c r="I31" s="390"/>
      <c r="J31" s="391"/>
      <c r="K31" s="391"/>
      <c r="L31" s="391"/>
      <c r="M31" s="391"/>
      <c r="N31" s="391"/>
      <c r="O31" s="397">
        <f>SUM(C31:N31)</f>
        <v>0</v>
      </c>
    </row>
    <row r="32" spans="1:15" x14ac:dyDescent="0.25">
      <c r="A32" s="39">
        <v>2</v>
      </c>
      <c r="B32" s="40" t="s">
        <v>17</v>
      </c>
      <c r="C32" s="38">
        <v>13318.18</v>
      </c>
      <c r="D32" s="38">
        <v>14863.48</v>
      </c>
      <c r="E32" s="38">
        <v>19774.62</v>
      </c>
      <c r="F32" s="22">
        <v>9301.83</v>
      </c>
      <c r="G32" s="22">
        <f>SUM('[1]9,2,2, sume laborator tr.II'!H55)</f>
        <v>0</v>
      </c>
      <c r="H32" s="392">
        <f>SUM('[1]9,2,2, sume laborator tr.II'!I55)</f>
        <v>0</v>
      </c>
      <c r="I32" s="390"/>
      <c r="J32" s="391"/>
      <c r="K32" s="391"/>
      <c r="L32" s="391"/>
      <c r="M32" s="391"/>
      <c r="N32" s="391"/>
      <c r="O32" s="397">
        <f t="shared" ref="O32:O39" si="2">SUM(C32:N32)</f>
        <v>57258.11</v>
      </c>
    </row>
    <row r="33" spans="1:15" x14ac:dyDescent="0.25">
      <c r="A33" s="39">
        <v>3</v>
      </c>
      <c r="B33" s="40" t="s">
        <v>18</v>
      </c>
      <c r="C33" s="38">
        <v>561.83000000000004</v>
      </c>
      <c r="D33" s="38">
        <v>837.99</v>
      </c>
      <c r="E33" s="38">
        <v>1199.52</v>
      </c>
      <c r="F33" s="22">
        <v>946.97</v>
      </c>
      <c r="G33" s="22">
        <f>SUM('[1]9,2,2, sume laborator tr.II'!H56)</f>
        <v>0</v>
      </c>
      <c r="H33" s="392">
        <f>SUM('[1]9,2,2, sume laborator tr.II'!I56)</f>
        <v>0</v>
      </c>
      <c r="I33" s="390"/>
      <c r="J33" s="391"/>
      <c r="K33" s="391"/>
      <c r="L33" s="391"/>
      <c r="M33" s="391"/>
      <c r="N33" s="391"/>
      <c r="O33" s="397">
        <f t="shared" si="2"/>
        <v>3546.3100000000004</v>
      </c>
    </row>
    <row r="34" spans="1:15" x14ac:dyDescent="0.25">
      <c r="A34" s="39">
        <v>4</v>
      </c>
      <c r="B34" s="40" t="s">
        <v>19</v>
      </c>
      <c r="C34" s="38"/>
      <c r="D34" s="38"/>
      <c r="E34" s="38"/>
      <c r="F34" s="22">
        <f>SUM('[1]9,2,2, sume laborator tr.II'!G57)</f>
        <v>0</v>
      </c>
      <c r="G34" s="22">
        <f>SUM('[1]9,2,2, sume laborator tr.II'!H57)</f>
        <v>0</v>
      </c>
      <c r="H34" s="392">
        <f>SUM('[1]9,2,2, sume laborator tr.II'!I57)</f>
        <v>0</v>
      </c>
      <c r="I34" s="390"/>
      <c r="J34" s="391"/>
      <c r="K34" s="391"/>
      <c r="L34" s="391"/>
      <c r="M34" s="391"/>
      <c r="N34" s="391"/>
      <c r="O34" s="397">
        <f t="shared" si="2"/>
        <v>0</v>
      </c>
    </row>
    <row r="35" spans="1:15" x14ac:dyDescent="0.25">
      <c r="A35" s="39">
        <v>5</v>
      </c>
      <c r="B35" s="40" t="s">
        <v>20</v>
      </c>
      <c r="C35" s="38">
        <v>6742.32</v>
      </c>
      <c r="D35" s="38">
        <v>8724.24</v>
      </c>
      <c r="E35" s="38">
        <v>10001.209999999999</v>
      </c>
      <c r="F35" s="22">
        <v>4755.99</v>
      </c>
      <c r="G35" s="22">
        <f>SUM('[1]9,2,2, sume laborator tr.II'!H58)</f>
        <v>0</v>
      </c>
      <c r="H35" s="392">
        <f>SUM('[1]9,2,2, sume laborator tr.II'!I58)</f>
        <v>0</v>
      </c>
      <c r="I35" s="390"/>
      <c r="J35" s="391"/>
      <c r="K35" s="391"/>
      <c r="L35" s="391"/>
      <c r="M35" s="391"/>
      <c r="N35" s="391"/>
      <c r="O35" s="397">
        <f t="shared" si="2"/>
        <v>30223.759999999995</v>
      </c>
    </row>
    <row r="36" spans="1:15" x14ac:dyDescent="0.25">
      <c r="A36" s="39">
        <v>6</v>
      </c>
      <c r="B36" s="40" t="s">
        <v>21</v>
      </c>
      <c r="C36" s="38"/>
      <c r="D36" s="38">
        <v>222.43</v>
      </c>
      <c r="E36" s="38">
        <v>475.39</v>
      </c>
      <c r="F36" s="22">
        <v>75.97</v>
      </c>
      <c r="G36" s="22">
        <f>SUM('[1]9,2,2, sume laborator tr.II'!H59)</f>
        <v>0</v>
      </c>
      <c r="H36" s="392">
        <f>SUM('[1]9,2,2, sume laborator tr.II'!I59)</f>
        <v>0</v>
      </c>
      <c r="I36" s="390"/>
      <c r="J36" s="391"/>
      <c r="K36" s="391"/>
      <c r="L36" s="391"/>
      <c r="M36" s="391"/>
      <c r="N36" s="391"/>
      <c r="O36" s="397">
        <f t="shared" si="2"/>
        <v>773.79</v>
      </c>
    </row>
    <row r="37" spans="1:15" x14ac:dyDescent="0.25">
      <c r="A37" s="39">
        <v>7</v>
      </c>
      <c r="B37" s="40" t="s">
        <v>22</v>
      </c>
      <c r="C37" s="38"/>
      <c r="D37" s="38"/>
      <c r="E37" s="38"/>
      <c r="F37" s="22">
        <f>SUM('[1]9,2,2, sume laborator tr.II'!G60)</f>
        <v>0</v>
      </c>
      <c r="G37" s="22">
        <f>SUM('[1]9,2,2, sume laborator tr.II'!H60)</f>
        <v>0</v>
      </c>
      <c r="H37" s="392">
        <f>SUM('[1]9,2,2, sume laborator tr.II'!I60)</f>
        <v>0</v>
      </c>
      <c r="I37" s="390"/>
      <c r="J37" s="391"/>
      <c r="K37" s="391"/>
      <c r="L37" s="391"/>
      <c r="M37" s="391"/>
      <c r="N37" s="391"/>
      <c r="O37" s="397">
        <f t="shared" si="2"/>
        <v>0</v>
      </c>
    </row>
    <row r="38" spans="1:15" x14ac:dyDescent="0.25">
      <c r="A38" s="39">
        <v>8</v>
      </c>
      <c r="B38" s="40" t="s">
        <v>23</v>
      </c>
      <c r="C38" s="38"/>
      <c r="D38" s="38">
        <v>777.02</v>
      </c>
      <c r="E38" s="38"/>
      <c r="F38" s="22">
        <v>230.24</v>
      </c>
      <c r="G38" s="22">
        <f>SUM('[1]9,2,2, sume laborator tr.II'!H61)</f>
        <v>0</v>
      </c>
      <c r="H38" s="392">
        <f>SUM('[1]9,2,2, sume laborator tr.II'!I61)</f>
        <v>0</v>
      </c>
      <c r="I38" s="390"/>
      <c r="J38" s="391"/>
      <c r="K38" s="391"/>
      <c r="L38" s="391"/>
      <c r="M38" s="391"/>
      <c r="N38" s="391"/>
      <c r="O38" s="397">
        <f t="shared" si="2"/>
        <v>1007.26</v>
      </c>
    </row>
    <row r="39" spans="1:15" ht="15.75" thickBot="1" x14ac:dyDescent="0.3">
      <c r="A39" s="39">
        <v>9</v>
      </c>
      <c r="B39" s="41" t="s">
        <v>24</v>
      </c>
      <c r="C39" s="42"/>
      <c r="D39" s="42"/>
      <c r="E39" s="38"/>
      <c r="F39" s="22">
        <f>SUM('[1]9,2,2, sume laborator tr.II'!G62)</f>
        <v>0</v>
      </c>
      <c r="G39" s="22">
        <f>SUM('[1]9,2,2, sume laborator tr.II'!H62)</f>
        <v>0</v>
      </c>
      <c r="H39" s="392">
        <f>SUM('[1]9,2,2, sume laborator tr.II'!I62)</f>
        <v>0</v>
      </c>
      <c r="I39" s="390"/>
      <c r="J39" s="391"/>
      <c r="K39" s="391"/>
      <c r="L39" s="391"/>
      <c r="M39" s="391"/>
      <c r="N39" s="391"/>
      <c r="O39" s="397">
        <f t="shared" si="2"/>
        <v>0</v>
      </c>
    </row>
    <row r="40" spans="1:15" ht="15.75" thickBot="1" x14ac:dyDescent="0.3">
      <c r="A40" s="43"/>
      <c r="B40" s="43" t="s">
        <v>25</v>
      </c>
      <c r="C40" s="44">
        <f>SUM(C31:C39)</f>
        <v>20622.330000000002</v>
      </c>
      <c r="D40" s="44">
        <f t="shared" ref="D40:O40" si="3">SUM(D31:D39)</f>
        <v>25425.16</v>
      </c>
      <c r="E40" s="44">
        <f t="shared" si="3"/>
        <v>31450.739999999998</v>
      </c>
      <c r="F40" s="45">
        <f t="shared" si="3"/>
        <v>15310.999999999998</v>
      </c>
      <c r="G40" s="45">
        <f t="shared" si="3"/>
        <v>0</v>
      </c>
      <c r="H40" s="45">
        <f t="shared" si="3"/>
        <v>0</v>
      </c>
      <c r="I40" s="45">
        <f t="shared" si="3"/>
        <v>0</v>
      </c>
      <c r="J40" s="45">
        <f t="shared" si="3"/>
        <v>0</v>
      </c>
      <c r="K40" s="45">
        <f t="shared" si="3"/>
        <v>0</v>
      </c>
      <c r="L40" s="45">
        <f t="shared" si="3"/>
        <v>0</v>
      </c>
      <c r="M40" s="45">
        <f t="shared" si="3"/>
        <v>0</v>
      </c>
      <c r="N40" s="45">
        <f t="shared" si="3"/>
        <v>0</v>
      </c>
      <c r="O40" s="45">
        <f t="shared" si="3"/>
        <v>92809.229999999981</v>
      </c>
    </row>
    <row r="41" spans="1:15" x14ac:dyDescent="0.25">
      <c r="A41" s="46"/>
      <c r="B41" s="46"/>
      <c r="C41" s="47"/>
      <c r="D41" s="47"/>
      <c r="E41" s="47"/>
      <c r="F41" s="48"/>
      <c r="G41" s="2" t="s">
        <v>145</v>
      </c>
      <c r="H41" s="12">
        <f>SUM(C40:H40)</f>
        <v>92809.23000000001</v>
      </c>
      <c r="I41" s="48"/>
      <c r="M41" s="2" t="s">
        <v>89</v>
      </c>
      <c r="N41" s="12">
        <f>SUM(I40:N40)</f>
        <v>0</v>
      </c>
      <c r="O41" s="12">
        <f>N41+H41</f>
        <v>92809.23000000001</v>
      </c>
    </row>
    <row r="42" spans="1:15" ht="15.75" thickBot="1" x14ac:dyDescent="0.3">
      <c r="A42" s="3" t="s">
        <v>27</v>
      </c>
    </row>
    <row r="43" spans="1:15" ht="30" thickBot="1" x14ac:dyDescent="0.3">
      <c r="A43" s="14" t="s">
        <v>7</v>
      </c>
      <c r="B43" s="15" t="s">
        <v>8</v>
      </c>
      <c r="C43" s="16" t="s">
        <v>9</v>
      </c>
      <c r="D43" s="17" t="s">
        <v>10</v>
      </c>
      <c r="E43" s="17" t="s">
        <v>11</v>
      </c>
      <c r="F43" s="18" t="s">
        <v>12</v>
      </c>
      <c r="G43" s="19" t="s">
        <v>13</v>
      </c>
      <c r="H43" s="17" t="s">
        <v>14</v>
      </c>
      <c r="I43" s="429" t="s">
        <v>136</v>
      </c>
      <c r="J43" s="430" t="s">
        <v>137</v>
      </c>
      <c r="K43" s="431" t="s">
        <v>138</v>
      </c>
      <c r="L43" s="426" t="s">
        <v>139</v>
      </c>
      <c r="M43" s="312" t="s">
        <v>140</v>
      </c>
      <c r="N43" s="312" t="s">
        <v>141</v>
      </c>
      <c r="O43" s="398" t="s">
        <v>90</v>
      </c>
    </row>
    <row r="44" spans="1:15" x14ac:dyDescent="0.25">
      <c r="A44" s="49">
        <v>1</v>
      </c>
      <c r="B44" s="50" t="s">
        <v>22</v>
      </c>
      <c r="C44" s="51">
        <v>240</v>
      </c>
      <c r="D44" s="51">
        <v>1480</v>
      </c>
      <c r="E44" s="52">
        <v>680</v>
      </c>
      <c r="F44" s="53">
        <v>1120</v>
      </c>
      <c r="G44" s="53">
        <v>1520</v>
      </c>
      <c r="H44" s="393">
        <v>1335</v>
      </c>
      <c r="I44" s="432">
        <v>1060</v>
      </c>
      <c r="J44" s="390">
        <v>1060</v>
      </c>
      <c r="K44" s="433">
        <v>1060</v>
      </c>
      <c r="L44" s="427">
        <v>1060</v>
      </c>
      <c r="M44" s="396">
        <v>900</v>
      </c>
      <c r="N44" s="396">
        <v>160</v>
      </c>
      <c r="O44" s="397">
        <f>SUM(C44:N44)</f>
        <v>11675</v>
      </c>
    </row>
    <row r="45" spans="1:15" ht="15.75" thickBot="1" x14ac:dyDescent="0.3">
      <c r="A45" s="54">
        <v>2</v>
      </c>
      <c r="B45" s="55" t="s">
        <v>28</v>
      </c>
      <c r="C45" s="56">
        <v>440</v>
      </c>
      <c r="D45" s="51">
        <v>560</v>
      </c>
      <c r="E45" s="52">
        <v>320</v>
      </c>
      <c r="F45" s="53">
        <v>360</v>
      </c>
      <c r="G45" s="53">
        <v>480</v>
      </c>
      <c r="H45" s="393">
        <v>435</v>
      </c>
      <c r="I45" s="432">
        <v>640</v>
      </c>
      <c r="J45" s="390">
        <v>640</v>
      </c>
      <c r="K45" s="433">
        <v>640</v>
      </c>
      <c r="L45" s="427">
        <v>640</v>
      </c>
      <c r="M45" s="396">
        <v>400</v>
      </c>
      <c r="N45" s="396">
        <v>240</v>
      </c>
      <c r="O45" s="397">
        <f t="shared" ref="O45" si="4">SUM(C45:N45)</f>
        <v>5795</v>
      </c>
    </row>
    <row r="46" spans="1:15" ht="15.75" thickBot="1" x14ac:dyDescent="0.3">
      <c r="A46" s="57"/>
      <c r="B46" s="57" t="s">
        <v>25</v>
      </c>
      <c r="C46" s="58">
        <f>SUM(C44:C45)</f>
        <v>680</v>
      </c>
      <c r="D46" s="59">
        <f t="shared" ref="D46:O46" si="5">SUM(D44:D45)</f>
        <v>2040</v>
      </c>
      <c r="E46" s="59">
        <f t="shared" si="5"/>
        <v>1000</v>
      </c>
      <c r="F46" s="61">
        <f t="shared" si="5"/>
        <v>1480</v>
      </c>
      <c r="G46" s="60">
        <f t="shared" si="5"/>
        <v>2000</v>
      </c>
      <c r="H46" s="60">
        <f t="shared" si="5"/>
        <v>1770</v>
      </c>
      <c r="I46" s="61">
        <f t="shared" si="5"/>
        <v>1700</v>
      </c>
      <c r="J46" s="60">
        <f t="shared" si="5"/>
        <v>1700</v>
      </c>
      <c r="K46" s="75">
        <f t="shared" si="5"/>
        <v>1700</v>
      </c>
      <c r="L46" s="439">
        <f t="shared" si="5"/>
        <v>1700</v>
      </c>
      <c r="M46" s="60">
        <f t="shared" si="5"/>
        <v>1300</v>
      </c>
      <c r="N46" s="60">
        <f t="shared" si="5"/>
        <v>400</v>
      </c>
      <c r="O46" s="60">
        <f t="shared" si="5"/>
        <v>17470</v>
      </c>
    </row>
    <row r="47" spans="1:15" x14ac:dyDescent="0.25">
      <c r="A47" s="62"/>
      <c r="B47" s="62"/>
      <c r="C47" s="63"/>
      <c r="D47" s="63"/>
      <c r="E47" s="63"/>
      <c r="F47" s="63"/>
      <c r="G47" s="2" t="s">
        <v>145</v>
      </c>
      <c r="H47" s="12">
        <f>SUM(C46:H46)</f>
        <v>8970</v>
      </c>
      <c r="I47" s="63"/>
      <c r="M47" s="2" t="s">
        <v>89</v>
      </c>
      <c r="N47" s="400">
        <f>SUM(I46:N46)</f>
        <v>8500</v>
      </c>
      <c r="O47" s="12">
        <f>N47+H47</f>
        <v>17470</v>
      </c>
    </row>
    <row r="48" spans="1:15" ht="15.75" thickBot="1" x14ac:dyDescent="0.3">
      <c r="A48" s="3" t="s">
        <v>29</v>
      </c>
    </row>
    <row r="49" spans="1:15" ht="30" thickBot="1" x14ac:dyDescent="0.3">
      <c r="A49" s="64" t="s">
        <v>7</v>
      </c>
      <c r="B49" s="65" t="s">
        <v>8</v>
      </c>
      <c r="C49" s="16" t="s">
        <v>9</v>
      </c>
      <c r="D49" s="17" t="s">
        <v>10</v>
      </c>
      <c r="E49" s="17" t="s">
        <v>11</v>
      </c>
      <c r="F49" s="18" t="s">
        <v>12</v>
      </c>
      <c r="G49" s="19" t="s">
        <v>13</v>
      </c>
      <c r="H49" s="17" t="s">
        <v>14</v>
      </c>
      <c r="I49" s="429" t="s">
        <v>136</v>
      </c>
      <c r="J49" s="430" t="s">
        <v>137</v>
      </c>
      <c r="K49" s="431" t="s">
        <v>138</v>
      </c>
      <c r="L49" s="437" t="s">
        <v>139</v>
      </c>
      <c r="M49" s="403" t="s">
        <v>140</v>
      </c>
      <c r="N49" s="404" t="s">
        <v>141</v>
      </c>
      <c r="O49" s="435" t="s">
        <v>90</v>
      </c>
    </row>
    <row r="50" spans="1:15" x14ac:dyDescent="0.25">
      <c r="A50" s="66">
        <v>1</v>
      </c>
      <c r="B50" s="67" t="s">
        <v>30</v>
      </c>
      <c r="C50" s="53">
        <v>4880</v>
      </c>
      <c r="D50" s="51">
        <v>5160</v>
      </c>
      <c r="E50" s="52">
        <v>4540</v>
      </c>
      <c r="F50" s="53">
        <v>3980</v>
      </c>
      <c r="G50" s="53">
        <v>5040</v>
      </c>
      <c r="H50" s="393">
        <v>5134</v>
      </c>
      <c r="I50" s="432">
        <v>2426</v>
      </c>
      <c r="J50" s="396">
        <v>2426</v>
      </c>
      <c r="K50" s="433">
        <v>2426</v>
      </c>
      <c r="L50" s="438">
        <v>2426</v>
      </c>
      <c r="M50" s="396">
        <v>2426</v>
      </c>
      <c r="N50" s="433">
        <v>2426</v>
      </c>
      <c r="O50" s="436">
        <f>SUM(C50:N50)</f>
        <v>43290</v>
      </c>
    </row>
    <row r="51" spans="1:15" x14ac:dyDescent="0.25">
      <c r="A51" s="66">
        <v>2</v>
      </c>
      <c r="B51" s="67" t="s">
        <v>31</v>
      </c>
      <c r="C51" s="53">
        <v>4500</v>
      </c>
      <c r="D51" s="51">
        <v>4500</v>
      </c>
      <c r="E51" s="52">
        <v>4500</v>
      </c>
      <c r="F51" s="53">
        <v>4380</v>
      </c>
      <c r="G51" s="53">
        <v>4500</v>
      </c>
      <c r="H51" s="393">
        <v>4406</v>
      </c>
      <c r="I51" s="432">
        <v>6066</v>
      </c>
      <c r="J51" s="396">
        <v>6066</v>
      </c>
      <c r="K51" s="433">
        <v>6066</v>
      </c>
      <c r="L51" s="438">
        <v>6066</v>
      </c>
      <c r="M51" s="396">
        <v>5000</v>
      </c>
      <c r="N51" s="433">
        <v>1090</v>
      </c>
      <c r="O51" s="436">
        <f t="shared" ref="O51:O57" si="6">SUM(C51:N51)</f>
        <v>57140</v>
      </c>
    </row>
    <row r="52" spans="1:15" x14ac:dyDescent="0.25">
      <c r="A52" s="66">
        <v>3</v>
      </c>
      <c r="B52" s="67" t="s">
        <v>32</v>
      </c>
      <c r="C52" s="53">
        <v>4940</v>
      </c>
      <c r="D52" s="51">
        <v>4080</v>
      </c>
      <c r="E52" s="52">
        <v>6260</v>
      </c>
      <c r="F52" s="53">
        <v>4380</v>
      </c>
      <c r="G52" s="53">
        <v>4400</v>
      </c>
      <c r="H52" s="393">
        <v>4436.33</v>
      </c>
      <c r="I52" s="432">
        <v>5530</v>
      </c>
      <c r="J52" s="396">
        <v>5530</v>
      </c>
      <c r="K52" s="433">
        <v>5529</v>
      </c>
      <c r="L52" s="438">
        <v>5474</v>
      </c>
      <c r="M52" s="396">
        <v>5000</v>
      </c>
      <c r="N52" s="433">
        <v>585</v>
      </c>
      <c r="O52" s="436">
        <f t="shared" si="6"/>
        <v>56144.33</v>
      </c>
    </row>
    <row r="53" spans="1:15" x14ac:dyDescent="0.25">
      <c r="A53" s="66">
        <v>4</v>
      </c>
      <c r="B53" s="67" t="s">
        <v>33</v>
      </c>
      <c r="C53" s="53">
        <v>3000</v>
      </c>
      <c r="D53" s="51">
        <v>4020</v>
      </c>
      <c r="E53" s="52">
        <v>4200</v>
      </c>
      <c r="F53" s="53">
        <v>2940</v>
      </c>
      <c r="G53" s="53">
        <v>4980</v>
      </c>
      <c r="H53" s="393">
        <v>2949.67</v>
      </c>
      <c r="I53" s="432">
        <v>4200</v>
      </c>
      <c r="J53" s="396">
        <v>4200</v>
      </c>
      <c r="K53" s="433">
        <v>4199</v>
      </c>
      <c r="L53" s="438">
        <v>4158</v>
      </c>
      <c r="M53" s="396">
        <v>4000</v>
      </c>
      <c r="N53" s="433">
        <v>241</v>
      </c>
      <c r="O53" s="436">
        <f t="shared" si="6"/>
        <v>43087.67</v>
      </c>
    </row>
    <row r="54" spans="1:15" x14ac:dyDescent="0.25">
      <c r="A54" s="66">
        <v>5</v>
      </c>
      <c r="B54" s="67" t="s">
        <v>28</v>
      </c>
      <c r="C54" s="53">
        <v>4530</v>
      </c>
      <c r="D54" s="51">
        <v>4620</v>
      </c>
      <c r="E54" s="52">
        <v>4080</v>
      </c>
      <c r="F54" s="53">
        <v>3800</v>
      </c>
      <c r="G54" s="53">
        <v>4420</v>
      </c>
      <c r="H54" s="393">
        <v>4468.67</v>
      </c>
      <c r="I54" s="432">
        <v>5530</v>
      </c>
      <c r="J54" s="396">
        <v>5530</v>
      </c>
      <c r="K54" s="433">
        <v>5529</v>
      </c>
      <c r="L54" s="438">
        <v>5474</v>
      </c>
      <c r="M54" s="396">
        <v>5000</v>
      </c>
      <c r="N54" s="433">
        <v>585</v>
      </c>
      <c r="O54" s="436">
        <f t="shared" si="6"/>
        <v>53566.67</v>
      </c>
    </row>
    <row r="55" spans="1:15" x14ac:dyDescent="0.25">
      <c r="A55" s="68"/>
      <c r="B55" s="69" t="s">
        <v>24</v>
      </c>
      <c r="C55" s="70">
        <v>1800</v>
      </c>
      <c r="D55" s="71">
        <v>1980</v>
      </c>
      <c r="E55" s="72">
        <v>2400</v>
      </c>
      <c r="F55" s="70">
        <v>240</v>
      </c>
      <c r="G55" s="70"/>
      <c r="H55" s="394">
        <v>0</v>
      </c>
      <c r="I55" s="434"/>
      <c r="J55" s="396"/>
      <c r="K55" s="433"/>
      <c r="L55" s="438"/>
      <c r="M55" s="396"/>
      <c r="N55" s="433"/>
      <c r="O55" s="436">
        <f t="shared" si="6"/>
        <v>6420</v>
      </c>
    </row>
    <row r="56" spans="1:15" x14ac:dyDescent="0.25">
      <c r="A56" s="66">
        <v>6</v>
      </c>
      <c r="B56" s="24" t="s">
        <v>23</v>
      </c>
      <c r="C56" s="53">
        <v>300</v>
      </c>
      <c r="D56" s="51">
        <v>300</v>
      </c>
      <c r="E56" s="52">
        <v>60</v>
      </c>
      <c r="F56" s="53">
        <v>1380</v>
      </c>
      <c r="G56" s="53">
        <v>2670</v>
      </c>
      <c r="H56" s="393">
        <v>3600</v>
      </c>
      <c r="I56" s="432">
        <v>4852</v>
      </c>
      <c r="J56" s="396">
        <v>4852</v>
      </c>
      <c r="K56" s="433">
        <v>4852</v>
      </c>
      <c r="L56" s="438">
        <v>5129</v>
      </c>
      <c r="M56" s="396">
        <v>5000</v>
      </c>
      <c r="N56" s="433">
        <v>231</v>
      </c>
      <c r="O56" s="436">
        <f t="shared" si="6"/>
        <v>33226</v>
      </c>
    </row>
    <row r="57" spans="1:15" ht="15.75" thickBot="1" x14ac:dyDescent="0.3">
      <c r="A57" s="317">
        <v>7</v>
      </c>
      <c r="B57" s="318" t="s">
        <v>34</v>
      </c>
      <c r="C57" s="70">
        <v>2160</v>
      </c>
      <c r="D57" s="71">
        <v>2940</v>
      </c>
      <c r="E57" s="72">
        <v>3120</v>
      </c>
      <c r="F57" s="70">
        <v>2100</v>
      </c>
      <c r="G57" s="70">
        <v>2820</v>
      </c>
      <c r="H57" s="394">
        <v>2151.33</v>
      </c>
      <c r="I57" s="434"/>
      <c r="J57" s="420"/>
      <c r="K57" s="433"/>
      <c r="L57" s="438"/>
      <c r="M57" s="396"/>
      <c r="N57" s="433"/>
      <c r="O57" s="436">
        <f t="shared" si="6"/>
        <v>15291.33</v>
      </c>
    </row>
    <row r="58" spans="1:15" ht="15.75" thickBot="1" x14ac:dyDescent="0.3">
      <c r="A58" s="57"/>
      <c r="B58" s="57" t="s">
        <v>25</v>
      </c>
      <c r="C58" s="73">
        <f t="shared" ref="C58:O58" si="7">SUM(C50:C57)</f>
        <v>26110</v>
      </c>
      <c r="D58" s="73">
        <f t="shared" si="7"/>
        <v>27600</v>
      </c>
      <c r="E58" s="73">
        <f t="shared" si="7"/>
        <v>29160</v>
      </c>
      <c r="F58" s="30">
        <f t="shared" si="7"/>
        <v>23200</v>
      </c>
      <c r="G58" s="30">
        <f t="shared" si="7"/>
        <v>28830</v>
      </c>
      <c r="H58" s="30">
        <f t="shared" si="7"/>
        <v>27146</v>
      </c>
      <c r="I58" s="30">
        <f t="shared" si="7"/>
        <v>28604</v>
      </c>
      <c r="J58" s="30">
        <f t="shared" si="7"/>
        <v>28604</v>
      </c>
      <c r="K58" s="74">
        <f t="shared" si="7"/>
        <v>28601</v>
      </c>
      <c r="L58" s="30">
        <f t="shared" si="7"/>
        <v>28727</v>
      </c>
      <c r="M58" s="30">
        <f t="shared" si="7"/>
        <v>26426</v>
      </c>
      <c r="N58" s="74">
        <f t="shared" si="7"/>
        <v>5158</v>
      </c>
      <c r="O58" s="428">
        <f t="shared" si="7"/>
        <v>308166</v>
      </c>
    </row>
    <row r="59" spans="1:15" x14ac:dyDescent="0.25">
      <c r="F59" s="9"/>
      <c r="G59" s="2" t="s">
        <v>145</v>
      </c>
      <c r="H59" s="12">
        <f>SUM(C58:H58)</f>
        <v>162046</v>
      </c>
      <c r="I59" s="63"/>
      <c r="K59" s="12"/>
      <c r="M59" s="2" t="s">
        <v>89</v>
      </c>
      <c r="N59" s="12">
        <f>SUM(I58:N58)</f>
        <v>146120</v>
      </c>
      <c r="O59" s="12">
        <f>N59+H59</f>
        <v>308166</v>
      </c>
    </row>
    <row r="60" spans="1:15" ht="15.75" thickBot="1" x14ac:dyDescent="0.3">
      <c r="A60" s="3" t="s">
        <v>146</v>
      </c>
    </row>
    <row r="61" spans="1:15" ht="30" thickBot="1" x14ac:dyDescent="0.3">
      <c r="A61" s="395" t="s">
        <v>7</v>
      </c>
      <c r="B61" s="395" t="s">
        <v>8</v>
      </c>
      <c r="C61" s="16" t="s">
        <v>9</v>
      </c>
      <c r="D61" s="17" t="s">
        <v>10</v>
      </c>
      <c r="E61" s="17" t="s">
        <v>11</v>
      </c>
      <c r="F61" s="18" t="s">
        <v>12</v>
      </c>
      <c r="G61" s="19" t="s">
        <v>13</v>
      </c>
      <c r="H61" s="19" t="s">
        <v>14</v>
      </c>
      <c r="I61" s="337" t="s">
        <v>136</v>
      </c>
      <c r="J61" s="353" t="s">
        <v>137</v>
      </c>
      <c r="K61" s="353" t="s">
        <v>138</v>
      </c>
      <c r="L61" s="354" t="s">
        <v>139</v>
      </c>
      <c r="M61" s="354" t="s">
        <v>140</v>
      </c>
      <c r="N61" s="354" t="s">
        <v>141</v>
      </c>
      <c r="O61" s="398" t="s">
        <v>90</v>
      </c>
    </row>
    <row r="62" spans="1:15" x14ac:dyDescent="0.25">
      <c r="A62" s="391">
        <v>1</v>
      </c>
      <c r="B62" s="98" t="s">
        <v>22</v>
      </c>
      <c r="C62" s="397">
        <f>C82+C87</f>
        <v>93785</v>
      </c>
      <c r="D62" s="397">
        <f t="shared" ref="D62:H62" si="8">D82+D87</f>
        <v>100564</v>
      </c>
      <c r="E62" s="397">
        <f t="shared" si="8"/>
        <v>96676</v>
      </c>
      <c r="F62" s="397">
        <f t="shared" si="8"/>
        <v>97186</v>
      </c>
      <c r="G62" s="397">
        <f t="shared" si="8"/>
        <v>104718</v>
      </c>
      <c r="H62" s="397">
        <f t="shared" si="8"/>
        <v>95515.29</v>
      </c>
      <c r="I62" s="397">
        <v>109198</v>
      </c>
      <c r="J62" s="397">
        <v>109198</v>
      </c>
      <c r="K62" s="397">
        <v>109197</v>
      </c>
      <c r="L62" s="397">
        <v>109197</v>
      </c>
      <c r="M62" s="397">
        <v>82000</v>
      </c>
      <c r="N62" s="397">
        <v>27450</v>
      </c>
      <c r="O62" s="397">
        <f>SUM(C62:N62)</f>
        <v>1134684.29</v>
      </c>
    </row>
    <row r="63" spans="1:15" x14ac:dyDescent="0.25">
      <c r="A63" s="81">
        <v>2</v>
      </c>
      <c r="B63" s="82" t="s">
        <v>38</v>
      </c>
      <c r="C63" s="77">
        <v>7771</v>
      </c>
      <c r="D63" s="77">
        <v>8939</v>
      </c>
      <c r="E63" s="78">
        <v>8542</v>
      </c>
      <c r="F63" s="79">
        <v>7316</v>
      </c>
      <c r="G63" s="79">
        <v>8128</v>
      </c>
      <c r="H63" s="79">
        <v>8966.4000000000015</v>
      </c>
      <c r="I63" s="396">
        <v>13946</v>
      </c>
      <c r="J63" s="396">
        <v>13946</v>
      </c>
      <c r="K63" s="396">
        <v>13945</v>
      </c>
      <c r="L63" s="396">
        <v>13945</v>
      </c>
      <c r="M63" s="396">
        <v>10000</v>
      </c>
      <c r="N63" s="396">
        <v>3978</v>
      </c>
      <c r="O63" s="397">
        <f t="shared" ref="O63:O64" si="9">SUM(C63:N63)</f>
        <v>119422.39999999999</v>
      </c>
    </row>
    <row r="64" spans="1:15" x14ac:dyDescent="0.25">
      <c r="A64" s="391"/>
      <c r="B64" s="391"/>
      <c r="C64" s="390">
        <f>SUM(C62:C63)</f>
        <v>101556</v>
      </c>
      <c r="D64" s="390">
        <f t="shared" ref="D64:N64" si="10">SUM(D62:D63)</f>
        <v>109503</v>
      </c>
      <c r="E64" s="390">
        <f t="shared" si="10"/>
        <v>105218</v>
      </c>
      <c r="F64" s="390">
        <f t="shared" si="10"/>
        <v>104502</v>
      </c>
      <c r="G64" s="390">
        <f t="shared" si="10"/>
        <v>112846</v>
      </c>
      <c r="H64" s="390">
        <f t="shared" si="10"/>
        <v>104481.69</v>
      </c>
      <c r="I64" s="390">
        <f t="shared" si="10"/>
        <v>123144</v>
      </c>
      <c r="J64" s="390">
        <f t="shared" si="10"/>
        <v>123144</v>
      </c>
      <c r="K64" s="390">
        <f t="shared" si="10"/>
        <v>123142</v>
      </c>
      <c r="L64" s="390">
        <f t="shared" si="10"/>
        <v>123142</v>
      </c>
      <c r="M64" s="390">
        <f t="shared" si="10"/>
        <v>92000</v>
      </c>
      <c r="N64" s="390">
        <f t="shared" si="10"/>
        <v>31428</v>
      </c>
      <c r="O64" s="397">
        <f t="shared" si="9"/>
        <v>1254106.69</v>
      </c>
    </row>
    <row r="65" spans="1:15" x14ac:dyDescent="0.25">
      <c r="F65" s="9"/>
      <c r="G65" s="2" t="s">
        <v>145</v>
      </c>
      <c r="H65" s="12">
        <f>SUM(C64:H64)</f>
        <v>638106.68999999994</v>
      </c>
      <c r="I65" s="63"/>
      <c r="M65" s="2" t="s">
        <v>89</v>
      </c>
      <c r="N65" s="12">
        <f>SUM(I64:N64)</f>
        <v>616000</v>
      </c>
      <c r="O65" s="12">
        <f>N65+H65</f>
        <v>1254106.69</v>
      </c>
    </row>
    <row r="66" spans="1:15" ht="15.75" thickBot="1" x14ac:dyDescent="0.3">
      <c r="F66" s="9"/>
      <c r="G66" s="9"/>
      <c r="H66" s="9"/>
      <c r="I66" s="9"/>
    </row>
    <row r="67" spans="1:15" ht="30" thickBot="1" x14ac:dyDescent="0.3">
      <c r="A67" s="83" t="s">
        <v>39</v>
      </c>
      <c r="B67" s="84"/>
      <c r="C67" s="16" t="s">
        <v>9</v>
      </c>
      <c r="D67" s="17" t="s">
        <v>10</v>
      </c>
      <c r="E67" s="17" t="s">
        <v>11</v>
      </c>
      <c r="F67" s="18" t="s">
        <v>12</v>
      </c>
      <c r="G67" s="19" t="s">
        <v>13</v>
      </c>
      <c r="H67" s="19" t="s">
        <v>14</v>
      </c>
      <c r="I67" s="337" t="s">
        <v>136</v>
      </c>
      <c r="J67" s="353" t="s">
        <v>137</v>
      </c>
      <c r="K67" s="353" t="s">
        <v>138</v>
      </c>
      <c r="L67" s="354" t="s">
        <v>139</v>
      </c>
      <c r="M67" s="354" t="s">
        <v>140</v>
      </c>
      <c r="N67" s="354" t="s">
        <v>141</v>
      </c>
      <c r="O67" s="398" t="s">
        <v>90</v>
      </c>
    </row>
    <row r="68" spans="1:15" ht="15.75" thickBot="1" x14ac:dyDescent="0.3">
      <c r="A68" s="85"/>
      <c r="B68" s="86"/>
      <c r="C68" s="401">
        <f t="shared" ref="C68:O68" si="11">C27+C40+C46+C58+C64</f>
        <v>660748.97999999986</v>
      </c>
      <c r="D68" s="401">
        <f t="shared" si="11"/>
        <v>698857.38000000012</v>
      </c>
      <c r="E68" s="401">
        <f t="shared" si="11"/>
        <v>708786.47</v>
      </c>
      <c r="F68" s="401">
        <f t="shared" si="11"/>
        <v>681413.24</v>
      </c>
      <c r="G68" s="401">
        <f t="shared" si="11"/>
        <v>711864.28</v>
      </c>
      <c r="H68" s="401">
        <f t="shared" si="11"/>
        <v>649689.64999999991</v>
      </c>
      <c r="I68" s="401">
        <f t="shared" si="11"/>
        <v>776145</v>
      </c>
      <c r="J68" s="401">
        <f t="shared" si="11"/>
        <v>775818</v>
      </c>
      <c r="K68" s="401">
        <f t="shared" si="11"/>
        <v>776467</v>
      </c>
      <c r="L68" s="401">
        <f t="shared" si="11"/>
        <v>775939</v>
      </c>
      <c r="M68" s="401">
        <f t="shared" si="11"/>
        <v>674726</v>
      </c>
      <c r="N68" s="401">
        <f t="shared" si="11"/>
        <v>101905</v>
      </c>
      <c r="O68" s="401">
        <f t="shared" si="11"/>
        <v>7992360</v>
      </c>
    </row>
    <row r="69" spans="1:15" x14ac:dyDescent="0.25">
      <c r="F69" s="9"/>
      <c r="G69" s="9"/>
      <c r="H69" s="9"/>
      <c r="I69" s="9"/>
      <c r="O69" s="12"/>
    </row>
    <row r="70" spans="1:15" x14ac:dyDescent="0.25">
      <c r="B70" s="3" t="s">
        <v>151</v>
      </c>
      <c r="C70" s="76">
        <f>SUM(C68:E68)</f>
        <v>2068392.8299999998</v>
      </c>
      <c r="F70" s="8" t="s">
        <v>155</v>
      </c>
      <c r="G70" s="9"/>
      <c r="H70" s="9" t="s">
        <v>156</v>
      </c>
      <c r="I70" s="9"/>
      <c r="O70" s="12"/>
    </row>
    <row r="71" spans="1:15" x14ac:dyDescent="0.25">
      <c r="B71" s="3" t="s">
        <v>152</v>
      </c>
      <c r="C71" s="76">
        <f>SUM(F68:H68)</f>
        <v>2042967.17</v>
      </c>
      <c r="D71" s="76">
        <f>SUM(C70:C71)+C76</f>
        <v>4137570</v>
      </c>
      <c r="F71" s="10">
        <v>4137570</v>
      </c>
      <c r="G71" s="9"/>
      <c r="H71" s="11">
        <f>F71-D71</f>
        <v>0</v>
      </c>
      <c r="I71" s="9"/>
      <c r="O71" s="12"/>
    </row>
    <row r="72" spans="1:15" x14ac:dyDescent="0.25">
      <c r="B72" s="3" t="s">
        <v>150</v>
      </c>
      <c r="C72" s="76">
        <f>SUM(I68:K68)</f>
        <v>2328430</v>
      </c>
      <c r="F72" s="10">
        <v>2328430</v>
      </c>
      <c r="G72" s="9"/>
      <c r="H72" s="11">
        <f>F72-C72</f>
        <v>0</v>
      </c>
      <c r="I72" s="9"/>
      <c r="O72" s="12"/>
    </row>
    <row r="73" spans="1:15" x14ac:dyDescent="0.25">
      <c r="B73" s="3" t="s">
        <v>144</v>
      </c>
      <c r="C73" s="76">
        <f>SUM(L68:N68)</f>
        <v>1552570</v>
      </c>
      <c r="D73" s="76"/>
      <c r="F73" s="10">
        <v>1552570</v>
      </c>
      <c r="G73" s="9"/>
      <c r="H73" s="11">
        <f t="shared" ref="H73:H74" si="12">F73-C73</f>
        <v>0</v>
      </c>
      <c r="I73" s="9"/>
      <c r="O73" s="12"/>
    </row>
    <row r="74" spans="1:15" x14ac:dyDescent="0.25">
      <c r="B74" s="402" t="s">
        <v>153</v>
      </c>
      <c r="C74" s="76">
        <f>SUM(C70:C73)</f>
        <v>7992360</v>
      </c>
      <c r="F74" s="10">
        <f>SUM(F71:F73)</f>
        <v>8018570</v>
      </c>
      <c r="G74" s="9"/>
      <c r="H74" s="11">
        <f t="shared" si="12"/>
        <v>26210</v>
      </c>
      <c r="I74" s="9"/>
    </row>
    <row r="75" spans="1:15" x14ac:dyDescent="0.25">
      <c r="F75" s="9"/>
      <c r="G75" s="9"/>
      <c r="H75" s="9"/>
      <c r="I75" s="9"/>
    </row>
    <row r="76" spans="1:15" x14ac:dyDescent="0.25">
      <c r="B76" s="2" t="s">
        <v>171</v>
      </c>
      <c r="C76" s="76">
        <v>26210</v>
      </c>
      <c r="F76" s="9"/>
      <c r="G76" s="9"/>
      <c r="H76" s="9"/>
      <c r="I76" s="9"/>
    </row>
    <row r="77" spans="1:15" x14ac:dyDescent="0.25">
      <c r="B77" s="3" t="s">
        <v>154</v>
      </c>
      <c r="C77" s="76">
        <f>SUM(C74:C76)</f>
        <v>8018570</v>
      </c>
      <c r="F77" s="9"/>
      <c r="G77" s="9"/>
      <c r="H77" s="9"/>
      <c r="I77" s="9"/>
    </row>
    <row r="78" spans="1:15" ht="18" customHeight="1" x14ac:dyDescent="0.25">
      <c r="F78" s="9"/>
      <c r="G78" s="9"/>
      <c r="H78" s="9"/>
      <c r="I78" s="9"/>
    </row>
    <row r="79" spans="1:15" x14ac:dyDescent="0.25">
      <c r="A79" s="457"/>
      <c r="B79" s="457"/>
      <c r="C79" s="457" t="s">
        <v>147</v>
      </c>
      <c r="D79" s="457"/>
      <c r="E79" s="457"/>
      <c r="F79" s="458"/>
      <c r="G79" s="458"/>
      <c r="H79" s="458"/>
      <c r="I79" s="458"/>
      <c r="J79" s="457"/>
      <c r="K79" s="457"/>
      <c r="L79" s="457"/>
      <c r="M79" s="457"/>
    </row>
    <row r="80" spans="1:15" ht="15.75" thickBot="1" x14ac:dyDescent="0.3">
      <c r="A80" s="459" t="s">
        <v>35</v>
      </c>
      <c r="B80" s="457"/>
      <c r="C80" s="457"/>
      <c r="D80" s="457"/>
      <c r="E80" s="457"/>
      <c r="F80" s="457"/>
      <c r="G80" s="457"/>
      <c r="H80" s="457"/>
      <c r="I80" s="457"/>
      <c r="J80" s="457"/>
      <c r="K80" s="457"/>
      <c r="L80" s="457"/>
      <c r="M80" s="457"/>
    </row>
    <row r="81" spans="1:13" ht="27" thickBot="1" x14ac:dyDescent="0.3">
      <c r="A81" s="460" t="s">
        <v>7</v>
      </c>
      <c r="B81" s="460" t="s">
        <v>8</v>
      </c>
      <c r="C81" s="461" t="s">
        <v>9</v>
      </c>
      <c r="D81" s="462" t="s">
        <v>10</v>
      </c>
      <c r="E81" s="462" t="s">
        <v>11</v>
      </c>
      <c r="F81" s="463" t="s">
        <v>12</v>
      </c>
      <c r="G81" s="464" t="s">
        <v>13</v>
      </c>
      <c r="H81" s="464" t="s">
        <v>14</v>
      </c>
      <c r="I81" s="465" t="s">
        <v>15</v>
      </c>
      <c r="J81" s="466"/>
      <c r="K81" s="457"/>
      <c r="L81" s="457"/>
      <c r="M81" s="457"/>
    </row>
    <row r="82" spans="1:13" ht="15.75" thickBot="1" x14ac:dyDescent="0.3">
      <c r="A82" s="467">
        <v>1</v>
      </c>
      <c r="B82" s="468" t="s">
        <v>22</v>
      </c>
      <c r="C82" s="469">
        <v>81270</v>
      </c>
      <c r="D82" s="469">
        <v>83570</v>
      </c>
      <c r="E82" s="470">
        <v>78145</v>
      </c>
      <c r="F82" s="471">
        <v>79885</v>
      </c>
      <c r="G82" s="471">
        <v>87345</v>
      </c>
      <c r="H82" s="471">
        <v>78647.009999999995</v>
      </c>
      <c r="I82" s="472">
        <f>SUM(C82:H82)</f>
        <v>488862.01</v>
      </c>
      <c r="J82" s="473"/>
      <c r="K82" s="457"/>
      <c r="L82" s="457"/>
      <c r="M82" s="457"/>
    </row>
    <row r="83" spans="1:13" ht="15.75" thickBot="1" x14ac:dyDescent="0.3">
      <c r="A83" s="474"/>
      <c r="B83" s="474" t="s">
        <v>25</v>
      </c>
      <c r="C83" s="475">
        <f t="shared" ref="C83:I83" si="13">SUM(C82)</f>
        <v>81270</v>
      </c>
      <c r="D83" s="475">
        <f t="shared" si="13"/>
        <v>83570</v>
      </c>
      <c r="E83" s="476">
        <f t="shared" si="13"/>
        <v>78145</v>
      </c>
      <c r="F83" s="477">
        <f t="shared" si="13"/>
        <v>79885</v>
      </c>
      <c r="G83" s="476">
        <f t="shared" si="13"/>
        <v>87345</v>
      </c>
      <c r="H83" s="476">
        <f t="shared" si="13"/>
        <v>78647.009999999995</v>
      </c>
      <c r="I83" s="478">
        <f t="shared" si="13"/>
        <v>488862.01</v>
      </c>
      <c r="J83" s="457"/>
      <c r="K83" s="457"/>
      <c r="L83" s="457"/>
      <c r="M83" s="457"/>
    </row>
    <row r="84" spans="1:13" x14ac:dyDescent="0.25">
      <c r="A84" s="457"/>
      <c r="B84" s="457"/>
      <c r="C84" s="457"/>
      <c r="D84" s="457"/>
      <c r="E84" s="457"/>
      <c r="F84" s="457"/>
      <c r="G84" s="457"/>
      <c r="H84" s="457"/>
      <c r="I84" s="459"/>
      <c r="J84" s="458"/>
      <c r="K84" s="458"/>
      <c r="L84" s="457"/>
      <c r="M84" s="457"/>
    </row>
    <row r="85" spans="1:13" ht="15.75" thickBot="1" x14ac:dyDescent="0.3">
      <c r="A85" s="459" t="s">
        <v>36</v>
      </c>
      <c r="B85" s="457"/>
      <c r="C85" s="457"/>
      <c r="D85" s="457"/>
      <c r="E85" s="457"/>
      <c r="F85" s="457"/>
      <c r="G85" s="457"/>
      <c r="H85" s="457"/>
      <c r="I85" s="457"/>
      <c r="J85" s="458"/>
      <c r="K85" s="458"/>
      <c r="L85" s="457"/>
      <c r="M85" s="457"/>
    </row>
    <row r="86" spans="1:13" ht="27" thickBot="1" x14ac:dyDescent="0.3">
      <c r="A86" s="479" t="s">
        <v>7</v>
      </c>
      <c r="B86" s="479" t="s">
        <v>8</v>
      </c>
      <c r="C86" s="461" t="s">
        <v>9</v>
      </c>
      <c r="D86" s="462" t="s">
        <v>10</v>
      </c>
      <c r="E86" s="462" t="s">
        <v>11</v>
      </c>
      <c r="F86" s="463" t="s">
        <v>12</v>
      </c>
      <c r="G86" s="464" t="s">
        <v>13</v>
      </c>
      <c r="H86" s="464" t="s">
        <v>14</v>
      </c>
      <c r="I86" s="465" t="s">
        <v>15</v>
      </c>
      <c r="J86" s="466"/>
      <c r="K86" s="458"/>
      <c r="L86" s="457"/>
      <c r="M86" s="457"/>
    </row>
    <row r="87" spans="1:13" x14ac:dyDescent="0.25">
      <c r="A87" s="480">
        <v>1</v>
      </c>
      <c r="B87" s="481" t="s">
        <v>37</v>
      </c>
      <c r="C87" s="482">
        <v>12515</v>
      </c>
      <c r="D87" s="482">
        <v>16994</v>
      </c>
      <c r="E87" s="483">
        <v>18531</v>
      </c>
      <c r="F87" s="484">
        <v>17301</v>
      </c>
      <c r="G87" s="484">
        <v>17373</v>
      </c>
      <c r="H87" s="484">
        <v>16868.28</v>
      </c>
      <c r="I87" s="485">
        <f>SUM(C87:H87)</f>
        <v>99582.28</v>
      </c>
      <c r="J87" s="473"/>
      <c r="K87" s="458"/>
      <c r="L87" s="457"/>
      <c r="M87" s="457"/>
    </row>
    <row r="88" spans="1:13" ht="15.75" thickBot="1" x14ac:dyDescent="0.3">
      <c r="A88" s="486">
        <v>2</v>
      </c>
      <c r="B88" s="487" t="s">
        <v>38</v>
      </c>
      <c r="C88" s="482">
        <v>7771</v>
      </c>
      <c r="D88" s="482">
        <v>8939</v>
      </c>
      <c r="E88" s="483">
        <v>8542</v>
      </c>
      <c r="F88" s="484">
        <v>7316</v>
      </c>
      <c r="G88" s="484">
        <v>8128</v>
      </c>
      <c r="H88" s="484">
        <v>8966.4000000000015</v>
      </c>
      <c r="I88" s="485">
        <f>SUM(C88:H88)</f>
        <v>49662.400000000001</v>
      </c>
      <c r="J88" s="473"/>
      <c r="K88" s="457" t="s">
        <v>40</v>
      </c>
      <c r="L88" s="457"/>
      <c r="M88" s="457"/>
    </row>
    <row r="89" spans="1:13" ht="15.75" thickBot="1" x14ac:dyDescent="0.3">
      <c r="A89" s="474"/>
      <c r="B89" s="474" t="s">
        <v>25</v>
      </c>
      <c r="C89" s="488">
        <f t="shared" ref="C89:I89" si="14">SUM(C87:C88)</f>
        <v>20286</v>
      </c>
      <c r="D89" s="488">
        <f t="shared" si="14"/>
        <v>25933</v>
      </c>
      <c r="E89" s="488">
        <f t="shared" si="14"/>
        <v>27073</v>
      </c>
      <c r="F89" s="488">
        <f t="shared" si="14"/>
        <v>24617</v>
      </c>
      <c r="G89" s="488">
        <f t="shared" si="14"/>
        <v>25501</v>
      </c>
      <c r="H89" s="488">
        <f t="shared" si="14"/>
        <v>25834.68</v>
      </c>
      <c r="I89" s="489">
        <f t="shared" si="14"/>
        <v>149244.68</v>
      </c>
      <c r="J89" s="490"/>
      <c r="K89" s="491" t="s">
        <v>41</v>
      </c>
      <c r="L89" s="457"/>
      <c r="M89" s="457"/>
    </row>
    <row r="90" spans="1:13" x14ac:dyDescent="0.25">
      <c r="J90" s="9"/>
      <c r="K90" s="9"/>
    </row>
    <row r="91" spans="1:13" x14ac:dyDescent="0.25">
      <c r="A91" s="9"/>
      <c r="C91" s="8"/>
      <c r="D91" s="87"/>
      <c r="E91" s="87"/>
      <c r="F91" s="10"/>
      <c r="G91" s="10"/>
      <c r="H91" s="10"/>
      <c r="I91" s="10"/>
      <c r="J91" s="9"/>
      <c r="K91" s="9"/>
    </row>
    <row r="92" spans="1:13" x14ac:dyDescent="0.25">
      <c r="A92" s="9"/>
      <c r="C92" s="10"/>
      <c r="D92" s="88"/>
      <c r="E92" s="88"/>
      <c r="F92" s="10"/>
      <c r="G92" s="10"/>
      <c r="H92" s="76"/>
      <c r="I92" s="10"/>
      <c r="J92" s="9"/>
      <c r="K92" s="9"/>
    </row>
    <row r="93" spans="1:13" x14ac:dyDescent="0.25">
      <c r="A93" s="9"/>
      <c r="C93" s="10"/>
      <c r="D93" s="88"/>
      <c r="E93" s="88"/>
      <c r="F93" s="10"/>
      <c r="G93" s="10"/>
      <c r="H93" s="10"/>
      <c r="I93" s="10"/>
    </row>
    <row r="94" spans="1:13" x14ac:dyDescent="0.25">
      <c r="A94" s="9"/>
      <c r="B94" s="8"/>
      <c r="C94" s="10"/>
      <c r="D94" s="88"/>
      <c r="E94" s="88"/>
      <c r="F94" s="10"/>
      <c r="G94" s="10"/>
      <c r="H94" s="10"/>
      <c r="I94" s="10"/>
    </row>
    <row r="95" spans="1:13" x14ac:dyDescent="0.25">
      <c r="A95" s="9"/>
      <c r="B95" s="8"/>
      <c r="C95" s="10"/>
      <c r="D95" s="88"/>
      <c r="E95" s="88"/>
      <c r="F95" s="10"/>
      <c r="G95" s="10"/>
      <c r="H95" s="10"/>
      <c r="I95" s="10"/>
    </row>
  </sheetData>
  <pageMargins left="0.19685039370078741" right="0" top="0.19685039370078741" bottom="0.39370078740157483" header="0.31496062992125984" footer="0.31496062992125984"/>
  <pageSetup paperSize="9" scale="75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19" workbookViewId="0">
      <selection activeCell="J27" sqref="J27"/>
    </sheetView>
  </sheetViews>
  <sheetFormatPr defaultRowHeight="15.75" x14ac:dyDescent="0.25"/>
  <cols>
    <col min="1" max="1" width="28.7109375" style="135" bestFit="1" customWidth="1"/>
    <col min="2" max="2" width="13.140625" style="135" bestFit="1" customWidth="1"/>
    <col min="3" max="3" width="17.7109375" style="135" bestFit="1" customWidth="1"/>
    <col min="4" max="4" width="13.140625" style="135" bestFit="1" customWidth="1"/>
    <col min="5" max="5" width="17.28515625" style="135" bestFit="1" customWidth="1"/>
    <col min="6" max="6" width="16" style="135" customWidth="1"/>
    <col min="7" max="7" width="24.5703125" style="135" bestFit="1" customWidth="1"/>
    <col min="8" max="8" width="9.85546875" style="135" bestFit="1" customWidth="1"/>
    <col min="9" max="16384" width="9.140625" style="135"/>
  </cols>
  <sheetData>
    <row r="1" spans="1:8" s="151" customFormat="1" x14ac:dyDescent="0.25">
      <c r="A1" s="3" t="s">
        <v>163</v>
      </c>
      <c r="B1" s="456"/>
    </row>
    <row r="2" spans="1:8" s="99" customFormat="1" ht="15" x14ac:dyDescent="0.25">
      <c r="A2" s="3" t="s">
        <v>2</v>
      </c>
      <c r="B2" s="3"/>
      <c r="C2" s="3" t="s">
        <v>44</v>
      </c>
      <c r="F2" s="3" t="s">
        <v>3</v>
      </c>
      <c r="H2" s="3"/>
    </row>
    <row r="3" spans="1:8" s="99" customFormat="1" ht="15" x14ac:dyDescent="0.25">
      <c r="A3" s="3" t="s">
        <v>43</v>
      </c>
      <c r="B3" s="3"/>
      <c r="C3" s="3" t="s">
        <v>45</v>
      </c>
      <c r="F3" s="1" t="s">
        <v>4</v>
      </c>
      <c r="H3" s="1"/>
    </row>
    <row r="4" spans="1:8" s="151" customFormat="1" x14ac:dyDescent="0.25">
      <c r="A4" s="3"/>
      <c r="B4" s="456"/>
    </row>
    <row r="5" spans="1:8" s="151" customFormat="1" x14ac:dyDescent="0.25">
      <c r="A5" s="3"/>
      <c r="B5" s="456"/>
    </row>
    <row r="6" spans="1:8" s="151" customFormat="1" x14ac:dyDescent="0.25"/>
    <row r="7" spans="1:8" x14ac:dyDescent="0.25">
      <c r="C7" s="151" t="s">
        <v>87</v>
      </c>
    </row>
    <row r="8" spans="1:8" x14ac:dyDescent="0.25">
      <c r="C8" s="151"/>
    </row>
    <row r="9" spans="1:8" x14ac:dyDescent="0.25">
      <c r="A9" s="102" t="s">
        <v>90</v>
      </c>
      <c r="B9" s="263">
        <f>SUM(B10:B12)</f>
        <v>7992360</v>
      </c>
    </row>
    <row r="10" spans="1:8" x14ac:dyDescent="0.25">
      <c r="A10" s="102" t="s">
        <v>88</v>
      </c>
      <c r="B10" s="263">
        <v>4111360</v>
      </c>
    </row>
    <row r="11" spans="1:8" x14ac:dyDescent="0.25">
      <c r="A11" s="102" t="s">
        <v>127</v>
      </c>
      <c r="B11" s="263">
        <v>2328430</v>
      </c>
      <c r="C11" s="188"/>
    </row>
    <row r="12" spans="1:8" x14ac:dyDescent="0.25">
      <c r="A12" s="102" t="s">
        <v>128</v>
      </c>
      <c r="B12" s="263">
        <v>1552570</v>
      </c>
    </row>
    <row r="13" spans="1:8" x14ac:dyDescent="0.25">
      <c r="A13" s="102" t="s">
        <v>129</v>
      </c>
      <c r="B13" s="263">
        <v>26210</v>
      </c>
      <c r="C13" s="188">
        <f>B9+B13</f>
        <v>8018570</v>
      </c>
    </row>
    <row r="14" spans="1:8" x14ac:dyDescent="0.25">
      <c r="A14" s="102"/>
      <c r="B14" s="263"/>
      <c r="C14" s="188"/>
    </row>
    <row r="15" spans="1:8" x14ac:dyDescent="0.25">
      <c r="A15" s="102"/>
      <c r="B15" s="263" t="s">
        <v>167</v>
      </c>
    </row>
    <row r="16" spans="1:8" ht="16.5" thickBot="1" x14ac:dyDescent="0.3"/>
    <row r="17" spans="1:6" ht="16.5" thickBot="1" x14ac:dyDescent="0.3">
      <c r="A17" s="136" t="s">
        <v>95</v>
      </c>
      <c r="B17" s="194" t="s">
        <v>96</v>
      </c>
      <c r="C17" s="194" t="s">
        <v>94</v>
      </c>
      <c r="D17" s="337" t="s">
        <v>134</v>
      </c>
      <c r="E17" s="278" t="s">
        <v>127</v>
      </c>
      <c r="F17" s="342" t="s">
        <v>128</v>
      </c>
    </row>
    <row r="18" spans="1:6" x14ac:dyDescent="0.25">
      <c r="A18" s="192" t="s">
        <v>91</v>
      </c>
      <c r="B18" s="193">
        <v>3209428.08</v>
      </c>
      <c r="C18" s="324">
        <f>ROUND(B18/B$22*100,2)</f>
        <v>79.87</v>
      </c>
      <c r="D18" s="279">
        <v>3100000</v>
      </c>
      <c r="E18" s="423">
        <f>D18*60/100</f>
        <v>1860000</v>
      </c>
      <c r="F18" s="424">
        <f>D18-E18</f>
        <v>1240000</v>
      </c>
    </row>
    <row r="19" spans="1:6" x14ac:dyDescent="0.25">
      <c r="A19" s="189" t="s">
        <v>92</v>
      </c>
      <c r="B19" s="190">
        <v>8970</v>
      </c>
      <c r="C19" s="324">
        <f>ROUND(B19/B$22*100,2)</f>
        <v>0.22</v>
      </c>
      <c r="D19" s="340">
        <v>8500</v>
      </c>
      <c r="E19" s="423">
        <f t="shared" ref="E19:E20" si="0">D19*60/100</f>
        <v>5100</v>
      </c>
      <c r="F19" s="424">
        <f t="shared" ref="F19:F21" si="1">D19-E19</f>
        <v>3400</v>
      </c>
    </row>
    <row r="20" spans="1:6" x14ac:dyDescent="0.25">
      <c r="A20" s="189" t="s">
        <v>115</v>
      </c>
      <c r="B20" s="190">
        <v>162046</v>
      </c>
      <c r="C20" s="324">
        <f>ROUND(B20/B$22*100,2)</f>
        <v>4.03</v>
      </c>
      <c r="D20" s="340">
        <v>156500</v>
      </c>
      <c r="E20" s="423">
        <f t="shared" si="0"/>
        <v>93900</v>
      </c>
      <c r="F20" s="424">
        <f t="shared" si="1"/>
        <v>62600</v>
      </c>
    </row>
    <row r="21" spans="1:6" ht="16.5" thickBot="1" x14ac:dyDescent="0.3">
      <c r="A21" s="280" t="s">
        <v>93</v>
      </c>
      <c r="B21" s="281">
        <v>638106.68999999994</v>
      </c>
      <c r="C21" s="325">
        <f>ROUND(B21/B$22*100,2)</f>
        <v>15.88</v>
      </c>
      <c r="D21" s="341">
        <v>616000</v>
      </c>
      <c r="E21" s="423">
        <v>369430</v>
      </c>
      <c r="F21" s="424">
        <f t="shared" si="1"/>
        <v>246570</v>
      </c>
    </row>
    <row r="22" spans="1:6" ht="16.5" thickBot="1" x14ac:dyDescent="0.3">
      <c r="A22" s="110" t="s">
        <v>25</v>
      </c>
      <c r="B22" s="283">
        <f>SUM(B18:B21)</f>
        <v>4018550.77</v>
      </c>
      <c r="C22" s="326">
        <f t="shared" ref="C22" si="2">SUM(C18:C21)</f>
        <v>100</v>
      </c>
      <c r="D22" s="326">
        <f>SUM(D18:D21)</f>
        <v>3881000</v>
      </c>
      <c r="E22" s="326">
        <f t="shared" ref="E22:F22" si="3">SUM(E18:E21)</f>
        <v>2328430</v>
      </c>
      <c r="F22" s="284">
        <f t="shared" si="3"/>
        <v>1552570</v>
      </c>
    </row>
    <row r="23" spans="1:6" x14ac:dyDescent="0.25">
      <c r="A23" s="192" t="s">
        <v>97</v>
      </c>
      <c r="B23" s="282">
        <f>92809.23</f>
        <v>92809.23</v>
      </c>
      <c r="C23" s="192"/>
    </row>
    <row r="24" spans="1:6" x14ac:dyDescent="0.25">
      <c r="A24" s="328" t="s">
        <v>129</v>
      </c>
      <c r="B24" s="329">
        <v>26210</v>
      </c>
      <c r="C24" s="328"/>
      <c r="E24" s="135">
        <f>ROUND(E25/D22*100,0)</f>
        <v>60</v>
      </c>
      <c r="F24" s="135">
        <f>ROUND(F25/D22*100,0)</f>
        <v>40</v>
      </c>
    </row>
    <row r="25" spans="1:6" x14ac:dyDescent="0.25">
      <c r="A25" s="191" t="s">
        <v>98</v>
      </c>
      <c r="B25" s="191">
        <f>SUM(B22:B24)</f>
        <v>4137570</v>
      </c>
      <c r="C25" s="190"/>
      <c r="E25" s="191">
        <v>2328430</v>
      </c>
      <c r="F25" s="191">
        <v>1552570</v>
      </c>
    </row>
    <row r="26" spans="1:6" x14ac:dyDescent="0.25">
      <c r="E26" s="188"/>
      <c r="F26" s="188"/>
    </row>
    <row r="27" spans="1:6" x14ac:dyDescent="0.25">
      <c r="A27" s="135" t="s">
        <v>164</v>
      </c>
      <c r="E27" s="188"/>
      <c r="F27" s="188"/>
    </row>
    <row r="28" spans="1:6" x14ac:dyDescent="0.25">
      <c r="A28" s="135" t="s">
        <v>158</v>
      </c>
      <c r="E28" s="188"/>
      <c r="F28" s="188"/>
    </row>
    <row r="29" spans="1:6" x14ac:dyDescent="0.25">
      <c r="A29" s="135" t="s">
        <v>159</v>
      </c>
      <c r="E29" s="188"/>
      <c r="F29" s="188"/>
    </row>
    <row r="30" spans="1:6" x14ac:dyDescent="0.25">
      <c r="A30" s="135" t="s">
        <v>160</v>
      </c>
      <c r="E30" s="188"/>
      <c r="F30" s="188"/>
    </row>
    <row r="31" spans="1:6" x14ac:dyDescent="0.25">
      <c r="A31" s="135" t="s">
        <v>161</v>
      </c>
      <c r="E31" s="188"/>
      <c r="F31" s="188"/>
    </row>
    <row r="32" spans="1:6" x14ac:dyDescent="0.25">
      <c r="E32" s="188"/>
      <c r="F32" s="188"/>
    </row>
    <row r="33" spans="1:9" x14ac:dyDescent="0.25">
      <c r="B33" s="102" t="s">
        <v>165</v>
      </c>
      <c r="E33" s="188"/>
      <c r="F33" s="188"/>
    </row>
    <row r="34" spans="1:9" x14ac:dyDescent="0.25">
      <c r="B34" s="102" t="s">
        <v>166</v>
      </c>
      <c r="E34" s="188"/>
      <c r="F34" s="188"/>
    </row>
    <row r="35" spans="1:9" ht="16.5" thickBot="1" x14ac:dyDescent="0.3">
      <c r="D35" s="188"/>
      <c r="E35" s="188"/>
    </row>
    <row r="36" spans="1:9" ht="16.5" thickBot="1" x14ac:dyDescent="0.3">
      <c r="A36" s="136" t="s">
        <v>95</v>
      </c>
      <c r="B36" s="194" t="s">
        <v>96</v>
      </c>
      <c r="C36" s="337" t="s">
        <v>130</v>
      </c>
      <c r="D36" s="194" t="s">
        <v>127</v>
      </c>
      <c r="E36" s="337" t="s">
        <v>131</v>
      </c>
      <c r="F36" s="194" t="s">
        <v>128</v>
      </c>
      <c r="G36" s="455" t="s">
        <v>132</v>
      </c>
    </row>
    <row r="37" spans="1:9" x14ac:dyDescent="0.25">
      <c r="A37" s="192" t="s">
        <v>91</v>
      </c>
      <c r="B37" s="282">
        <v>3209428.08</v>
      </c>
      <c r="C37" s="193">
        <f>ROUND(B37/6,0)</f>
        <v>534905</v>
      </c>
      <c r="D37" s="282">
        <f>E18+8091</f>
        <v>1868091</v>
      </c>
      <c r="E37" s="193">
        <f>ROUND(D37/3,0)</f>
        <v>622697</v>
      </c>
      <c r="F37" s="282">
        <f>F18+2289</f>
        <v>1242289</v>
      </c>
      <c r="G37" s="193">
        <f>ROUND(F37/2,0)</f>
        <v>621145</v>
      </c>
    </row>
    <row r="38" spans="1:9" x14ac:dyDescent="0.25">
      <c r="A38" s="189" t="s">
        <v>92</v>
      </c>
      <c r="B38" s="191">
        <v>8970</v>
      </c>
      <c r="C38" s="190">
        <f t="shared" ref="C38:C40" si="4">ROUND(B38/6,0)</f>
        <v>1495</v>
      </c>
      <c r="D38" s="282">
        <f>E19</f>
        <v>5100</v>
      </c>
      <c r="E38" s="193">
        <f t="shared" ref="E38:E40" si="5">ROUND(D38/3,0)</f>
        <v>1700</v>
      </c>
      <c r="F38" s="282">
        <f>F19</f>
        <v>3400</v>
      </c>
      <c r="G38" s="193">
        <f t="shared" ref="G38:G40" si="6">ROUND(F38/2,0)</f>
        <v>1700</v>
      </c>
    </row>
    <row r="39" spans="1:9" x14ac:dyDescent="0.25">
      <c r="A39" s="189" t="s">
        <v>115</v>
      </c>
      <c r="B39" s="191">
        <v>162046</v>
      </c>
      <c r="C39" s="190">
        <f t="shared" si="4"/>
        <v>27008</v>
      </c>
      <c r="D39" s="282">
        <f>E20-8091</f>
        <v>85809</v>
      </c>
      <c r="E39" s="193">
        <f t="shared" si="5"/>
        <v>28603</v>
      </c>
      <c r="F39" s="282">
        <f>F20-2289</f>
        <v>60311</v>
      </c>
      <c r="G39" s="193">
        <f t="shared" si="6"/>
        <v>30156</v>
      </c>
    </row>
    <row r="40" spans="1:9" ht="16.5" thickBot="1" x14ac:dyDescent="0.3">
      <c r="A40" s="280" t="s">
        <v>93</v>
      </c>
      <c r="B40" s="338">
        <v>638106.68999999994</v>
      </c>
      <c r="C40" s="281">
        <f t="shared" si="4"/>
        <v>106351</v>
      </c>
      <c r="D40" s="282">
        <f>E21</f>
        <v>369430</v>
      </c>
      <c r="E40" s="193">
        <f t="shared" si="5"/>
        <v>123143</v>
      </c>
      <c r="F40" s="282">
        <f>F21</f>
        <v>246570</v>
      </c>
      <c r="G40" s="193">
        <f t="shared" si="6"/>
        <v>123285</v>
      </c>
    </row>
    <row r="41" spans="1:9" ht="16.5" thickBot="1" x14ac:dyDescent="0.3">
      <c r="A41" s="110" t="s">
        <v>25</v>
      </c>
      <c r="B41" s="268">
        <f>SUM(B37:B40)</f>
        <v>4018550.77</v>
      </c>
      <c r="C41" s="361">
        <f t="shared" ref="C41:G41" si="7">SUM(C37:C40)</f>
        <v>669759</v>
      </c>
      <c r="D41" s="268">
        <f t="shared" si="7"/>
        <v>2328430</v>
      </c>
      <c r="E41" s="361">
        <f t="shared" si="7"/>
        <v>776143</v>
      </c>
      <c r="F41" s="268">
        <f t="shared" si="7"/>
        <v>1552570</v>
      </c>
      <c r="G41" s="335">
        <f t="shared" si="7"/>
        <v>776286</v>
      </c>
    </row>
    <row r="42" spans="1:9" x14ac:dyDescent="0.25">
      <c r="A42" s="135" t="s">
        <v>169</v>
      </c>
      <c r="B42" s="282">
        <f>92809.23</f>
        <v>92809.23</v>
      </c>
    </row>
    <row r="43" spans="1:9" x14ac:dyDescent="0.25">
      <c r="A43" s="135" t="s">
        <v>168</v>
      </c>
      <c r="B43" s="263">
        <v>26210</v>
      </c>
      <c r="I43" s="3" t="s">
        <v>40</v>
      </c>
    </row>
    <row r="44" spans="1:9" x14ac:dyDescent="0.25">
      <c r="I44" s="8" t="s">
        <v>41</v>
      </c>
    </row>
    <row r="45" spans="1:9" x14ac:dyDescent="0.25">
      <c r="A45" s="102" t="s">
        <v>170</v>
      </c>
      <c r="B45" s="263">
        <f>B41+B42+B43</f>
        <v>4137570</v>
      </c>
      <c r="C45" s="102"/>
      <c r="D45" s="263">
        <f>D41</f>
        <v>2328430</v>
      </c>
      <c r="E45" s="102"/>
      <c r="F45" s="263">
        <f>F41</f>
        <v>1552570</v>
      </c>
    </row>
  </sheetData>
  <pageMargins left="0.39370078740157483" right="0" top="0.19685039370078741" bottom="0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opLeftCell="A79" workbookViewId="0">
      <selection activeCell="B88" sqref="B88:B89"/>
    </sheetView>
  </sheetViews>
  <sheetFormatPr defaultRowHeight="15.75" x14ac:dyDescent="0.25"/>
  <cols>
    <col min="1" max="1" width="7.28515625" style="151" customWidth="1"/>
    <col min="2" max="2" width="37.5703125" style="151" customWidth="1"/>
    <col min="3" max="3" width="17.42578125" style="151" customWidth="1"/>
    <col min="4" max="4" width="17" style="151" customWidth="1"/>
    <col min="5" max="5" width="15.7109375" style="151" bestFit="1" customWidth="1"/>
    <col min="6" max="6" width="13.7109375" style="151" customWidth="1"/>
    <col min="7" max="7" width="14.42578125" style="151" bestFit="1" customWidth="1"/>
    <col min="8" max="8" width="15.7109375" style="151" bestFit="1" customWidth="1"/>
    <col min="9" max="9" width="13.140625" style="151" bestFit="1" customWidth="1"/>
    <col min="10" max="10" width="13.5703125" style="151" customWidth="1"/>
    <col min="11" max="11" width="11" style="151" bestFit="1" customWidth="1"/>
    <col min="12" max="12" width="13.140625" style="151" bestFit="1" customWidth="1"/>
    <col min="13" max="13" width="12" style="151" customWidth="1"/>
    <col min="14" max="16384" width="9.140625" style="151"/>
  </cols>
  <sheetData>
    <row r="1" spans="1:9" s="2" customFormat="1" ht="15" x14ac:dyDescent="0.25">
      <c r="A1" s="1" t="s">
        <v>0</v>
      </c>
    </row>
    <row r="2" spans="1:9" s="2" customFormat="1" ht="15" customHeight="1" x14ac:dyDescent="0.25">
      <c r="A2" s="319" t="s">
        <v>163</v>
      </c>
      <c r="B2" s="320"/>
      <c r="E2" s="321" t="s">
        <v>1</v>
      </c>
      <c r="F2" s="322"/>
      <c r="G2" s="322"/>
      <c r="H2" s="322"/>
      <c r="I2" s="322"/>
    </row>
    <row r="3" spans="1:9" s="2" customFormat="1" ht="15" x14ac:dyDescent="0.25">
      <c r="A3" s="3"/>
      <c r="B3" s="3"/>
      <c r="C3" s="3"/>
      <c r="D3" s="3"/>
      <c r="E3" s="3"/>
      <c r="F3" s="3"/>
      <c r="G3" s="3"/>
      <c r="I3" s="3"/>
    </row>
    <row r="4" spans="1:9" s="6" customFormat="1" ht="15" x14ac:dyDescent="0.25">
      <c r="A4" s="4" t="s">
        <v>2</v>
      </c>
      <c r="B4" s="4"/>
      <c r="C4" s="5"/>
      <c r="D4" s="4" t="s">
        <v>44</v>
      </c>
      <c r="H4" s="4" t="s">
        <v>3</v>
      </c>
    </row>
    <row r="5" spans="1:9" s="6" customFormat="1" ht="15" x14ac:dyDescent="0.25">
      <c r="A5" s="4" t="s">
        <v>43</v>
      </c>
      <c r="B5" s="4"/>
      <c r="C5" s="5"/>
      <c r="D5" s="4" t="s">
        <v>45</v>
      </c>
      <c r="H5" s="7" t="s">
        <v>4</v>
      </c>
    </row>
    <row r="9" spans="1:9" x14ac:dyDescent="0.25">
      <c r="C9" s="152" t="s">
        <v>172</v>
      </c>
    </row>
    <row r="10" spans="1:9" x14ac:dyDescent="0.25">
      <c r="D10" s="152" t="s">
        <v>173</v>
      </c>
    </row>
    <row r="13" spans="1:9" ht="16.5" thickBot="1" x14ac:dyDescent="0.3">
      <c r="B13" s="152" t="s">
        <v>74</v>
      </c>
      <c r="C13" s="195">
        <v>3110380</v>
      </c>
      <c r="D13" s="151" t="s">
        <v>157</v>
      </c>
    </row>
    <row r="14" spans="1:9" ht="16.5" thickBot="1" x14ac:dyDescent="0.3">
      <c r="A14" s="495" t="s">
        <v>7</v>
      </c>
      <c r="B14" s="497" t="s">
        <v>8</v>
      </c>
      <c r="C14" s="499" t="s">
        <v>47</v>
      </c>
      <c r="D14" s="501" t="s">
        <v>48</v>
      </c>
      <c r="E14" s="501"/>
      <c r="F14" s="502"/>
      <c r="G14" s="503" t="s">
        <v>49</v>
      </c>
      <c r="H14" s="504"/>
      <c r="I14" s="153" t="s">
        <v>25</v>
      </c>
    </row>
    <row r="15" spans="1:9" ht="32.25" thickBot="1" x14ac:dyDescent="0.3">
      <c r="A15" s="496"/>
      <c r="B15" s="498"/>
      <c r="C15" s="500"/>
      <c r="D15" s="154" t="s">
        <v>50</v>
      </c>
      <c r="E15" s="154" t="s">
        <v>51</v>
      </c>
      <c r="F15" s="155" t="s">
        <v>52</v>
      </c>
      <c r="G15" s="156" t="s">
        <v>53</v>
      </c>
      <c r="H15" s="157" t="s">
        <v>54</v>
      </c>
      <c r="I15" s="158"/>
    </row>
    <row r="16" spans="1:9" x14ac:dyDescent="0.25">
      <c r="A16" s="159">
        <v>1</v>
      </c>
      <c r="B16" s="160" t="s">
        <v>16</v>
      </c>
      <c r="C16" s="161">
        <f>SUM(D16:F16)</f>
        <v>1101</v>
      </c>
      <c r="D16" s="162">
        <v>965</v>
      </c>
      <c r="E16" s="162">
        <v>24</v>
      </c>
      <c r="F16" s="162">
        <v>112</v>
      </c>
      <c r="G16" s="161">
        <v>131</v>
      </c>
      <c r="H16" s="163">
        <v>685</v>
      </c>
      <c r="I16" s="164">
        <f>C16+G16+H16</f>
        <v>1917</v>
      </c>
    </row>
    <row r="17" spans="1:10" x14ac:dyDescent="0.25">
      <c r="A17" s="114">
        <v>2</v>
      </c>
      <c r="B17" s="109" t="s">
        <v>17</v>
      </c>
      <c r="C17" s="107">
        <f t="shared" ref="C17:C24" si="0">SUM(D17:F17)</f>
        <v>854.45</v>
      </c>
      <c r="D17" s="108">
        <v>719.6</v>
      </c>
      <c r="E17" s="108">
        <v>27</v>
      </c>
      <c r="F17" s="108">
        <v>107.85</v>
      </c>
      <c r="G17" s="107">
        <v>107</v>
      </c>
      <c r="H17" s="150">
        <v>774</v>
      </c>
      <c r="I17" s="113">
        <f t="shared" ref="I17:I24" si="1">C17+G17+H17</f>
        <v>1735.45</v>
      </c>
    </row>
    <row r="18" spans="1:10" x14ac:dyDescent="0.25">
      <c r="A18" s="114">
        <v>3</v>
      </c>
      <c r="B18" s="109" t="s">
        <v>18</v>
      </c>
      <c r="C18" s="107">
        <f t="shared" si="0"/>
        <v>882.93999999999994</v>
      </c>
      <c r="D18" s="108">
        <v>737.8</v>
      </c>
      <c r="E18" s="108">
        <v>44</v>
      </c>
      <c r="F18" s="108">
        <v>101.14</v>
      </c>
      <c r="G18" s="107">
        <v>153</v>
      </c>
      <c r="H18" s="150">
        <v>667.5</v>
      </c>
      <c r="I18" s="113">
        <f t="shared" si="1"/>
        <v>1703.44</v>
      </c>
    </row>
    <row r="19" spans="1:10" x14ac:dyDescent="0.25">
      <c r="A19" s="114">
        <v>4</v>
      </c>
      <c r="B19" s="109" t="s">
        <v>19</v>
      </c>
      <c r="C19" s="107">
        <f t="shared" si="0"/>
        <v>1132.5999999999999</v>
      </c>
      <c r="D19" s="108">
        <v>942.6</v>
      </c>
      <c r="E19" s="108">
        <v>28</v>
      </c>
      <c r="F19" s="108">
        <v>162</v>
      </c>
      <c r="G19" s="107">
        <v>124</v>
      </c>
      <c r="H19" s="150">
        <v>1082</v>
      </c>
      <c r="I19" s="113">
        <f t="shared" si="1"/>
        <v>2338.6</v>
      </c>
    </row>
    <row r="20" spans="1:10" x14ac:dyDescent="0.25">
      <c r="A20" s="114">
        <v>5</v>
      </c>
      <c r="B20" s="109" t="s">
        <v>20</v>
      </c>
      <c r="C20" s="107">
        <f t="shared" si="0"/>
        <v>704.91</v>
      </c>
      <c r="D20" s="108">
        <v>555.62</v>
      </c>
      <c r="E20" s="108">
        <v>34</v>
      </c>
      <c r="F20" s="108">
        <v>115.29</v>
      </c>
      <c r="G20" s="107">
        <v>146</v>
      </c>
      <c r="H20" s="150">
        <v>872</v>
      </c>
      <c r="I20" s="113">
        <f t="shared" si="1"/>
        <v>1722.9099999999999</v>
      </c>
    </row>
    <row r="21" spans="1:10" x14ac:dyDescent="0.25">
      <c r="A21" s="114">
        <v>6</v>
      </c>
      <c r="B21" s="109" t="s">
        <v>21</v>
      </c>
      <c r="C21" s="107">
        <f t="shared" si="0"/>
        <v>717.91000000000008</v>
      </c>
      <c r="D21" s="108">
        <v>588.20000000000005</v>
      </c>
      <c r="E21" s="108">
        <v>34</v>
      </c>
      <c r="F21" s="108">
        <v>95.71</v>
      </c>
      <c r="G21" s="107">
        <v>114</v>
      </c>
      <c r="H21" s="150">
        <v>510</v>
      </c>
      <c r="I21" s="113">
        <f t="shared" si="1"/>
        <v>1341.91</v>
      </c>
    </row>
    <row r="22" spans="1:10" x14ac:dyDescent="0.25">
      <c r="A22" s="114">
        <v>7</v>
      </c>
      <c r="B22" s="109" t="s">
        <v>22</v>
      </c>
      <c r="C22" s="107">
        <f t="shared" si="0"/>
        <v>1001.8</v>
      </c>
      <c r="D22" s="108">
        <v>719.8</v>
      </c>
      <c r="E22" s="108">
        <v>20</v>
      </c>
      <c r="F22" s="108">
        <v>262</v>
      </c>
      <c r="G22" s="107">
        <v>105</v>
      </c>
      <c r="H22" s="150">
        <v>446.5</v>
      </c>
      <c r="I22" s="113">
        <f t="shared" si="1"/>
        <v>1553.3</v>
      </c>
    </row>
    <row r="23" spans="1:10" x14ac:dyDescent="0.25">
      <c r="A23" s="114">
        <v>8</v>
      </c>
      <c r="B23" s="109" t="s">
        <v>23</v>
      </c>
      <c r="C23" s="107">
        <f t="shared" si="0"/>
        <v>318</v>
      </c>
      <c r="D23" s="108">
        <v>180</v>
      </c>
      <c r="E23" s="108">
        <v>24</v>
      </c>
      <c r="F23" s="108">
        <v>114</v>
      </c>
      <c r="G23" s="107">
        <v>64</v>
      </c>
      <c r="H23" s="150">
        <v>288</v>
      </c>
      <c r="I23" s="113">
        <f t="shared" si="1"/>
        <v>670</v>
      </c>
    </row>
    <row r="24" spans="1:10" ht="16.5" thickBot="1" x14ac:dyDescent="0.3">
      <c r="A24" s="165">
        <v>9</v>
      </c>
      <c r="B24" s="129" t="s">
        <v>24</v>
      </c>
      <c r="C24" s="166">
        <f t="shared" si="0"/>
        <v>336</v>
      </c>
      <c r="D24" s="167">
        <v>230</v>
      </c>
      <c r="E24" s="167">
        <v>25</v>
      </c>
      <c r="F24" s="167">
        <v>81</v>
      </c>
      <c r="G24" s="166">
        <v>89</v>
      </c>
      <c r="H24" s="168">
        <v>390.5</v>
      </c>
      <c r="I24" s="169">
        <f t="shared" si="1"/>
        <v>815.5</v>
      </c>
    </row>
    <row r="25" spans="1:10" ht="16.5" thickBot="1" x14ac:dyDescent="0.3">
      <c r="A25" s="170"/>
      <c r="B25" s="137" t="s">
        <v>25</v>
      </c>
      <c r="C25" s="138">
        <f t="shared" ref="C25:I25" si="2">SUM(C16:C24)</f>
        <v>7049.61</v>
      </c>
      <c r="D25" s="171">
        <f t="shared" si="2"/>
        <v>5638.62</v>
      </c>
      <c r="E25" s="171">
        <f t="shared" si="2"/>
        <v>260</v>
      </c>
      <c r="F25" s="171">
        <f t="shared" si="2"/>
        <v>1150.99</v>
      </c>
      <c r="G25" s="138">
        <f t="shared" si="2"/>
        <v>1033</v>
      </c>
      <c r="H25" s="172">
        <f t="shared" si="2"/>
        <v>5715.5</v>
      </c>
      <c r="I25" s="173">
        <f t="shared" si="2"/>
        <v>13798.109999999999</v>
      </c>
    </row>
    <row r="27" spans="1:10" customFormat="1" ht="15" x14ac:dyDescent="0.25">
      <c r="A27" s="115"/>
      <c r="B27" s="115" t="s">
        <v>55</v>
      </c>
      <c r="C27" s="48"/>
      <c r="D27" s="48"/>
      <c r="E27" s="48"/>
      <c r="F27" s="48">
        <f>ROUND(C13/2,0)</f>
        <v>1555190</v>
      </c>
      <c r="G27" s="48"/>
      <c r="H27" s="48"/>
      <c r="I27" s="48"/>
      <c r="J27" s="48"/>
    </row>
    <row r="28" spans="1:10" customFormat="1" ht="15" x14ac:dyDescent="0.25">
      <c r="A28" s="115"/>
      <c r="B28" s="3"/>
      <c r="C28" s="2"/>
      <c r="D28" s="2"/>
      <c r="E28" s="2"/>
      <c r="F28" s="9"/>
      <c r="G28" s="48"/>
      <c r="H28" s="48"/>
      <c r="I28" s="48"/>
      <c r="J28" s="48"/>
    </row>
    <row r="29" spans="1:10" customFormat="1" ht="15" x14ac:dyDescent="0.25">
      <c r="A29" s="115"/>
      <c r="B29" s="3" t="s">
        <v>56</v>
      </c>
      <c r="C29" s="99"/>
      <c r="D29" s="99"/>
      <c r="E29" s="116"/>
      <c r="F29" s="76">
        <f>C13-F27</f>
        <v>1555190</v>
      </c>
      <c r="G29" s="48" t="s">
        <v>57</v>
      </c>
      <c r="H29" s="48"/>
      <c r="I29" s="117"/>
      <c r="J29" s="48"/>
    </row>
    <row r="30" spans="1:10" customFormat="1" ht="15" x14ac:dyDescent="0.25">
      <c r="A30" s="115"/>
      <c r="B30" s="115" t="s">
        <v>58</v>
      </c>
      <c r="C30" s="48"/>
      <c r="D30" s="48"/>
      <c r="E30" s="48"/>
      <c r="F30" s="10">
        <f>ROUND(F29/2,0)</f>
        <v>777595</v>
      </c>
      <c r="G30" s="48"/>
      <c r="H30" s="48"/>
      <c r="I30" s="117"/>
      <c r="J30" s="48"/>
    </row>
    <row r="31" spans="1:10" customFormat="1" ht="15" x14ac:dyDescent="0.25">
      <c r="A31" s="115"/>
      <c r="B31" s="115" t="s">
        <v>59</v>
      </c>
      <c r="C31" s="48"/>
      <c r="D31" s="48"/>
      <c r="E31" s="48"/>
      <c r="F31" s="10">
        <f>F29-F30</f>
        <v>777595</v>
      </c>
      <c r="G31" s="48"/>
      <c r="H31" s="48"/>
      <c r="I31" s="117"/>
      <c r="J31" s="48"/>
    </row>
    <row r="32" spans="1:10" customFormat="1" ht="15" x14ac:dyDescent="0.25">
      <c r="A32" s="115"/>
      <c r="B32" s="115"/>
      <c r="C32" s="48"/>
      <c r="D32" s="48"/>
      <c r="E32" s="48" t="s">
        <v>60</v>
      </c>
      <c r="F32" s="118" t="str">
        <f>IF((F31+F30)&lt;&gt;F29,"eroare","ok")</f>
        <v>ok</v>
      </c>
      <c r="G32" s="48"/>
      <c r="H32" s="48"/>
      <c r="I32" s="48"/>
      <c r="J32" s="48"/>
    </row>
    <row r="33" spans="1:10" customFormat="1" ht="15" x14ac:dyDescent="0.25">
      <c r="A33" s="115"/>
      <c r="B33" s="115"/>
      <c r="C33" s="48"/>
      <c r="D33" s="48"/>
      <c r="E33" s="48"/>
      <c r="F33" s="48"/>
      <c r="G33" s="48"/>
      <c r="H33" s="48"/>
      <c r="I33" s="48"/>
      <c r="J33" s="48"/>
    </row>
    <row r="34" spans="1:10" customFormat="1" ht="15" x14ac:dyDescent="0.25">
      <c r="A34" s="115"/>
      <c r="B34" s="115" t="s">
        <v>61</v>
      </c>
      <c r="C34" s="48"/>
      <c r="D34" s="48"/>
      <c r="E34" s="48"/>
      <c r="F34" s="48"/>
      <c r="G34" s="48"/>
      <c r="H34" s="48"/>
      <c r="I34" s="48"/>
      <c r="J34" s="48"/>
    </row>
    <row r="35" spans="1:10" customFormat="1" ht="15" x14ac:dyDescent="0.25">
      <c r="A35" s="115"/>
      <c r="B35" s="115"/>
      <c r="C35" s="48"/>
      <c r="D35" s="48"/>
      <c r="E35" s="48"/>
      <c r="F35" s="48"/>
      <c r="G35" s="48"/>
      <c r="H35" s="48"/>
      <c r="I35" s="48"/>
      <c r="J35" s="48"/>
    </row>
    <row r="36" spans="1:10" customFormat="1" ht="16.5" thickBot="1" x14ac:dyDescent="0.3">
      <c r="C36" s="102" t="s">
        <v>62</v>
      </c>
    </row>
    <row r="37" spans="1:10" s="119" customFormat="1" ht="31.5" x14ac:dyDescent="0.25">
      <c r="B37" s="120" t="s">
        <v>63</v>
      </c>
      <c r="C37" s="121" t="s">
        <v>64</v>
      </c>
      <c r="D37" s="134" t="s">
        <v>65</v>
      </c>
      <c r="E37" s="134" t="s">
        <v>66</v>
      </c>
      <c r="F37" s="122" t="s">
        <v>67</v>
      </c>
      <c r="G37" s="123" t="s">
        <v>60</v>
      </c>
    </row>
    <row r="38" spans="1:10" customFormat="1" ht="16.5" thickBot="1" x14ac:dyDescent="0.3">
      <c r="B38" s="196" t="s">
        <v>68</v>
      </c>
      <c r="C38" s="197">
        <f>F27</f>
        <v>1555190</v>
      </c>
      <c r="D38" s="197">
        <f>F30</f>
        <v>777595</v>
      </c>
      <c r="E38" s="197">
        <f>F31</f>
        <v>777595</v>
      </c>
      <c r="F38" s="198">
        <f>SUM(C38:E38)</f>
        <v>3110380</v>
      </c>
      <c r="G38" s="174">
        <f>F38-C13</f>
        <v>0</v>
      </c>
      <c r="H38" s="48"/>
      <c r="I38" s="117"/>
    </row>
    <row r="39" spans="1:10" customFormat="1" ht="16.5" thickBot="1" x14ac:dyDescent="0.3">
      <c r="B39" s="110" t="s">
        <v>69</v>
      </c>
      <c r="C39" s="106">
        <f>ROUND(C38/C25,4)</f>
        <v>220.60650000000001</v>
      </c>
      <c r="D39" s="106">
        <f>ROUND(D38/G25,4)</f>
        <v>752.75409999999999</v>
      </c>
      <c r="E39" s="106">
        <f>ROUND(E38/H25,4)</f>
        <v>136.05019999999999</v>
      </c>
      <c r="F39" s="199"/>
      <c r="G39" s="119"/>
      <c r="H39" s="124"/>
    </row>
    <row r="40" spans="1:10" customFormat="1" x14ac:dyDescent="0.25">
      <c r="B40" s="125"/>
      <c r="C40" s="111"/>
      <c r="D40" s="111"/>
      <c r="E40" s="111"/>
      <c r="F40" s="126"/>
      <c r="G40" s="119"/>
      <c r="H40" s="124"/>
    </row>
    <row r="41" spans="1:10" customFormat="1" ht="16.5" thickBot="1" x14ac:dyDescent="0.3">
      <c r="B41" s="139"/>
      <c r="C41" s="112"/>
      <c r="D41" s="112"/>
      <c r="E41" s="112"/>
      <c r="F41" s="101"/>
      <c r="G41" s="119"/>
    </row>
    <row r="42" spans="1:10" customFormat="1" ht="32.25" thickBot="1" x14ac:dyDescent="0.3">
      <c r="A42" s="14" t="s">
        <v>7</v>
      </c>
      <c r="B42" s="15" t="s">
        <v>8</v>
      </c>
      <c r="C42" s="127" t="s">
        <v>70</v>
      </c>
      <c r="D42" s="128" t="s">
        <v>71</v>
      </c>
      <c r="E42" s="128" t="s">
        <v>72</v>
      </c>
      <c r="F42" s="175" t="s">
        <v>80</v>
      </c>
    </row>
    <row r="43" spans="1:10" customFormat="1" thickBot="1" x14ac:dyDescent="0.3">
      <c r="A43" s="14">
        <v>0</v>
      </c>
      <c r="B43" s="15">
        <v>1</v>
      </c>
      <c r="C43" s="176" t="s">
        <v>84</v>
      </c>
      <c r="D43" s="177" t="s">
        <v>85</v>
      </c>
      <c r="E43" s="178" t="s">
        <v>86</v>
      </c>
      <c r="F43" s="179" t="s">
        <v>73</v>
      </c>
    </row>
    <row r="44" spans="1:10" customFormat="1" x14ac:dyDescent="0.25">
      <c r="A44" s="159">
        <v>1</v>
      </c>
      <c r="B44" s="160" t="s">
        <v>16</v>
      </c>
      <c r="C44" s="103">
        <f t="shared" ref="C44:C51" si="3">ROUND(C$39*C16,0)</f>
        <v>242888</v>
      </c>
      <c r="D44" s="103">
        <f t="shared" ref="D44:E44" si="4">ROUND(D$39*G16,0)</f>
        <v>98611</v>
      </c>
      <c r="E44" s="20">
        <f t="shared" si="4"/>
        <v>93194</v>
      </c>
      <c r="F44" s="104">
        <f>SUM(C44:E44)</f>
        <v>434693</v>
      </c>
      <c r="G44" s="124"/>
      <c r="H44" s="48"/>
      <c r="I44" s="117"/>
      <c r="J44" s="117"/>
    </row>
    <row r="45" spans="1:10" customFormat="1" x14ac:dyDescent="0.25">
      <c r="A45" s="114">
        <v>2</v>
      </c>
      <c r="B45" s="109" t="s">
        <v>17</v>
      </c>
      <c r="C45" s="103">
        <f t="shared" si="3"/>
        <v>188497</v>
      </c>
      <c r="D45" s="103">
        <f t="shared" ref="D45:D52" si="5">ROUND(D$39*G17,0)</f>
        <v>80545</v>
      </c>
      <c r="E45" s="20">
        <f t="shared" ref="E45:E52" si="6">ROUND(E$39*H17,0)</f>
        <v>105303</v>
      </c>
      <c r="F45" s="104">
        <f t="shared" ref="F45:F52" si="7">SUM(C45:E45)</f>
        <v>374345</v>
      </c>
      <c r="G45" s="124"/>
      <c r="H45" s="48"/>
      <c r="I45" s="117"/>
      <c r="J45" s="117"/>
    </row>
    <row r="46" spans="1:10" customFormat="1" x14ac:dyDescent="0.25">
      <c r="A46" s="114">
        <v>3</v>
      </c>
      <c r="B46" s="109" t="s">
        <v>18</v>
      </c>
      <c r="C46" s="103">
        <f t="shared" si="3"/>
        <v>194782</v>
      </c>
      <c r="D46" s="103">
        <f t="shared" si="5"/>
        <v>115171</v>
      </c>
      <c r="E46" s="20">
        <f t="shared" si="6"/>
        <v>90814</v>
      </c>
      <c r="F46" s="104">
        <f t="shared" si="7"/>
        <v>400767</v>
      </c>
      <c r="G46" s="124"/>
      <c r="H46" s="48"/>
      <c r="I46" s="117"/>
      <c r="J46" s="117"/>
    </row>
    <row r="47" spans="1:10" customFormat="1" x14ac:dyDescent="0.25">
      <c r="A47" s="114">
        <v>4</v>
      </c>
      <c r="B47" s="109" t="s">
        <v>19</v>
      </c>
      <c r="C47" s="103">
        <f t="shared" si="3"/>
        <v>249859</v>
      </c>
      <c r="D47" s="103">
        <f t="shared" si="5"/>
        <v>93342</v>
      </c>
      <c r="E47" s="20">
        <f t="shared" si="6"/>
        <v>147206</v>
      </c>
      <c r="F47" s="104">
        <f t="shared" si="7"/>
        <v>490407</v>
      </c>
      <c r="G47" s="124"/>
      <c r="H47" s="48"/>
      <c r="I47" s="117"/>
      <c r="J47" s="117"/>
    </row>
    <row r="48" spans="1:10" customFormat="1" x14ac:dyDescent="0.25">
      <c r="A48" s="114">
        <v>5</v>
      </c>
      <c r="B48" s="109" t="s">
        <v>20</v>
      </c>
      <c r="C48" s="103">
        <f t="shared" si="3"/>
        <v>155508</v>
      </c>
      <c r="D48" s="103">
        <f t="shared" si="5"/>
        <v>109902</v>
      </c>
      <c r="E48" s="20">
        <f t="shared" si="6"/>
        <v>118636</v>
      </c>
      <c r="F48" s="104">
        <f t="shared" si="7"/>
        <v>384046</v>
      </c>
      <c r="G48" s="124"/>
      <c r="H48" s="48"/>
      <c r="I48" s="117"/>
      <c r="J48" s="117"/>
    </row>
    <row r="49" spans="1:10" customFormat="1" x14ac:dyDescent="0.25">
      <c r="A49" s="114">
        <v>6</v>
      </c>
      <c r="B49" s="109" t="s">
        <v>21</v>
      </c>
      <c r="C49" s="103">
        <f t="shared" si="3"/>
        <v>158376</v>
      </c>
      <c r="D49" s="103">
        <f t="shared" si="5"/>
        <v>85814</v>
      </c>
      <c r="E49" s="20">
        <f t="shared" si="6"/>
        <v>69386</v>
      </c>
      <c r="F49" s="104">
        <f t="shared" si="7"/>
        <v>313576</v>
      </c>
      <c r="G49" s="124"/>
      <c r="H49" s="48"/>
      <c r="I49" s="117"/>
      <c r="J49" s="117"/>
    </row>
    <row r="50" spans="1:10" customFormat="1" x14ac:dyDescent="0.25">
      <c r="A50" s="114">
        <v>7</v>
      </c>
      <c r="B50" s="109" t="s">
        <v>22</v>
      </c>
      <c r="C50" s="103">
        <f t="shared" si="3"/>
        <v>221004</v>
      </c>
      <c r="D50" s="103">
        <f t="shared" si="5"/>
        <v>79039</v>
      </c>
      <c r="E50" s="20">
        <f t="shared" si="6"/>
        <v>60746</v>
      </c>
      <c r="F50" s="104">
        <f t="shared" si="7"/>
        <v>360789</v>
      </c>
      <c r="G50" s="124"/>
      <c r="H50" s="48"/>
      <c r="I50" s="117"/>
      <c r="J50" s="117"/>
    </row>
    <row r="51" spans="1:10" customFormat="1" x14ac:dyDescent="0.25">
      <c r="A51" s="114">
        <v>8</v>
      </c>
      <c r="B51" s="109" t="s">
        <v>23</v>
      </c>
      <c r="C51" s="103">
        <f t="shared" si="3"/>
        <v>70153</v>
      </c>
      <c r="D51" s="103">
        <f t="shared" si="5"/>
        <v>48176</v>
      </c>
      <c r="E51" s="20">
        <f t="shared" si="6"/>
        <v>39182</v>
      </c>
      <c r="F51" s="104">
        <f t="shared" si="7"/>
        <v>157511</v>
      </c>
      <c r="G51" s="124"/>
      <c r="H51" s="48"/>
      <c r="I51" s="117"/>
      <c r="J51" s="117"/>
    </row>
    <row r="52" spans="1:10" customFormat="1" ht="16.5" thickBot="1" x14ac:dyDescent="0.3">
      <c r="A52" s="165">
        <v>9</v>
      </c>
      <c r="B52" s="129" t="s">
        <v>24</v>
      </c>
      <c r="C52" s="103">
        <v>74123</v>
      </c>
      <c r="D52" s="103">
        <f t="shared" si="5"/>
        <v>66995</v>
      </c>
      <c r="E52" s="20">
        <f t="shared" si="6"/>
        <v>53128</v>
      </c>
      <c r="F52" s="104">
        <f t="shared" si="7"/>
        <v>194246</v>
      </c>
      <c r="G52" s="124"/>
      <c r="H52" s="48"/>
      <c r="I52" s="117"/>
      <c r="J52" s="117"/>
    </row>
    <row r="53" spans="1:10" customFormat="1" ht="16.5" thickBot="1" x14ac:dyDescent="0.3">
      <c r="A53" s="170"/>
      <c r="B53" s="130" t="s">
        <v>25</v>
      </c>
      <c r="C53" s="73">
        <f>SUM(C44:C52)</f>
        <v>1555190</v>
      </c>
      <c r="D53" s="73">
        <f t="shared" ref="D53:F53" si="8">SUM(D44:D52)</f>
        <v>777595</v>
      </c>
      <c r="E53" s="73">
        <f t="shared" si="8"/>
        <v>777595</v>
      </c>
      <c r="F53" s="73">
        <f t="shared" si="8"/>
        <v>3110380</v>
      </c>
      <c r="G53" s="124"/>
      <c r="H53" s="48"/>
      <c r="I53" s="117"/>
      <c r="J53" s="117"/>
    </row>
    <row r="54" spans="1:10" customFormat="1" x14ac:dyDescent="0.25">
      <c r="B54" s="131" t="s">
        <v>60</v>
      </c>
      <c r="C54" s="132">
        <f>F27-C53</f>
        <v>0</v>
      </c>
      <c r="D54" s="132">
        <f>F30-D53</f>
        <v>0</v>
      </c>
      <c r="E54" s="132">
        <f>F31-E53</f>
        <v>0</v>
      </c>
      <c r="F54" s="132">
        <f>C13-F53</f>
        <v>0</v>
      </c>
    </row>
    <row r="55" spans="1:10" customFormat="1" x14ac:dyDescent="0.25">
      <c r="B55" s="131"/>
      <c r="C55" s="132"/>
      <c r="D55" s="132"/>
      <c r="E55" s="132"/>
      <c r="F55" s="132"/>
    </row>
    <row r="56" spans="1:10" customFormat="1" x14ac:dyDescent="0.25">
      <c r="B56" s="131"/>
      <c r="C56" s="132"/>
      <c r="D56" s="132"/>
      <c r="E56" s="132"/>
      <c r="F56" s="132"/>
    </row>
    <row r="57" spans="1:10" customFormat="1" ht="15" x14ac:dyDescent="0.25">
      <c r="B57" s="180"/>
      <c r="C57" s="181"/>
      <c r="D57" s="181"/>
      <c r="E57" s="181"/>
      <c r="F57" s="181"/>
    </row>
    <row r="58" spans="1:10" customFormat="1" x14ac:dyDescent="0.25">
      <c r="B58" s="285" t="s">
        <v>174</v>
      </c>
    </row>
    <row r="59" spans="1:10" customFormat="1" thickBot="1" x14ac:dyDescent="0.3">
      <c r="G59" s="119"/>
      <c r="H59" s="119"/>
      <c r="I59" s="119"/>
    </row>
    <row r="60" spans="1:10" customFormat="1" ht="32.25" thickBot="1" x14ac:dyDescent="0.35">
      <c r="A60" s="14" t="s">
        <v>7</v>
      </c>
      <c r="B60" s="15" t="s">
        <v>8</v>
      </c>
      <c r="C60" s="346" t="s">
        <v>135</v>
      </c>
      <c r="D60" s="346" t="s">
        <v>127</v>
      </c>
      <c r="E60" s="492" t="s">
        <v>128</v>
      </c>
      <c r="F60" s="151"/>
      <c r="G60" s="182"/>
      <c r="H60" s="182"/>
      <c r="I60" s="183"/>
      <c r="J60" s="117"/>
    </row>
    <row r="61" spans="1:10" customFormat="1" x14ac:dyDescent="0.25">
      <c r="A61" s="159">
        <v>1</v>
      </c>
      <c r="B61" s="343" t="s">
        <v>16</v>
      </c>
      <c r="C61" s="282">
        <f t="shared" ref="C61:C69" si="9">F44</f>
        <v>434693</v>
      </c>
      <c r="D61" s="193">
        <v>261072</v>
      </c>
      <c r="E61" s="332">
        <v>173621</v>
      </c>
      <c r="F61" s="112"/>
      <c r="G61" s="112"/>
      <c r="H61" s="184"/>
      <c r="I61" s="48"/>
      <c r="J61" s="185"/>
    </row>
    <row r="62" spans="1:10" customFormat="1" x14ac:dyDescent="0.25">
      <c r="A62" s="114">
        <v>2</v>
      </c>
      <c r="B62" s="344" t="s">
        <v>17</v>
      </c>
      <c r="C62" s="282">
        <f t="shared" si="9"/>
        <v>374345</v>
      </c>
      <c r="D62" s="193">
        <v>224828</v>
      </c>
      <c r="E62" s="332">
        <v>149517</v>
      </c>
      <c r="F62" s="112"/>
      <c r="G62" s="112"/>
      <c r="H62" s="184"/>
      <c r="I62" s="48"/>
      <c r="J62" s="185"/>
    </row>
    <row r="63" spans="1:10" customFormat="1" x14ac:dyDescent="0.25">
      <c r="A63" s="114">
        <v>3</v>
      </c>
      <c r="B63" s="344" t="s">
        <v>18</v>
      </c>
      <c r="C63" s="282">
        <f t="shared" si="9"/>
        <v>400767</v>
      </c>
      <c r="D63" s="193">
        <v>240697</v>
      </c>
      <c r="E63" s="332">
        <v>160070</v>
      </c>
      <c r="F63" s="112"/>
      <c r="G63" s="112"/>
      <c r="H63" s="184"/>
      <c r="I63" s="48"/>
      <c r="J63" s="185"/>
    </row>
    <row r="64" spans="1:10" customFormat="1" x14ac:dyDescent="0.25">
      <c r="A64" s="114">
        <v>4</v>
      </c>
      <c r="B64" s="344" t="s">
        <v>19</v>
      </c>
      <c r="C64" s="282">
        <f t="shared" si="9"/>
        <v>490407</v>
      </c>
      <c r="D64" s="193">
        <v>294534</v>
      </c>
      <c r="E64" s="332">
        <v>195873</v>
      </c>
      <c r="F64" s="112"/>
      <c r="G64" s="112"/>
      <c r="H64" s="184"/>
      <c r="I64" s="48"/>
      <c r="J64" s="185"/>
    </row>
    <row r="65" spans="1:12" customFormat="1" x14ac:dyDescent="0.25">
      <c r="A65" s="114">
        <v>5</v>
      </c>
      <c r="B65" s="344" t="s">
        <v>20</v>
      </c>
      <c r="C65" s="282">
        <f t="shared" si="9"/>
        <v>384046</v>
      </c>
      <c r="D65" s="193">
        <v>230654</v>
      </c>
      <c r="E65" s="332">
        <v>153392</v>
      </c>
      <c r="F65" s="112"/>
      <c r="G65" s="112"/>
      <c r="H65" s="184"/>
      <c r="I65" s="48"/>
      <c r="J65" s="185"/>
    </row>
    <row r="66" spans="1:12" customFormat="1" x14ac:dyDescent="0.25">
      <c r="A66" s="114">
        <v>6</v>
      </c>
      <c r="B66" s="344" t="s">
        <v>21</v>
      </c>
      <c r="C66" s="282">
        <f t="shared" si="9"/>
        <v>313576</v>
      </c>
      <c r="D66" s="193">
        <v>188331</v>
      </c>
      <c r="E66" s="332">
        <v>125245</v>
      </c>
      <c r="F66" s="112"/>
      <c r="G66" s="112"/>
      <c r="H66" s="184"/>
      <c r="I66" s="48"/>
      <c r="J66" s="185"/>
    </row>
    <row r="67" spans="1:12" customFormat="1" x14ac:dyDescent="0.25">
      <c r="A67" s="114">
        <v>7</v>
      </c>
      <c r="B67" s="344" t="s">
        <v>22</v>
      </c>
      <c r="C67" s="282">
        <f t="shared" si="9"/>
        <v>360789</v>
      </c>
      <c r="D67" s="193">
        <v>216686</v>
      </c>
      <c r="E67" s="332">
        <v>144103</v>
      </c>
      <c r="F67" s="112"/>
      <c r="G67" s="112"/>
      <c r="H67" s="184"/>
      <c r="I67" s="48"/>
      <c r="J67" s="185"/>
    </row>
    <row r="68" spans="1:12" customFormat="1" x14ac:dyDescent="0.25">
      <c r="A68" s="114">
        <v>8</v>
      </c>
      <c r="B68" s="344" t="s">
        <v>23</v>
      </c>
      <c r="C68" s="282">
        <f t="shared" si="9"/>
        <v>157511</v>
      </c>
      <c r="D68" s="193">
        <v>94600</v>
      </c>
      <c r="E68" s="332">
        <v>62911</v>
      </c>
      <c r="F68" s="112"/>
      <c r="G68" s="112"/>
      <c r="H68" s="184"/>
      <c r="I68" s="48"/>
      <c r="J68" s="185"/>
    </row>
    <row r="69" spans="1:12" customFormat="1" ht="17.25" thickBot="1" x14ac:dyDescent="0.35">
      <c r="A69" s="165">
        <v>9</v>
      </c>
      <c r="B69" s="345" t="s">
        <v>24</v>
      </c>
      <c r="C69" s="282">
        <f t="shared" si="9"/>
        <v>194246</v>
      </c>
      <c r="D69" s="193">
        <v>116689</v>
      </c>
      <c r="E69" s="332">
        <v>77557</v>
      </c>
      <c r="F69" s="112"/>
      <c r="G69" s="112"/>
      <c r="H69" s="182"/>
      <c r="I69" s="48"/>
      <c r="J69" s="185"/>
    </row>
    <row r="70" spans="1:12" customFormat="1" ht="16.5" thickBot="1" x14ac:dyDescent="0.3">
      <c r="A70" s="170"/>
      <c r="B70" s="130" t="s">
        <v>25</v>
      </c>
      <c r="C70" s="350">
        <f>SUM(C61:C69)</f>
        <v>3110380</v>
      </c>
      <c r="D70" s="268">
        <f>SUM(D61:D69)</f>
        <v>1868091</v>
      </c>
      <c r="E70" s="339">
        <f t="shared" ref="E70" si="10">SUM(E61:E69)</f>
        <v>1242289</v>
      </c>
      <c r="F70" s="112"/>
      <c r="G70" s="112"/>
      <c r="H70" s="184"/>
      <c r="I70" s="48"/>
      <c r="J70" s="185"/>
    </row>
    <row r="71" spans="1:12" customFormat="1" ht="15" x14ac:dyDescent="0.25">
      <c r="A71" s="115"/>
      <c r="B71" s="115"/>
      <c r="C71" s="4"/>
      <c r="D71" s="112">
        <v>1868091</v>
      </c>
      <c r="E71" s="112">
        <v>1242289</v>
      </c>
      <c r="F71" s="112"/>
      <c r="G71" s="183"/>
      <c r="H71" s="183"/>
      <c r="I71" s="183"/>
      <c r="J71" s="117"/>
    </row>
    <row r="72" spans="1:12" customFormat="1" x14ac:dyDescent="0.25">
      <c r="B72" s="151"/>
      <c r="C72" s="349">
        <f>D70+E70</f>
        <v>3110380</v>
      </c>
      <c r="D72" s="188">
        <f>D71-D70</f>
        <v>0</v>
      </c>
      <c r="E72" s="188">
        <f>E71-E70</f>
        <v>0</v>
      </c>
      <c r="G72" s="119"/>
      <c r="H72" s="119"/>
      <c r="I72" s="119"/>
    </row>
    <row r="73" spans="1:12" customFormat="1" ht="17.25" thickBot="1" x14ac:dyDescent="0.35">
      <c r="B73" s="151"/>
      <c r="C73" s="294"/>
      <c r="D73" s="294"/>
      <c r="E73" s="294"/>
      <c r="F73" s="187"/>
      <c r="G73" s="89"/>
      <c r="H73" s="89"/>
      <c r="I73" s="184"/>
    </row>
    <row r="74" spans="1:12" customFormat="1" ht="16.5" thickBot="1" x14ac:dyDescent="0.3">
      <c r="A74" s="14" t="s">
        <v>7</v>
      </c>
      <c r="B74" s="15" t="s">
        <v>8</v>
      </c>
      <c r="C74" s="330" t="s">
        <v>136</v>
      </c>
      <c r="D74" s="353" t="s">
        <v>137</v>
      </c>
      <c r="E74" s="408" t="s">
        <v>138</v>
      </c>
      <c r="F74" s="415" t="s">
        <v>127</v>
      </c>
      <c r="G74" s="409" t="s">
        <v>139</v>
      </c>
      <c r="H74" s="354" t="s">
        <v>140</v>
      </c>
      <c r="I74" s="363" t="s">
        <v>141</v>
      </c>
      <c r="J74" s="415" t="s">
        <v>128</v>
      </c>
    </row>
    <row r="75" spans="1:12" x14ac:dyDescent="0.25">
      <c r="A75" s="159">
        <v>1</v>
      </c>
      <c r="B75" s="343" t="s">
        <v>16</v>
      </c>
      <c r="C75" s="352">
        <v>87024</v>
      </c>
      <c r="D75" s="352">
        <v>86979</v>
      </c>
      <c r="E75" s="364">
        <v>87069</v>
      </c>
      <c r="F75" s="416">
        <f>SUM(C75:E75)</f>
        <v>261072</v>
      </c>
      <c r="G75" s="412">
        <v>86979</v>
      </c>
      <c r="H75" s="352">
        <v>80000</v>
      </c>
      <c r="I75" s="364">
        <v>6642</v>
      </c>
      <c r="J75" s="416">
        <f>SUM(G75:I75)</f>
        <v>173621</v>
      </c>
      <c r="K75" s="357"/>
      <c r="L75" s="357"/>
    </row>
    <row r="76" spans="1:12" x14ac:dyDescent="0.25">
      <c r="A76" s="114">
        <v>2</v>
      </c>
      <c r="B76" s="344" t="s">
        <v>17</v>
      </c>
      <c r="C76" s="352">
        <v>74943</v>
      </c>
      <c r="D76" s="108">
        <v>74904</v>
      </c>
      <c r="E76" s="410">
        <v>74981</v>
      </c>
      <c r="F76" s="365">
        <f t="shared" ref="F76:F84" si="11">SUM(C76:E76)</f>
        <v>224828</v>
      </c>
      <c r="G76" s="412">
        <v>74904</v>
      </c>
      <c r="H76" s="108">
        <v>65000</v>
      </c>
      <c r="I76" s="364">
        <v>9613</v>
      </c>
      <c r="J76" s="365">
        <f t="shared" ref="J76:J83" si="12">SUM(G76:I76)</f>
        <v>149517</v>
      </c>
      <c r="K76" s="357"/>
      <c r="L76" s="357"/>
    </row>
    <row r="77" spans="1:12" x14ac:dyDescent="0.25">
      <c r="A77" s="114">
        <v>3</v>
      </c>
      <c r="B77" s="344" t="s">
        <v>18</v>
      </c>
      <c r="C77" s="352">
        <v>80232</v>
      </c>
      <c r="D77" s="108">
        <v>80191</v>
      </c>
      <c r="E77" s="410">
        <v>80274</v>
      </c>
      <c r="F77" s="365">
        <f t="shared" si="11"/>
        <v>240697</v>
      </c>
      <c r="G77" s="412">
        <v>80191</v>
      </c>
      <c r="H77" s="108">
        <v>75000</v>
      </c>
      <c r="I77" s="364">
        <v>4879</v>
      </c>
      <c r="J77" s="365">
        <f t="shared" si="12"/>
        <v>160070</v>
      </c>
      <c r="K77" s="357"/>
      <c r="L77" s="357"/>
    </row>
    <row r="78" spans="1:12" x14ac:dyDescent="0.25">
      <c r="A78" s="114">
        <v>4</v>
      </c>
      <c r="B78" s="344" t="s">
        <v>19</v>
      </c>
      <c r="C78" s="352">
        <v>98178</v>
      </c>
      <c r="D78" s="108">
        <v>98127</v>
      </c>
      <c r="E78" s="410">
        <v>98229</v>
      </c>
      <c r="F78" s="365">
        <f t="shared" si="11"/>
        <v>294534</v>
      </c>
      <c r="G78" s="412">
        <v>98127</v>
      </c>
      <c r="H78" s="108">
        <v>90000</v>
      </c>
      <c r="I78" s="364">
        <v>7746</v>
      </c>
      <c r="J78" s="365">
        <f t="shared" si="12"/>
        <v>195873</v>
      </c>
      <c r="K78" s="357"/>
      <c r="L78" s="357"/>
    </row>
    <row r="79" spans="1:12" x14ac:dyDescent="0.25">
      <c r="A79" s="114">
        <v>5</v>
      </c>
      <c r="B79" s="344" t="s">
        <v>20</v>
      </c>
      <c r="C79" s="352">
        <v>76885</v>
      </c>
      <c r="D79" s="108">
        <v>76845</v>
      </c>
      <c r="E79" s="410">
        <v>76924</v>
      </c>
      <c r="F79" s="365">
        <f t="shared" si="11"/>
        <v>230654</v>
      </c>
      <c r="G79" s="412">
        <v>76845</v>
      </c>
      <c r="H79" s="108">
        <v>70000</v>
      </c>
      <c r="I79" s="364">
        <v>6547</v>
      </c>
      <c r="J79" s="365">
        <f t="shared" si="12"/>
        <v>153392</v>
      </c>
      <c r="K79" s="357"/>
      <c r="L79" s="357"/>
    </row>
    <row r="80" spans="1:12" x14ac:dyDescent="0.25">
      <c r="A80" s="114">
        <v>6</v>
      </c>
      <c r="B80" s="344" t="s">
        <v>21</v>
      </c>
      <c r="C80" s="352">
        <v>62777</v>
      </c>
      <c r="D80" s="108">
        <v>62745</v>
      </c>
      <c r="E80" s="410">
        <v>62809</v>
      </c>
      <c r="F80" s="365">
        <f t="shared" si="11"/>
        <v>188331</v>
      </c>
      <c r="G80" s="412">
        <v>62745</v>
      </c>
      <c r="H80" s="108">
        <v>55000</v>
      </c>
      <c r="I80" s="364">
        <v>7500</v>
      </c>
      <c r="J80" s="365">
        <f t="shared" si="12"/>
        <v>125245</v>
      </c>
      <c r="K80" s="357"/>
      <c r="L80" s="357"/>
    </row>
    <row r="81" spans="1:12" x14ac:dyDescent="0.25">
      <c r="A81" s="114">
        <v>7</v>
      </c>
      <c r="B81" s="344" t="s">
        <v>22</v>
      </c>
      <c r="C81" s="352">
        <v>72229</v>
      </c>
      <c r="D81" s="108">
        <v>72192</v>
      </c>
      <c r="E81" s="410">
        <v>72265</v>
      </c>
      <c r="F81" s="365">
        <f t="shared" si="11"/>
        <v>216686</v>
      </c>
      <c r="G81" s="412">
        <v>72192</v>
      </c>
      <c r="H81" s="108">
        <v>65000</v>
      </c>
      <c r="I81" s="364">
        <v>6911</v>
      </c>
      <c r="J81" s="365">
        <f t="shared" si="12"/>
        <v>144103</v>
      </c>
      <c r="K81" s="357"/>
      <c r="L81" s="357"/>
    </row>
    <row r="82" spans="1:12" x14ac:dyDescent="0.25">
      <c r="A82" s="114">
        <v>8</v>
      </c>
      <c r="B82" s="344" t="s">
        <v>23</v>
      </c>
      <c r="C82" s="352">
        <v>31533</v>
      </c>
      <c r="D82" s="108">
        <v>31517</v>
      </c>
      <c r="E82" s="410">
        <v>31550</v>
      </c>
      <c r="F82" s="365">
        <f t="shared" si="11"/>
        <v>94600</v>
      </c>
      <c r="G82" s="412">
        <v>31517</v>
      </c>
      <c r="H82" s="108">
        <v>25000</v>
      </c>
      <c r="I82" s="364">
        <v>6394</v>
      </c>
      <c r="J82" s="365">
        <f t="shared" si="12"/>
        <v>62911</v>
      </c>
      <c r="K82" s="357"/>
      <c r="L82" s="357"/>
    </row>
    <row r="83" spans="1:12" ht="16.5" thickBot="1" x14ac:dyDescent="0.3">
      <c r="A83" s="165">
        <v>9</v>
      </c>
      <c r="B83" s="345" t="s">
        <v>24</v>
      </c>
      <c r="C83" s="405">
        <v>38896</v>
      </c>
      <c r="D83" s="167">
        <v>38870</v>
      </c>
      <c r="E83" s="411">
        <v>38923</v>
      </c>
      <c r="F83" s="407">
        <f t="shared" si="11"/>
        <v>116689</v>
      </c>
      <c r="G83" s="413">
        <v>38870</v>
      </c>
      <c r="H83" s="167">
        <v>30000</v>
      </c>
      <c r="I83" s="406">
        <v>8687</v>
      </c>
      <c r="J83" s="407">
        <f t="shared" si="12"/>
        <v>77557</v>
      </c>
      <c r="K83" s="357"/>
      <c r="L83" s="357"/>
    </row>
    <row r="84" spans="1:12" ht="16.5" thickBot="1" x14ac:dyDescent="0.3">
      <c r="A84" s="170"/>
      <c r="B84" s="130" t="s">
        <v>25</v>
      </c>
      <c r="C84" s="356">
        <f>SUM(C75:C83)</f>
        <v>622697</v>
      </c>
      <c r="D84" s="138">
        <f t="shared" ref="D84:E84" si="13">SUM(D75:D83)</f>
        <v>622370</v>
      </c>
      <c r="E84" s="172">
        <f t="shared" si="13"/>
        <v>623024</v>
      </c>
      <c r="F84" s="417">
        <f t="shared" si="11"/>
        <v>1868091</v>
      </c>
      <c r="G84" s="414">
        <f>SUM(G75:G83)</f>
        <v>622370</v>
      </c>
      <c r="H84" s="138">
        <f>SUM(H75:H83)</f>
        <v>555000</v>
      </c>
      <c r="I84" s="172">
        <f>SUM(I75:I83)</f>
        <v>64919</v>
      </c>
      <c r="J84" s="238">
        <f>SUM(C84:I84)</f>
        <v>4978471</v>
      </c>
      <c r="K84" s="357"/>
      <c r="L84" s="357"/>
    </row>
    <row r="85" spans="1:12" x14ac:dyDescent="0.25">
      <c r="E85" s="357"/>
      <c r="H85" s="357"/>
    </row>
    <row r="86" spans="1:12" x14ac:dyDescent="0.25">
      <c r="C86" s="357"/>
      <c r="E86" s="357">
        <v>1868091</v>
      </c>
      <c r="H86" s="357">
        <v>1242289</v>
      </c>
    </row>
    <row r="87" spans="1:12" x14ac:dyDescent="0.25">
      <c r="E87" s="357">
        <f>E86-D70</f>
        <v>0</v>
      </c>
      <c r="H87" s="357">
        <f>H86-E70</f>
        <v>0</v>
      </c>
    </row>
    <row r="88" spans="1:12" x14ac:dyDescent="0.25">
      <c r="B88" s="3" t="s">
        <v>40</v>
      </c>
      <c r="E88" s="357"/>
    </row>
    <row r="89" spans="1:12" x14ac:dyDescent="0.25">
      <c r="B89" s="8" t="s">
        <v>41</v>
      </c>
    </row>
  </sheetData>
  <mergeCells count="5">
    <mergeCell ref="A14:A15"/>
    <mergeCell ref="B14:B15"/>
    <mergeCell ref="C14:C15"/>
    <mergeCell ref="D14:F14"/>
    <mergeCell ref="G14:H14"/>
  </mergeCells>
  <pageMargins left="0.59055118110236227" right="0" top="0.19685039370078741" bottom="0.59055118110236227" header="0.31496062992125984" footer="0.31496062992125984"/>
  <pageSetup paperSize="9" scale="60" orientation="landscape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>
      <selection activeCell="F44" sqref="F44"/>
    </sheetView>
  </sheetViews>
  <sheetFormatPr defaultRowHeight="15" x14ac:dyDescent="0.25"/>
  <cols>
    <col min="2" max="2" width="20.28515625" bestFit="1" customWidth="1"/>
    <col min="3" max="3" width="17.5703125" customWidth="1"/>
    <col min="4" max="4" width="13.42578125" customWidth="1"/>
    <col min="5" max="5" width="19.140625" customWidth="1"/>
    <col min="6" max="6" width="15.140625" customWidth="1"/>
    <col min="8" max="8" width="22.7109375" customWidth="1"/>
  </cols>
  <sheetData>
    <row r="1" spans="1:9" s="2" customFormat="1" x14ac:dyDescent="0.25">
      <c r="A1" s="1" t="s">
        <v>0</v>
      </c>
    </row>
    <row r="2" spans="1:9" s="2" customFormat="1" ht="15" customHeight="1" x14ac:dyDescent="0.25">
      <c r="A2" s="319" t="s">
        <v>163</v>
      </c>
      <c r="B2" s="320"/>
      <c r="E2" s="321" t="s">
        <v>1</v>
      </c>
      <c r="F2" s="322"/>
      <c r="G2" s="322"/>
      <c r="H2" s="322"/>
      <c r="I2" s="322"/>
    </row>
    <row r="3" spans="1:9" s="2" customFormat="1" x14ac:dyDescent="0.25">
      <c r="A3" s="3"/>
      <c r="B3" s="3"/>
      <c r="C3" s="3"/>
      <c r="D3" s="3"/>
      <c r="E3" s="3"/>
      <c r="F3" s="3"/>
      <c r="G3" s="3"/>
      <c r="I3" s="3"/>
    </row>
    <row r="4" spans="1:9" s="6" customFormat="1" x14ac:dyDescent="0.25">
      <c r="A4" s="4" t="s">
        <v>2</v>
      </c>
      <c r="B4" s="4"/>
      <c r="D4" s="4" t="s">
        <v>44</v>
      </c>
      <c r="H4" s="4" t="s">
        <v>177</v>
      </c>
    </row>
    <row r="5" spans="1:9" s="6" customFormat="1" x14ac:dyDescent="0.25">
      <c r="A5" s="4" t="s">
        <v>43</v>
      </c>
      <c r="B5" s="4"/>
      <c r="D5" s="4" t="s">
        <v>45</v>
      </c>
      <c r="H5" s="7" t="s">
        <v>178</v>
      </c>
    </row>
    <row r="9" spans="1:9" s="6" customFormat="1" ht="15.75" x14ac:dyDescent="0.25">
      <c r="A9" s="4"/>
      <c r="C9" s="152" t="s">
        <v>172</v>
      </c>
      <c r="H9" s="7"/>
    </row>
    <row r="10" spans="1:9" ht="15.75" x14ac:dyDescent="0.25">
      <c r="D10" s="152" t="s">
        <v>182</v>
      </c>
    </row>
    <row r="12" spans="1:9" ht="19.5" thickBot="1" x14ac:dyDescent="0.35">
      <c r="A12" s="494" t="s">
        <v>75</v>
      </c>
      <c r="C12" s="205">
        <v>8500</v>
      </c>
      <c r="D12" s="206" t="s">
        <v>46</v>
      </c>
      <c r="E12" s="139"/>
      <c r="F12" s="139"/>
    </row>
    <row r="13" spans="1:9" ht="32.25" thickBot="1" x14ac:dyDescent="0.3">
      <c r="A13" s="141" t="s">
        <v>7</v>
      </c>
      <c r="B13" s="211" t="s">
        <v>8</v>
      </c>
      <c r="C13" s="212" t="s">
        <v>76</v>
      </c>
      <c r="D13" s="213" t="s">
        <v>77</v>
      </c>
      <c r="E13" s="214" t="s">
        <v>78</v>
      </c>
      <c r="F13" s="215" t="s">
        <v>79</v>
      </c>
    </row>
    <row r="14" spans="1:9" ht="16.5" thickBot="1" x14ac:dyDescent="0.3">
      <c r="A14" s="207">
        <v>0</v>
      </c>
      <c r="B14" s="208">
        <v>1</v>
      </c>
      <c r="C14" s="209">
        <v>2</v>
      </c>
      <c r="D14" s="209">
        <v>3</v>
      </c>
      <c r="E14" s="210">
        <v>4</v>
      </c>
      <c r="F14" s="216" t="s">
        <v>73</v>
      </c>
    </row>
    <row r="15" spans="1:9" ht="15.75" x14ac:dyDescent="0.25">
      <c r="A15" s="201">
        <v>1</v>
      </c>
      <c r="B15" s="142" t="s">
        <v>22</v>
      </c>
      <c r="C15" s="143">
        <v>6</v>
      </c>
      <c r="D15" s="143">
        <v>73</v>
      </c>
      <c r="E15" s="143">
        <v>17</v>
      </c>
      <c r="F15" s="202">
        <f>SUM(C15:E15)</f>
        <v>96</v>
      </c>
    </row>
    <row r="16" spans="1:9" ht="16.5" thickBot="1" x14ac:dyDescent="0.3">
      <c r="A16" s="203">
        <v>2</v>
      </c>
      <c r="B16" s="144" t="s">
        <v>28</v>
      </c>
      <c r="C16" s="145">
        <v>4</v>
      </c>
      <c r="D16" s="145">
        <v>38</v>
      </c>
      <c r="E16" s="145">
        <v>16</v>
      </c>
      <c r="F16" s="204">
        <f>SUM(C16:E16)</f>
        <v>58</v>
      </c>
    </row>
    <row r="17" spans="1:7" ht="16.5" thickBot="1" x14ac:dyDescent="0.3">
      <c r="A17" s="146"/>
      <c r="B17" s="147" t="s">
        <v>25</v>
      </c>
      <c r="C17" s="148">
        <f>SUM(C15:C16)</f>
        <v>10</v>
      </c>
      <c r="D17" s="148">
        <f>SUM(D15:D16)</f>
        <v>111</v>
      </c>
      <c r="E17" s="149">
        <f>SUM(E15:E16)</f>
        <v>33</v>
      </c>
      <c r="F17" s="148">
        <f>SUM(F15:F16)</f>
        <v>154</v>
      </c>
    </row>
    <row r="20" spans="1:7" x14ac:dyDescent="0.25">
      <c r="A20" s="115"/>
      <c r="B20" s="115" t="s">
        <v>99</v>
      </c>
      <c r="C20" s="48"/>
      <c r="D20" s="48"/>
      <c r="E20" s="48"/>
      <c r="F20" s="48">
        <f>C12</f>
        <v>8500</v>
      </c>
      <c r="G20" s="48"/>
    </row>
    <row r="21" spans="1:7" ht="15.75" customHeight="1" x14ac:dyDescent="0.25">
      <c r="A21" s="115"/>
      <c r="B21" s="3"/>
      <c r="C21" s="2"/>
      <c r="D21" s="2"/>
      <c r="E21" s="2"/>
      <c r="F21" s="9"/>
      <c r="G21" s="48"/>
    </row>
    <row r="22" spans="1:7" x14ac:dyDescent="0.25">
      <c r="A22" s="115"/>
      <c r="B22" s="115" t="s">
        <v>61</v>
      </c>
      <c r="C22" s="48"/>
      <c r="D22" s="48"/>
      <c r="E22" s="48"/>
      <c r="F22" s="48"/>
      <c r="G22" s="48"/>
    </row>
    <row r="23" spans="1:7" x14ac:dyDescent="0.25">
      <c r="A23" s="115"/>
      <c r="B23" s="115"/>
      <c r="C23" s="48"/>
      <c r="D23" s="48"/>
      <c r="E23" s="48"/>
      <c r="F23" s="48"/>
      <c r="G23" s="48"/>
    </row>
    <row r="24" spans="1:7" ht="15.75" x14ac:dyDescent="0.25">
      <c r="C24" s="102" t="s">
        <v>62</v>
      </c>
    </row>
    <row r="25" spans="1:7" ht="16.5" thickBot="1" x14ac:dyDescent="0.3">
      <c r="C25" s="102"/>
    </row>
    <row r="26" spans="1:7" s="119" customFormat="1" ht="15.75" x14ac:dyDescent="0.25">
      <c r="B26" s="120" t="s">
        <v>63</v>
      </c>
      <c r="C26" s="217" t="s">
        <v>100</v>
      </c>
      <c r="D26" s="140"/>
      <c r="E26" s="140"/>
      <c r="F26" s="140"/>
    </row>
    <row r="27" spans="1:7" ht="16.5" thickBot="1" x14ac:dyDescent="0.3">
      <c r="B27" s="196" t="s">
        <v>68</v>
      </c>
      <c r="C27" s="198">
        <f>F20</f>
        <v>8500</v>
      </c>
      <c r="D27" s="100"/>
      <c r="E27" s="100"/>
      <c r="F27" s="100"/>
      <c r="G27" s="119"/>
    </row>
    <row r="28" spans="1:7" ht="16.5" thickBot="1" x14ac:dyDescent="0.3">
      <c r="B28" s="110" t="s">
        <v>69</v>
      </c>
      <c r="C28" s="200">
        <f>ROUND(C27/F17,4)</f>
        <v>55.194800000000001</v>
      </c>
      <c r="D28" s="111"/>
      <c r="E28" s="111"/>
      <c r="F28" s="126"/>
      <c r="G28" s="119"/>
    </row>
    <row r="29" spans="1:7" ht="16.5" thickBot="1" x14ac:dyDescent="0.3">
      <c r="B29" s="125"/>
      <c r="C29" s="111"/>
      <c r="D29" s="111"/>
      <c r="E29" s="111"/>
      <c r="F29" s="126"/>
      <c r="G29" s="119"/>
    </row>
    <row r="30" spans="1:7" ht="16.5" thickBot="1" x14ac:dyDescent="0.3">
      <c r="A30" s="14" t="s">
        <v>7</v>
      </c>
      <c r="B30" s="15" t="s">
        <v>8</v>
      </c>
      <c r="C30" s="220" t="s">
        <v>70</v>
      </c>
      <c r="D30" s="218"/>
      <c r="E30" s="218"/>
      <c r="F30" s="218"/>
    </row>
    <row r="31" spans="1:7" ht="15.75" thickBot="1" x14ac:dyDescent="0.3">
      <c r="A31" s="14">
        <v>0</v>
      </c>
      <c r="B31" s="15">
        <v>1</v>
      </c>
      <c r="C31" s="221" t="s">
        <v>84</v>
      </c>
      <c r="D31" s="219"/>
      <c r="E31" s="219"/>
      <c r="F31" s="219"/>
    </row>
    <row r="32" spans="1:7" ht="15.75" x14ac:dyDescent="0.25">
      <c r="A32" s="201">
        <v>1</v>
      </c>
      <c r="B32" s="142" t="s">
        <v>22</v>
      </c>
      <c r="C32" s="222">
        <f>ROUND(C$28*F15,0)</f>
        <v>5299</v>
      </c>
      <c r="D32" s="112"/>
      <c r="E32" s="112"/>
      <c r="F32" s="111"/>
      <c r="G32" s="117"/>
    </row>
    <row r="33" spans="1:14" ht="16.5" thickBot="1" x14ac:dyDescent="0.3">
      <c r="A33" s="203">
        <v>2</v>
      </c>
      <c r="B33" s="144" t="s">
        <v>28</v>
      </c>
      <c r="C33" s="222">
        <f>ROUND(C$28*F16,0)</f>
        <v>3201</v>
      </c>
      <c r="D33" s="112"/>
      <c r="E33" s="112"/>
      <c r="F33" s="111"/>
      <c r="G33" s="117"/>
    </row>
    <row r="34" spans="1:14" ht="16.5" thickBot="1" x14ac:dyDescent="0.3">
      <c r="A34" s="170"/>
      <c r="B34" s="130" t="s">
        <v>25</v>
      </c>
      <c r="C34" s="74">
        <f>SUM(C32:C33)</f>
        <v>8500</v>
      </c>
      <c r="D34" s="111"/>
      <c r="E34" s="111"/>
      <c r="F34" s="111"/>
      <c r="G34" s="117"/>
    </row>
    <row r="35" spans="1:14" ht="15.75" x14ac:dyDescent="0.25">
      <c r="B35" s="131" t="s">
        <v>60</v>
      </c>
      <c r="C35" s="132">
        <f>F20-C34</f>
        <v>0</v>
      </c>
      <c r="D35" s="132"/>
      <c r="E35" s="132"/>
      <c r="F35" s="132"/>
    </row>
    <row r="36" spans="1:14" x14ac:dyDescent="0.25">
      <c r="B36" s="180"/>
      <c r="C36" s="181"/>
      <c r="D36" s="181"/>
      <c r="E36" s="181"/>
      <c r="F36" s="181"/>
    </row>
    <row r="37" spans="1:14" x14ac:dyDescent="0.25">
      <c r="B37" s="180"/>
    </row>
    <row r="38" spans="1:14" x14ac:dyDescent="0.25">
      <c r="B38" s="100" t="s">
        <v>183</v>
      </c>
    </row>
    <row r="39" spans="1:14" ht="15.75" thickBot="1" x14ac:dyDescent="0.3"/>
    <row r="40" spans="1:14" ht="17.25" thickBot="1" x14ac:dyDescent="0.35">
      <c r="A40" s="14" t="s">
        <v>7</v>
      </c>
      <c r="B40" s="15" t="s">
        <v>8</v>
      </c>
      <c r="C40" s="264" t="s">
        <v>83</v>
      </c>
      <c r="D40" s="347" t="s">
        <v>127</v>
      </c>
      <c r="E40" s="348" t="s">
        <v>128</v>
      </c>
      <c r="F40" s="182"/>
      <c r="G40" s="14" t="s">
        <v>7</v>
      </c>
      <c r="H40" s="15" t="s">
        <v>8</v>
      </c>
      <c r="I40" s="330" t="s">
        <v>136</v>
      </c>
      <c r="J40" s="353" t="s">
        <v>137</v>
      </c>
      <c r="K40" s="353" t="s">
        <v>138</v>
      </c>
      <c r="L40" s="354" t="s">
        <v>139</v>
      </c>
      <c r="M40" s="354" t="s">
        <v>140</v>
      </c>
      <c r="N40" s="355" t="s">
        <v>141</v>
      </c>
    </row>
    <row r="41" spans="1:14" ht="15.75" x14ac:dyDescent="0.25">
      <c r="A41" s="201">
        <v>1</v>
      </c>
      <c r="B41" s="142" t="s">
        <v>22</v>
      </c>
      <c r="C41" s="270">
        <f>C32</f>
        <v>5299</v>
      </c>
      <c r="D41" s="193">
        <v>3179</v>
      </c>
      <c r="E41" s="332">
        <v>2120</v>
      </c>
      <c r="F41" s="112"/>
      <c r="G41" s="201">
        <v>1</v>
      </c>
      <c r="H41" s="358" t="s">
        <v>22</v>
      </c>
      <c r="I41" s="331">
        <v>1060</v>
      </c>
      <c r="J41" s="193">
        <v>1060</v>
      </c>
      <c r="K41" s="193">
        <v>1060</v>
      </c>
      <c r="L41" s="193">
        <v>1060</v>
      </c>
      <c r="M41" s="193">
        <v>900</v>
      </c>
      <c r="N41" s="332">
        <v>160</v>
      </c>
    </row>
    <row r="42" spans="1:14" ht="16.5" thickBot="1" x14ac:dyDescent="0.3">
      <c r="A42" s="203">
        <v>2</v>
      </c>
      <c r="B42" s="144" t="s">
        <v>28</v>
      </c>
      <c r="C42" s="270">
        <f>C33</f>
        <v>3201</v>
      </c>
      <c r="D42" s="190">
        <v>1921</v>
      </c>
      <c r="E42" s="333">
        <v>1280</v>
      </c>
      <c r="F42" s="112"/>
      <c r="G42" s="203">
        <v>2</v>
      </c>
      <c r="H42" s="359" t="s">
        <v>28</v>
      </c>
      <c r="I42" s="331">
        <v>640</v>
      </c>
      <c r="J42" s="281">
        <v>640</v>
      </c>
      <c r="K42" s="281">
        <v>640</v>
      </c>
      <c r="L42" s="281">
        <v>640</v>
      </c>
      <c r="M42" s="193">
        <v>400</v>
      </c>
      <c r="N42" s="332">
        <v>240</v>
      </c>
    </row>
    <row r="43" spans="1:14" ht="16.5" thickBot="1" x14ac:dyDescent="0.3">
      <c r="A43" s="170"/>
      <c r="B43" s="130" t="s">
        <v>25</v>
      </c>
      <c r="C43" s="30">
        <f>SUM(C41:C42)</f>
        <v>8500</v>
      </c>
      <c r="D43" s="30">
        <f t="shared" ref="D43:E43" si="0">SUM(D41:D42)</f>
        <v>5100</v>
      </c>
      <c r="E43" s="74">
        <f t="shared" si="0"/>
        <v>3400</v>
      </c>
      <c r="F43" s="112"/>
      <c r="G43" s="170"/>
      <c r="H43" s="130" t="s">
        <v>25</v>
      </c>
      <c r="I43" s="334">
        <f>SUM(I41:I42)</f>
        <v>1700</v>
      </c>
      <c r="J43" s="361">
        <f t="shared" ref="J43:N43" si="1">SUM(J41:J42)</f>
        <v>1700</v>
      </c>
      <c r="K43" s="361">
        <f t="shared" si="1"/>
        <v>1700</v>
      </c>
      <c r="L43" s="361">
        <f t="shared" si="1"/>
        <v>1700</v>
      </c>
      <c r="M43" s="361">
        <f t="shared" si="1"/>
        <v>1300</v>
      </c>
      <c r="N43" s="335">
        <f t="shared" si="1"/>
        <v>400</v>
      </c>
    </row>
    <row r="45" spans="1:14" x14ac:dyDescent="0.25">
      <c r="B45" s="3" t="s">
        <v>40</v>
      </c>
    </row>
    <row r="46" spans="1:14" x14ac:dyDescent="0.25">
      <c r="B46" s="8" t="s">
        <v>41</v>
      </c>
    </row>
  </sheetData>
  <pageMargins left="0.39370078740157483" right="0" top="0.19685039370078741" bottom="0.19685039370078741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opLeftCell="A73" workbookViewId="0">
      <selection activeCell="B87" sqref="B87:B88"/>
    </sheetView>
  </sheetViews>
  <sheetFormatPr defaultRowHeight="15" x14ac:dyDescent="0.25"/>
  <cols>
    <col min="2" max="2" width="31.28515625" customWidth="1"/>
    <col min="3" max="3" width="19.7109375" customWidth="1"/>
    <col min="4" max="4" width="13.7109375" customWidth="1"/>
    <col min="5" max="5" width="15.7109375" customWidth="1"/>
    <col min="6" max="6" width="13.5703125" customWidth="1"/>
    <col min="7" max="7" width="15.140625" customWidth="1"/>
    <col min="8" max="8" width="10.28515625" customWidth="1"/>
    <col min="9" max="9" width="9.85546875" bestFit="1" customWidth="1"/>
    <col min="10" max="10" width="10.7109375" customWidth="1"/>
    <col min="11" max="11" width="10.140625" bestFit="1" customWidth="1"/>
  </cols>
  <sheetData>
    <row r="1" spans="1:9" s="2" customFormat="1" x14ac:dyDescent="0.25">
      <c r="A1" s="1" t="s">
        <v>0</v>
      </c>
    </row>
    <row r="2" spans="1:9" s="2" customFormat="1" ht="15" customHeight="1" x14ac:dyDescent="0.25">
      <c r="A2" s="319" t="s">
        <v>163</v>
      </c>
      <c r="B2" s="320"/>
      <c r="E2" s="321" t="s">
        <v>1</v>
      </c>
      <c r="F2" s="322"/>
      <c r="G2" s="322"/>
      <c r="H2" s="322"/>
      <c r="I2" s="322"/>
    </row>
    <row r="3" spans="1:9" s="2" customFormat="1" x14ac:dyDescent="0.25">
      <c r="A3" s="3"/>
      <c r="B3" s="3"/>
      <c r="C3" s="3"/>
      <c r="D3" s="3"/>
      <c r="E3" s="3"/>
      <c r="F3" s="3"/>
      <c r="G3" s="3"/>
      <c r="I3" s="3"/>
    </row>
    <row r="4" spans="1:9" s="6" customFormat="1" x14ac:dyDescent="0.25">
      <c r="A4" s="4" t="s">
        <v>2</v>
      </c>
      <c r="B4" s="4"/>
      <c r="D4" s="4" t="s">
        <v>44</v>
      </c>
      <c r="H4" s="4" t="s">
        <v>177</v>
      </c>
    </row>
    <row r="5" spans="1:9" s="6" customFormat="1" x14ac:dyDescent="0.25">
      <c r="A5" s="4" t="s">
        <v>43</v>
      </c>
      <c r="B5" s="4"/>
      <c r="D5" s="4" t="s">
        <v>45</v>
      </c>
      <c r="H5" s="7" t="s">
        <v>178</v>
      </c>
    </row>
    <row r="6" spans="1:9" s="151" customFormat="1" ht="15.75" x14ac:dyDescent="0.25"/>
    <row r="7" spans="1:9" s="151" customFormat="1" ht="15.75" x14ac:dyDescent="0.25"/>
    <row r="8" spans="1:9" s="151" customFormat="1" ht="15.75" x14ac:dyDescent="0.25"/>
    <row r="9" spans="1:9" s="151" customFormat="1" ht="15.75" x14ac:dyDescent="0.25">
      <c r="C9" s="152" t="s">
        <v>172</v>
      </c>
    </row>
    <row r="10" spans="1:9" s="151" customFormat="1" ht="15.75" x14ac:dyDescent="0.25">
      <c r="D10" s="152" t="s">
        <v>115</v>
      </c>
    </row>
    <row r="11" spans="1:9" s="151" customFormat="1" ht="15.75" x14ac:dyDescent="0.25">
      <c r="D11" s="152"/>
    </row>
    <row r="12" spans="1:9" ht="19.5" thickBot="1" x14ac:dyDescent="0.35">
      <c r="B12" s="102" t="s">
        <v>175</v>
      </c>
      <c r="C12" s="269">
        <v>156500</v>
      </c>
      <c r="D12" s="263" t="s">
        <v>46</v>
      </c>
    </row>
    <row r="13" spans="1:9" ht="30.75" thickBot="1" x14ac:dyDescent="0.3">
      <c r="A13" s="223" t="s">
        <v>7</v>
      </c>
      <c r="B13" s="224" t="s">
        <v>8</v>
      </c>
      <c r="C13" s="225" t="s">
        <v>76</v>
      </c>
      <c r="D13" s="225" t="s">
        <v>77</v>
      </c>
      <c r="E13" s="225" t="s">
        <v>78</v>
      </c>
      <c r="F13" s="226" t="s">
        <v>101</v>
      </c>
      <c r="G13" s="227" t="s">
        <v>102</v>
      </c>
      <c r="H13" s="228" t="s">
        <v>103</v>
      </c>
    </row>
    <row r="14" spans="1:9" ht="16.5" thickBot="1" x14ac:dyDescent="0.3">
      <c r="A14" s="229">
        <v>0</v>
      </c>
      <c r="B14" s="230">
        <v>1</v>
      </c>
      <c r="C14" s="231">
        <v>2</v>
      </c>
      <c r="D14" s="231">
        <v>3</v>
      </c>
      <c r="E14" s="232">
        <v>4</v>
      </c>
      <c r="F14" s="233" t="s">
        <v>73</v>
      </c>
      <c r="G14" s="234">
        <v>6</v>
      </c>
      <c r="H14" s="235">
        <v>7</v>
      </c>
    </row>
    <row r="15" spans="1:9" ht="15.75" x14ac:dyDescent="0.25">
      <c r="A15" s="303">
        <v>1</v>
      </c>
      <c r="B15" s="374" t="s">
        <v>30</v>
      </c>
      <c r="C15" s="375">
        <v>2.5</v>
      </c>
      <c r="D15" s="375">
        <v>3.67</v>
      </c>
      <c r="E15" s="375">
        <v>28</v>
      </c>
      <c r="F15" s="376">
        <f>SUM(C15:E15)</f>
        <v>34.17</v>
      </c>
      <c r="G15" s="377">
        <v>0</v>
      </c>
      <c r="H15" s="378">
        <f>F15+G15</f>
        <v>34.17</v>
      </c>
    </row>
    <row r="16" spans="1:9" ht="15.75" x14ac:dyDescent="0.25">
      <c r="A16" s="272">
        <v>2</v>
      </c>
      <c r="B16" s="273" t="s">
        <v>31</v>
      </c>
      <c r="C16" s="274">
        <v>6.25</v>
      </c>
      <c r="D16" s="274">
        <v>9.17</v>
      </c>
      <c r="E16" s="274">
        <v>28</v>
      </c>
      <c r="F16" s="275">
        <f t="shared" ref="F16:F18" si="0">SUM(C16:E16)</f>
        <v>43.42</v>
      </c>
      <c r="G16" s="276">
        <v>0</v>
      </c>
      <c r="H16" s="277">
        <f t="shared" ref="H16:H18" si="1">F16+G16</f>
        <v>43.42</v>
      </c>
    </row>
    <row r="17" spans="1:8" ht="15.75" x14ac:dyDescent="0.25">
      <c r="A17" s="272">
        <v>3</v>
      </c>
      <c r="B17" s="273" t="s">
        <v>32</v>
      </c>
      <c r="C17" s="274">
        <v>7.5</v>
      </c>
      <c r="D17" s="274">
        <v>20</v>
      </c>
      <c r="E17" s="274">
        <v>12</v>
      </c>
      <c r="F17" s="275">
        <f t="shared" si="0"/>
        <v>39.5</v>
      </c>
      <c r="G17" s="276">
        <v>0</v>
      </c>
      <c r="H17" s="277">
        <f t="shared" si="1"/>
        <v>39.5</v>
      </c>
    </row>
    <row r="18" spans="1:8" ht="15.75" x14ac:dyDescent="0.25">
      <c r="A18" s="272">
        <v>4</v>
      </c>
      <c r="B18" s="273" t="s">
        <v>33</v>
      </c>
      <c r="C18" s="274">
        <v>5</v>
      </c>
      <c r="D18" s="274">
        <v>5</v>
      </c>
      <c r="E18" s="274">
        <v>20</v>
      </c>
      <c r="F18" s="275">
        <f t="shared" si="0"/>
        <v>30</v>
      </c>
      <c r="G18" s="276">
        <v>0</v>
      </c>
      <c r="H18" s="277">
        <f t="shared" si="1"/>
        <v>30</v>
      </c>
    </row>
    <row r="19" spans="1:8" ht="15.75" x14ac:dyDescent="0.25">
      <c r="A19" s="272">
        <v>5</v>
      </c>
      <c r="B19" s="273" t="s">
        <v>105</v>
      </c>
      <c r="C19" s="274">
        <v>15</v>
      </c>
      <c r="D19" s="274">
        <v>7.5</v>
      </c>
      <c r="E19" s="274">
        <v>17</v>
      </c>
      <c r="F19" s="275">
        <f>SUM(C19:E19)</f>
        <v>39.5</v>
      </c>
      <c r="G19" s="276">
        <v>0</v>
      </c>
      <c r="H19" s="277">
        <f>F19+G19</f>
        <v>39.5</v>
      </c>
    </row>
    <row r="20" spans="1:8" ht="16.5" thickBot="1" x14ac:dyDescent="0.3">
      <c r="A20" s="369">
        <v>6</v>
      </c>
      <c r="B20" s="109" t="s">
        <v>42</v>
      </c>
      <c r="C20" s="370">
        <v>5</v>
      </c>
      <c r="D20" s="370">
        <v>5</v>
      </c>
      <c r="E20" s="370">
        <v>27</v>
      </c>
      <c r="F20" s="371">
        <f t="shared" ref="F20" si="2">SUM(C20:E20)</f>
        <v>37</v>
      </c>
      <c r="G20" s="372">
        <v>0</v>
      </c>
      <c r="H20" s="373">
        <f t="shared" ref="H20" si="3">F20+G20</f>
        <v>37</v>
      </c>
    </row>
    <row r="21" spans="1:8" ht="16.5" thickBot="1" x14ac:dyDescent="0.3">
      <c r="A21" s="236"/>
      <c r="B21" s="237" t="s">
        <v>107</v>
      </c>
      <c r="C21" s="138">
        <f t="shared" ref="C21:H21" si="4">SUM(C15:C20)</f>
        <v>41.25</v>
      </c>
      <c r="D21" s="138">
        <f t="shared" si="4"/>
        <v>50.34</v>
      </c>
      <c r="E21" s="138">
        <f t="shared" si="4"/>
        <v>132</v>
      </c>
      <c r="F21" s="138">
        <f t="shared" si="4"/>
        <v>223.59</v>
      </c>
      <c r="G21" s="138">
        <f t="shared" si="4"/>
        <v>0</v>
      </c>
      <c r="H21" s="238">
        <f t="shared" si="4"/>
        <v>223.59</v>
      </c>
    </row>
    <row r="24" spans="1:8" s="6" customFormat="1" x14ac:dyDescent="0.25">
      <c r="A24" s="4" t="s">
        <v>108</v>
      </c>
      <c r="B24" s="5"/>
      <c r="C24" s="5"/>
      <c r="D24" s="5"/>
      <c r="E24" s="239">
        <f>C12</f>
        <v>156500</v>
      </c>
      <c r="H24" s="63"/>
    </row>
    <row r="25" spans="1:8" s="6" customFormat="1" x14ac:dyDescent="0.25">
      <c r="A25" s="4"/>
      <c r="B25" s="5"/>
      <c r="C25" s="5"/>
      <c r="D25" s="5"/>
      <c r="E25" s="239"/>
      <c r="H25" s="63"/>
    </row>
    <row r="26" spans="1:8" s="6" customFormat="1" x14ac:dyDescent="0.25">
      <c r="A26" s="4" t="s">
        <v>109</v>
      </c>
      <c r="D26" s="100"/>
      <c r="E26" s="240"/>
      <c r="H26" s="63"/>
    </row>
    <row r="27" spans="1:8" s="6" customFormat="1" x14ac:dyDescent="0.25">
      <c r="A27" s="4"/>
      <c r="B27" s="5"/>
      <c r="C27" s="241"/>
      <c r="D27" s="100"/>
      <c r="E27" s="100"/>
      <c r="H27" s="63"/>
    </row>
    <row r="28" spans="1:8" s="6" customFormat="1" x14ac:dyDescent="0.25">
      <c r="A28" s="4"/>
      <c r="B28" s="5"/>
      <c r="C28" s="241"/>
      <c r="D28" s="242" t="s">
        <v>60</v>
      </c>
      <c r="E28" s="243">
        <f>E24-C12</f>
        <v>0</v>
      </c>
      <c r="H28" s="63"/>
    </row>
    <row r="29" spans="1:8" s="6" customFormat="1" x14ac:dyDescent="0.25">
      <c r="A29" s="4"/>
      <c r="B29" s="5"/>
      <c r="C29" s="241"/>
      <c r="D29" s="100"/>
      <c r="E29" s="100"/>
      <c r="F29" s="100"/>
      <c r="G29" s="100"/>
      <c r="H29" s="63"/>
    </row>
    <row r="30" spans="1:8" s="6" customFormat="1" ht="15.75" x14ac:dyDescent="0.25">
      <c r="A30" s="244" t="s">
        <v>61</v>
      </c>
      <c r="B30" s="5"/>
      <c r="C30" s="5"/>
      <c r="D30" s="5"/>
      <c r="E30" s="245"/>
      <c r="F30" s="100"/>
      <c r="G30" s="100"/>
      <c r="H30" s="63"/>
    </row>
    <row r="31" spans="1:8" s="6" customFormat="1" ht="16.5" thickBot="1" x14ac:dyDescent="0.3">
      <c r="A31" s="244"/>
      <c r="B31" s="5"/>
      <c r="C31" s="5"/>
      <c r="D31" s="246"/>
      <c r="E31" s="247"/>
      <c r="F31" s="100"/>
      <c r="G31" s="100"/>
      <c r="H31" s="63"/>
    </row>
    <row r="32" spans="1:8" s="6" customFormat="1" ht="16.5" thickBot="1" x14ac:dyDescent="0.3">
      <c r="A32" s="244"/>
      <c r="B32" s="248" t="s">
        <v>63</v>
      </c>
      <c r="C32" s="249" t="s">
        <v>100</v>
      </c>
      <c r="D32" s="251" t="s">
        <v>110</v>
      </c>
      <c r="F32" s="252"/>
      <c r="G32" s="100"/>
      <c r="H32" s="63"/>
    </row>
    <row r="33" spans="1:12" s="6" customFormat="1" ht="15.75" x14ac:dyDescent="0.25">
      <c r="A33" s="244"/>
      <c r="B33" s="253" t="s">
        <v>112</v>
      </c>
      <c r="C33" s="254">
        <f>E24</f>
        <v>156500</v>
      </c>
      <c r="D33" s="255">
        <f>C33</f>
        <v>156500</v>
      </c>
      <c r="F33" s="252"/>
      <c r="G33" s="100"/>
      <c r="H33" s="63"/>
    </row>
    <row r="34" spans="1:12" s="6" customFormat="1" ht="16.5" thickBot="1" x14ac:dyDescent="0.3">
      <c r="A34" s="244"/>
      <c r="B34" s="256" t="s">
        <v>69</v>
      </c>
      <c r="C34" s="257">
        <f>ROUND(C33/F21,4)</f>
        <v>699.94190000000003</v>
      </c>
      <c r="D34" s="259"/>
      <c r="F34" s="100"/>
      <c r="G34" s="100"/>
      <c r="H34" s="63"/>
    </row>
    <row r="35" spans="1:12" s="6" customFormat="1" x14ac:dyDescent="0.25">
      <c r="A35" s="62"/>
      <c r="B35" s="62"/>
      <c r="C35" s="241"/>
      <c r="D35" s="100"/>
      <c r="E35" s="100"/>
      <c r="F35" s="100"/>
      <c r="G35" s="100"/>
      <c r="H35" s="63"/>
    </row>
    <row r="36" spans="1:12" s="6" customFormat="1" x14ac:dyDescent="0.25">
      <c r="A36" s="100" t="s">
        <v>113</v>
      </c>
      <c r="B36" s="260"/>
      <c r="C36" s="5"/>
      <c r="D36" s="5"/>
      <c r="E36" s="5"/>
      <c r="F36" s="5"/>
      <c r="G36" s="5"/>
      <c r="H36" s="63"/>
    </row>
    <row r="37" spans="1:12" s="6" customFormat="1" ht="15.75" x14ac:dyDescent="0.25">
      <c r="A37" s="5"/>
      <c r="B37" s="5"/>
      <c r="C37" s="5"/>
      <c r="D37" s="246"/>
      <c r="E37" s="246"/>
      <c r="F37" s="246"/>
      <c r="G37" s="246"/>
      <c r="H37" s="63"/>
      <c r="I37" s="101"/>
      <c r="L37" s="218"/>
    </row>
    <row r="38" spans="1:12" s="6" customFormat="1" ht="16.5" x14ac:dyDescent="0.3">
      <c r="A38" s="286" t="s">
        <v>7</v>
      </c>
      <c r="B38" s="286" t="s">
        <v>8</v>
      </c>
      <c r="C38" s="366" t="s">
        <v>133</v>
      </c>
      <c r="D38" s="271" t="s">
        <v>127</v>
      </c>
      <c r="E38" s="271" t="s">
        <v>128</v>
      </c>
      <c r="F38" s="182"/>
      <c r="G38" s="182"/>
      <c r="H38" s="182"/>
      <c r="I38" s="182"/>
      <c r="J38" s="182"/>
      <c r="L38" s="285"/>
    </row>
    <row r="39" spans="1:12" s="6" customFormat="1" ht="15.75" x14ac:dyDescent="0.25">
      <c r="A39" s="288">
        <v>1</v>
      </c>
      <c r="B39" s="273" t="s">
        <v>30</v>
      </c>
      <c r="C39" s="367">
        <f>ROUND(C$34*F15,0)</f>
        <v>23917</v>
      </c>
      <c r="D39" s="289">
        <v>14350</v>
      </c>
      <c r="E39" s="190">
        <v>9567</v>
      </c>
      <c r="F39" s="112"/>
      <c r="G39" s="241"/>
      <c r="H39" s="241"/>
      <c r="I39" s="241"/>
      <c r="J39" s="241"/>
      <c r="K39" s="262"/>
      <c r="L39" s="285"/>
    </row>
    <row r="40" spans="1:12" s="6" customFormat="1" ht="15.75" x14ac:dyDescent="0.25">
      <c r="A40" s="288">
        <v>2</v>
      </c>
      <c r="B40" s="273" t="s">
        <v>31</v>
      </c>
      <c r="C40" s="368">
        <f t="shared" ref="C40:C44" si="5">ROUND(C$34*F16,0)</f>
        <v>30391</v>
      </c>
      <c r="D40" s="289">
        <v>18235</v>
      </c>
      <c r="E40" s="190">
        <v>12156</v>
      </c>
      <c r="F40" s="112"/>
      <c r="G40" s="241"/>
      <c r="H40" s="241"/>
      <c r="I40" s="241"/>
      <c r="J40" s="241"/>
      <c r="K40" s="262"/>
      <c r="L40" s="285"/>
    </row>
    <row r="41" spans="1:12" s="6" customFormat="1" ht="15.75" x14ac:dyDescent="0.25">
      <c r="A41" s="288">
        <v>3</v>
      </c>
      <c r="B41" s="273" t="s">
        <v>32</v>
      </c>
      <c r="C41" s="367">
        <f t="shared" si="5"/>
        <v>27648</v>
      </c>
      <c r="D41" s="289">
        <v>16589</v>
      </c>
      <c r="E41" s="190">
        <v>11059</v>
      </c>
      <c r="F41" s="112"/>
      <c r="G41" s="241"/>
      <c r="H41" s="241"/>
      <c r="I41" s="241"/>
      <c r="J41" s="241"/>
      <c r="K41" s="262"/>
      <c r="L41" s="285"/>
    </row>
    <row r="42" spans="1:12" s="6" customFormat="1" ht="15.75" x14ac:dyDescent="0.25">
      <c r="A42" s="288">
        <v>4</v>
      </c>
      <c r="B42" s="273" t="s">
        <v>33</v>
      </c>
      <c r="C42" s="367">
        <f t="shared" si="5"/>
        <v>20998</v>
      </c>
      <c r="D42" s="289">
        <v>12599</v>
      </c>
      <c r="E42" s="190">
        <v>8399</v>
      </c>
      <c r="F42" s="112"/>
      <c r="G42" s="100"/>
      <c r="H42" s="100"/>
      <c r="I42" s="100"/>
      <c r="J42" s="100"/>
      <c r="K42" s="262"/>
      <c r="L42" s="285"/>
    </row>
    <row r="43" spans="1:12" s="6" customFormat="1" ht="15.75" x14ac:dyDescent="0.25">
      <c r="A43" s="288">
        <v>5</v>
      </c>
      <c r="B43" s="273" t="s">
        <v>105</v>
      </c>
      <c r="C43" s="368">
        <f t="shared" si="5"/>
        <v>27648</v>
      </c>
      <c r="D43" s="289">
        <v>16589</v>
      </c>
      <c r="E43" s="190">
        <v>11059</v>
      </c>
      <c r="F43" s="112"/>
      <c r="G43" s="100"/>
      <c r="H43" s="100"/>
      <c r="I43" s="101"/>
      <c r="J43" s="101"/>
      <c r="L43" s="285"/>
    </row>
    <row r="44" spans="1:12" s="6" customFormat="1" ht="15.75" x14ac:dyDescent="0.25">
      <c r="A44" s="288">
        <v>6</v>
      </c>
      <c r="B44" s="109" t="s">
        <v>42</v>
      </c>
      <c r="C44" s="367">
        <f t="shared" si="5"/>
        <v>25898</v>
      </c>
      <c r="D44" s="289">
        <v>15538</v>
      </c>
      <c r="E44" s="190">
        <v>10360</v>
      </c>
      <c r="F44" s="112"/>
      <c r="G44" s="112"/>
      <c r="H44" s="101"/>
      <c r="I44" s="101"/>
      <c r="J44" s="101"/>
    </row>
    <row r="45" spans="1:12" s="6" customFormat="1" ht="15.75" x14ac:dyDescent="0.25">
      <c r="A45" s="287"/>
      <c r="B45" s="287" t="s">
        <v>107</v>
      </c>
      <c r="C45" s="368">
        <f>SUM(C39:C44)</f>
        <v>156500</v>
      </c>
      <c r="D45" s="368">
        <f t="shared" ref="D45:E45" si="6">SUM(D39:D44)</f>
        <v>93900</v>
      </c>
      <c r="E45" s="368">
        <f t="shared" si="6"/>
        <v>62600</v>
      </c>
      <c r="F45" s="112"/>
      <c r="G45" s="112"/>
      <c r="H45" s="101"/>
      <c r="I45" s="112"/>
      <c r="J45" s="101"/>
    </row>
    <row r="46" spans="1:12" x14ac:dyDescent="0.25">
      <c r="B46" s="265"/>
      <c r="C46" s="252"/>
      <c r="F46" s="119"/>
    </row>
    <row r="47" spans="1:12" ht="15.75" x14ac:dyDescent="0.25">
      <c r="D47" s="290"/>
    </row>
    <row r="48" spans="1:12" ht="15.75" x14ac:dyDescent="0.25">
      <c r="D48" s="290"/>
    </row>
    <row r="49" spans="1:12" ht="15.75" x14ac:dyDescent="0.25">
      <c r="B49" s="100" t="s">
        <v>180</v>
      </c>
      <c r="D49" s="290"/>
    </row>
    <row r="50" spans="1:12" ht="15.75" x14ac:dyDescent="0.25">
      <c r="D50" s="290"/>
    </row>
    <row r="51" spans="1:12" ht="47.25" x14ac:dyDescent="0.25">
      <c r="A51" s="286" t="s">
        <v>7</v>
      </c>
      <c r="B51" s="286" t="s">
        <v>8</v>
      </c>
      <c r="C51" s="327" t="s">
        <v>127</v>
      </c>
      <c r="D51" s="327" t="s">
        <v>136</v>
      </c>
      <c r="E51" s="360" t="s">
        <v>137</v>
      </c>
      <c r="F51" s="360" t="s">
        <v>138</v>
      </c>
      <c r="G51" s="493" t="s">
        <v>176</v>
      </c>
      <c r="H51" s="493" t="s">
        <v>125</v>
      </c>
    </row>
    <row r="52" spans="1:12" ht="15.75" x14ac:dyDescent="0.25">
      <c r="A52" s="288">
        <v>1</v>
      </c>
      <c r="B52" s="273" t="s">
        <v>30</v>
      </c>
      <c r="C52" s="190">
        <f t="shared" ref="C52:C57" si="7">D39</f>
        <v>14350</v>
      </c>
      <c r="D52" s="190">
        <v>2426</v>
      </c>
      <c r="E52" s="190">
        <v>2426</v>
      </c>
      <c r="F52" s="190">
        <v>2426</v>
      </c>
      <c r="G52" s="191">
        <f>SUM(D52:F52)-C52</f>
        <v>-7072</v>
      </c>
      <c r="H52" s="368">
        <v>2426.3999999999996</v>
      </c>
      <c r="I52" s="124"/>
      <c r="K52" s="124"/>
      <c r="L52" s="124"/>
    </row>
    <row r="53" spans="1:12" ht="15.75" x14ac:dyDescent="0.25">
      <c r="A53" s="288">
        <v>2</v>
      </c>
      <c r="B53" s="273" t="s">
        <v>31</v>
      </c>
      <c r="C53" s="190">
        <f t="shared" si="7"/>
        <v>18235</v>
      </c>
      <c r="D53" s="190">
        <v>6066</v>
      </c>
      <c r="E53" s="190">
        <v>6066</v>
      </c>
      <c r="F53" s="190">
        <v>6066</v>
      </c>
      <c r="G53" s="191">
        <f t="shared" ref="G53:G57" si="8">SUM(D53:F53)-C53</f>
        <v>-37</v>
      </c>
      <c r="H53" s="368">
        <v>6066</v>
      </c>
      <c r="I53" s="124"/>
      <c r="K53" s="124"/>
    </row>
    <row r="54" spans="1:12" ht="15.75" x14ac:dyDescent="0.25">
      <c r="A54" s="288">
        <v>3</v>
      </c>
      <c r="B54" s="273" t="s">
        <v>32</v>
      </c>
      <c r="C54" s="190">
        <f t="shared" si="7"/>
        <v>16589</v>
      </c>
      <c r="D54" s="190">
        <v>5530</v>
      </c>
      <c r="E54" s="190">
        <v>5530</v>
      </c>
      <c r="F54" s="190">
        <v>5529</v>
      </c>
      <c r="G54" s="191">
        <f t="shared" si="8"/>
        <v>0</v>
      </c>
      <c r="H54" s="368">
        <v>7279.2</v>
      </c>
      <c r="I54" s="124"/>
      <c r="K54" s="124"/>
    </row>
    <row r="55" spans="1:12" ht="15.75" x14ac:dyDescent="0.25">
      <c r="A55" s="288">
        <v>4</v>
      </c>
      <c r="B55" s="273" t="s">
        <v>33</v>
      </c>
      <c r="C55" s="190">
        <f t="shared" si="7"/>
        <v>12599</v>
      </c>
      <c r="D55" s="190">
        <v>4200</v>
      </c>
      <c r="E55" s="190">
        <v>4200</v>
      </c>
      <c r="F55" s="190">
        <v>4199</v>
      </c>
      <c r="G55" s="191">
        <f t="shared" si="8"/>
        <v>0</v>
      </c>
      <c r="H55" s="368">
        <v>8452.7999999999993</v>
      </c>
      <c r="I55" s="124"/>
      <c r="K55" s="124"/>
    </row>
    <row r="56" spans="1:12" ht="15.75" x14ac:dyDescent="0.25">
      <c r="A56" s="288">
        <v>5</v>
      </c>
      <c r="B56" s="273" t="s">
        <v>105</v>
      </c>
      <c r="C56" s="190">
        <f t="shared" si="7"/>
        <v>16589</v>
      </c>
      <c r="D56" s="190">
        <v>5530</v>
      </c>
      <c r="E56" s="190">
        <v>5530</v>
      </c>
      <c r="F56" s="190">
        <v>5529</v>
      </c>
      <c r="G56" s="191">
        <f t="shared" si="8"/>
        <v>0</v>
      </c>
      <c r="H56" s="368">
        <v>6793.92</v>
      </c>
      <c r="I56" s="124"/>
      <c r="K56" s="124"/>
    </row>
    <row r="57" spans="1:12" ht="15.75" x14ac:dyDescent="0.25">
      <c r="A57" s="288">
        <v>6</v>
      </c>
      <c r="B57" s="109" t="s">
        <v>42</v>
      </c>
      <c r="C57" s="190">
        <f t="shared" si="7"/>
        <v>15538</v>
      </c>
      <c r="D57" s="190">
        <v>4852</v>
      </c>
      <c r="E57" s="190">
        <v>4852</v>
      </c>
      <c r="F57" s="190">
        <v>4852</v>
      </c>
      <c r="G57" s="191">
        <f t="shared" si="8"/>
        <v>-982</v>
      </c>
      <c r="H57" s="368">
        <v>4852.7999999999993</v>
      </c>
      <c r="I57" s="124"/>
      <c r="K57" s="124"/>
    </row>
    <row r="58" spans="1:12" ht="15.75" x14ac:dyDescent="0.25">
      <c r="A58" s="287"/>
      <c r="B58" s="287" t="s">
        <v>107</v>
      </c>
      <c r="C58" s="191">
        <f>SUM(C52:C57)</f>
        <v>93900</v>
      </c>
      <c r="D58" s="191">
        <f>SUM(D52:D57)</f>
        <v>28604</v>
      </c>
      <c r="E58" s="191">
        <f t="shared" ref="E58:F58" si="9">SUM(E52:E57)</f>
        <v>28604</v>
      </c>
      <c r="F58" s="191">
        <f t="shared" si="9"/>
        <v>28601</v>
      </c>
      <c r="G58" s="191">
        <f>SUM(G52:G57)</f>
        <v>-8091</v>
      </c>
      <c r="H58" s="368"/>
      <c r="K58" s="124"/>
    </row>
    <row r="59" spans="1:12" ht="15.75" x14ac:dyDescent="0.25">
      <c r="C59" s="124"/>
      <c r="F59" s="124"/>
      <c r="G59" s="124"/>
      <c r="H59" s="285"/>
    </row>
    <row r="60" spans="1:12" x14ac:dyDescent="0.25">
      <c r="F60" s="124"/>
      <c r="G60" s="124"/>
    </row>
    <row r="61" spans="1:12" ht="47.25" x14ac:dyDescent="0.25">
      <c r="A61" s="286" t="s">
        <v>7</v>
      </c>
      <c r="B61" s="286" t="s">
        <v>8</v>
      </c>
      <c r="C61" s="312" t="s">
        <v>128</v>
      </c>
      <c r="D61" s="312" t="s">
        <v>139</v>
      </c>
      <c r="E61" s="312" t="s">
        <v>140</v>
      </c>
      <c r="F61" s="312" t="s">
        <v>141</v>
      </c>
      <c r="G61" s="493" t="s">
        <v>176</v>
      </c>
      <c r="H61" s="493" t="s">
        <v>125</v>
      </c>
    </row>
    <row r="62" spans="1:12" ht="15.75" x14ac:dyDescent="0.25">
      <c r="A62" s="288">
        <v>1</v>
      </c>
      <c r="B62" s="273" t="s">
        <v>30</v>
      </c>
      <c r="C62" s="190">
        <f t="shared" ref="C62:C67" si="10">E39</f>
        <v>9567</v>
      </c>
      <c r="D62" s="190">
        <v>2426</v>
      </c>
      <c r="E62" s="190">
        <v>2426</v>
      </c>
      <c r="F62" s="190">
        <v>2426</v>
      </c>
      <c r="G62" s="191">
        <f>SUM(D62:F62)-C62</f>
        <v>-2289</v>
      </c>
      <c r="H62" s="368">
        <v>2426.3999999999996</v>
      </c>
      <c r="I62" s="124"/>
    </row>
    <row r="63" spans="1:12" ht="15.75" x14ac:dyDescent="0.25">
      <c r="A63" s="288">
        <v>2</v>
      </c>
      <c r="B63" s="273" t="s">
        <v>31</v>
      </c>
      <c r="C63" s="190">
        <f t="shared" si="10"/>
        <v>12156</v>
      </c>
      <c r="D63" s="190">
        <v>6066</v>
      </c>
      <c r="E63" s="190">
        <v>5000</v>
      </c>
      <c r="F63" s="190">
        <v>1090</v>
      </c>
      <c r="G63" s="191">
        <f t="shared" ref="G63:G67" si="11">SUM(D63:F63)-C63</f>
        <v>0</v>
      </c>
      <c r="H63" s="368">
        <v>6066</v>
      </c>
      <c r="I63" s="124"/>
    </row>
    <row r="64" spans="1:12" ht="15.75" x14ac:dyDescent="0.25">
      <c r="A64" s="288">
        <v>3</v>
      </c>
      <c r="B64" s="273" t="s">
        <v>32</v>
      </c>
      <c r="C64" s="190">
        <f t="shared" si="10"/>
        <v>11059</v>
      </c>
      <c r="D64" s="190">
        <v>5474</v>
      </c>
      <c r="E64" s="190">
        <v>5474</v>
      </c>
      <c r="F64" s="190">
        <v>111</v>
      </c>
      <c r="G64" s="191">
        <f t="shared" si="11"/>
        <v>0</v>
      </c>
      <c r="H64" s="368">
        <v>7279.2</v>
      </c>
      <c r="I64" s="124"/>
    </row>
    <row r="65" spans="1:10" ht="15.75" x14ac:dyDescent="0.25">
      <c r="A65" s="288">
        <v>4</v>
      </c>
      <c r="B65" s="273" t="s">
        <v>33</v>
      </c>
      <c r="C65" s="190">
        <f t="shared" si="10"/>
        <v>8399</v>
      </c>
      <c r="D65" s="190">
        <v>4158</v>
      </c>
      <c r="E65" s="190">
        <v>4158</v>
      </c>
      <c r="F65" s="190">
        <v>83</v>
      </c>
      <c r="G65" s="191">
        <f t="shared" si="11"/>
        <v>0</v>
      </c>
      <c r="H65" s="368">
        <v>8452.7999999999993</v>
      </c>
      <c r="I65" s="124"/>
    </row>
    <row r="66" spans="1:10" ht="15.75" x14ac:dyDescent="0.25">
      <c r="A66" s="288">
        <v>5</v>
      </c>
      <c r="B66" s="273" t="s">
        <v>105</v>
      </c>
      <c r="C66" s="190">
        <f t="shared" si="10"/>
        <v>11059</v>
      </c>
      <c r="D66" s="190">
        <v>5474</v>
      </c>
      <c r="E66" s="190">
        <v>5474</v>
      </c>
      <c r="F66" s="190">
        <v>111</v>
      </c>
      <c r="G66" s="191">
        <f t="shared" si="11"/>
        <v>0</v>
      </c>
      <c r="H66" s="368">
        <v>6793.92</v>
      </c>
      <c r="I66" s="124"/>
    </row>
    <row r="67" spans="1:10" ht="15.75" x14ac:dyDescent="0.25">
      <c r="A67" s="288">
        <v>6</v>
      </c>
      <c r="B67" s="109" t="s">
        <v>42</v>
      </c>
      <c r="C67" s="190">
        <f t="shared" si="10"/>
        <v>10360</v>
      </c>
      <c r="D67" s="190">
        <v>5129</v>
      </c>
      <c r="E67" s="190">
        <v>5128</v>
      </c>
      <c r="F67" s="190">
        <v>103</v>
      </c>
      <c r="G67" s="191">
        <f t="shared" si="11"/>
        <v>0</v>
      </c>
      <c r="H67" s="368">
        <v>4852.7999999999993</v>
      </c>
      <c r="I67" s="124"/>
    </row>
    <row r="68" spans="1:10" ht="15.75" x14ac:dyDescent="0.25">
      <c r="A68" s="287"/>
      <c r="B68" s="287" t="s">
        <v>107</v>
      </c>
      <c r="C68" s="191">
        <f>SUM(C62:C67)</f>
        <v>62600</v>
      </c>
      <c r="D68" s="191">
        <f>SUM(D62:D67)</f>
        <v>28727</v>
      </c>
      <c r="E68" s="191">
        <f>SUM(E62:E67)</f>
        <v>27660</v>
      </c>
      <c r="F68" s="191">
        <f>SUM(F62:F67)</f>
        <v>3924</v>
      </c>
      <c r="G68" s="191">
        <f>SUM(G62:G67)</f>
        <v>-2289</v>
      </c>
      <c r="H68" s="368"/>
    </row>
    <row r="70" spans="1:10" ht="15.75" x14ac:dyDescent="0.25">
      <c r="B70" s="135" t="s">
        <v>142</v>
      </c>
      <c r="C70" s="188">
        <f>C58+C68</f>
        <v>156500</v>
      </c>
      <c r="D70" s="135"/>
      <c r="E70" s="135"/>
      <c r="F70" s="135"/>
      <c r="G70" s="188">
        <f>G58+G68</f>
        <v>-10380</v>
      </c>
    </row>
    <row r="72" spans="1:10" ht="15.75" x14ac:dyDescent="0.25">
      <c r="A72" s="135" t="s">
        <v>160</v>
      </c>
    </row>
    <row r="73" spans="1:10" ht="15.75" x14ac:dyDescent="0.25">
      <c r="A73" s="135" t="s">
        <v>161</v>
      </c>
    </row>
    <row r="74" spans="1:10" ht="15.75" x14ac:dyDescent="0.25">
      <c r="A74" s="135"/>
    </row>
    <row r="75" spans="1:10" ht="15.75" x14ac:dyDescent="0.25">
      <c r="A75" s="135"/>
    </row>
    <row r="76" spans="1:10" ht="15.75" x14ac:dyDescent="0.25">
      <c r="B76" s="102" t="s">
        <v>179</v>
      </c>
    </row>
    <row r="77" spans="1:10" ht="15.75" thickBot="1" x14ac:dyDescent="0.3">
      <c r="C77" s="124"/>
    </row>
    <row r="78" spans="1:10" ht="16.5" thickBot="1" x14ac:dyDescent="0.3">
      <c r="A78" s="453" t="s">
        <v>7</v>
      </c>
      <c r="B78" s="454" t="s">
        <v>8</v>
      </c>
      <c r="C78" s="330" t="s">
        <v>136</v>
      </c>
      <c r="D78" s="337" t="s">
        <v>137</v>
      </c>
      <c r="E78" s="443" t="s">
        <v>138</v>
      </c>
      <c r="F78" s="415" t="s">
        <v>127</v>
      </c>
      <c r="G78" s="444" t="s">
        <v>139</v>
      </c>
      <c r="H78" s="337" t="s">
        <v>140</v>
      </c>
      <c r="I78" s="443" t="s">
        <v>141</v>
      </c>
      <c r="J78" s="342" t="s">
        <v>128</v>
      </c>
    </row>
    <row r="79" spans="1:10" ht="15.75" x14ac:dyDescent="0.25">
      <c r="A79" s="451">
        <v>1</v>
      </c>
      <c r="B79" s="452" t="s">
        <v>30</v>
      </c>
      <c r="C79" s="331">
        <v>2426</v>
      </c>
      <c r="D79" s="193">
        <v>2426</v>
      </c>
      <c r="E79" s="279">
        <v>2426</v>
      </c>
      <c r="F79" s="424">
        <f>SUM(C79:E79)</f>
        <v>7278</v>
      </c>
      <c r="G79" s="442">
        <v>2426</v>
      </c>
      <c r="H79" s="193">
        <v>2426</v>
      </c>
      <c r="I79" s="279">
        <v>2426</v>
      </c>
      <c r="J79" s="424">
        <f>SUM(G79:I79)</f>
        <v>7278</v>
      </c>
    </row>
    <row r="80" spans="1:10" ht="15.75" x14ac:dyDescent="0.25">
      <c r="A80" s="288">
        <v>2</v>
      </c>
      <c r="B80" s="362" t="s">
        <v>31</v>
      </c>
      <c r="C80" s="441">
        <v>6066</v>
      </c>
      <c r="D80" s="190">
        <v>6066</v>
      </c>
      <c r="E80" s="340">
        <v>6066</v>
      </c>
      <c r="F80" s="419">
        <f t="shared" ref="F80:F85" si="12">SUM(C80:E80)</f>
        <v>18198</v>
      </c>
      <c r="G80" s="418">
        <v>6066</v>
      </c>
      <c r="H80" s="190">
        <v>5000</v>
      </c>
      <c r="I80" s="340">
        <v>1090</v>
      </c>
      <c r="J80" s="419">
        <f t="shared" ref="J80:J84" si="13">SUM(G80:I80)</f>
        <v>12156</v>
      </c>
    </row>
    <row r="81" spans="1:12" ht="15.75" x14ac:dyDescent="0.25">
      <c r="A81" s="288">
        <v>3</v>
      </c>
      <c r="B81" s="362" t="s">
        <v>32</v>
      </c>
      <c r="C81" s="441">
        <v>5530</v>
      </c>
      <c r="D81" s="190">
        <v>5530</v>
      </c>
      <c r="E81" s="340">
        <v>5529</v>
      </c>
      <c r="F81" s="419">
        <f t="shared" si="12"/>
        <v>16589</v>
      </c>
      <c r="G81" s="418">
        <v>5474</v>
      </c>
      <c r="H81" s="190">
        <v>5000</v>
      </c>
      <c r="I81" s="340">
        <v>585</v>
      </c>
      <c r="J81" s="419">
        <f t="shared" si="13"/>
        <v>11059</v>
      </c>
      <c r="K81" s="425"/>
      <c r="L81" s="124"/>
    </row>
    <row r="82" spans="1:12" ht="15.75" x14ac:dyDescent="0.25">
      <c r="A82" s="288">
        <v>4</v>
      </c>
      <c r="B82" s="362" t="s">
        <v>33</v>
      </c>
      <c r="C82" s="441">
        <v>4200</v>
      </c>
      <c r="D82" s="190">
        <v>4200</v>
      </c>
      <c r="E82" s="340">
        <v>4199</v>
      </c>
      <c r="F82" s="419">
        <f t="shared" si="12"/>
        <v>12599</v>
      </c>
      <c r="G82" s="418">
        <v>4158</v>
      </c>
      <c r="H82" s="190">
        <v>4000</v>
      </c>
      <c r="I82" s="340">
        <v>241</v>
      </c>
      <c r="J82" s="419">
        <f t="shared" si="13"/>
        <v>8399</v>
      </c>
    </row>
    <row r="83" spans="1:12" ht="15.75" x14ac:dyDescent="0.25">
      <c r="A83" s="288">
        <v>5</v>
      </c>
      <c r="B83" s="362" t="s">
        <v>105</v>
      </c>
      <c r="C83" s="441">
        <v>5530</v>
      </c>
      <c r="D83" s="190">
        <v>5530</v>
      </c>
      <c r="E83" s="340">
        <v>5529</v>
      </c>
      <c r="F83" s="419">
        <f t="shared" si="12"/>
        <v>16589</v>
      </c>
      <c r="G83" s="418">
        <v>5474</v>
      </c>
      <c r="H83" s="190">
        <v>5000</v>
      </c>
      <c r="I83" s="340">
        <v>585</v>
      </c>
      <c r="J83" s="419">
        <f t="shared" si="13"/>
        <v>11059</v>
      </c>
    </row>
    <row r="84" spans="1:12" ht="16.5" thickBot="1" x14ac:dyDescent="0.3">
      <c r="A84" s="445">
        <v>6</v>
      </c>
      <c r="B84" s="345" t="s">
        <v>42</v>
      </c>
      <c r="C84" s="446">
        <v>4852</v>
      </c>
      <c r="D84" s="281">
        <v>4852</v>
      </c>
      <c r="E84" s="341">
        <v>4852</v>
      </c>
      <c r="F84" s="447">
        <f t="shared" si="12"/>
        <v>14556</v>
      </c>
      <c r="G84" s="448">
        <v>5129</v>
      </c>
      <c r="H84" s="281">
        <v>5000</v>
      </c>
      <c r="I84" s="341">
        <v>231</v>
      </c>
      <c r="J84" s="447">
        <f t="shared" si="13"/>
        <v>10360</v>
      </c>
      <c r="K84" s="425"/>
      <c r="L84" s="124"/>
    </row>
    <row r="85" spans="1:12" ht="16.5" thickBot="1" x14ac:dyDescent="0.3">
      <c r="A85" s="170"/>
      <c r="B85" s="130" t="s">
        <v>107</v>
      </c>
      <c r="C85" s="334">
        <f>SUM(C79:C84)</f>
        <v>28604</v>
      </c>
      <c r="D85" s="361">
        <f t="shared" ref="D85:E85" si="14">SUM(D79:D84)</f>
        <v>28604</v>
      </c>
      <c r="E85" s="449">
        <f t="shared" si="14"/>
        <v>28601</v>
      </c>
      <c r="F85" s="284">
        <f t="shared" si="12"/>
        <v>85809</v>
      </c>
      <c r="G85" s="450">
        <f>SUM(G79:G84)</f>
        <v>28727</v>
      </c>
      <c r="H85" s="361">
        <f t="shared" ref="H85:J85" si="15">SUM(H79:H84)</f>
        <v>26426</v>
      </c>
      <c r="I85" s="449">
        <f t="shared" si="15"/>
        <v>5158</v>
      </c>
      <c r="J85" s="284">
        <f t="shared" si="15"/>
        <v>60311</v>
      </c>
    </row>
    <row r="87" spans="1:12" x14ac:dyDescent="0.25">
      <c r="B87" s="3" t="s">
        <v>40</v>
      </c>
    </row>
    <row r="88" spans="1:12" x14ac:dyDescent="0.25">
      <c r="B88" s="8" t="s">
        <v>41</v>
      </c>
    </row>
  </sheetData>
  <pageMargins left="0.39370078740157483" right="0" top="0.19685039370078741" bottom="0.39370078740157483" header="0.31496062992125984" footer="0.31496062992125984"/>
  <pageSetup paperSize="9" scale="75" orientation="landscape" r:id="rId1"/>
  <headerFoot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opLeftCell="A43" workbookViewId="0">
      <selection activeCell="B60" sqref="B60:B61"/>
    </sheetView>
  </sheetViews>
  <sheetFormatPr defaultRowHeight="15" x14ac:dyDescent="0.25"/>
  <cols>
    <col min="2" max="2" width="37.42578125" bestFit="1" customWidth="1"/>
    <col min="3" max="3" width="19.7109375" customWidth="1"/>
    <col min="4" max="4" width="13.7109375" customWidth="1"/>
    <col min="5" max="5" width="15.7109375" customWidth="1"/>
    <col min="6" max="6" width="13.5703125" customWidth="1"/>
    <col min="7" max="7" width="15.140625" customWidth="1"/>
    <col min="8" max="8" width="14.42578125" customWidth="1"/>
  </cols>
  <sheetData>
    <row r="1" spans="1:9" s="2" customFormat="1" x14ac:dyDescent="0.25">
      <c r="A1" s="1" t="s">
        <v>0</v>
      </c>
    </row>
    <row r="2" spans="1:9" s="2" customFormat="1" ht="15" customHeight="1" x14ac:dyDescent="0.25">
      <c r="A2" s="319" t="s">
        <v>163</v>
      </c>
      <c r="B2" s="320"/>
      <c r="E2" s="321" t="s">
        <v>1</v>
      </c>
      <c r="F2" s="322"/>
      <c r="G2" s="322"/>
      <c r="H2" s="322"/>
      <c r="I2" s="322"/>
    </row>
    <row r="3" spans="1:9" s="2" customFormat="1" x14ac:dyDescent="0.25">
      <c r="A3" s="3"/>
      <c r="B3" s="3"/>
      <c r="C3" s="3"/>
      <c r="D3" s="3"/>
      <c r="E3" s="3"/>
      <c r="F3" s="3"/>
      <c r="G3" s="3"/>
      <c r="I3" s="3"/>
    </row>
    <row r="4" spans="1:9" s="6" customFormat="1" x14ac:dyDescent="0.25">
      <c r="A4" s="4" t="s">
        <v>2</v>
      </c>
      <c r="B4" s="4"/>
      <c r="D4" s="4" t="s">
        <v>44</v>
      </c>
      <c r="H4" s="4" t="s">
        <v>177</v>
      </c>
    </row>
    <row r="5" spans="1:9" s="6" customFormat="1" x14ac:dyDescent="0.25">
      <c r="A5" s="4" t="s">
        <v>43</v>
      </c>
      <c r="B5" s="4"/>
      <c r="D5" s="4" t="s">
        <v>45</v>
      </c>
      <c r="H5" s="7" t="s">
        <v>178</v>
      </c>
    </row>
    <row r="6" spans="1:9" s="6" customFormat="1" x14ac:dyDescent="0.25">
      <c r="A6" s="4"/>
      <c r="B6" s="4"/>
      <c r="D6" s="4"/>
      <c r="H6" s="7"/>
    </row>
    <row r="7" spans="1:9" s="6" customFormat="1" x14ac:dyDescent="0.25">
      <c r="A7" s="4"/>
      <c r="B7" s="4"/>
      <c r="D7" s="4"/>
      <c r="H7" s="7"/>
    </row>
    <row r="8" spans="1:9" s="6" customFormat="1" x14ac:dyDescent="0.25">
      <c r="A8" s="4"/>
      <c r="D8" s="4"/>
      <c r="H8" s="7"/>
    </row>
    <row r="9" spans="1:9" s="6" customFormat="1" ht="15.75" x14ac:dyDescent="0.25">
      <c r="A9" s="4"/>
      <c r="C9" s="152" t="s">
        <v>172</v>
      </c>
      <c r="H9" s="7"/>
    </row>
    <row r="10" spans="1:9" ht="15.75" x14ac:dyDescent="0.25">
      <c r="D10" s="152" t="s">
        <v>181</v>
      </c>
    </row>
    <row r="12" spans="1:9" ht="19.5" thickBot="1" x14ac:dyDescent="0.35">
      <c r="B12" s="102" t="s">
        <v>175</v>
      </c>
      <c r="C12" s="269">
        <v>616000</v>
      </c>
      <c r="D12" s="263" t="s">
        <v>46</v>
      </c>
    </row>
    <row r="13" spans="1:9" ht="30.75" thickBot="1" x14ac:dyDescent="0.3">
      <c r="A13" s="223" t="s">
        <v>7</v>
      </c>
      <c r="B13" s="224" t="s">
        <v>8</v>
      </c>
      <c r="C13" s="225" t="s">
        <v>76</v>
      </c>
      <c r="D13" s="225" t="s">
        <v>77</v>
      </c>
      <c r="E13" s="225" t="s">
        <v>78</v>
      </c>
      <c r="F13" s="226" t="s">
        <v>101</v>
      </c>
      <c r="G13" s="227" t="s">
        <v>102</v>
      </c>
      <c r="H13" s="228" t="s">
        <v>103</v>
      </c>
    </row>
    <row r="14" spans="1:9" ht="16.5" thickBot="1" x14ac:dyDescent="0.3">
      <c r="A14" s="229">
        <v>0</v>
      </c>
      <c r="B14" s="230">
        <v>1</v>
      </c>
      <c r="C14" s="231">
        <v>2</v>
      </c>
      <c r="D14" s="231">
        <v>3</v>
      </c>
      <c r="E14" s="232">
        <v>4</v>
      </c>
      <c r="F14" s="233" t="s">
        <v>73</v>
      </c>
      <c r="G14" s="234">
        <v>6</v>
      </c>
      <c r="H14" s="235">
        <v>7</v>
      </c>
    </row>
    <row r="15" spans="1:9" ht="15.75" x14ac:dyDescent="0.25">
      <c r="A15" s="272">
        <v>1</v>
      </c>
      <c r="B15" s="109" t="s">
        <v>106</v>
      </c>
      <c r="C15" s="383">
        <v>948</v>
      </c>
      <c r="D15" s="383">
        <v>242</v>
      </c>
      <c r="E15" s="383">
        <v>35</v>
      </c>
      <c r="F15" s="384">
        <f>SUM(C15:E15)</f>
        <v>1225</v>
      </c>
      <c r="G15" s="384">
        <v>30</v>
      </c>
      <c r="H15" s="385">
        <f>F15+G15</f>
        <v>1255</v>
      </c>
    </row>
    <row r="16" spans="1:9" ht="16.5" thickBot="1" x14ac:dyDescent="0.3">
      <c r="A16" s="272">
        <v>2</v>
      </c>
      <c r="B16" s="273" t="s">
        <v>104</v>
      </c>
      <c r="C16" s="274">
        <v>96</v>
      </c>
      <c r="D16" s="274">
        <v>53.33</v>
      </c>
      <c r="E16" s="274">
        <v>27</v>
      </c>
      <c r="F16" s="275">
        <f t="shared" ref="F16" si="0">SUM(C16:E16)</f>
        <v>176.32999999999998</v>
      </c>
      <c r="G16" s="276">
        <v>0</v>
      </c>
      <c r="H16" s="277">
        <f t="shared" ref="H16" si="1">F16+G16</f>
        <v>176.32999999999998</v>
      </c>
    </row>
    <row r="17" spans="1:8" ht="16.5" thickBot="1" x14ac:dyDescent="0.3">
      <c r="A17" s="236"/>
      <c r="B17" s="237" t="s">
        <v>107</v>
      </c>
      <c r="C17" s="138">
        <f>SUM(C15:C16)</f>
        <v>1044</v>
      </c>
      <c r="D17" s="138">
        <f t="shared" ref="D17:H17" si="2">SUM(D15:D16)</f>
        <v>295.33</v>
      </c>
      <c r="E17" s="138">
        <f t="shared" si="2"/>
        <v>62</v>
      </c>
      <c r="F17" s="138">
        <f t="shared" si="2"/>
        <v>1401.33</v>
      </c>
      <c r="G17" s="138">
        <f t="shared" si="2"/>
        <v>30</v>
      </c>
      <c r="H17" s="138">
        <f t="shared" si="2"/>
        <v>1431.33</v>
      </c>
    </row>
    <row r="20" spans="1:8" s="6" customFormat="1" x14ac:dyDescent="0.25">
      <c r="A20" s="4" t="s">
        <v>108</v>
      </c>
      <c r="B20" s="5"/>
      <c r="C20" s="5"/>
      <c r="D20" s="5"/>
      <c r="E20" s="239">
        <f>ROUND(C12*90%,0)</f>
        <v>554400</v>
      </c>
      <c r="H20" s="63"/>
    </row>
    <row r="21" spans="1:8" s="6" customFormat="1" x14ac:dyDescent="0.25">
      <c r="A21" s="4"/>
      <c r="B21" s="5"/>
      <c r="C21" s="5"/>
      <c r="D21" s="5"/>
      <c r="E21" s="239"/>
      <c r="H21" s="63"/>
    </row>
    <row r="22" spans="1:8" s="6" customFormat="1" x14ac:dyDescent="0.25">
      <c r="A22" s="4" t="s">
        <v>109</v>
      </c>
      <c r="D22" s="100"/>
      <c r="E22" s="240">
        <f>ROUND(C12*10%,0)</f>
        <v>61600</v>
      </c>
      <c r="H22" s="63"/>
    </row>
    <row r="23" spans="1:8" s="6" customFormat="1" x14ac:dyDescent="0.25">
      <c r="A23" s="4"/>
      <c r="B23" s="5"/>
      <c r="C23" s="241"/>
      <c r="D23" s="100" t="s">
        <v>110</v>
      </c>
      <c r="E23" s="100">
        <f>E20+E22</f>
        <v>616000</v>
      </c>
      <c r="H23" s="63"/>
    </row>
    <row r="24" spans="1:8" s="6" customFormat="1" x14ac:dyDescent="0.25">
      <c r="A24" s="4"/>
      <c r="B24" s="5"/>
      <c r="C24" s="241"/>
      <c r="D24" s="242" t="s">
        <v>60</v>
      </c>
      <c r="E24" s="243" t="str">
        <f>IF(E23&lt;&gt;C12,"eroare","ok")</f>
        <v>ok</v>
      </c>
      <c r="H24" s="63"/>
    </row>
    <row r="25" spans="1:8" s="6" customFormat="1" x14ac:dyDescent="0.25">
      <c r="A25" s="4"/>
      <c r="B25" s="5"/>
      <c r="C25" s="241"/>
      <c r="D25" s="100"/>
      <c r="E25" s="100"/>
      <c r="F25" s="100"/>
      <c r="G25" s="100"/>
      <c r="H25" s="63"/>
    </row>
    <row r="26" spans="1:8" s="6" customFormat="1" ht="15.75" x14ac:dyDescent="0.25">
      <c r="A26" s="244" t="s">
        <v>61</v>
      </c>
      <c r="B26" s="5"/>
      <c r="C26" s="5"/>
      <c r="D26" s="5"/>
      <c r="E26" s="245"/>
      <c r="F26" s="100"/>
      <c r="G26" s="100"/>
      <c r="H26" s="63"/>
    </row>
    <row r="27" spans="1:8" s="6" customFormat="1" ht="16.5" thickBot="1" x14ac:dyDescent="0.3">
      <c r="A27" s="244"/>
      <c r="B27" s="5"/>
      <c r="C27" s="5"/>
      <c r="D27" s="246"/>
      <c r="E27" s="247"/>
      <c r="F27" s="100"/>
      <c r="G27" s="100"/>
      <c r="H27" s="63"/>
    </row>
    <row r="28" spans="1:8" s="6" customFormat="1" ht="16.5" thickBot="1" x14ac:dyDescent="0.3">
      <c r="A28" s="244"/>
      <c r="B28" s="248" t="s">
        <v>63</v>
      </c>
      <c r="C28" s="249" t="s">
        <v>100</v>
      </c>
      <c r="D28" s="250" t="s">
        <v>111</v>
      </c>
      <c r="E28" s="251" t="s">
        <v>110</v>
      </c>
      <c r="F28" s="252" t="s">
        <v>60</v>
      </c>
      <c r="G28" s="100"/>
      <c r="H28" s="63"/>
    </row>
    <row r="29" spans="1:8" s="6" customFormat="1" ht="15.75" x14ac:dyDescent="0.25">
      <c r="A29" s="244"/>
      <c r="B29" s="253" t="s">
        <v>112</v>
      </c>
      <c r="C29" s="254">
        <f>E20</f>
        <v>554400</v>
      </c>
      <c r="D29" s="80">
        <f>E22</f>
        <v>61600</v>
      </c>
      <c r="E29" s="255">
        <f>C29+D29</f>
        <v>616000</v>
      </c>
      <c r="F29" s="252">
        <f>E29-C12</f>
        <v>0</v>
      </c>
      <c r="G29" s="100"/>
      <c r="H29" s="63"/>
    </row>
    <row r="30" spans="1:8" s="6" customFormat="1" ht="16.5" thickBot="1" x14ac:dyDescent="0.3">
      <c r="A30" s="244"/>
      <c r="B30" s="256" t="s">
        <v>69</v>
      </c>
      <c r="C30" s="257">
        <f>ROUND(C29/F17,4)</f>
        <v>395.62419999999997</v>
      </c>
      <c r="D30" s="258">
        <f>ROUND(D29/G17,4)</f>
        <v>2053.3332999999998</v>
      </c>
      <c r="E30" s="259"/>
      <c r="F30" s="100"/>
      <c r="G30" s="100"/>
      <c r="H30" s="63"/>
    </row>
    <row r="31" spans="1:8" s="6" customFormat="1" x14ac:dyDescent="0.25">
      <c r="A31" s="62"/>
      <c r="B31" s="62"/>
      <c r="C31" s="241"/>
      <c r="D31" s="100"/>
      <c r="E31" s="100"/>
      <c r="F31" s="100"/>
      <c r="G31" s="100"/>
      <c r="H31" s="63"/>
    </row>
    <row r="32" spans="1:8" s="6" customFormat="1" x14ac:dyDescent="0.25">
      <c r="A32" s="100" t="s">
        <v>113</v>
      </c>
      <c r="B32" s="260"/>
      <c r="C32" s="5"/>
      <c r="D32" s="5"/>
      <c r="E32" s="5"/>
      <c r="F32" s="5"/>
      <c r="G32" s="5"/>
      <c r="H32" s="63"/>
    </row>
    <row r="33" spans="1:12" s="6" customFormat="1" ht="15.75" thickBot="1" x14ac:dyDescent="0.3">
      <c r="A33" s="5"/>
      <c r="B33" s="5"/>
      <c r="C33" s="5"/>
      <c r="D33" s="246"/>
      <c r="E33" s="246"/>
      <c r="F33" s="246"/>
      <c r="G33" s="246"/>
      <c r="H33" s="63"/>
      <c r="I33" s="101"/>
    </row>
    <row r="34" spans="1:12" s="6" customFormat="1" ht="32.25" thickBot="1" x14ac:dyDescent="0.35">
      <c r="A34" s="381" t="s">
        <v>7</v>
      </c>
      <c r="B34" s="382" t="s">
        <v>8</v>
      </c>
      <c r="C34" s="267" t="s">
        <v>70</v>
      </c>
      <c r="D34" s="261" t="s">
        <v>114</v>
      </c>
      <c r="E34" s="175" t="s">
        <v>110</v>
      </c>
      <c r="F34" s="182"/>
      <c r="G34" s="182"/>
      <c r="H34" s="182"/>
      <c r="I34" s="182"/>
      <c r="J34" s="182"/>
    </row>
    <row r="35" spans="1:12" s="6" customFormat="1" ht="15.75" x14ac:dyDescent="0.25">
      <c r="A35" s="272">
        <v>1</v>
      </c>
      <c r="B35" s="109" t="s">
        <v>106</v>
      </c>
      <c r="C35" s="266">
        <f>ROUND(C$30*F15,0)</f>
        <v>484640</v>
      </c>
      <c r="D35" s="266">
        <f>ROUND(D$30*G15,0)</f>
        <v>61600</v>
      </c>
      <c r="E35" s="379">
        <f>SUM(C35:D35)</f>
        <v>546240</v>
      </c>
      <c r="F35" s="112"/>
      <c r="G35" s="241"/>
      <c r="H35" s="241"/>
      <c r="I35" s="241"/>
      <c r="J35" s="241"/>
      <c r="K35" s="262"/>
      <c r="L35" s="262"/>
    </row>
    <row r="36" spans="1:12" s="6" customFormat="1" ht="16.5" thickBot="1" x14ac:dyDescent="0.3">
      <c r="A36" s="272">
        <v>2</v>
      </c>
      <c r="B36" s="273" t="s">
        <v>104</v>
      </c>
      <c r="C36" s="266">
        <f>ROUND(C$30*F16,0)</f>
        <v>69760</v>
      </c>
      <c r="D36" s="266">
        <f>ROUND(D$30*G16,0)</f>
        <v>0</v>
      </c>
      <c r="E36" s="380">
        <f t="shared" ref="E36" si="3">SUM(C36:D36)</f>
        <v>69760</v>
      </c>
      <c r="F36" s="112"/>
      <c r="G36" s="241"/>
      <c r="H36" s="241"/>
      <c r="I36" s="241"/>
      <c r="J36" s="241"/>
      <c r="K36" s="262"/>
      <c r="L36" s="262"/>
    </row>
    <row r="37" spans="1:12" ht="16.5" thickBot="1" x14ac:dyDescent="0.3">
      <c r="A37" s="170"/>
      <c r="B37" s="137" t="s">
        <v>107</v>
      </c>
      <c r="C37" s="268">
        <f>SUM(C35:C36)</f>
        <v>554400</v>
      </c>
      <c r="D37" s="268">
        <f t="shared" ref="D37:E37" si="4">SUM(D35:D36)</f>
        <v>61600</v>
      </c>
      <c r="E37" s="339">
        <f t="shared" si="4"/>
        <v>616000</v>
      </c>
      <c r="F37" s="112"/>
    </row>
    <row r="38" spans="1:12" x14ac:dyDescent="0.25">
      <c r="B38" s="265" t="s">
        <v>60</v>
      </c>
      <c r="C38" s="252">
        <f>C37-C29</f>
        <v>0</v>
      </c>
      <c r="D38" s="124">
        <f>D37-D29</f>
        <v>0</v>
      </c>
    </row>
    <row r="39" spans="1:12" ht="15.75" thickBot="1" x14ac:dyDescent="0.3"/>
    <row r="40" spans="1:12" ht="16.5" thickBot="1" x14ac:dyDescent="0.3">
      <c r="A40" s="381" t="s">
        <v>7</v>
      </c>
      <c r="B40" s="382" t="s">
        <v>8</v>
      </c>
      <c r="C40" s="194" t="s">
        <v>89</v>
      </c>
      <c r="D40" s="194" t="s">
        <v>143</v>
      </c>
      <c r="E40" s="336" t="s">
        <v>144</v>
      </c>
    </row>
    <row r="41" spans="1:12" ht="15.75" x14ac:dyDescent="0.25">
      <c r="A41" s="303">
        <v>1</v>
      </c>
      <c r="B41" s="351" t="s">
        <v>106</v>
      </c>
      <c r="C41" s="193">
        <f>SUM(D41:E41)</f>
        <v>546240</v>
      </c>
      <c r="D41" s="193">
        <f>ROUND(E35*59.9724/100,0)</f>
        <v>327593</v>
      </c>
      <c r="E41" s="193">
        <f>E35-D41</f>
        <v>218647</v>
      </c>
      <c r="F41" s="124"/>
    </row>
    <row r="42" spans="1:12" ht="16.5" thickBot="1" x14ac:dyDescent="0.3">
      <c r="A42" s="272">
        <v>2</v>
      </c>
      <c r="B42" s="273" t="s">
        <v>104</v>
      </c>
      <c r="C42" s="193">
        <f>SUM(D42:E42)</f>
        <v>69760</v>
      </c>
      <c r="D42" s="193">
        <f>ROUND(E36*59.9724/100,0)</f>
        <v>41837</v>
      </c>
      <c r="E42" s="323">
        <f>E36-D42</f>
        <v>27923</v>
      </c>
      <c r="F42" s="124"/>
    </row>
    <row r="43" spans="1:12" ht="16.5" thickBot="1" x14ac:dyDescent="0.3">
      <c r="A43" s="170"/>
      <c r="B43" s="130" t="s">
        <v>107</v>
      </c>
      <c r="C43" s="334">
        <f>SUM(C41:C42)</f>
        <v>616000</v>
      </c>
      <c r="D43" s="361">
        <f>SUM(D41:D42)</f>
        <v>369430</v>
      </c>
      <c r="E43" s="335">
        <f>SUM(E41:E42)</f>
        <v>246570</v>
      </c>
      <c r="F43" s="124">
        <f>E43+D43</f>
        <v>616000</v>
      </c>
    </row>
    <row r="49" spans="1:7" ht="15.75" thickBot="1" x14ac:dyDescent="0.3"/>
    <row r="50" spans="1:7" ht="16.5" thickBot="1" x14ac:dyDescent="0.3">
      <c r="A50" s="387" t="s">
        <v>7</v>
      </c>
      <c r="B50" s="387" t="s">
        <v>8</v>
      </c>
      <c r="C50" s="337" t="s">
        <v>127</v>
      </c>
      <c r="D50" s="337" t="s">
        <v>136</v>
      </c>
      <c r="E50" s="353" t="s">
        <v>137</v>
      </c>
      <c r="F50" s="388" t="s">
        <v>138</v>
      </c>
    </row>
    <row r="51" spans="1:7" ht="15.75" x14ac:dyDescent="0.25">
      <c r="A51" s="303">
        <v>1</v>
      </c>
      <c r="B51" s="386" t="s">
        <v>106</v>
      </c>
      <c r="C51" s="193">
        <f>D41</f>
        <v>327593</v>
      </c>
      <c r="D51" s="193">
        <v>109198</v>
      </c>
      <c r="E51" s="193">
        <v>109198</v>
      </c>
      <c r="F51" s="193">
        <v>109197</v>
      </c>
      <c r="G51" s="124"/>
    </row>
    <row r="52" spans="1:7" ht="16.5" thickBot="1" x14ac:dyDescent="0.3">
      <c r="A52" s="272">
        <v>2</v>
      </c>
      <c r="B52" s="362" t="s">
        <v>104</v>
      </c>
      <c r="C52" s="193">
        <f>D42</f>
        <v>41837</v>
      </c>
      <c r="D52" s="193">
        <v>13946</v>
      </c>
      <c r="E52" s="193">
        <v>13946</v>
      </c>
      <c r="F52" s="281">
        <v>13945</v>
      </c>
      <c r="G52" s="124"/>
    </row>
    <row r="53" spans="1:7" ht="16.5" thickBot="1" x14ac:dyDescent="0.3">
      <c r="A53" s="170"/>
      <c r="B53" s="130" t="s">
        <v>107</v>
      </c>
      <c r="C53" s="334">
        <f>SUM(C51:C52)</f>
        <v>369430</v>
      </c>
      <c r="D53" s="361">
        <f t="shared" ref="D53:F53" si="5">SUM(D51:D52)</f>
        <v>123144</v>
      </c>
      <c r="E53" s="361">
        <f t="shared" si="5"/>
        <v>123144</v>
      </c>
      <c r="F53" s="335">
        <f t="shared" si="5"/>
        <v>123142</v>
      </c>
      <c r="G53" s="124"/>
    </row>
    <row r="54" spans="1:7" ht="15.75" thickBot="1" x14ac:dyDescent="0.3"/>
    <row r="55" spans="1:7" ht="16.5" thickBot="1" x14ac:dyDescent="0.3">
      <c r="A55" s="387" t="s">
        <v>7</v>
      </c>
      <c r="B55" s="387" t="s">
        <v>8</v>
      </c>
      <c r="C55" s="354" t="s">
        <v>128</v>
      </c>
      <c r="D55" s="354" t="s">
        <v>139</v>
      </c>
      <c r="E55" s="354" t="s">
        <v>140</v>
      </c>
      <c r="F55" s="355" t="s">
        <v>141</v>
      </c>
    </row>
    <row r="56" spans="1:7" ht="15.75" x14ac:dyDescent="0.25">
      <c r="A56" s="303">
        <v>1</v>
      </c>
      <c r="B56" s="386" t="s">
        <v>106</v>
      </c>
      <c r="C56" s="193">
        <f>E41</f>
        <v>218647</v>
      </c>
      <c r="D56" s="193">
        <v>109197</v>
      </c>
      <c r="E56" s="193">
        <v>82000</v>
      </c>
      <c r="F56" s="193">
        <v>27450</v>
      </c>
      <c r="G56" s="124"/>
    </row>
    <row r="57" spans="1:7" ht="16.5" thickBot="1" x14ac:dyDescent="0.3">
      <c r="A57" s="272">
        <v>2</v>
      </c>
      <c r="B57" s="362" t="s">
        <v>104</v>
      </c>
      <c r="C57" s="193">
        <f>E42</f>
        <v>27923</v>
      </c>
      <c r="D57" s="281">
        <v>13945</v>
      </c>
      <c r="E57" s="281">
        <v>10000</v>
      </c>
      <c r="F57" s="281">
        <v>3978</v>
      </c>
      <c r="G57" s="124"/>
    </row>
    <row r="58" spans="1:7" ht="16.5" thickBot="1" x14ac:dyDescent="0.3">
      <c r="A58" s="170"/>
      <c r="B58" s="130" t="s">
        <v>107</v>
      </c>
      <c r="C58" s="334">
        <f>SUM(C56:C57)</f>
        <v>246570</v>
      </c>
      <c r="D58" s="361">
        <f t="shared" ref="D58" si="6">SUM(D56:D57)</f>
        <v>123142</v>
      </c>
      <c r="E58" s="361">
        <f t="shared" ref="E58" si="7">SUM(E56:E57)</f>
        <v>92000</v>
      </c>
      <c r="F58" s="335">
        <f t="shared" ref="F58" si="8">SUM(F56:F57)</f>
        <v>31428</v>
      </c>
    </row>
    <row r="60" spans="1:7" x14ac:dyDescent="0.25">
      <c r="B60" s="3" t="s">
        <v>40</v>
      </c>
    </row>
    <row r="61" spans="1:7" x14ac:dyDescent="0.25">
      <c r="B61" s="8" t="s">
        <v>41</v>
      </c>
      <c r="C61" s="124"/>
    </row>
  </sheetData>
  <pageMargins left="0.39370078740157483" right="0.19685039370078741" top="0.19685039370078741" bottom="0.19685039370078741" header="0.31496062992125984" footer="0.31496062992125984"/>
  <pageSetup paperSize="9" scale="80" orientation="landscape" r:id="rId1"/>
  <headerFoot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workbookViewId="0">
      <selection activeCell="H18" sqref="H18"/>
    </sheetView>
  </sheetViews>
  <sheetFormatPr defaultRowHeight="16.5" x14ac:dyDescent="0.3"/>
  <cols>
    <col min="1" max="1" width="5.7109375" style="186" customWidth="1"/>
    <col min="2" max="2" width="24.28515625" style="186" bestFit="1" customWidth="1"/>
    <col min="3" max="5" width="10.42578125" style="186" customWidth="1"/>
    <col min="6" max="6" width="15.140625" style="186" customWidth="1"/>
    <col min="7" max="7" width="14" style="186" bestFit="1" customWidth="1"/>
    <col min="8" max="8" width="11.28515625" style="186" bestFit="1" customWidth="1"/>
    <col min="9" max="9" width="10.42578125" style="186" customWidth="1"/>
    <col min="10" max="10" width="12.7109375" style="186" customWidth="1"/>
    <col min="11" max="11" width="8.85546875" style="186" bestFit="1" customWidth="1"/>
    <col min="12" max="12" width="12.42578125" style="186" bestFit="1" customWidth="1"/>
    <col min="13" max="13" width="13.7109375" style="186" customWidth="1"/>
    <col min="14" max="14" width="11.5703125" style="186" customWidth="1"/>
    <col min="15" max="15" width="15.28515625" style="186" bestFit="1" customWidth="1"/>
    <col min="16" max="16" width="11.140625" style="186" customWidth="1"/>
    <col min="17" max="17" width="12.42578125" style="186" bestFit="1" customWidth="1"/>
    <col min="18" max="19" width="9.85546875" style="186" customWidth="1"/>
    <col min="20" max="20" width="11.7109375" style="186" customWidth="1"/>
    <col min="21" max="21" width="9.42578125" style="186" customWidth="1"/>
    <col min="22" max="22" width="12.42578125" style="186" bestFit="1" customWidth="1"/>
    <col min="23" max="23" width="9.85546875" style="186" bestFit="1" customWidth="1"/>
    <col min="24" max="24" width="10" style="186" bestFit="1" customWidth="1"/>
    <col min="25" max="25" width="12.28515625" style="186" customWidth="1"/>
    <col min="26" max="26" width="10.7109375" style="186" bestFit="1" customWidth="1"/>
    <col min="27" max="27" width="9" style="186" bestFit="1" customWidth="1"/>
    <col min="28" max="28" width="12.42578125" style="186" bestFit="1" customWidth="1"/>
    <col min="29" max="16384" width="9.140625" style="186"/>
  </cols>
  <sheetData>
    <row r="1" spans="1:30" x14ac:dyDescent="0.3">
      <c r="A1" s="4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</row>
    <row r="2" spans="1:30" x14ac:dyDescent="0.3">
      <c r="C2" s="90"/>
      <c r="D2" s="90"/>
      <c r="E2" s="90"/>
      <c r="F2" s="90" t="s">
        <v>184</v>
      </c>
      <c r="G2" s="90"/>
      <c r="H2" s="90"/>
      <c r="I2" s="90"/>
      <c r="J2" s="90"/>
      <c r="K2" s="90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3"/>
      <c r="AD2" s="293"/>
    </row>
    <row r="3" spans="1:30" ht="17.25" thickBot="1" x14ac:dyDescent="0.35"/>
    <row r="4" spans="1:30" ht="31.5" x14ac:dyDescent="0.3">
      <c r="A4" s="507" t="s">
        <v>7</v>
      </c>
      <c r="B4" s="509" t="s">
        <v>8</v>
      </c>
      <c r="C4" s="301" t="s">
        <v>116</v>
      </c>
      <c r="D4" s="301" t="s">
        <v>117</v>
      </c>
      <c r="E4" s="301" t="s">
        <v>118</v>
      </c>
      <c r="F4" s="301" t="s">
        <v>119</v>
      </c>
      <c r="G4" s="306" t="s">
        <v>124</v>
      </c>
      <c r="H4" s="301" t="s">
        <v>120</v>
      </c>
      <c r="I4" s="511" t="s">
        <v>121</v>
      </c>
      <c r="J4" s="505" t="s">
        <v>122</v>
      </c>
    </row>
    <row r="5" spans="1:30" ht="17.25" thickBot="1" x14ac:dyDescent="0.35">
      <c r="A5" s="508"/>
      <c r="B5" s="510"/>
      <c r="C5" s="302">
        <v>70.44</v>
      </c>
      <c r="D5" s="302">
        <v>53.92</v>
      </c>
      <c r="E5" s="302">
        <v>40.44</v>
      </c>
      <c r="F5" s="302">
        <v>40.44</v>
      </c>
      <c r="G5" s="316">
        <v>67.400000000000006</v>
      </c>
      <c r="H5" s="302"/>
      <c r="I5" s="512"/>
      <c r="J5" s="506"/>
    </row>
    <row r="6" spans="1:30" x14ac:dyDescent="0.3">
      <c r="A6" s="303">
        <v>1</v>
      </c>
      <c r="B6" s="304" t="s">
        <v>30</v>
      </c>
      <c r="C6" s="307">
        <v>70.44</v>
      </c>
      <c r="D6" s="307">
        <v>53.92</v>
      </c>
      <c r="E6" s="307">
        <v>40.44</v>
      </c>
      <c r="F6" s="307">
        <v>40.44</v>
      </c>
      <c r="G6" s="308" t="s">
        <v>123</v>
      </c>
      <c r="H6" s="307">
        <v>20</v>
      </c>
      <c r="I6" s="309">
        <f t="shared" ref="I6:I11" si="0">H6*3</f>
        <v>60</v>
      </c>
      <c r="J6" s="310">
        <f>I6*F6</f>
        <v>2426.3999999999996</v>
      </c>
      <c r="L6" s="294"/>
    </row>
    <row r="7" spans="1:30" x14ac:dyDescent="0.3">
      <c r="A7" s="272">
        <v>2</v>
      </c>
      <c r="B7" s="273" t="s">
        <v>31</v>
      </c>
      <c r="C7" s="307">
        <v>70.44</v>
      </c>
      <c r="D7" s="311">
        <v>53.92</v>
      </c>
      <c r="E7" s="311">
        <v>40.44</v>
      </c>
      <c r="F7" s="312" t="s">
        <v>123</v>
      </c>
      <c r="G7" s="312" t="s">
        <v>123</v>
      </c>
      <c r="H7" s="311">
        <v>50</v>
      </c>
      <c r="I7" s="313">
        <f t="shared" si="0"/>
        <v>150</v>
      </c>
      <c r="J7" s="305">
        <f>I7*E7</f>
        <v>6066</v>
      </c>
      <c r="L7" s="294"/>
    </row>
    <row r="8" spans="1:30" x14ac:dyDescent="0.3">
      <c r="A8" s="303">
        <v>3</v>
      </c>
      <c r="B8" s="273" t="s">
        <v>32</v>
      </c>
      <c r="C8" s="307">
        <v>70.44</v>
      </c>
      <c r="D8" s="311">
        <v>53.92</v>
      </c>
      <c r="E8" s="311">
        <v>40.44</v>
      </c>
      <c r="F8" s="312" t="s">
        <v>123</v>
      </c>
      <c r="G8" s="312" t="s">
        <v>123</v>
      </c>
      <c r="H8" s="311">
        <v>60</v>
      </c>
      <c r="I8" s="313">
        <f t="shared" si="0"/>
        <v>180</v>
      </c>
      <c r="J8" s="305">
        <f>I8*E8</f>
        <v>7279.2</v>
      </c>
      <c r="L8" s="294"/>
    </row>
    <row r="9" spans="1:30" x14ac:dyDescent="0.3">
      <c r="A9" s="272">
        <v>4</v>
      </c>
      <c r="B9" s="273" t="s">
        <v>33</v>
      </c>
      <c r="C9" s="307">
        <v>70.44</v>
      </c>
      <c r="D9" s="312" t="s">
        <v>123</v>
      </c>
      <c r="E9" s="312" t="s">
        <v>123</v>
      </c>
      <c r="F9" s="312" t="s">
        <v>123</v>
      </c>
      <c r="G9" s="312" t="s">
        <v>123</v>
      </c>
      <c r="H9" s="311">
        <v>40</v>
      </c>
      <c r="I9" s="313">
        <f t="shared" si="0"/>
        <v>120</v>
      </c>
      <c r="J9" s="305">
        <f>I9*C9</f>
        <v>8452.7999999999993</v>
      </c>
      <c r="L9" s="294"/>
    </row>
    <row r="10" spans="1:30" x14ac:dyDescent="0.3">
      <c r="A10" s="303">
        <v>5</v>
      </c>
      <c r="B10" s="273" t="s">
        <v>28</v>
      </c>
      <c r="C10" s="307">
        <v>70.44</v>
      </c>
      <c r="D10" s="311">
        <v>53.92</v>
      </c>
      <c r="E10" s="311">
        <v>40.44</v>
      </c>
      <c r="F10" s="312" t="s">
        <v>123</v>
      </c>
      <c r="G10" s="315">
        <v>67.400000000000006</v>
      </c>
      <c r="H10" s="311">
        <v>56</v>
      </c>
      <c r="I10" s="313">
        <f t="shared" si="0"/>
        <v>168</v>
      </c>
      <c r="J10" s="305">
        <f>I10*E10</f>
        <v>6793.92</v>
      </c>
      <c r="L10" s="294"/>
    </row>
    <row r="11" spans="1:30" x14ac:dyDescent="0.3">
      <c r="A11" s="272">
        <v>6</v>
      </c>
      <c r="B11" s="314" t="s">
        <v>42</v>
      </c>
      <c r="C11" s="307">
        <v>70.44</v>
      </c>
      <c r="D11" s="311">
        <v>53.92</v>
      </c>
      <c r="E11" s="311">
        <v>40.44</v>
      </c>
      <c r="F11" s="312" t="s">
        <v>123</v>
      </c>
      <c r="G11" s="312" t="s">
        <v>123</v>
      </c>
      <c r="H11" s="311">
        <v>40</v>
      </c>
      <c r="I11" s="313">
        <f t="shared" si="0"/>
        <v>120</v>
      </c>
      <c r="J11" s="305">
        <f>I11*E11</f>
        <v>4852.7999999999993</v>
      </c>
      <c r="L11" s="294"/>
    </row>
    <row r="12" spans="1:30" x14ac:dyDescent="0.3">
      <c r="A12" s="295"/>
      <c r="B12" s="296"/>
      <c r="C12" s="297"/>
      <c r="D12" s="298"/>
      <c r="E12" s="298"/>
      <c r="F12" s="298"/>
      <c r="G12" s="298"/>
      <c r="H12" s="298"/>
      <c r="I12" s="293"/>
      <c r="J12" s="293"/>
    </row>
    <row r="13" spans="1:30" x14ac:dyDescent="0.3">
      <c r="A13" s="299" t="s">
        <v>81</v>
      </c>
      <c r="B13" s="300"/>
    </row>
    <row r="14" spans="1:30" x14ac:dyDescent="0.3">
      <c r="A14" s="299" t="s">
        <v>82</v>
      </c>
    </row>
  </sheetData>
  <mergeCells count="4">
    <mergeCell ref="J4:J5"/>
    <mergeCell ref="A4:A5"/>
    <mergeCell ref="B4:B5"/>
    <mergeCell ref="I4:I5"/>
  </mergeCells>
  <pageMargins left="0.70866141732283472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1. contract 01.07.2023</vt:lpstr>
      <vt:lpstr>buget 01.07.2023</vt:lpstr>
      <vt:lpstr>laboratoare </vt:lpstr>
      <vt:lpstr>citologie</vt:lpstr>
      <vt:lpstr>ecografii</vt:lpstr>
      <vt:lpstr>rad si imag </vt:lpstr>
      <vt:lpstr>suma max eco</vt:lpstr>
      <vt:lpstr>'1. contract 01.07.2023'!Print_Titles</vt:lpstr>
      <vt:lpstr>ecografii!Print_Titles</vt:lpstr>
      <vt:lpstr>'laboratoare '!Print_Titles</vt:lpstr>
      <vt:lpstr>'rad si imag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intel</cp:lastModifiedBy>
  <cp:lastPrinted>2023-07-03T08:02:20Z</cp:lastPrinted>
  <dcterms:created xsi:type="dcterms:W3CDTF">2023-05-17T10:16:37Z</dcterms:created>
  <dcterms:modified xsi:type="dcterms:W3CDTF">2023-07-05T12:08:02Z</dcterms:modified>
</cp:coreProperties>
</file>