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1.CONTRACTARE 2023\1. PARACLINIC _2023\1.Valori contract  2023\1.Valori contract 01.07.2023\"/>
    </mc:Choice>
  </mc:AlternateContent>
  <xr:revisionPtr revIDLastSave="0" documentId="13_ncr:1_{530283A3-6623-408F-BD29-244F2E6420B3}" xr6:coauthVersionLast="47" xr6:coauthVersionMax="47" xr10:uidLastSave="{00000000-0000-0000-0000-000000000000}"/>
  <bookViews>
    <workbookView xWindow="-120" yWindow="-120" windowWidth="29040" windowHeight="15720" tabRatio="688" xr2:uid="{00000000-000D-0000-FFFF-FFFF00000000}"/>
  </bookViews>
  <sheets>
    <sheet name="13.contract= serv august" sheetId="1" r:id="rId1"/>
    <sheet name="13.1 recalculare Urziceni - eco" sheetId="6" r:id="rId2"/>
    <sheet name="suma max eco" sheetId="5" r:id="rId3"/>
  </sheets>
  <externalReferences>
    <externalReference r:id="rId4"/>
  </externalReferences>
  <definedNames>
    <definedName name="_xlnm.Print_Titles" localSheetId="0">'13.contract= serv august'!$10:$11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6" l="1"/>
  <c r="E23" i="6"/>
  <c r="G23" i="6"/>
  <c r="C23" i="6"/>
  <c r="F21" i="6"/>
  <c r="H21" i="6" s="1"/>
  <c r="H23" i="6" s="1"/>
  <c r="F23" i="6" l="1"/>
  <c r="E39" i="6" l="1"/>
  <c r="D39" i="6"/>
  <c r="C39" i="6"/>
  <c r="F38" i="6"/>
  <c r="I11" i="5" l="1"/>
  <c r="J11" i="5" s="1"/>
  <c r="D22" i="5" s="1"/>
  <c r="I10" i="5"/>
  <c r="J10" i="5" s="1"/>
  <c r="D20" i="5" s="1"/>
  <c r="I9" i="5"/>
  <c r="J9" i="5" s="1"/>
  <c r="D19" i="5" s="1"/>
  <c r="I8" i="5"/>
  <c r="J8" i="5" s="1"/>
  <c r="D18" i="5" s="1"/>
  <c r="I7" i="5"/>
  <c r="J7" i="5" s="1"/>
  <c r="D17" i="5" s="1"/>
  <c r="I6" i="5"/>
  <c r="J6" i="5" s="1"/>
  <c r="D16" i="5" s="1"/>
  <c r="F16" i="5" l="1"/>
  <c r="F18" i="5"/>
  <c r="F20" i="5"/>
  <c r="F17" i="5"/>
  <c r="F19" i="5"/>
  <c r="F22" i="5"/>
  <c r="C16" i="5"/>
  <c r="C17" i="5"/>
  <c r="C18" i="5"/>
  <c r="C19" i="5"/>
  <c r="C20" i="5"/>
  <c r="C22" i="5"/>
  <c r="F81" i="1" l="1"/>
  <c r="F82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E86" i="1" s="1"/>
  <c r="N65" i="1"/>
  <c r="M65" i="1"/>
  <c r="L65" i="1"/>
  <c r="K65" i="1"/>
  <c r="J65" i="1"/>
  <c r="I65" i="1"/>
  <c r="H65" i="1"/>
  <c r="G65" i="1"/>
  <c r="F65" i="1"/>
  <c r="E65" i="1"/>
  <c r="D65" i="1"/>
  <c r="C65" i="1"/>
  <c r="O64" i="1"/>
  <c r="O63" i="1"/>
  <c r="E88" i="1" s="1"/>
  <c r="O62" i="1"/>
  <c r="E89" i="1" s="1"/>
  <c r="O61" i="1"/>
  <c r="O60" i="1"/>
  <c r="O59" i="1"/>
  <c r="O58" i="1"/>
  <c r="O57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D87" i="1" s="1"/>
  <c r="O49" i="1"/>
  <c r="D86" i="1" s="1"/>
  <c r="N45" i="1"/>
  <c r="M45" i="1"/>
  <c r="L45" i="1"/>
  <c r="K45" i="1"/>
  <c r="J45" i="1"/>
  <c r="I45" i="1"/>
  <c r="H45" i="1"/>
  <c r="H46" i="1" s="1"/>
  <c r="G45" i="1"/>
  <c r="F45" i="1"/>
  <c r="E45" i="1"/>
  <c r="D45" i="1"/>
  <c r="C45" i="1"/>
  <c r="O44" i="1"/>
  <c r="K94" i="1" s="1"/>
  <c r="O43" i="1"/>
  <c r="K93" i="1" s="1"/>
  <c r="O42" i="1"/>
  <c r="K92" i="1" s="1"/>
  <c r="O41" i="1"/>
  <c r="K91" i="1" s="1"/>
  <c r="O40" i="1"/>
  <c r="K90" i="1" s="1"/>
  <c r="O39" i="1"/>
  <c r="K89" i="1" s="1"/>
  <c r="O38" i="1"/>
  <c r="K88" i="1" s="1"/>
  <c r="O37" i="1"/>
  <c r="O36" i="1"/>
  <c r="K86" i="1" s="1"/>
  <c r="N32" i="1"/>
  <c r="M32" i="1"/>
  <c r="L32" i="1"/>
  <c r="K32" i="1"/>
  <c r="J32" i="1"/>
  <c r="I32" i="1"/>
  <c r="H32" i="1"/>
  <c r="H75" i="1" s="1"/>
  <c r="G32" i="1"/>
  <c r="F32" i="1"/>
  <c r="E32" i="1"/>
  <c r="D32" i="1"/>
  <c r="C32" i="1"/>
  <c r="O31" i="1"/>
  <c r="O30" i="1"/>
  <c r="J93" i="1" s="1"/>
  <c r="O29" i="1"/>
  <c r="O28" i="1"/>
  <c r="J91" i="1" s="1"/>
  <c r="O27" i="1"/>
  <c r="J90" i="1" s="1"/>
  <c r="O26" i="1"/>
  <c r="J89" i="1" s="1"/>
  <c r="O25" i="1"/>
  <c r="J88" i="1" s="1"/>
  <c r="O24" i="1"/>
  <c r="J87" i="1" s="1"/>
  <c r="O23" i="1"/>
  <c r="J86" i="1" s="1"/>
  <c r="H66" i="1" l="1"/>
  <c r="L88" i="1"/>
  <c r="L90" i="1"/>
  <c r="H52" i="1"/>
  <c r="H72" i="1"/>
  <c r="F75" i="1"/>
  <c r="L75" i="1"/>
  <c r="N75" i="1"/>
  <c r="C86" i="1"/>
  <c r="C75" i="1"/>
  <c r="I75" i="1"/>
  <c r="O45" i="1"/>
  <c r="E75" i="1"/>
  <c r="C89" i="1"/>
  <c r="F89" i="1" s="1"/>
  <c r="G75" i="1"/>
  <c r="D75" i="1"/>
  <c r="M75" i="1"/>
  <c r="L86" i="1"/>
  <c r="L89" i="1"/>
  <c r="L91" i="1"/>
  <c r="L93" i="1"/>
  <c r="J94" i="1"/>
  <c r="L94" i="1" s="1"/>
  <c r="J92" i="1"/>
  <c r="L92" i="1" s="1"/>
  <c r="K87" i="1"/>
  <c r="L87" i="1" s="1"/>
  <c r="N33" i="1"/>
  <c r="N72" i="1"/>
  <c r="E92" i="1"/>
  <c r="N66" i="1"/>
  <c r="J75" i="1"/>
  <c r="D90" i="1"/>
  <c r="D94" i="1" s="1"/>
  <c r="N52" i="1"/>
  <c r="O32" i="1"/>
  <c r="C88" i="1"/>
  <c r="F88" i="1" s="1"/>
  <c r="K75" i="1"/>
  <c r="E87" i="1"/>
  <c r="E90" i="1" s="1"/>
  <c r="H33" i="1"/>
  <c r="N46" i="1"/>
  <c r="O46" i="1" s="1"/>
  <c r="O51" i="1"/>
  <c r="O65" i="1"/>
  <c r="O71" i="1"/>
  <c r="C92" i="1"/>
  <c r="O66" i="1" l="1"/>
  <c r="C77" i="1"/>
  <c r="C90" i="1"/>
  <c r="C81" i="1"/>
  <c r="F86" i="1"/>
  <c r="O72" i="1"/>
  <c r="E94" i="1"/>
  <c r="G80" i="1"/>
  <c r="H80" i="1" s="1"/>
  <c r="O52" i="1"/>
  <c r="C78" i="1"/>
  <c r="C79" i="1" s="1"/>
  <c r="G79" i="1"/>
  <c r="G81" i="1" s="1"/>
  <c r="O33" i="1"/>
  <c r="J95" i="1"/>
  <c r="K95" i="1"/>
  <c r="L95" i="1"/>
  <c r="F87" i="1"/>
  <c r="F90" i="1" s="1"/>
  <c r="C80" i="1"/>
  <c r="O75" i="1"/>
  <c r="O76" i="1" s="1"/>
  <c r="C94" i="1"/>
  <c r="F92" i="1"/>
  <c r="F94" i="1" l="1"/>
  <c r="F95" i="1" s="1"/>
  <c r="C82" i="1"/>
  <c r="C83" i="1"/>
  <c r="H79" i="1"/>
  <c r="H81" i="1" s="1"/>
  <c r="F15" i="1"/>
  <c r="F16" i="1" s="1"/>
  <c r="F20" i="1" s="1"/>
</calcChain>
</file>

<file path=xl/sharedStrings.xml><?xml version="1.0" encoding="utf-8"?>
<sst xmlns="http://schemas.openxmlformats.org/spreadsheetml/2006/main" count="287" uniqueCount="138">
  <si>
    <t>CAS IALOMITA</t>
  </si>
  <si>
    <t>SE APROBA,</t>
  </si>
  <si>
    <t>DIRECTOR GENERAL,</t>
  </si>
  <si>
    <t xml:space="preserve">   DIRECTOR EX R.C.</t>
  </si>
  <si>
    <t xml:space="preserve">        EC   DOINA STAN</t>
  </si>
  <si>
    <t>EC ANDA BUSUIOC</t>
  </si>
  <si>
    <t>LEI</t>
  </si>
  <si>
    <t>CREDIT DE ANGAJAMENT APROBAT an 2023</t>
  </si>
  <si>
    <t xml:space="preserve">contractat 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</si>
  <si>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</si>
  <si>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</si>
  <si>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</si>
  <si>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</si>
  <si>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</si>
  <si>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</si>
  <si>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</si>
  <si>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</si>
  <si>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</si>
  <si>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>iulie</t>
  </si>
  <si>
    <t>august</t>
  </si>
  <si>
    <t>sept</t>
  </si>
  <si>
    <t xml:space="preserve">oct </t>
  </si>
  <si>
    <t>nov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</si>
  <si>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</si>
  <si>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</si>
  <si>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</si>
  <si>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</si>
  <si>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</si>
  <si>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</si>
  <si>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</si>
  <si>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</si>
  <si>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</si>
  <si>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</si>
  <si>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</si>
  <si>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</si>
  <si>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</si>
  <si>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</si>
  <si>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</si>
  <si>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</si>
  <si>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</si>
  <si>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</si>
  <si>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</si>
  <si>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</si>
  <si>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</si>
  <si>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</si>
  <si>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</si>
  <si>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</si>
  <si>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</si>
  <si>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</si>
  <si>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</si>
  <si>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</si>
  <si>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</si>
  <si>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APROBAT</t>
  </si>
  <si>
    <t>contractat</t>
  </si>
  <si>
    <t>diferente</t>
  </si>
  <si>
    <t>semestrul I 2023</t>
  </si>
  <si>
    <t>cumulat la 9 luni</t>
  </si>
  <si>
    <t>TRIM  III</t>
  </si>
  <si>
    <t>trim IV</t>
  </si>
  <si>
    <t>TRIM IV</t>
  </si>
  <si>
    <t>total 2023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</si>
  <si>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</si>
  <si>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</si>
  <si>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</si>
  <si>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</si>
  <si>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</si>
  <si>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</si>
  <si>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</si>
  <si>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</si>
  <si>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</si>
  <si>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</si>
  <si>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</si>
  <si>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</si>
  <si>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</si>
  <si>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</si>
  <si>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act curenta</t>
  </si>
  <si>
    <t>monitorizare</t>
  </si>
  <si>
    <t>iulie realizari</t>
  </si>
  <si>
    <t xml:space="preserve">necontractat </t>
  </si>
  <si>
    <t>de la monitorizare iulie</t>
  </si>
  <si>
    <t>din diminuare contract labor Fetesti</t>
  </si>
  <si>
    <t>obs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</si>
  <si>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</si>
  <si>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</si>
  <si>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</si>
  <si>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</si>
  <si>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</si>
  <si>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</si>
  <si>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</si>
  <si>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</si>
  <si>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</si>
  <si>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</si>
  <si>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>SUMA MAXIMA ECO  28.09.2023</t>
  </si>
  <si>
    <t xml:space="preserve"> p.  DIRECTOR EX DIR ECONOMICA</t>
  </si>
  <si>
    <t xml:space="preserve">  DIRECTOR EXECUTIV R.C</t>
  </si>
  <si>
    <t xml:space="preserve">          EC DOINA STAN</t>
  </si>
  <si>
    <t>ec Diana NICOLAE</t>
  </si>
  <si>
    <t xml:space="preserve">         EC ANDA BUSUIOC</t>
  </si>
  <si>
    <t>Recalculare punctaj</t>
  </si>
  <si>
    <t xml:space="preserve">Recalculare valoare de contract </t>
  </si>
  <si>
    <t xml:space="preserve">1.Criteriul evaluare resurse </t>
  </si>
  <si>
    <t>se va folosi la reîntregirea sumelor alocate cu destinaţie iniţială.</t>
  </si>
  <si>
    <t xml:space="preserve">total dimin </t>
  </si>
  <si>
    <t>contract inainte de dimin</t>
  </si>
  <si>
    <t xml:space="preserve">diminuare </t>
  </si>
  <si>
    <t>contract final</t>
  </si>
  <si>
    <t xml:space="preserve">INTOCMIT, </t>
  </si>
  <si>
    <t>MONICA MATEI</t>
  </si>
  <si>
    <t>SPITALUL MUNICIAPAL URZICENI - ECOGRAFII</t>
  </si>
  <si>
    <t>1.SPITALUL  MUNICIPAL URZICENI</t>
  </si>
  <si>
    <t>- valoare punctului la   resurse a fost : 699.94  lei</t>
  </si>
  <si>
    <t>- valoarea de contract aferenta celor 1.5 puncte cu care se diminueaza este : 1.5 puncte* 699.94  lei = 1 049.91  lei, suma ce a fost repartizata in perioada iulie-decembrie 2023 ( 184 zile)</t>
  </si>
  <si>
    <t>- valoare de contract pentru perioada octombrie - decembrie 2023 ( 92 zile) este de  (92 zile * 1049.91 lei ) / 184 zile = 525 lei</t>
  </si>
  <si>
    <t>Suma totala cu care se diminueaza valoare de contract din perioda octombrie-decembrie 2023  este de 525  lei, suma ce</t>
  </si>
  <si>
    <t>Nr. 8603 din 28.09.2023</t>
  </si>
  <si>
    <t>13.  CONTRACT PARACLINIC  AN 2023</t>
  </si>
  <si>
    <t xml:space="preserve">         RECALCULARE VALOARE CONTRACT SPITAL URZICENI-ECOGRAFII</t>
  </si>
  <si>
    <t>din diminuare contract Urziceni-eco</t>
  </si>
  <si>
    <t>furnizor cu monitorizare</t>
  </si>
  <si>
    <t xml:space="preserve">             DIRECTOR EX D.E.</t>
  </si>
  <si>
    <t xml:space="preserve">           ec DIANA LAURA NICOLAE</t>
  </si>
  <si>
    <t>spital TANDAREI</t>
  </si>
  <si>
    <t>spital SLOBOZIA</t>
  </si>
  <si>
    <t>A.Capacit Resurse Tehnice</t>
  </si>
  <si>
    <t>B.Resurse umane</t>
  </si>
  <si>
    <t>C.Logistica</t>
  </si>
  <si>
    <t>1. CRIT EVAL RESURSE</t>
  </si>
  <si>
    <t>2. Criteriul de disponibilitate</t>
  </si>
  <si>
    <t>TOTAL PUNCTAJ</t>
  </si>
  <si>
    <t>5=2+3+4</t>
  </si>
  <si>
    <t>spital  URZICENI-ecografii</t>
  </si>
  <si>
    <t xml:space="preserve">punctaj final </t>
  </si>
  <si>
    <t>punctaj initial</t>
  </si>
  <si>
    <t>diminuare</t>
  </si>
  <si>
    <t xml:space="preserve">Avand in vedere adresele furnizorului nr 7235/05.09.2023  inregistrate la CAS Ialomita cu nr 8603/05.09.2023 prin care comunica modificarea programului de lucru al dr Turcan Maria </t>
  </si>
  <si>
    <t>de la 5 ore/sapt la 2 ore/sapt , am procedat la recalcularea punctajului la resurse umane si la recalcularea valorii de contract pentru perioada octombrie-decembrie 2023</t>
  </si>
  <si>
    <t xml:space="preserve">- se diminueaza punctajul la resurse umane cu 1.5  puncte prin modificarea programului de lucru al dr Turcan Maria </t>
  </si>
  <si>
    <t xml:space="preserve">13.1 RECALCULARE  PUNCTAJ  SI VALOARE DE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</si>
</sst>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5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6" fillId="0" borderId="10" xfId="0" applyFont="1" applyBorder="1"/>
    <xf numFmtId="0" fontId="6" fillId="0" borderId="2" xfId="0" applyFont="1" applyBorder="1"/>
    <xf numFmtId="4" fontId="6" fillId="0" borderId="11" xfId="0" applyNumberFormat="1" applyFont="1" applyBorder="1"/>
    <xf numFmtId="4" fontId="6" fillId="0" borderId="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2" xfId="0" applyNumberFormat="1" applyFont="1" applyBorder="1"/>
    <xf numFmtId="4" fontId="3" fillId="0" borderId="12" xfId="0" applyNumberFormat="1" applyFont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11" fillId="0" borderId="0" xfId="0" applyFont="1"/>
    <xf numFmtId="0" fontId="6" fillId="0" borderId="19" xfId="0" applyFont="1" applyBorder="1"/>
    <xf numFmtId="0" fontId="6" fillId="0" borderId="1" xfId="0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3" fillId="0" borderId="22" xfId="0" applyNumberFormat="1" applyFont="1" applyBorder="1"/>
    <xf numFmtId="0" fontId="5" fillId="0" borderId="6" xfId="1" applyFont="1" applyBorder="1"/>
    <xf numFmtId="4" fontId="2" fillId="0" borderId="6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3" fillId="3" borderId="0" xfId="0" applyNumberFormat="1" applyFont="1" applyFill="1"/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Font="1" applyBorder="1"/>
    <xf numFmtId="4" fontId="13" fillId="0" borderId="2" xfId="0" applyNumberFormat="1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5" fillId="0" borderId="13" xfId="0" applyNumberFormat="1" applyFont="1" applyBorder="1"/>
    <xf numFmtId="0" fontId="3" fillId="0" borderId="13" xfId="0" applyFont="1" applyBorder="1"/>
    <xf numFmtId="0" fontId="3" fillId="0" borderId="2" xfId="0" applyFont="1" applyBorder="1"/>
    <xf numFmtId="4" fontId="3" fillId="0" borderId="25" xfId="0" applyNumberFormat="1" applyFont="1" applyBorder="1"/>
    <xf numFmtId="0" fontId="13" fillId="0" borderId="14" xfId="0" applyFont="1" applyBorder="1"/>
    <xf numFmtId="0" fontId="13" fillId="0" borderId="18" xfId="0" applyFont="1" applyBorder="1"/>
    <xf numFmtId="4" fontId="5" fillId="0" borderId="18" xfId="0" applyNumberFormat="1" applyFont="1" applyBorder="1"/>
    <xf numFmtId="0" fontId="3" fillId="0" borderId="18" xfId="0" applyFont="1" applyBorder="1"/>
    <xf numFmtId="0" fontId="13" fillId="0" borderId="22" xfId="0" applyFont="1" applyBorder="1"/>
    <xf numFmtId="4" fontId="13" fillId="0" borderId="21" xfId="0" applyNumberFormat="1" applyFont="1" applyBorder="1"/>
    <xf numFmtId="0" fontId="12" fillId="0" borderId="6" xfId="1" applyFont="1" applyBorder="1"/>
    <xf numFmtId="4" fontId="14" fillId="0" borderId="6" xfId="0" applyNumberFormat="1" applyFont="1" applyBorder="1"/>
    <xf numFmtId="0" fontId="12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3" fillId="0" borderId="10" xfId="1" applyFont="1" applyBorder="1"/>
    <xf numFmtId="0" fontId="3" fillId="0" borderId="2" xfId="1" applyFont="1" applyBorder="1"/>
    <xf numFmtId="4" fontId="3" fillId="0" borderId="13" xfId="0" applyNumberFormat="1" applyFont="1" applyBorder="1" applyAlignment="1">
      <alignment horizontal="right" vertical="justify"/>
    </xf>
    <xf numFmtId="4" fontId="3" fillId="0" borderId="2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justify"/>
    </xf>
    <xf numFmtId="0" fontId="3" fillId="0" borderId="19" xfId="1" applyFont="1" applyBorder="1"/>
    <xf numFmtId="0" fontId="3" fillId="0" borderId="1" xfId="1" applyFont="1" applyBorder="1"/>
    <xf numFmtId="4" fontId="3" fillId="0" borderId="22" xfId="0" applyNumberFormat="1" applyFont="1" applyBorder="1" applyAlignment="1">
      <alignment horizontal="right" vertical="justify"/>
    </xf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5" fillId="0" borderId="8" xfId="1" applyNumberFormat="1" applyFont="1" applyBorder="1"/>
    <xf numFmtId="4" fontId="5" fillId="0" borderId="24" xfId="1" applyNumberFormat="1" applyFont="1" applyBorder="1"/>
    <xf numFmtId="0" fontId="5" fillId="0" borderId="0" xfId="1" applyFont="1"/>
    <xf numFmtId="4" fontId="5" fillId="0" borderId="0" xfId="1" applyNumberFormat="1" applyFo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justify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0" fontId="7" fillId="0" borderId="14" xfId="1" applyFont="1" applyBorder="1" applyAlignment="1">
      <alignment horizontal="center"/>
    </xf>
    <xf numFmtId="0" fontId="13" fillId="0" borderId="15" xfId="0" applyFont="1" applyBorder="1"/>
    <xf numFmtId="4" fontId="7" fillId="0" borderId="10" xfId="0" applyNumberFormat="1" applyFont="1" applyBorder="1" applyAlignment="1">
      <alignment horizontal="right" vertical="justify"/>
    </xf>
    <xf numFmtId="4" fontId="7" fillId="0" borderId="13" xfId="0" applyNumberFormat="1" applyFont="1" applyBorder="1" applyAlignment="1">
      <alignment horizontal="right" vertical="justify"/>
    </xf>
    <xf numFmtId="4" fontId="7" fillId="0" borderId="2" xfId="0" applyNumberFormat="1" applyFont="1" applyBorder="1" applyAlignment="1">
      <alignment horizontal="right" vertical="justify"/>
    </xf>
    <xf numFmtId="4" fontId="7" fillId="0" borderId="11" xfId="0" applyNumberFormat="1" applyFont="1" applyBorder="1" applyAlignment="1">
      <alignment horizontal="right" vertical="justify"/>
    </xf>
    <xf numFmtId="0" fontId="6" fillId="0" borderId="15" xfId="0" applyFont="1" applyBorder="1"/>
    <xf numFmtId="0" fontId="7" fillId="0" borderId="19" xfId="1" applyFont="1" applyBorder="1" applyAlignment="1">
      <alignment horizontal="center"/>
    </xf>
    <xf numFmtId="0" fontId="13" fillId="0" borderId="1" xfId="0" applyFont="1" applyBorder="1"/>
    <xf numFmtId="4" fontId="2" fillId="0" borderId="4" xfId="0" applyNumberFormat="1" applyFont="1" applyBorder="1"/>
    <xf numFmtId="0" fontId="3" fillId="0" borderId="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1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4" fontId="3" fillId="0" borderId="28" xfId="0" applyNumberFormat="1" applyFont="1" applyBorder="1"/>
    <xf numFmtId="4" fontId="3" fillId="0" borderId="21" xfId="0" applyNumberFormat="1" applyFont="1" applyBorder="1"/>
    <xf numFmtId="4" fontId="3" fillId="0" borderId="29" xfId="0" applyNumberFormat="1" applyFont="1" applyBorder="1"/>
    <xf numFmtId="4" fontId="3" fillId="0" borderId="30" xfId="0" applyNumberFormat="1" applyFont="1" applyBorder="1"/>
    <xf numFmtId="4" fontId="3" fillId="0" borderId="1" xfId="0" applyNumberFormat="1" applyFont="1" applyBorder="1"/>
    <xf numFmtId="4" fontId="5" fillId="0" borderId="28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4" fontId="5" fillId="0" borderId="35" xfId="0" applyNumberFormat="1" applyFont="1" applyBorder="1"/>
    <xf numFmtId="0" fontId="3" fillId="0" borderId="31" xfId="0" applyFont="1" applyBorder="1"/>
    <xf numFmtId="4" fontId="3" fillId="0" borderId="36" xfId="0" applyNumberFormat="1" applyFont="1" applyBorder="1"/>
    <xf numFmtId="0" fontId="3" fillId="0" borderId="20" xfId="0" applyFont="1" applyBorder="1"/>
    <xf numFmtId="4" fontId="3" fillId="0" borderId="37" xfId="0" applyNumberFormat="1" applyFont="1" applyBorder="1"/>
    <xf numFmtId="0" fontId="15" fillId="0" borderId="0" xfId="0" applyFont="1"/>
    <xf numFmtId="0" fontId="15" fillId="0" borderId="18" xfId="0" applyFont="1" applyBorder="1"/>
    <xf numFmtId="4" fontId="15" fillId="0" borderId="18" xfId="0" applyNumberFormat="1" applyFont="1" applyBorder="1"/>
    <xf numFmtId="0" fontId="5" fillId="0" borderId="33" xfId="0" applyFont="1" applyBorder="1"/>
    <xf numFmtId="4" fontId="5" fillId="0" borderId="38" xfId="0" applyNumberFormat="1" applyFont="1" applyBorder="1"/>
    <xf numFmtId="0" fontId="5" fillId="0" borderId="20" xfId="0" applyFont="1" applyBorder="1" applyAlignment="1">
      <alignment horizontal="left"/>
    </xf>
    <xf numFmtId="4" fontId="5" fillId="0" borderId="37" xfId="0" applyNumberFormat="1" applyFont="1" applyBorder="1"/>
    <xf numFmtId="0" fontId="5" fillId="0" borderId="6" xfId="0" applyFont="1" applyBorder="1"/>
    <xf numFmtId="4" fontId="5" fillId="0" borderId="26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4" xfId="0" applyFont="1" applyBorder="1"/>
    <xf numFmtId="4" fontId="3" fillId="0" borderId="7" xfId="0" applyNumberFormat="1" applyFont="1" applyBorder="1"/>
    <xf numFmtId="0" fontId="3" fillId="0" borderId="6" xfId="1" applyFont="1" applyBorder="1"/>
    <xf numFmtId="4" fontId="7" fillId="0" borderId="18" xfId="0" applyNumberFormat="1" applyFont="1" applyBorder="1"/>
    <xf numFmtId="0" fontId="4" fillId="0" borderId="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18" fillId="0" borderId="0" xfId="0" applyFont="1"/>
    <xf numFmtId="4" fontId="9" fillId="0" borderId="18" xfId="0" applyNumberFormat="1" applyFont="1" applyBorder="1"/>
    <xf numFmtId="0" fontId="5" fillId="0" borderId="32" xfId="0" applyFont="1" applyBorder="1"/>
    <xf numFmtId="4" fontId="5" fillId="0" borderId="36" xfId="0" applyNumberFormat="1" applyFont="1" applyBorder="1"/>
    <xf numFmtId="0" fontId="5" fillId="0" borderId="24" xfId="0" applyFont="1" applyBorder="1"/>
    <xf numFmtId="0" fontId="20" fillId="0" borderId="0" xfId="0" applyFont="1"/>
    <xf numFmtId="4" fontId="19" fillId="0" borderId="0" xfId="0" applyNumberFormat="1" applyFont="1"/>
    <xf numFmtId="0" fontId="4" fillId="4" borderId="39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justify"/>
    </xf>
    <xf numFmtId="0" fontId="4" fillId="4" borderId="40" xfId="0" applyFont="1" applyFill="1" applyBorder="1" applyAlignment="1">
      <alignment horizontal="center"/>
    </xf>
    <xf numFmtId="4" fontId="4" fillId="4" borderId="40" xfId="0" applyNumberFormat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7" fillId="0" borderId="13" xfId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4" fillId="0" borderId="13" xfId="0" applyNumberFormat="1" applyFont="1" applyBorder="1"/>
    <xf numFmtId="4" fontId="9" fillId="0" borderId="12" xfId="0" applyNumberFormat="1" applyFont="1" applyBorder="1"/>
    <xf numFmtId="4" fontId="18" fillId="0" borderId="0" xfId="0" applyNumberFormat="1" applyFont="1"/>
    <xf numFmtId="0" fontId="17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4" fillId="0" borderId="18" xfId="0" applyNumberFormat="1" applyFont="1" applyBorder="1"/>
    <xf numFmtId="4" fontId="9" fillId="0" borderId="16" xfId="0" applyNumberFormat="1" applyFont="1" applyBorder="1"/>
    <xf numFmtId="4" fontId="4" fillId="0" borderId="18" xfId="0" applyNumberFormat="1" applyFont="1" applyBorder="1" applyAlignment="1">
      <alignment horizontal="center"/>
    </xf>
    <xf numFmtId="0" fontId="17" fillId="0" borderId="18" xfId="0" applyFont="1" applyBorder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/>
    <xf numFmtId="3" fontId="4" fillId="0" borderId="0" xfId="0" applyNumberFormat="1" applyFont="1"/>
    <xf numFmtId="4" fontId="9" fillId="0" borderId="0" xfId="0" applyNumberFormat="1" applyFont="1"/>
    <xf numFmtId="0" fontId="17" fillId="0" borderId="18" xfId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0" fontId="17" fillId="2" borderId="18" xfId="1" applyFont="1" applyFill="1" applyBorder="1" applyAlignment="1">
      <alignment horizontal="left"/>
    </xf>
    <xf numFmtId="0" fontId="16" fillId="0" borderId="0" xfId="0" applyFont="1"/>
    <xf numFmtId="0" fontId="22" fillId="4" borderId="0" xfId="0" applyFont="1" applyFill="1" applyAlignment="1">
      <alignment vertical="center"/>
    </xf>
    <xf numFmtId="0" fontId="17" fillId="4" borderId="0" xfId="0" applyFont="1" applyFill="1"/>
    <xf numFmtId="0" fontId="23" fillId="0" borderId="0" xfId="0" applyFont="1"/>
    <xf numFmtId="0" fontId="16" fillId="4" borderId="0" xfId="0" applyFont="1" applyFill="1"/>
    <xf numFmtId="49" fontId="16" fillId="0" borderId="0" xfId="0" applyNumberFormat="1" applyFont="1"/>
    <xf numFmtId="49" fontId="17" fillId="0" borderId="0" xfId="0" applyNumberFormat="1" applyFont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/>
    <xf numFmtId="0" fontId="19" fillId="0" borderId="1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9" xfId="0" applyFont="1" applyBorder="1"/>
    <xf numFmtId="4" fontId="18" fillId="0" borderId="22" xfId="0" applyNumberFormat="1" applyFont="1" applyBorder="1"/>
    <xf numFmtId="4" fontId="18" fillId="0" borderId="1" xfId="0" applyNumberFormat="1" applyFont="1" applyBorder="1"/>
    <xf numFmtId="4" fontId="24" fillId="0" borderId="0" xfId="0" applyNumberFormat="1" applyFont="1"/>
    <xf numFmtId="0" fontId="19" fillId="0" borderId="4" xfId="0" applyFont="1" applyBorder="1"/>
    <xf numFmtId="4" fontId="25" fillId="0" borderId="7" xfId="0" applyNumberFormat="1" applyFont="1" applyBorder="1"/>
    <xf numFmtId="4" fontId="25" fillId="0" borderId="5" xfId="0" applyNumberFormat="1" applyFont="1" applyBorder="1"/>
    <xf numFmtId="4" fontId="25" fillId="0" borderId="0" xfId="0" applyNumberFormat="1" applyFont="1"/>
    <xf numFmtId="0" fontId="2" fillId="0" borderId="0" xfId="0" applyFont="1" applyAlignment="1">
      <alignment horizontal="left"/>
    </xf>
    <xf numFmtId="0" fontId="7" fillId="0" borderId="1" xfId="0" applyFont="1" applyBorder="1"/>
    <xf numFmtId="0" fontId="7" fillId="0" borderId="49" xfId="0" applyFont="1" applyBorder="1"/>
    <xf numFmtId="4" fontId="7" fillId="0" borderId="48" xfId="0" applyNumberFormat="1" applyFont="1" applyBorder="1"/>
    <xf numFmtId="0" fontId="7" fillId="0" borderId="21" xfId="0" applyFont="1" applyBorder="1"/>
    <xf numFmtId="4" fontId="7" fillId="0" borderId="30" xfId="0" applyNumberFormat="1" applyFont="1" applyBorder="1"/>
    <xf numFmtId="0" fontId="7" fillId="0" borderId="2" xfId="0" applyFont="1" applyBorder="1"/>
    <xf numFmtId="0" fontId="7" fillId="0" borderId="50" xfId="0" applyFont="1" applyBorder="1"/>
    <xf numFmtId="4" fontId="7" fillId="0" borderId="3" xfId="0" applyNumberFormat="1" applyFont="1" applyBorder="1"/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left"/>
    </xf>
    <xf numFmtId="4" fontId="3" fillId="4" borderId="14" xfId="0" applyNumberFormat="1" applyFont="1" applyFill="1" applyBorder="1"/>
    <xf numFmtId="4" fontId="3" fillId="4" borderId="18" xfId="0" applyNumberFormat="1" applyFont="1" applyFill="1" applyBorder="1"/>
    <xf numFmtId="4" fontId="3" fillId="4" borderId="16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6" fillId="0" borderId="2" xfId="0" applyFont="1" applyBorder="1"/>
    <xf numFmtId="0" fontId="26" fillId="0" borderId="15" xfId="0" applyFont="1" applyBorder="1"/>
    <xf numFmtId="0" fontId="26" fillId="0" borderId="1" xfId="0" applyFont="1" applyBorder="1"/>
    <xf numFmtId="0" fontId="5" fillId="0" borderId="47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3" fillId="0" borderId="45" xfId="1" applyFont="1" applyBorder="1" applyAlignment="1">
      <alignment horizontal="center" vertical="justify"/>
    </xf>
    <xf numFmtId="0" fontId="15" fillId="0" borderId="41" xfId="1" applyFont="1" applyBorder="1" applyAlignment="1">
      <alignment horizontal="center" vertical="justify"/>
    </xf>
    <xf numFmtId="0" fontId="5" fillId="0" borderId="31" xfId="1" applyFont="1" applyBorder="1" applyAlignment="1">
      <alignment horizontal="center" vertical="justify"/>
    </xf>
    <xf numFmtId="0" fontId="5" fillId="0" borderId="43" xfId="1" applyFont="1" applyBorder="1" applyAlignment="1">
      <alignment horizontal="center" vertical="justify"/>
    </xf>
    <xf numFmtId="4" fontId="17" fillId="0" borderId="18" xfId="1" applyNumberFormat="1" applyFont="1" applyBorder="1"/>
    <xf numFmtId="4" fontId="16" fillId="0" borderId="18" xfId="1" applyNumberFormat="1" applyFont="1" applyBorder="1" applyAlignment="1">
      <alignment horizontal="right"/>
    </xf>
    <xf numFmtId="4" fontId="16" fillId="0" borderId="18" xfId="1" applyNumberFormat="1" applyFont="1" applyBorder="1"/>
    <xf numFmtId="4" fontId="16" fillId="0" borderId="16" xfId="1" applyNumberFormat="1" applyFont="1" applyBorder="1"/>
    <xf numFmtId="0" fontId="17" fillId="3" borderId="10" xfId="1" applyFont="1" applyFill="1" applyBorder="1" applyAlignment="1">
      <alignment horizontal="center"/>
    </xf>
    <xf numFmtId="0" fontId="17" fillId="3" borderId="13" xfId="1" applyFont="1" applyFill="1" applyBorder="1" applyAlignment="1">
      <alignment horizontal="left"/>
    </xf>
    <xf numFmtId="0" fontId="16" fillId="0" borderId="18" xfId="1" applyFont="1" applyBorder="1" applyAlignment="1">
      <alignment horizontal="center"/>
    </xf>
    <xf numFmtId="4" fontId="16" fillId="3" borderId="13" xfId="1" applyNumberFormat="1" applyFont="1" applyFill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 vertical="center" wrapText="1"/>
    </xf>
    <xf numFmtId="0" fontId="16" fillId="4" borderId="42" xfId="1" applyFont="1" applyFill="1" applyBorder="1" applyAlignment="1">
      <alignment horizontal="center" vertical="center"/>
    </xf>
    <xf numFmtId="0" fontId="16" fillId="4" borderId="35" xfId="1" applyFont="1" applyFill="1" applyBorder="1" applyAlignment="1">
      <alignment horizontal="center" vertical="center"/>
    </xf>
    <xf numFmtId="0" fontId="16" fillId="4" borderId="39" xfId="1" applyFont="1" applyFill="1" applyBorder="1" applyAlignment="1">
      <alignment horizontal="center" vertical="center"/>
    </xf>
    <xf numFmtId="0" fontId="16" fillId="4" borderId="40" xfId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justify"/>
    </xf>
    <xf numFmtId="0" fontId="4" fillId="4" borderId="40" xfId="0" applyFont="1" applyFill="1" applyBorder="1" applyAlignment="1">
      <alignment horizontal="center" vertical="justify"/>
    </xf>
    <xf numFmtId="0" fontId="4" fillId="4" borderId="43" xfId="0" applyFont="1" applyFill="1" applyBorder="1" applyAlignment="1">
      <alignment horizontal="center" vertical="justify"/>
    </xf>
    <xf numFmtId="0" fontId="4" fillId="4" borderId="44" xfId="0" applyFont="1" applyFill="1" applyBorder="1" applyAlignment="1">
      <alignment horizontal="center" vertical="justify"/>
    </xf>
    <xf numFmtId="0" fontId="16" fillId="0" borderId="42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41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18" fillId="0" borderId="4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tabSelected="1" topLeftCell="A40" workbookViewId="0">
      <selection activeCell="E54" sqref="E54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3.42578125" style="2" bestFit="1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11" x14ac:dyDescent="0.25">
      <c r="A1" s="1" t="s">
        <v>0</v>
      </c>
    </row>
    <row r="2" spans="1:11" ht="15" customHeight="1" x14ac:dyDescent="0.25">
      <c r="A2" s="200" t="s">
        <v>114</v>
      </c>
      <c r="B2" s="201"/>
      <c r="F2" s="3"/>
      <c r="G2" s="3"/>
      <c r="H2" s="3"/>
      <c r="I2" s="3"/>
    </row>
    <row r="3" spans="1:11" x14ac:dyDescent="0.25">
      <c r="A3" s="4"/>
      <c r="B3" s="4"/>
      <c r="C3" s="4"/>
      <c r="D3" s="4"/>
      <c r="E3" s="4"/>
      <c r="F3" s="5" t="s">
        <v>1</v>
      </c>
      <c r="G3" s="4"/>
      <c r="I3" s="4"/>
    </row>
    <row r="4" spans="1:11" s="6" customFormat="1" x14ac:dyDescent="0.25">
      <c r="A4" s="4" t="s">
        <v>2</v>
      </c>
      <c r="B4" s="4"/>
      <c r="C4" s="2"/>
      <c r="E4" s="4" t="s">
        <v>119</v>
      </c>
      <c r="H4" s="4"/>
      <c r="J4" s="4" t="s">
        <v>3</v>
      </c>
    </row>
    <row r="5" spans="1:11" s="6" customFormat="1" x14ac:dyDescent="0.25">
      <c r="A5" s="4" t="s">
        <v>4</v>
      </c>
      <c r="B5" s="4"/>
      <c r="C5" s="2"/>
      <c r="E5" s="4" t="s">
        <v>120</v>
      </c>
      <c r="H5" s="1"/>
      <c r="J5" s="1" t="s">
        <v>5</v>
      </c>
    </row>
    <row r="6" spans="1:11" s="6" customFormat="1" x14ac:dyDescent="0.25">
      <c r="A6" s="4"/>
      <c r="B6" s="4"/>
      <c r="C6" s="2"/>
      <c r="E6" s="4"/>
      <c r="H6" s="1"/>
      <c r="J6" s="1"/>
    </row>
    <row r="7" spans="1:11" s="6" customFormat="1" x14ac:dyDescent="0.25">
      <c r="A7" s="4"/>
      <c r="B7" s="4"/>
      <c r="C7" s="2"/>
      <c r="E7" s="4"/>
      <c r="H7" s="1"/>
      <c r="J7" s="1"/>
    </row>
    <row r="8" spans="1:11" s="6" customFormat="1" x14ac:dyDescent="0.25">
      <c r="A8" s="4"/>
      <c r="B8" s="4"/>
      <c r="C8" s="2"/>
      <c r="D8" s="4"/>
      <c r="E8" s="2"/>
      <c r="H8" s="1"/>
    </row>
    <row r="9" spans="1:11" s="6" customFormat="1" x14ac:dyDescent="0.25">
      <c r="A9" s="4"/>
      <c r="B9" s="4"/>
      <c r="C9" s="2"/>
      <c r="D9" s="4"/>
      <c r="E9" s="2"/>
      <c r="H9" s="1"/>
    </row>
    <row r="10" spans="1:11" ht="15" customHeight="1" x14ac:dyDescent="0.25">
      <c r="A10" s="4"/>
      <c r="C10" s="7" t="s">
        <v>115</v>
      </c>
      <c r="D10" s="8"/>
      <c r="E10" s="8"/>
      <c r="F10" s="9"/>
      <c r="G10" s="9"/>
      <c r="H10" s="9"/>
      <c r="I10" s="9"/>
    </row>
    <row r="11" spans="1:11" ht="15" customHeight="1" x14ac:dyDescent="0.25">
      <c r="A11" s="4"/>
      <c r="B11" s="4" t="s">
        <v>116</v>
      </c>
      <c r="C11" s="4"/>
      <c r="D11" s="4"/>
      <c r="E11" s="221"/>
      <c r="F11" s="3"/>
      <c r="G11" s="9"/>
      <c r="H11" s="9"/>
      <c r="I11" s="9"/>
    </row>
    <row r="12" spans="1:11" ht="15" customHeight="1" x14ac:dyDescent="0.25">
      <c r="A12" s="4"/>
      <c r="C12" s="7"/>
      <c r="D12" s="8"/>
      <c r="E12" s="8"/>
      <c r="F12" s="9"/>
      <c r="K12" s="4"/>
    </row>
    <row r="13" spans="1:11" ht="15.75" thickBot="1" x14ac:dyDescent="0.3">
      <c r="A13" s="4"/>
      <c r="B13" s="10"/>
      <c r="C13" s="11"/>
      <c r="D13" s="11"/>
      <c r="E13" s="11"/>
      <c r="F13" s="3" t="s">
        <v>6</v>
      </c>
      <c r="K13" s="4"/>
    </row>
    <row r="14" spans="1:11" ht="15.75" thickBot="1" x14ac:dyDescent="0.3">
      <c r="B14" s="149" t="s">
        <v>7</v>
      </c>
      <c r="C14" s="165"/>
      <c r="D14" s="165"/>
      <c r="E14" s="165"/>
      <c r="F14" s="150">
        <v>8052680</v>
      </c>
      <c r="G14" s="12"/>
      <c r="H14" s="255"/>
      <c r="I14" s="256"/>
      <c r="J14" s="256"/>
      <c r="K14" s="256"/>
    </row>
    <row r="15" spans="1:11" ht="15.75" thickBot="1" x14ac:dyDescent="0.3">
      <c r="B15" s="133" t="s">
        <v>8</v>
      </c>
      <c r="C15" s="163"/>
      <c r="D15" s="163"/>
      <c r="E15" s="163"/>
      <c r="F15" s="164">
        <f>O75</f>
        <v>8049393.3899999997</v>
      </c>
      <c r="G15" s="12"/>
      <c r="H15" s="255"/>
      <c r="I15" s="256"/>
      <c r="J15" s="256"/>
      <c r="K15" s="256"/>
    </row>
    <row r="16" spans="1:11" x14ac:dyDescent="0.25">
      <c r="B16" s="133" t="s">
        <v>78</v>
      </c>
      <c r="C16" s="163"/>
      <c r="D16" s="163"/>
      <c r="E16" s="163"/>
      <c r="F16" s="164">
        <f>F14-F15</f>
        <v>3286.6100000003353</v>
      </c>
      <c r="G16" s="12"/>
      <c r="H16" s="12"/>
      <c r="I16" s="12"/>
    </row>
    <row r="17" spans="1:23" x14ac:dyDescent="0.25">
      <c r="B17" s="222" t="s">
        <v>79</v>
      </c>
      <c r="C17" s="223"/>
      <c r="D17" s="223"/>
      <c r="E17" s="223"/>
      <c r="F17" s="224">
        <v>3.61</v>
      </c>
      <c r="G17" s="12"/>
      <c r="H17" s="12"/>
      <c r="I17" s="12"/>
    </row>
    <row r="18" spans="1:23" x14ac:dyDescent="0.25">
      <c r="B18" s="225" t="s">
        <v>80</v>
      </c>
      <c r="C18" s="60"/>
      <c r="D18" s="60"/>
      <c r="E18" s="60"/>
      <c r="F18" s="226">
        <v>2758</v>
      </c>
      <c r="G18" s="13"/>
      <c r="H18" s="12"/>
      <c r="I18" s="12"/>
    </row>
    <row r="19" spans="1:23" x14ac:dyDescent="0.25">
      <c r="B19" s="227" t="s">
        <v>117</v>
      </c>
      <c r="C19" s="228"/>
      <c r="D19" s="228"/>
      <c r="E19" s="228"/>
      <c r="F19" s="229">
        <v>525</v>
      </c>
      <c r="G19" s="13"/>
      <c r="H19" s="12"/>
      <c r="I19" s="12"/>
    </row>
    <row r="20" spans="1:23" x14ac:dyDescent="0.25">
      <c r="B20" s="60"/>
      <c r="C20" s="60"/>
      <c r="D20" s="60"/>
      <c r="E20" s="60"/>
      <c r="F20" s="15">
        <f>F16-F17-F18-F19</f>
        <v>3.3514879760332406E-10</v>
      </c>
      <c r="G20" s="13"/>
      <c r="H20" s="12"/>
      <c r="I20" s="12"/>
    </row>
    <row r="21" spans="1:23" ht="15.75" thickBot="1" x14ac:dyDescent="0.3">
      <c r="A21" s="4" t="s">
        <v>9</v>
      </c>
      <c r="B21" s="14"/>
      <c r="F21" s="15"/>
    </row>
    <row r="22" spans="1:23" ht="30" thickBot="1" x14ac:dyDescent="0.3">
      <c r="A22" s="16" t="s">
        <v>10</v>
      </c>
      <c r="B22" s="17" t="s">
        <v>11</v>
      </c>
      <c r="C22" s="18" t="s">
        <v>12</v>
      </c>
      <c r="D22" s="19" t="s">
        <v>13</v>
      </c>
      <c r="E22" s="19" t="s">
        <v>14</v>
      </c>
      <c r="F22" s="20" t="s">
        <v>15</v>
      </c>
      <c r="G22" s="21" t="s">
        <v>16</v>
      </c>
      <c r="H22" s="20" t="s">
        <v>17</v>
      </c>
      <c r="I22" s="22" t="s">
        <v>18</v>
      </c>
      <c r="J22" s="23" t="s">
        <v>19</v>
      </c>
      <c r="K22" s="24" t="s">
        <v>20</v>
      </c>
      <c r="L22" s="25" t="s">
        <v>21</v>
      </c>
      <c r="M22" s="26" t="s">
        <v>22</v>
      </c>
      <c r="N22" s="26" t="s">
        <v>23</v>
      </c>
      <c r="O22" s="27" t="s">
        <v>24</v>
      </c>
      <c r="P22" s="28"/>
      <c r="Q22" s="29"/>
      <c r="R22" s="29"/>
      <c r="S22" s="29"/>
      <c r="T22" s="29"/>
      <c r="U22" s="29"/>
      <c r="V22" s="29"/>
      <c r="W22" s="29"/>
    </row>
    <row r="23" spans="1:23" x14ac:dyDescent="0.25">
      <c r="A23" s="30">
        <v>1</v>
      </c>
      <c r="B23" s="31" t="s">
        <v>25</v>
      </c>
      <c r="C23" s="32">
        <v>74234.11</v>
      </c>
      <c r="D23" s="33">
        <v>78241.31</v>
      </c>
      <c r="E23" s="33">
        <v>76342.5</v>
      </c>
      <c r="F23" s="34">
        <v>74313.78</v>
      </c>
      <c r="G23" s="34">
        <v>83073.72</v>
      </c>
      <c r="H23" s="35">
        <v>67755</v>
      </c>
      <c r="I23" s="35">
        <v>86024.85</v>
      </c>
      <c r="J23" s="35">
        <v>91816.99</v>
      </c>
      <c r="K23" s="37">
        <v>94981.159999999989</v>
      </c>
      <c r="L23" s="38">
        <v>86979</v>
      </c>
      <c r="M23" s="39">
        <v>80000</v>
      </c>
      <c r="N23" s="39">
        <v>6642</v>
      </c>
      <c r="O23" s="39">
        <f>SUM(C23:N23)</f>
        <v>900404.41999999993</v>
      </c>
    </row>
    <row r="24" spans="1:23" x14ac:dyDescent="0.25">
      <c r="A24" s="40">
        <v>2</v>
      </c>
      <c r="B24" s="41" t="s">
        <v>26</v>
      </c>
      <c r="C24" s="35">
        <v>58320.75</v>
      </c>
      <c r="D24" s="36">
        <v>61465.13</v>
      </c>
      <c r="E24" s="36">
        <v>59954.34</v>
      </c>
      <c r="F24" s="34">
        <v>59623.79</v>
      </c>
      <c r="G24" s="34">
        <v>68808.990000000005</v>
      </c>
      <c r="H24" s="35">
        <v>55150.32</v>
      </c>
      <c r="I24" s="35">
        <v>74942.45</v>
      </c>
      <c r="J24" s="35">
        <v>78093.94</v>
      </c>
      <c r="K24" s="44">
        <v>81587.61</v>
      </c>
      <c r="L24" s="45">
        <v>74904</v>
      </c>
      <c r="M24" s="46">
        <v>65000</v>
      </c>
      <c r="N24" s="46">
        <v>9613</v>
      </c>
      <c r="O24" s="46">
        <f t="shared" ref="O24:O31" si="0">SUM(C24:N24)</f>
        <v>747464.32000000007</v>
      </c>
    </row>
    <row r="25" spans="1:23" s="47" customFormat="1" x14ac:dyDescent="0.25">
      <c r="A25" s="40">
        <v>3</v>
      </c>
      <c r="B25" s="41" t="s">
        <v>27</v>
      </c>
      <c r="C25" s="35">
        <v>77173.320000000007</v>
      </c>
      <c r="D25" s="36">
        <v>81328.210000000006</v>
      </c>
      <c r="E25" s="36">
        <v>79337.41</v>
      </c>
      <c r="F25" s="34">
        <v>84107.31</v>
      </c>
      <c r="G25" s="34">
        <v>80003.28</v>
      </c>
      <c r="H25" s="35">
        <v>71551.240000000005</v>
      </c>
      <c r="I25" s="35">
        <v>88253.84</v>
      </c>
      <c r="J25" s="35">
        <v>83487.8</v>
      </c>
      <c r="K25" s="44">
        <v>80689.36</v>
      </c>
      <c r="L25" s="45">
        <v>80191</v>
      </c>
      <c r="M25" s="46">
        <v>75000</v>
      </c>
      <c r="N25" s="46">
        <v>4879</v>
      </c>
      <c r="O25" s="46">
        <f t="shared" si="0"/>
        <v>886001.77</v>
      </c>
    </row>
    <row r="26" spans="1:23" x14ac:dyDescent="0.25">
      <c r="A26" s="40">
        <v>4</v>
      </c>
      <c r="B26" s="41" t="s">
        <v>28</v>
      </c>
      <c r="C26" s="35">
        <v>82499.789999999994</v>
      </c>
      <c r="D26" s="36">
        <v>86945.51</v>
      </c>
      <c r="E26" s="36">
        <v>84832.99</v>
      </c>
      <c r="F26" s="34">
        <v>81552.14</v>
      </c>
      <c r="G26" s="34">
        <v>85663.65</v>
      </c>
      <c r="H26" s="35">
        <v>84027.6</v>
      </c>
      <c r="I26" s="35">
        <v>98177.89</v>
      </c>
      <c r="J26" s="35">
        <v>102228.56</v>
      </c>
      <c r="K26" s="44">
        <v>107063.48000000001</v>
      </c>
      <c r="L26" s="45">
        <v>98127</v>
      </c>
      <c r="M26" s="46">
        <v>90000</v>
      </c>
      <c r="N26" s="46">
        <v>7746</v>
      </c>
      <c r="O26" s="46">
        <f t="shared" si="0"/>
        <v>1008864.6099999999</v>
      </c>
    </row>
    <row r="27" spans="1:23" x14ac:dyDescent="0.25">
      <c r="A27" s="40">
        <v>5</v>
      </c>
      <c r="B27" s="41" t="s">
        <v>29</v>
      </c>
      <c r="C27" s="35">
        <v>59239.79</v>
      </c>
      <c r="D27" s="36">
        <v>62431.07</v>
      </c>
      <c r="E27" s="36">
        <v>60896.959999999999</v>
      </c>
      <c r="F27" s="34">
        <v>65399.94</v>
      </c>
      <c r="G27" s="34">
        <v>59615.62</v>
      </c>
      <c r="H27" s="35">
        <v>58323.82</v>
      </c>
      <c r="I27" s="35">
        <v>81383.48</v>
      </c>
      <c r="J27" s="35">
        <v>82036.44</v>
      </c>
      <c r="K27" s="44">
        <v>77098.39</v>
      </c>
      <c r="L27" s="45">
        <v>76845</v>
      </c>
      <c r="M27" s="46">
        <v>70000</v>
      </c>
      <c r="N27" s="46">
        <v>6547</v>
      </c>
      <c r="O27" s="43">
        <f t="shared" si="0"/>
        <v>759817.51</v>
      </c>
    </row>
    <row r="28" spans="1:23" x14ac:dyDescent="0.25">
      <c r="A28" s="40">
        <v>6</v>
      </c>
      <c r="B28" s="41" t="s">
        <v>30</v>
      </c>
      <c r="C28" s="35">
        <v>56037.98</v>
      </c>
      <c r="D28" s="36">
        <v>56322</v>
      </c>
      <c r="E28" s="36">
        <v>57856.18</v>
      </c>
      <c r="F28" s="34">
        <v>61559.35</v>
      </c>
      <c r="G28" s="34">
        <v>70808.41</v>
      </c>
      <c r="H28" s="35">
        <v>55008.160000000003</v>
      </c>
      <c r="I28" s="35">
        <v>62588.95</v>
      </c>
      <c r="J28" s="35">
        <v>65682.39</v>
      </c>
      <c r="K28" s="44">
        <v>68909.66</v>
      </c>
      <c r="L28" s="45">
        <v>62745</v>
      </c>
      <c r="M28" s="46">
        <v>55000</v>
      </c>
      <c r="N28" s="46">
        <v>7500</v>
      </c>
      <c r="O28" s="46">
        <f t="shared" si="0"/>
        <v>680018.08000000007</v>
      </c>
    </row>
    <row r="29" spans="1:23" x14ac:dyDescent="0.25">
      <c r="A29" s="40">
        <v>7</v>
      </c>
      <c r="B29" s="41" t="s">
        <v>31</v>
      </c>
      <c r="C29" s="35">
        <v>56726.31</v>
      </c>
      <c r="D29" s="36">
        <v>60244.82</v>
      </c>
      <c r="E29" s="36">
        <v>62268.14</v>
      </c>
      <c r="F29" s="34">
        <v>56797.24</v>
      </c>
      <c r="G29" s="34">
        <v>60236.74</v>
      </c>
      <c r="H29" s="35">
        <v>59600.23</v>
      </c>
      <c r="I29" s="35">
        <v>63777.18</v>
      </c>
      <c r="J29" s="35">
        <v>58135.64</v>
      </c>
      <c r="K29" s="44">
        <v>74866</v>
      </c>
      <c r="L29" s="45">
        <v>72192</v>
      </c>
      <c r="M29" s="46">
        <v>65000</v>
      </c>
      <c r="N29" s="46">
        <v>6911</v>
      </c>
      <c r="O29" s="46">
        <f t="shared" si="0"/>
        <v>696755.3</v>
      </c>
    </row>
    <row r="30" spans="1:23" x14ac:dyDescent="0.25">
      <c r="A30" s="40">
        <v>8</v>
      </c>
      <c r="B30" s="41" t="s">
        <v>32</v>
      </c>
      <c r="C30" s="35">
        <v>22033.56</v>
      </c>
      <c r="D30" s="36">
        <v>24495.43</v>
      </c>
      <c r="E30" s="36">
        <v>25655.14</v>
      </c>
      <c r="F30" s="34">
        <v>24937.18</v>
      </c>
      <c r="G30" s="34">
        <v>25414.76</v>
      </c>
      <c r="H30" s="35">
        <v>25192.41</v>
      </c>
      <c r="I30" s="35">
        <v>31532.84</v>
      </c>
      <c r="J30" s="35">
        <v>31893.91</v>
      </c>
      <c r="K30" s="44">
        <v>35349.25</v>
      </c>
      <c r="L30" s="45">
        <v>30135</v>
      </c>
      <c r="M30" s="46">
        <v>23904</v>
      </c>
      <c r="N30" s="46">
        <v>6114</v>
      </c>
      <c r="O30" s="46">
        <f t="shared" si="0"/>
        <v>306657.48</v>
      </c>
    </row>
    <row r="31" spans="1:23" ht="15.75" thickBot="1" x14ac:dyDescent="0.3">
      <c r="A31" s="48">
        <v>9</v>
      </c>
      <c r="B31" s="49" t="s">
        <v>33</v>
      </c>
      <c r="C31" s="50">
        <v>25515.040000000001</v>
      </c>
      <c r="D31" s="51">
        <v>22815.74</v>
      </c>
      <c r="E31" s="33">
        <v>34814.07</v>
      </c>
      <c r="F31" s="34">
        <v>28629.51</v>
      </c>
      <c r="G31" s="34">
        <v>34563.11</v>
      </c>
      <c r="H31" s="35">
        <v>34354.54</v>
      </c>
      <c r="I31" s="35">
        <v>24558.51</v>
      </c>
      <c r="J31" s="35">
        <v>27412.67</v>
      </c>
      <c r="K31" s="44">
        <v>40320.699999999997</v>
      </c>
      <c r="L31" s="45">
        <v>38870</v>
      </c>
      <c r="M31" s="46">
        <v>30000</v>
      </c>
      <c r="N31" s="46">
        <v>8687</v>
      </c>
      <c r="O31" s="52">
        <f t="shared" si="0"/>
        <v>350540.89</v>
      </c>
    </row>
    <row r="32" spans="1:23" ht="15.75" thickBot="1" x14ac:dyDescent="0.3">
      <c r="A32" s="53"/>
      <c r="B32" s="53" t="s">
        <v>34</v>
      </c>
      <c r="C32" s="54">
        <f>SUM(C23:C31)</f>
        <v>511780.64999999991</v>
      </c>
      <c r="D32" s="54">
        <f t="shared" ref="D32:O32" si="1">SUM(D23:D31)</f>
        <v>534289.22000000009</v>
      </c>
      <c r="E32" s="54">
        <f t="shared" si="1"/>
        <v>541957.73</v>
      </c>
      <c r="F32" s="54">
        <f t="shared" si="1"/>
        <v>536920.24</v>
      </c>
      <c r="G32" s="54">
        <f t="shared" si="1"/>
        <v>568188.28</v>
      </c>
      <c r="H32" s="54">
        <f t="shared" si="1"/>
        <v>510963.31999999995</v>
      </c>
      <c r="I32" s="54">
        <f t="shared" si="1"/>
        <v>611239.99</v>
      </c>
      <c r="J32" s="54">
        <f t="shared" si="1"/>
        <v>620788.34000000008</v>
      </c>
      <c r="K32" s="55">
        <f t="shared" si="1"/>
        <v>660865.61</v>
      </c>
      <c r="L32" s="56">
        <f t="shared" si="1"/>
        <v>620988</v>
      </c>
      <c r="M32" s="54">
        <f t="shared" si="1"/>
        <v>553904</v>
      </c>
      <c r="N32" s="54">
        <f t="shared" si="1"/>
        <v>64639</v>
      </c>
      <c r="O32" s="54">
        <f t="shared" si="1"/>
        <v>6336524.3799999999</v>
      </c>
    </row>
    <row r="33" spans="1:15" x14ac:dyDescent="0.25">
      <c r="G33" s="2" t="s">
        <v>35</v>
      </c>
      <c r="H33" s="15">
        <f>SUM(C32:H32)</f>
        <v>3204099.44</v>
      </c>
      <c r="K33" s="15"/>
      <c r="M33" s="2" t="s">
        <v>36</v>
      </c>
      <c r="N33" s="57">
        <f>SUM(I32:N32)</f>
        <v>3132424.94</v>
      </c>
      <c r="O33" s="15">
        <f>N33+H33</f>
        <v>6336524.3799999999</v>
      </c>
    </row>
    <row r="34" spans="1:15" ht="15.75" thickBot="1" x14ac:dyDescent="0.3">
      <c r="A34" s="58" t="s">
        <v>37</v>
      </c>
      <c r="B34" s="59"/>
      <c r="C34" s="60"/>
      <c r="D34" s="60"/>
      <c r="E34" s="60"/>
      <c r="F34" s="60"/>
      <c r="G34" s="60"/>
      <c r="H34" s="60"/>
      <c r="I34" s="60"/>
    </row>
    <row r="35" spans="1:15" ht="30" thickBot="1" x14ac:dyDescent="0.3">
      <c r="A35" s="61" t="s">
        <v>10</v>
      </c>
      <c r="B35" s="62" t="s">
        <v>11</v>
      </c>
      <c r="C35" s="18" t="s">
        <v>12</v>
      </c>
      <c r="D35" s="19" t="s">
        <v>13</v>
      </c>
      <c r="E35" s="19" t="s">
        <v>14</v>
      </c>
      <c r="F35" s="20" t="s">
        <v>15</v>
      </c>
      <c r="G35" s="21" t="s">
        <v>16</v>
      </c>
      <c r="H35" s="20" t="s">
        <v>17</v>
      </c>
      <c r="I35" s="158" t="s">
        <v>77</v>
      </c>
      <c r="J35" s="23" t="s">
        <v>19</v>
      </c>
      <c r="K35" s="23" t="s">
        <v>20</v>
      </c>
      <c r="L35" s="26" t="s">
        <v>21</v>
      </c>
      <c r="M35" s="26" t="s">
        <v>22</v>
      </c>
      <c r="N35" s="63" t="s">
        <v>23</v>
      </c>
      <c r="O35" s="64" t="s">
        <v>24</v>
      </c>
    </row>
    <row r="36" spans="1:15" x14ac:dyDescent="0.25">
      <c r="A36" s="65">
        <v>1</v>
      </c>
      <c r="B36" s="66" t="s">
        <v>25</v>
      </c>
      <c r="C36" s="67"/>
      <c r="D36" s="67"/>
      <c r="E36" s="67"/>
      <c r="F36" s="68">
        <v>0</v>
      </c>
      <c r="G36" s="68">
        <v>0</v>
      </c>
      <c r="H36" s="69">
        <v>0</v>
      </c>
      <c r="I36" s="70"/>
      <c r="J36" s="71"/>
      <c r="K36" s="71"/>
      <c r="L36" s="71"/>
      <c r="M36" s="71"/>
      <c r="N36" s="72"/>
      <c r="O36" s="73">
        <f>SUM(C36:N36)</f>
        <v>0</v>
      </c>
    </row>
    <row r="37" spans="1:15" x14ac:dyDescent="0.25">
      <c r="A37" s="74">
        <v>2</v>
      </c>
      <c r="B37" s="75" t="s">
        <v>26</v>
      </c>
      <c r="C37" s="67">
        <v>13318.18</v>
      </c>
      <c r="D37" s="67">
        <v>14863.48</v>
      </c>
      <c r="E37" s="67">
        <v>19774.62</v>
      </c>
      <c r="F37" s="68">
        <v>9301.83</v>
      </c>
      <c r="G37" s="68">
        <v>18500.34</v>
      </c>
      <c r="H37" s="69">
        <v>12138.93</v>
      </c>
      <c r="I37" s="157">
        <v>8688.3799999999992</v>
      </c>
      <c r="J37" s="77"/>
      <c r="K37" s="77"/>
      <c r="L37" s="77"/>
      <c r="M37" s="77"/>
      <c r="N37" s="41"/>
      <c r="O37" s="73">
        <f t="shared" ref="O37:O44" si="2">SUM(C37:N37)</f>
        <v>96585.760000000009</v>
      </c>
    </row>
    <row r="38" spans="1:15" x14ac:dyDescent="0.25">
      <c r="A38" s="74">
        <v>3</v>
      </c>
      <c r="B38" s="75" t="s">
        <v>27</v>
      </c>
      <c r="C38" s="67">
        <v>561.83000000000004</v>
      </c>
      <c r="D38" s="67">
        <v>837.99</v>
      </c>
      <c r="E38" s="67">
        <v>1199.52</v>
      </c>
      <c r="F38" s="68">
        <v>946.97</v>
      </c>
      <c r="G38" s="68">
        <v>923.1</v>
      </c>
      <c r="H38" s="69">
        <v>339.04</v>
      </c>
      <c r="I38" s="157">
        <v>394.63</v>
      </c>
      <c r="J38" s="77"/>
      <c r="K38" s="77"/>
      <c r="L38" s="77"/>
      <c r="M38" s="77"/>
      <c r="N38" s="41"/>
      <c r="O38" s="73">
        <f t="shared" si="2"/>
        <v>5203.0800000000008</v>
      </c>
    </row>
    <row r="39" spans="1:15" x14ac:dyDescent="0.25">
      <c r="A39" s="74">
        <v>4</v>
      </c>
      <c r="B39" s="75" t="s">
        <v>28</v>
      </c>
      <c r="C39" s="67"/>
      <c r="D39" s="67"/>
      <c r="E39" s="67"/>
      <c r="F39" s="68">
        <v>0</v>
      </c>
      <c r="G39" s="68">
        <v>0</v>
      </c>
      <c r="H39" s="69">
        <v>0</v>
      </c>
      <c r="I39" s="157"/>
      <c r="J39" s="77"/>
      <c r="K39" s="77"/>
      <c r="L39" s="77"/>
      <c r="M39" s="77"/>
      <c r="N39" s="41"/>
      <c r="O39" s="73">
        <f t="shared" si="2"/>
        <v>0</v>
      </c>
    </row>
    <row r="40" spans="1:15" x14ac:dyDescent="0.25">
      <c r="A40" s="74">
        <v>5</v>
      </c>
      <c r="B40" s="75" t="s">
        <v>29</v>
      </c>
      <c r="C40" s="67">
        <v>6742.32</v>
      </c>
      <c r="D40" s="67">
        <v>8724.24</v>
      </c>
      <c r="E40" s="67">
        <v>10001.209999999999</v>
      </c>
      <c r="F40" s="68">
        <v>4755.99</v>
      </c>
      <c r="G40" s="68">
        <v>6782.15</v>
      </c>
      <c r="H40" s="46">
        <v>5497.64</v>
      </c>
      <c r="I40" s="157">
        <v>6838.43</v>
      </c>
      <c r="J40" s="77"/>
      <c r="K40" s="77"/>
      <c r="L40" s="77"/>
      <c r="M40" s="77"/>
      <c r="N40" s="41"/>
      <c r="O40" s="73">
        <f t="shared" si="2"/>
        <v>49341.979999999996</v>
      </c>
    </row>
    <row r="41" spans="1:15" x14ac:dyDescent="0.25">
      <c r="A41" s="74">
        <v>6</v>
      </c>
      <c r="B41" s="75" t="s">
        <v>30</v>
      </c>
      <c r="C41" s="67"/>
      <c r="D41" s="67">
        <v>222.43</v>
      </c>
      <c r="E41" s="67">
        <v>475.39</v>
      </c>
      <c r="F41" s="68">
        <v>75.97</v>
      </c>
      <c r="G41" s="68">
        <v>0</v>
      </c>
      <c r="H41" s="69">
        <v>0</v>
      </c>
      <c r="I41" s="157"/>
      <c r="J41" s="77"/>
      <c r="K41" s="77"/>
      <c r="L41" s="77"/>
      <c r="M41" s="77"/>
      <c r="N41" s="41"/>
      <c r="O41" s="73">
        <f t="shared" si="2"/>
        <v>773.79</v>
      </c>
    </row>
    <row r="42" spans="1:15" x14ac:dyDescent="0.25">
      <c r="A42" s="74">
        <v>7</v>
      </c>
      <c r="B42" s="75" t="s">
        <v>31</v>
      </c>
      <c r="C42" s="67"/>
      <c r="D42" s="67"/>
      <c r="E42" s="67"/>
      <c r="F42" s="68">
        <v>0</v>
      </c>
      <c r="G42" s="68">
        <v>0</v>
      </c>
      <c r="H42" s="69">
        <v>0</v>
      </c>
      <c r="I42" s="157"/>
      <c r="J42" s="77"/>
      <c r="K42" s="77"/>
      <c r="L42" s="77"/>
      <c r="M42" s="77"/>
      <c r="N42" s="41"/>
      <c r="O42" s="73">
        <f t="shared" si="2"/>
        <v>0</v>
      </c>
    </row>
    <row r="43" spans="1:15" x14ac:dyDescent="0.25">
      <c r="A43" s="74">
        <v>8</v>
      </c>
      <c r="B43" s="75" t="s">
        <v>32</v>
      </c>
      <c r="C43" s="67"/>
      <c r="D43" s="67">
        <v>777.02</v>
      </c>
      <c r="E43" s="67"/>
      <c r="F43" s="68">
        <v>230.24</v>
      </c>
      <c r="G43" s="68">
        <v>0</v>
      </c>
      <c r="H43" s="69">
        <v>89.19</v>
      </c>
      <c r="I43" s="157">
        <v>114.95</v>
      </c>
      <c r="J43" s="77"/>
      <c r="K43" s="77"/>
      <c r="L43" s="77"/>
      <c r="M43" s="77"/>
      <c r="N43" s="41"/>
      <c r="O43" s="73">
        <f t="shared" si="2"/>
        <v>1211.4000000000001</v>
      </c>
    </row>
    <row r="44" spans="1:15" ht="15.75" thickBot="1" x14ac:dyDescent="0.3">
      <c r="A44" s="74">
        <v>9</v>
      </c>
      <c r="B44" s="78" t="s">
        <v>33</v>
      </c>
      <c r="C44" s="79"/>
      <c r="D44" s="79"/>
      <c r="E44" s="67"/>
      <c r="F44" s="68">
        <v>0</v>
      </c>
      <c r="G44" s="68">
        <v>0</v>
      </c>
      <c r="H44" s="69">
        <v>0</v>
      </c>
      <c r="I44" s="76"/>
      <c r="J44" s="77"/>
      <c r="K44" s="77"/>
      <c r="L44" s="77"/>
      <c r="M44" s="77"/>
      <c r="N44" s="41"/>
      <c r="O44" s="73">
        <f t="shared" si="2"/>
        <v>0</v>
      </c>
    </row>
    <row r="45" spans="1:15" ht="15.75" thickBot="1" x14ac:dyDescent="0.3">
      <c r="A45" s="80"/>
      <c r="B45" s="80" t="s">
        <v>34</v>
      </c>
      <c r="C45" s="81">
        <f>SUM(C36:C44)</f>
        <v>20622.330000000002</v>
      </c>
      <c r="D45" s="81">
        <f t="shared" ref="D45:O45" si="3">SUM(D36:D44)</f>
        <v>25425.16</v>
      </c>
      <c r="E45" s="81">
        <f t="shared" si="3"/>
        <v>31450.739999999998</v>
      </c>
      <c r="F45" s="54">
        <f t="shared" si="3"/>
        <v>15310.999999999998</v>
      </c>
      <c r="G45" s="54">
        <f t="shared" si="3"/>
        <v>26205.589999999997</v>
      </c>
      <c r="H45" s="54">
        <f t="shared" si="3"/>
        <v>18064.8</v>
      </c>
      <c r="I45" s="54">
        <f t="shared" si="3"/>
        <v>16036.39</v>
      </c>
      <c r="J45" s="54">
        <f t="shared" si="3"/>
        <v>0</v>
      </c>
      <c r="K45" s="54">
        <f t="shared" si="3"/>
        <v>0</v>
      </c>
      <c r="L45" s="54">
        <f t="shared" si="3"/>
        <v>0</v>
      </c>
      <c r="M45" s="54">
        <f t="shared" si="3"/>
        <v>0</v>
      </c>
      <c r="N45" s="54">
        <f t="shared" si="3"/>
        <v>0</v>
      </c>
      <c r="O45" s="55">
        <f t="shared" si="3"/>
        <v>153116.01</v>
      </c>
    </row>
    <row r="46" spans="1:15" x14ac:dyDescent="0.25">
      <c r="A46" s="82"/>
      <c r="B46" s="82"/>
      <c r="C46" s="83"/>
      <c r="D46" s="83"/>
      <c r="E46" s="83"/>
      <c r="F46" s="84"/>
      <c r="G46" s="2" t="s">
        <v>35</v>
      </c>
      <c r="H46" s="15">
        <f>SUM(H45-'[1]serv monitor iunie'!G24)</f>
        <v>0</v>
      </c>
      <c r="I46" s="84"/>
      <c r="M46" s="2" t="s">
        <v>36</v>
      </c>
      <c r="N46" s="15">
        <f>SUM(I45:N45)</f>
        <v>16036.39</v>
      </c>
      <c r="O46" s="15">
        <f>N46+H46</f>
        <v>16036.39</v>
      </c>
    </row>
    <row r="47" spans="1:15" ht="15.75" thickBot="1" x14ac:dyDescent="0.3">
      <c r="A47" s="4" t="s">
        <v>38</v>
      </c>
    </row>
    <row r="48" spans="1:15" ht="30" thickBot="1" x14ac:dyDescent="0.3">
      <c r="A48" s="16" t="s">
        <v>10</v>
      </c>
      <c r="B48" s="17" t="s">
        <v>11</v>
      </c>
      <c r="C48" s="18" t="s">
        <v>12</v>
      </c>
      <c r="D48" s="19" t="s">
        <v>13</v>
      </c>
      <c r="E48" s="19" t="s">
        <v>14</v>
      </c>
      <c r="F48" s="20" t="s">
        <v>15</v>
      </c>
      <c r="G48" s="21" t="s">
        <v>16</v>
      </c>
      <c r="H48" s="20" t="s">
        <v>17</v>
      </c>
      <c r="I48" s="22" t="s">
        <v>18</v>
      </c>
      <c r="J48" s="23" t="s">
        <v>19</v>
      </c>
      <c r="K48" s="24" t="s">
        <v>20</v>
      </c>
      <c r="L48" s="25" t="s">
        <v>21</v>
      </c>
      <c r="M48" s="26" t="s">
        <v>22</v>
      </c>
      <c r="N48" s="26" t="s">
        <v>23</v>
      </c>
      <c r="O48" s="27" t="s">
        <v>24</v>
      </c>
    </row>
    <row r="49" spans="1:15" x14ac:dyDescent="0.25">
      <c r="A49" s="85">
        <v>1</v>
      </c>
      <c r="B49" s="86" t="s">
        <v>31</v>
      </c>
      <c r="C49" s="87">
        <v>240</v>
      </c>
      <c r="D49" s="87">
        <v>1480</v>
      </c>
      <c r="E49" s="88">
        <v>680</v>
      </c>
      <c r="F49" s="89">
        <v>1120</v>
      </c>
      <c r="G49" s="89">
        <v>1520</v>
      </c>
      <c r="H49" s="35">
        <v>1320</v>
      </c>
      <c r="I49" s="35">
        <v>1022.7</v>
      </c>
      <c r="J49" s="46">
        <v>876.6</v>
      </c>
      <c r="K49" s="37">
        <v>1280.6999999999998</v>
      </c>
      <c r="L49" s="38">
        <v>1060</v>
      </c>
      <c r="M49" s="39">
        <v>900</v>
      </c>
      <c r="N49" s="39">
        <v>160</v>
      </c>
      <c r="O49" s="39">
        <f>SUM(C49:N49)</f>
        <v>11660</v>
      </c>
    </row>
    <row r="50" spans="1:15" ht="15.75" thickBot="1" x14ac:dyDescent="0.3">
      <c r="A50" s="90">
        <v>2</v>
      </c>
      <c r="B50" s="91" t="s">
        <v>39</v>
      </c>
      <c r="C50" s="92">
        <v>440</v>
      </c>
      <c r="D50" s="87">
        <v>560</v>
      </c>
      <c r="E50" s="88">
        <v>320</v>
      </c>
      <c r="F50" s="89">
        <v>360</v>
      </c>
      <c r="G50" s="89">
        <v>480</v>
      </c>
      <c r="H50" s="35">
        <v>240</v>
      </c>
      <c r="I50" s="35">
        <v>633.1</v>
      </c>
      <c r="J50" s="52">
        <v>48.7</v>
      </c>
      <c r="K50" s="44">
        <v>1238.1999999999998</v>
      </c>
      <c r="L50" s="45">
        <v>640</v>
      </c>
      <c r="M50" s="46">
        <v>400</v>
      </c>
      <c r="N50" s="46">
        <v>240</v>
      </c>
      <c r="O50" s="39">
        <f t="shared" ref="O50" si="4">SUM(C50:N50)</f>
        <v>5600</v>
      </c>
    </row>
    <row r="51" spans="1:15" ht="15.75" thickBot="1" x14ac:dyDescent="0.3">
      <c r="A51" s="53"/>
      <c r="B51" s="53" t="s">
        <v>34</v>
      </c>
      <c r="C51" s="93">
        <f>SUM(C49:C50)</f>
        <v>680</v>
      </c>
      <c r="D51" s="94">
        <f t="shared" ref="D51:O51" si="5">SUM(D49:D50)</f>
        <v>2040</v>
      </c>
      <c r="E51" s="94">
        <f t="shared" si="5"/>
        <v>1000</v>
      </c>
      <c r="F51" s="95">
        <f t="shared" si="5"/>
        <v>1480</v>
      </c>
      <c r="G51" s="96">
        <f t="shared" si="5"/>
        <v>2000</v>
      </c>
      <c r="H51" s="96">
        <f t="shared" si="5"/>
        <v>1560</v>
      </c>
      <c r="I51" s="95">
        <f t="shared" si="5"/>
        <v>1655.8000000000002</v>
      </c>
      <c r="J51" s="96">
        <f t="shared" si="5"/>
        <v>925.30000000000007</v>
      </c>
      <c r="K51" s="97">
        <f t="shared" si="5"/>
        <v>2518.8999999999996</v>
      </c>
      <c r="L51" s="98">
        <f t="shared" si="5"/>
        <v>1700</v>
      </c>
      <c r="M51" s="96">
        <f t="shared" si="5"/>
        <v>1300</v>
      </c>
      <c r="N51" s="96">
        <f t="shared" si="5"/>
        <v>400</v>
      </c>
      <c r="O51" s="96">
        <f t="shared" si="5"/>
        <v>17260</v>
      </c>
    </row>
    <row r="52" spans="1:15" x14ac:dyDescent="0.25">
      <c r="A52" s="99"/>
      <c r="B52" s="99"/>
      <c r="C52" s="100"/>
      <c r="D52" s="100"/>
      <c r="E52" s="100"/>
      <c r="F52" s="100"/>
      <c r="G52" s="2" t="s">
        <v>35</v>
      </c>
      <c r="H52" s="15">
        <f>SUM(C51:H51)</f>
        <v>8760</v>
      </c>
      <c r="I52" s="100"/>
      <c r="M52" s="2" t="s">
        <v>36</v>
      </c>
      <c r="N52" s="15">
        <f>SUM(I51:N51)</f>
        <v>8500</v>
      </c>
      <c r="O52" s="15">
        <f>N52+H52</f>
        <v>17260</v>
      </c>
    </row>
    <row r="53" spans="1:15" x14ac:dyDescent="0.25">
      <c r="A53" s="99"/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 x14ac:dyDescent="0.25">
      <c r="A54" s="99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ht="15.75" thickBot="1" x14ac:dyDescent="0.3">
      <c r="A55" s="4" t="s">
        <v>40</v>
      </c>
    </row>
    <row r="56" spans="1:15" ht="30" thickBot="1" x14ac:dyDescent="0.3">
      <c r="A56" s="101" t="s">
        <v>10</v>
      </c>
      <c r="B56" s="102" t="s">
        <v>11</v>
      </c>
      <c r="C56" s="18" t="s">
        <v>12</v>
      </c>
      <c r="D56" s="19" t="s">
        <v>13</v>
      </c>
      <c r="E56" s="19" t="s">
        <v>14</v>
      </c>
      <c r="F56" s="20" t="s">
        <v>15</v>
      </c>
      <c r="G56" s="21" t="s">
        <v>16</v>
      </c>
      <c r="H56" s="20" t="s">
        <v>17</v>
      </c>
      <c r="I56" s="22" t="s">
        <v>18</v>
      </c>
      <c r="J56" s="23" t="s">
        <v>19</v>
      </c>
      <c r="K56" s="24" t="s">
        <v>20</v>
      </c>
      <c r="L56" s="22" t="s">
        <v>21</v>
      </c>
      <c r="M56" s="26" t="s">
        <v>22</v>
      </c>
      <c r="N56" s="103" t="s">
        <v>23</v>
      </c>
      <c r="O56" s="104" t="s">
        <v>24</v>
      </c>
    </row>
    <row r="57" spans="1:15" x14ac:dyDescent="0.25">
      <c r="A57" s="105">
        <v>1</v>
      </c>
      <c r="B57" s="106" t="s">
        <v>41</v>
      </c>
      <c r="C57" s="89">
        <v>4880</v>
      </c>
      <c r="D57" s="87">
        <v>5160</v>
      </c>
      <c r="E57" s="88">
        <v>4540</v>
      </c>
      <c r="F57" s="89">
        <v>3980</v>
      </c>
      <c r="G57" s="89">
        <v>5040</v>
      </c>
      <c r="H57" s="107">
        <v>5020</v>
      </c>
      <c r="I57" s="107">
        <v>2394.96</v>
      </c>
      <c r="J57" s="39">
        <v>2465.4</v>
      </c>
      <c r="K57" s="37">
        <v>2417.64</v>
      </c>
      <c r="L57" s="34">
        <v>2426</v>
      </c>
      <c r="M57" s="39">
        <v>2426</v>
      </c>
      <c r="N57" s="37">
        <v>2426</v>
      </c>
      <c r="O57" s="38">
        <f>SUM(C57:N57)</f>
        <v>43176</v>
      </c>
    </row>
    <row r="58" spans="1:15" x14ac:dyDescent="0.25">
      <c r="A58" s="108">
        <v>2</v>
      </c>
      <c r="B58" s="109" t="s">
        <v>42</v>
      </c>
      <c r="C58" s="89">
        <v>4500</v>
      </c>
      <c r="D58" s="87">
        <v>4500</v>
      </c>
      <c r="E58" s="88">
        <v>4500</v>
      </c>
      <c r="F58" s="89">
        <v>4380</v>
      </c>
      <c r="G58" s="89">
        <v>4500</v>
      </c>
      <c r="H58" s="107">
        <v>3960</v>
      </c>
      <c r="I58" s="107">
        <v>6057.84</v>
      </c>
      <c r="J58" s="39">
        <v>6057.84</v>
      </c>
      <c r="K58" s="44">
        <v>6066</v>
      </c>
      <c r="L58" s="42">
        <v>6066</v>
      </c>
      <c r="M58" s="46">
        <v>5000</v>
      </c>
      <c r="N58" s="44">
        <v>1090</v>
      </c>
      <c r="O58" s="38">
        <f t="shared" ref="O58:O64" si="6">SUM(C58:N58)</f>
        <v>56677.68</v>
      </c>
    </row>
    <row r="59" spans="1:15" x14ac:dyDescent="0.25">
      <c r="A59" s="108">
        <v>3</v>
      </c>
      <c r="B59" s="109" t="s">
        <v>43</v>
      </c>
      <c r="C59" s="89">
        <v>4940</v>
      </c>
      <c r="D59" s="87">
        <v>4080</v>
      </c>
      <c r="E59" s="88">
        <v>6260</v>
      </c>
      <c r="F59" s="89">
        <v>4380</v>
      </c>
      <c r="G59" s="89">
        <v>4400</v>
      </c>
      <c r="H59" s="107">
        <v>4400</v>
      </c>
      <c r="I59" s="107">
        <v>4367.28</v>
      </c>
      <c r="J59" s="39">
        <v>2747.16</v>
      </c>
      <c r="K59" s="44">
        <v>7279</v>
      </c>
      <c r="L59" s="42">
        <v>5474</v>
      </c>
      <c r="M59" s="46">
        <v>5000</v>
      </c>
      <c r="N59" s="44">
        <v>585</v>
      </c>
      <c r="O59" s="38">
        <f t="shared" si="6"/>
        <v>53912.44</v>
      </c>
    </row>
    <row r="60" spans="1:15" x14ac:dyDescent="0.25">
      <c r="A60" s="108">
        <v>4</v>
      </c>
      <c r="B60" s="109" t="s">
        <v>44</v>
      </c>
      <c r="C60" s="89">
        <v>3000</v>
      </c>
      <c r="D60" s="87">
        <v>4020</v>
      </c>
      <c r="E60" s="88">
        <v>4200</v>
      </c>
      <c r="F60" s="89">
        <v>2940</v>
      </c>
      <c r="G60" s="89">
        <v>4980</v>
      </c>
      <c r="H60" s="107">
        <v>2940</v>
      </c>
      <c r="I60" s="107">
        <v>1549.68</v>
      </c>
      <c r="J60" s="39">
        <v>3944.64</v>
      </c>
      <c r="K60" s="44">
        <v>4199</v>
      </c>
      <c r="L60" s="42">
        <v>4158</v>
      </c>
      <c r="M60" s="46">
        <v>4000</v>
      </c>
      <c r="N60" s="44">
        <v>241</v>
      </c>
      <c r="O60" s="38">
        <f t="shared" si="6"/>
        <v>40172.32</v>
      </c>
    </row>
    <row r="61" spans="1:15" x14ac:dyDescent="0.25">
      <c r="A61" s="230">
        <v>5</v>
      </c>
      <c r="B61" s="231" t="s">
        <v>39</v>
      </c>
      <c r="C61" s="89">
        <v>4530</v>
      </c>
      <c r="D61" s="87">
        <v>4620</v>
      </c>
      <c r="E61" s="88">
        <v>4080</v>
      </c>
      <c r="F61" s="89">
        <v>3800</v>
      </c>
      <c r="G61" s="89">
        <v>4420</v>
      </c>
      <c r="H61" s="107">
        <v>3810</v>
      </c>
      <c r="I61" s="107">
        <v>3995.24</v>
      </c>
      <c r="J61" s="39">
        <v>5446.72</v>
      </c>
      <c r="K61" s="44">
        <v>6778.28</v>
      </c>
      <c r="L61" s="232">
        <v>5299</v>
      </c>
      <c r="M61" s="233">
        <v>4825</v>
      </c>
      <c r="N61" s="234">
        <v>410</v>
      </c>
      <c r="O61" s="38">
        <f t="shared" si="6"/>
        <v>52014.239999999998</v>
      </c>
    </row>
    <row r="62" spans="1:15" x14ac:dyDescent="0.25">
      <c r="A62" s="110"/>
      <c r="B62" s="111" t="s">
        <v>33</v>
      </c>
      <c r="C62" s="112">
        <v>1800</v>
      </c>
      <c r="D62" s="113">
        <v>1980</v>
      </c>
      <c r="E62" s="114">
        <v>2400</v>
      </c>
      <c r="F62" s="112">
        <v>240</v>
      </c>
      <c r="G62" s="112"/>
      <c r="H62" s="115">
        <v>0</v>
      </c>
      <c r="I62" s="115"/>
      <c r="J62" s="39"/>
      <c r="K62" s="44"/>
      <c r="L62" s="42"/>
      <c r="M62" s="46"/>
      <c r="N62" s="44"/>
      <c r="O62" s="38">
        <f t="shared" si="6"/>
        <v>6420</v>
      </c>
    </row>
    <row r="63" spans="1:15" x14ac:dyDescent="0.25">
      <c r="A63" s="108">
        <v>6</v>
      </c>
      <c r="B63" s="116" t="s">
        <v>32</v>
      </c>
      <c r="C63" s="89">
        <v>300</v>
      </c>
      <c r="D63" s="87">
        <v>300</v>
      </c>
      <c r="E63" s="88">
        <v>60</v>
      </c>
      <c r="F63" s="89">
        <v>1380</v>
      </c>
      <c r="G63" s="89">
        <v>2670</v>
      </c>
      <c r="H63" s="107">
        <v>2130</v>
      </c>
      <c r="I63" s="107">
        <v>2858.04</v>
      </c>
      <c r="J63" s="39">
        <v>2606.2800000000002</v>
      </c>
      <c r="K63" s="44">
        <v>4852</v>
      </c>
      <c r="L63" s="42">
        <v>5129</v>
      </c>
      <c r="M63" s="46">
        <v>5000</v>
      </c>
      <c r="N63" s="44">
        <v>231</v>
      </c>
      <c r="O63" s="38">
        <f t="shared" si="6"/>
        <v>27516.32</v>
      </c>
    </row>
    <row r="64" spans="1:15" ht="15.75" thickBot="1" x14ac:dyDescent="0.3">
      <c r="A64" s="117"/>
      <c r="B64" s="118" t="s">
        <v>45</v>
      </c>
      <c r="C64" s="112">
        <v>2160</v>
      </c>
      <c r="D64" s="113">
        <v>2940</v>
      </c>
      <c r="E64" s="114">
        <v>3120</v>
      </c>
      <c r="F64" s="112">
        <v>2100</v>
      </c>
      <c r="G64" s="112">
        <v>2820</v>
      </c>
      <c r="H64" s="115">
        <v>2160</v>
      </c>
      <c r="I64" s="115"/>
      <c r="J64" s="39"/>
      <c r="K64" s="44"/>
      <c r="L64" s="42"/>
      <c r="M64" s="46"/>
      <c r="N64" s="44"/>
      <c r="O64" s="38">
        <f t="shared" si="6"/>
        <v>15300</v>
      </c>
    </row>
    <row r="65" spans="1:15" ht="15.75" thickBot="1" x14ac:dyDescent="0.3">
      <c r="A65" s="53"/>
      <c r="B65" s="53" t="s">
        <v>34</v>
      </c>
      <c r="C65" s="119">
        <f t="shared" ref="C65:O65" si="7">SUM(C57:C64)</f>
        <v>26110</v>
      </c>
      <c r="D65" s="119">
        <f t="shared" si="7"/>
        <v>27600</v>
      </c>
      <c r="E65" s="119">
        <f t="shared" si="7"/>
        <v>29160</v>
      </c>
      <c r="F65" s="54">
        <f t="shared" si="7"/>
        <v>23200</v>
      </c>
      <c r="G65" s="54">
        <f t="shared" si="7"/>
        <v>28830</v>
      </c>
      <c r="H65" s="54">
        <f t="shared" si="7"/>
        <v>24420</v>
      </c>
      <c r="I65" s="54">
        <f t="shared" si="7"/>
        <v>21223.040000000001</v>
      </c>
      <c r="J65" s="54">
        <f t="shared" si="7"/>
        <v>23268.039999999997</v>
      </c>
      <c r="K65" s="55">
        <f t="shared" si="7"/>
        <v>31591.919999999998</v>
      </c>
      <c r="L65" s="54">
        <f t="shared" si="7"/>
        <v>28552</v>
      </c>
      <c r="M65" s="54">
        <f t="shared" si="7"/>
        <v>26251</v>
      </c>
      <c r="N65" s="55">
        <f t="shared" si="7"/>
        <v>4983</v>
      </c>
      <c r="O65" s="56">
        <f t="shared" si="7"/>
        <v>295189</v>
      </c>
    </row>
    <row r="66" spans="1:15" x14ac:dyDescent="0.25">
      <c r="G66" s="2" t="s">
        <v>35</v>
      </c>
      <c r="H66" s="15">
        <f>SUM(C65:H65)</f>
        <v>159320</v>
      </c>
      <c r="I66" s="100"/>
      <c r="K66" s="15"/>
      <c r="M66" s="2" t="s">
        <v>36</v>
      </c>
      <c r="N66" s="15">
        <f>SUM(I65:N65)</f>
        <v>135869</v>
      </c>
      <c r="O66" s="15">
        <f>N66+H66</f>
        <v>295189</v>
      </c>
    </row>
    <row r="67" spans="1:15" ht="15.75" thickBot="1" x14ac:dyDescent="0.3">
      <c r="A67" s="4" t="s">
        <v>46</v>
      </c>
    </row>
    <row r="68" spans="1:15" ht="30" thickBot="1" x14ac:dyDescent="0.3">
      <c r="A68" s="120" t="s">
        <v>10</v>
      </c>
      <c r="B68" s="120" t="s">
        <v>11</v>
      </c>
      <c r="C68" s="18" t="s">
        <v>12</v>
      </c>
      <c r="D68" s="19" t="s">
        <v>13</v>
      </c>
      <c r="E68" s="19" t="s">
        <v>14</v>
      </c>
      <c r="F68" s="20" t="s">
        <v>15</v>
      </c>
      <c r="G68" s="21" t="s">
        <v>16</v>
      </c>
      <c r="H68" s="20" t="s">
        <v>17</v>
      </c>
      <c r="I68" s="26" t="s">
        <v>18</v>
      </c>
      <c r="J68" s="23" t="s">
        <v>19</v>
      </c>
      <c r="K68" s="23" t="s">
        <v>20</v>
      </c>
      <c r="L68" s="26" t="s">
        <v>21</v>
      </c>
      <c r="M68" s="26" t="s">
        <v>22</v>
      </c>
      <c r="N68" s="26" t="s">
        <v>23</v>
      </c>
      <c r="O68" s="121" t="s">
        <v>24</v>
      </c>
    </row>
    <row r="69" spans="1:15" x14ac:dyDescent="0.25">
      <c r="A69" s="71">
        <v>1</v>
      </c>
      <c r="B69" s="122" t="s">
        <v>31</v>
      </c>
      <c r="C69" s="39">
        <v>93785</v>
      </c>
      <c r="D69" s="39">
        <v>100564</v>
      </c>
      <c r="E69" s="39">
        <v>96676</v>
      </c>
      <c r="F69" s="39">
        <v>97186</v>
      </c>
      <c r="G69" s="39">
        <v>104718</v>
      </c>
      <c r="H69" s="39">
        <v>89727</v>
      </c>
      <c r="I69" s="39">
        <v>107678</v>
      </c>
      <c r="J69" s="36">
        <v>112369.01</v>
      </c>
      <c r="K69" s="39">
        <v>111147.29</v>
      </c>
      <c r="L69" s="39">
        <v>109197</v>
      </c>
      <c r="M69" s="39">
        <v>82000</v>
      </c>
      <c r="N69" s="39">
        <v>27450</v>
      </c>
      <c r="O69" s="70">
        <f>SUM(C69:N69)</f>
        <v>1132497.3</v>
      </c>
    </row>
    <row r="70" spans="1:15" ht="15.75" thickBot="1" x14ac:dyDescent="0.3">
      <c r="A70" s="123">
        <v>2</v>
      </c>
      <c r="B70" s="124" t="s">
        <v>47</v>
      </c>
      <c r="C70" s="125">
        <v>7771</v>
      </c>
      <c r="D70" s="125">
        <v>8939</v>
      </c>
      <c r="E70" s="126">
        <v>8542</v>
      </c>
      <c r="F70" s="127">
        <v>7316</v>
      </c>
      <c r="G70" s="127">
        <v>8128</v>
      </c>
      <c r="H70" s="128">
        <v>7952</v>
      </c>
      <c r="I70" s="128">
        <v>12185.7</v>
      </c>
      <c r="J70" s="129">
        <v>12105</v>
      </c>
      <c r="K70" s="52">
        <v>13945</v>
      </c>
      <c r="L70" s="52">
        <v>13945</v>
      </c>
      <c r="M70" s="52">
        <v>10000</v>
      </c>
      <c r="N70" s="52">
        <v>3978</v>
      </c>
      <c r="O70" s="130">
        <f>SUM(C70:N70)</f>
        <v>114806.7</v>
      </c>
    </row>
    <row r="71" spans="1:15" ht="15.75" thickBot="1" x14ac:dyDescent="0.3">
      <c r="A71" s="53"/>
      <c r="B71" s="53" t="s">
        <v>48</v>
      </c>
      <c r="C71" s="131">
        <f>SUM(C69:C70)</f>
        <v>101556</v>
      </c>
      <c r="D71" s="131">
        <f t="shared" ref="D71:O71" si="8">SUM(D69:D70)</f>
        <v>109503</v>
      </c>
      <c r="E71" s="131">
        <f t="shared" si="8"/>
        <v>105218</v>
      </c>
      <c r="F71" s="131">
        <f t="shared" si="8"/>
        <v>104502</v>
      </c>
      <c r="G71" s="131">
        <f t="shared" si="8"/>
        <v>112846</v>
      </c>
      <c r="H71" s="131">
        <f t="shared" si="8"/>
        <v>97679</v>
      </c>
      <c r="I71" s="131">
        <f t="shared" si="8"/>
        <v>119863.7</v>
      </c>
      <c r="J71" s="131">
        <f t="shared" si="8"/>
        <v>124474.01</v>
      </c>
      <c r="K71" s="131">
        <f t="shared" si="8"/>
        <v>125092.29</v>
      </c>
      <c r="L71" s="131">
        <f t="shared" si="8"/>
        <v>123142</v>
      </c>
      <c r="M71" s="131">
        <f t="shared" si="8"/>
        <v>92000</v>
      </c>
      <c r="N71" s="131">
        <f t="shared" si="8"/>
        <v>31428</v>
      </c>
      <c r="O71" s="132">
        <f t="shared" si="8"/>
        <v>1247304</v>
      </c>
    </row>
    <row r="72" spans="1:15" x14ac:dyDescent="0.25">
      <c r="G72" s="2" t="s">
        <v>35</v>
      </c>
      <c r="H72" s="15">
        <f>SUM(C71:H71)</f>
        <v>631304</v>
      </c>
      <c r="I72" s="100"/>
      <c r="M72" s="2" t="s">
        <v>36</v>
      </c>
      <c r="N72" s="15">
        <f>SUM(I71:N71)</f>
        <v>616000</v>
      </c>
      <c r="O72" s="15">
        <f>N72+H72</f>
        <v>1247304</v>
      </c>
    </row>
    <row r="73" spans="1:15" ht="15.75" thickBot="1" x14ac:dyDescent="0.3"/>
    <row r="74" spans="1:15" ht="30" thickBot="1" x14ac:dyDescent="0.3">
      <c r="A74" s="133" t="s">
        <v>49</v>
      </c>
      <c r="B74" s="134"/>
      <c r="C74" s="18" t="s">
        <v>12</v>
      </c>
      <c r="D74" s="19" t="s">
        <v>13</v>
      </c>
      <c r="E74" s="19" t="s">
        <v>14</v>
      </c>
      <c r="F74" s="20" t="s">
        <v>15</v>
      </c>
      <c r="G74" s="21" t="s">
        <v>16</v>
      </c>
      <c r="H74" s="20" t="s">
        <v>17</v>
      </c>
      <c r="I74" s="26" t="s">
        <v>18</v>
      </c>
      <c r="J74" s="23" t="s">
        <v>19</v>
      </c>
      <c r="K74" s="23" t="s">
        <v>20</v>
      </c>
      <c r="L74" s="26" t="s">
        <v>21</v>
      </c>
      <c r="M74" s="26" t="s">
        <v>22</v>
      </c>
      <c r="N74" s="26" t="s">
        <v>23</v>
      </c>
      <c r="O74" s="27" t="s">
        <v>24</v>
      </c>
    </row>
    <row r="75" spans="1:15" ht="15.75" thickBot="1" x14ac:dyDescent="0.3">
      <c r="A75" s="135"/>
      <c r="B75" s="136"/>
      <c r="C75" s="137">
        <f t="shared" ref="C75:O75" si="9">C32+C45+C51+C65+C71</f>
        <v>660748.97999999986</v>
      </c>
      <c r="D75" s="137">
        <f t="shared" si="9"/>
        <v>698857.38000000012</v>
      </c>
      <c r="E75" s="137">
        <f t="shared" si="9"/>
        <v>708786.47</v>
      </c>
      <c r="F75" s="137">
        <f t="shared" si="9"/>
        <v>681413.24</v>
      </c>
      <c r="G75" s="137">
        <f t="shared" si="9"/>
        <v>738069.87</v>
      </c>
      <c r="H75" s="137">
        <f t="shared" si="9"/>
        <v>652687.12</v>
      </c>
      <c r="I75" s="137">
        <f t="shared" si="9"/>
        <v>770018.92</v>
      </c>
      <c r="J75" s="137">
        <f t="shared" si="9"/>
        <v>769455.69000000018</v>
      </c>
      <c r="K75" s="137">
        <f t="shared" si="9"/>
        <v>820068.72000000009</v>
      </c>
      <c r="L75" s="137">
        <f t="shared" si="9"/>
        <v>774382</v>
      </c>
      <c r="M75" s="137">
        <f t="shared" si="9"/>
        <v>673455</v>
      </c>
      <c r="N75" s="137">
        <f t="shared" si="9"/>
        <v>101450</v>
      </c>
      <c r="O75" s="137">
        <f t="shared" si="9"/>
        <v>8049393.3899999997</v>
      </c>
    </row>
    <row r="76" spans="1:15" ht="15.75" thickBot="1" x14ac:dyDescent="0.3">
      <c r="O76" s="15">
        <f>SUM(F14-O75)</f>
        <v>3286.6100000003353</v>
      </c>
    </row>
    <row r="77" spans="1:15" x14ac:dyDescent="0.25">
      <c r="B77" s="138" t="s">
        <v>50</v>
      </c>
      <c r="C77" s="139">
        <f>SUM(C75:E75)</f>
        <v>2068392.8299999998</v>
      </c>
      <c r="F77" s="4"/>
      <c r="H77" s="4"/>
      <c r="O77" s="15"/>
    </row>
    <row r="78" spans="1:15" x14ac:dyDescent="0.25">
      <c r="B78" s="140" t="s">
        <v>51</v>
      </c>
      <c r="C78" s="141">
        <f>SUM(F75:H75)</f>
        <v>2072170.23</v>
      </c>
      <c r="D78" s="12"/>
      <c r="E78" s="142"/>
      <c r="F78" s="159" t="s">
        <v>52</v>
      </c>
      <c r="G78" s="159" t="s">
        <v>53</v>
      </c>
      <c r="H78" s="160" t="s">
        <v>54</v>
      </c>
      <c r="O78" s="15"/>
    </row>
    <row r="79" spans="1:15" ht="15.75" thickBot="1" x14ac:dyDescent="0.3">
      <c r="B79" s="145" t="s">
        <v>55</v>
      </c>
      <c r="C79" s="146">
        <f>SUM(C77:C78)</f>
        <v>4140563.0599999996</v>
      </c>
      <c r="D79" s="12"/>
      <c r="E79" s="143" t="s">
        <v>56</v>
      </c>
      <c r="F79" s="144">
        <v>6500110</v>
      </c>
      <c r="G79" s="144">
        <f>SUM(C75:K75)</f>
        <v>6500106.3900000006</v>
      </c>
      <c r="H79" s="144">
        <f>SUM(F79-G79)</f>
        <v>3.6099999994039536</v>
      </c>
      <c r="O79" s="15"/>
    </row>
    <row r="80" spans="1:15" x14ac:dyDescent="0.25">
      <c r="B80" s="138" t="s">
        <v>57</v>
      </c>
      <c r="C80" s="139">
        <f>SUM(I75:K75)</f>
        <v>2359543.3300000005</v>
      </c>
      <c r="E80" s="143" t="s">
        <v>58</v>
      </c>
      <c r="F80" s="144">
        <v>1552570</v>
      </c>
      <c r="G80" s="144">
        <f>SUM(L75:N75)</f>
        <v>1549287</v>
      </c>
      <c r="H80" s="144">
        <f>SUM(F80-G80)</f>
        <v>3283</v>
      </c>
      <c r="O80" s="15"/>
    </row>
    <row r="81" spans="2:15" x14ac:dyDescent="0.25">
      <c r="B81" s="140" t="s">
        <v>59</v>
      </c>
      <c r="C81" s="141">
        <f>SUM(L75:N75)</f>
        <v>1549287</v>
      </c>
      <c r="D81" s="12"/>
      <c r="E81" s="143" t="s">
        <v>60</v>
      </c>
      <c r="F81" s="144">
        <f>SUM(F79:F80)</f>
        <v>8052680</v>
      </c>
      <c r="G81" s="144">
        <f t="shared" ref="G81:H81" si="10">SUM(G79:G80)</f>
        <v>8049393.3900000006</v>
      </c>
      <c r="H81" s="144">
        <f t="shared" si="10"/>
        <v>3286.609999999404</v>
      </c>
      <c r="O81" s="15"/>
    </row>
    <row r="82" spans="2:15" ht="15.75" thickBot="1" x14ac:dyDescent="0.3">
      <c r="B82" s="147" t="s">
        <v>61</v>
      </c>
      <c r="C82" s="148">
        <f>SUM(C80:C81)</f>
        <v>3908830.3300000005</v>
      </c>
      <c r="F82" s="15">
        <f>SUM(F81-F14)</f>
        <v>0</v>
      </c>
    </row>
    <row r="83" spans="2:15" ht="15.75" thickBot="1" x14ac:dyDescent="0.3">
      <c r="B83" s="149" t="s">
        <v>62</v>
      </c>
      <c r="C83" s="150">
        <f>C79+C82</f>
        <v>8049393.3900000006</v>
      </c>
      <c r="F83" s="12"/>
      <c r="H83" s="12"/>
    </row>
    <row r="84" spans="2:15" ht="15.75" thickBot="1" x14ac:dyDescent="0.3">
      <c r="B84" s="4"/>
      <c r="C84" s="12"/>
    </row>
    <row r="85" spans="2:15" ht="15.75" thickBot="1" x14ac:dyDescent="0.3">
      <c r="B85" s="151" t="s">
        <v>63</v>
      </c>
      <c r="C85" s="152" t="s">
        <v>64</v>
      </c>
      <c r="D85" s="152" t="s">
        <v>65</v>
      </c>
      <c r="E85" s="152" t="s">
        <v>66</v>
      </c>
      <c r="F85" s="153" t="s">
        <v>67</v>
      </c>
      <c r="H85" s="16" t="s">
        <v>10</v>
      </c>
      <c r="I85" s="17" t="s">
        <v>118</v>
      </c>
      <c r="J85" s="235" t="s">
        <v>75</v>
      </c>
      <c r="K85" s="236" t="s">
        <v>76</v>
      </c>
      <c r="L85" s="237" t="s">
        <v>67</v>
      </c>
    </row>
    <row r="86" spans="2:15" x14ac:dyDescent="0.25">
      <c r="B86" s="77" t="s">
        <v>68</v>
      </c>
      <c r="C86" s="46">
        <f>O29+O42</f>
        <v>696755.3</v>
      </c>
      <c r="D86" s="46">
        <f>O49</f>
        <v>11660</v>
      </c>
      <c r="E86" s="46">
        <f>O69</f>
        <v>1132497.3</v>
      </c>
      <c r="F86" s="76">
        <f>SUM(C86:E86)</f>
        <v>1840912.6</v>
      </c>
      <c r="G86" s="15"/>
      <c r="H86" s="30">
        <v>1</v>
      </c>
      <c r="I86" s="238" t="s">
        <v>25</v>
      </c>
      <c r="J86" s="39">
        <f t="shared" ref="J86:J94" si="11">O23</f>
        <v>900404.41999999993</v>
      </c>
      <c r="K86" s="39">
        <f t="shared" ref="K86:K94" si="12">O36</f>
        <v>0</v>
      </c>
      <c r="L86" s="39">
        <f>SUM(J86:K86)</f>
        <v>900404.41999999993</v>
      </c>
    </row>
    <row r="87" spans="2:15" x14ac:dyDescent="0.25">
      <c r="B87" s="77" t="s">
        <v>69</v>
      </c>
      <c r="C87" s="46">
        <v>0</v>
      </c>
      <c r="D87" s="46">
        <f>O50</f>
        <v>5600</v>
      </c>
      <c r="E87" s="46">
        <f>O61+O70</f>
        <v>166820.94</v>
      </c>
      <c r="F87" s="76">
        <f t="shared" ref="F87:F88" si="13">SUM(C87:E87)</f>
        <v>172420.94</v>
      </c>
      <c r="H87" s="154">
        <v>2</v>
      </c>
      <c r="I87" s="239" t="s">
        <v>26</v>
      </c>
      <c r="J87" s="39">
        <f t="shared" si="11"/>
        <v>747464.32000000007</v>
      </c>
      <c r="K87" s="39">
        <f t="shared" si="12"/>
        <v>96585.760000000009</v>
      </c>
      <c r="L87" s="39">
        <f t="shared" ref="L87:L94" si="14">SUM(J87:K87)</f>
        <v>844050.08000000007</v>
      </c>
    </row>
    <row r="88" spans="2:15" ht="18" customHeight="1" x14ac:dyDescent="0.25">
      <c r="B88" s="77" t="s">
        <v>70</v>
      </c>
      <c r="C88" s="46">
        <f>O30+O43</f>
        <v>307868.88</v>
      </c>
      <c r="D88" s="46">
        <v>0</v>
      </c>
      <c r="E88" s="46">
        <f>O63</f>
        <v>27516.32</v>
      </c>
      <c r="F88" s="76">
        <f t="shared" si="13"/>
        <v>335385.2</v>
      </c>
      <c r="H88" s="154">
        <v>3</v>
      </c>
      <c r="I88" s="239" t="s">
        <v>27</v>
      </c>
      <c r="J88" s="39">
        <f t="shared" si="11"/>
        <v>886001.77</v>
      </c>
      <c r="K88" s="39">
        <f t="shared" si="12"/>
        <v>5203.0800000000008</v>
      </c>
      <c r="L88" s="39">
        <f t="shared" si="14"/>
        <v>891204.85</v>
      </c>
    </row>
    <row r="89" spans="2:15" x14ac:dyDescent="0.25">
      <c r="B89" s="77" t="s">
        <v>71</v>
      </c>
      <c r="C89" s="46">
        <f>O31+O44</f>
        <v>350540.89</v>
      </c>
      <c r="D89" s="46">
        <v>0</v>
      </c>
      <c r="E89" s="46">
        <f>O62</f>
        <v>6420</v>
      </c>
      <c r="F89" s="76">
        <f>SUM(C89:E89)</f>
        <v>356960.89</v>
      </c>
      <c r="G89" s="12"/>
      <c r="H89" s="154">
        <v>4</v>
      </c>
      <c r="I89" s="239" t="s">
        <v>28</v>
      </c>
      <c r="J89" s="39">
        <f t="shared" si="11"/>
        <v>1008864.6099999999</v>
      </c>
      <c r="K89" s="39">
        <f t="shared" si="12"/>
        <v>0</v>
      </c>
      <c r="L89" s="39">
        <f t="shared" si="14"/>
        <v>1008864.6099999999</v>
      </c>
    </row>
    <row r="90" spans="2:15" x14ac:dyDescent="0.25">
      <c r="B90" s="77" t="s">
        <v>72</v>
      </c>
      <c r="C90" s="46">
        <f>SUM(C86:C89)</f>
        <v>1355165.07</v>
      </c>
      <c r="D90" s="46">
        <f t="shared" ref="D90:E90" si="15">SUM(D86:D89)</f>
        <v>17260</v>
      </c>
      <c r="E90" s="46">
        <f t="shared" si="15"/>
        <v>1333254.56</v>
      </c>
      <c r="F90" s="76">
        <f>SUM(F86:F89)</f>
        <v>2705679.6300000004</v>
      </c>
      <c r="G90" s="12"/>
      <c r="H90" s="154">
        <v>5</v>
      </c>
      <c r="I90" s="239" t="s">
        <v>29</v>
      </c>
      <c r="J90" s="39">
        <f t="shared" si="11"/>
        <v>759817.51</v>
      </c>
      <c r="K90" s="39">
        <f t="shared" si="12"/>
        <v>49341.979999999996</v>
      </c>
      <c r="L90" s="39">
        <f t="shared" si="14"/>
        <v>809159.49</v>
      </c>
    </row>
    <row r="91" spans="2:15" x14ac:dyDescent="0.25">
      <c r="G91" s="12"/>
      <c r="H91" s="154">
        <v>6</v>
      </c>
      <c r="I91" s="239" t="s">
        <v>30</v>
      </c>
      <c r="J91" s="39">
        <f t="shared" si="11"/>
        <v>680018.08000000007</v>
      </c>
      <c r="K91" s="39">
        <f t="shared" si="12"/>
        <v>773.79</v>
      </c>
      <c r="L91" s="39">
        <f t="shared" si="14"/>
        <v>680791.87000000011</v>
      </c>
    </row>
    <row r="92" spans="2:15" x14ac:dyDescent="0.25">
      <c r="B92" s="151" t="s">
        <v>73</v>
      </c>
      <c r="C92" s="46">
        <f>SUM(O23:O28)+SUM(O36:O41)</f>
        <v>5134475.32</v>
      </c>
      <c r="D92" s="46">
        <v>0</v>
      </c>
      <c r="E92" s="46">
        <f>O57+O58+O59+O60+O64</f>
        <v>209238.44</v>
      </c>
      <c r="F92" s="76">
        <f>SUM(C92:E92)</f>
        <v>5343713.7600000007</v>
      </c>
      <c r="G92" s="12"/>
      <c r="H92" s="154">
        <v>7</v>
      </c>
      <c r="I92" s="239" t="s">
        <v>122</v>
      </c>
      <c r="J92" s="39">
        <f t="shared" si="11"/>
        <v>696755.3</v>
      </c>
      <c r="K92" s="39">
        <f t="shared" si="12"/>
        <v>0</v>
      </c>
      <c r="L92" s="39">
        <f t="shared" si="14"/>
        <v>696755.3</v>
      </c>
    </row>
    <row r="93" spans="2:15" x14ac:dyDescent="0.25">
      <c r="G93" s="12"/>
      <c r="H93" s="154">
        <v>8</v>
      </c>
      <c r="I93" s="239" t="s">
        <v>91</v>
      </c>
      <c r="J93" s="39">
        <f t="shared" si="11"/>
        <v>306657.48</v>
      </c>
      <c r="K93" s="39">
        <f t="shared" si="12"/>
        <v>1211.4000000000001</v>
      </c>
      <c r="L93" s="39">
        <f t="shared" si="14"/>
        <v>307868.88</v>
      </c>
    </row>
    <row r="94" spans="2:15" ht="15.75" thickBot="1" x14ac:dyDescent="0.3">
      <c r="B94" s="151" t="s">
        <v>74</v>
      </c>
      <c r="C94" s="76">
        <f>C92+C90</f>
        <v>6489640.3900000006</v>
      </c>
      <c r="D94" s="76">
        <f t="shared" ref="D94:E94" si="16">D92+D90</f>
        <v>17260</v>
      </c>
      <c r="E94" s="76">
        <f t="shared" si="16"/>
        <v>1542493</v>
      </c>
      <c r="F94" s="76">
        <f>SUM(C94:E94)</f>
        <v>8049393.3900000006</v>
      </c>
      <c r="H94" s="48">
        <v>9</v>
      </c>
      <c r="I94" s="240" t="s">
        <v>121</v>
      </c>
      <c r="J94" s="39">
        <f t="shared" si="11"/>
        <v>350540.89</v>
      </c>
      <c r="K94" s="39">
        <f t="shared" si="12"/>
        <v>0</v>
      </c>
      <c r="L94" s="39">
        <f t="shared" si="14"/>
        <v>350540.89</v>
      </c>
    </row>
    <row r="95" spans="2:15" ht="15.75" thickBot="1" x14ac:dyDescent="0.3">
      <c r="F95" s="15">
        <f>F14-F94</f>
        <v>3286.609999999404</v>
      </c>
      <c r="H95" s="156"/>
      <c r="I95" s="156" t="s">
        <v>34</v>
      </c>
      <c r="J95" s="155">
        <f>SUM(J86:J94)</f>
        <v>6336524.3799999999</v>
      </c>
      <c r="K95" s="155">
        <f t="shared" ref="K95:L95" si="17">SUM(K86:K94)</f>
        <v>153116.01</v>
      </c>
      <c r="L95" s="155">
        <f t="shared" si="17"/>
        <v>6489640.3899999997</v>
      </c>
    </row>
    <row r="97" spans="2:2" x14ac:dyDescent="0.25">
      <c r="B97" s="2" t="s">
        <v>106</v>
      </c>
    </row>
    <row r="98" spans="2:2" x14ac:dyDescent="0.25">
      <c r="B98" s="2" t="s">
        <v>107</v>
      </c>
    </row>
  </sheetData>
  <mergeCells count="2">
    <mergeCell ref="H14:K14"/>
    <mergeCell ref="H15:K15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3DB5-1FB2-4D7C-85A2-6A15E3FD7C45}">
  <dimension ref="A1:O43"/>
  <sheetViews>
    <sheetView topLeftCell="A19" workbookViewId="0">
      <selection activeCell="M37" sqref="M37"/>
    </sheetView>
  </sheetViews>
  <sheetFormatPr defaultRowHeight="16.5" x14ac:dyDescent="0.3"/>
  <cols>
    <col min="1" max="1" width="6.140625" style="161" customWidth="1"/>
    <col min="2" max="2" width="24.42578125" style="161" customWidth="1"/>
    <col min="3" max="3" width="12.42578125" style="161" customWidth="1"/>
    <col min="4" max="4" width="13.5703125" style="161" customWidth="1"/>
    <col min="5" max="5" width="12.28515625" style="161" customWidth="1"/>
    <col min="6" max="6" width="14" style="161" customWidth="1"/>
    <col min="7" max="7" width="18.5703125" style="161" customWidth="1"/>
    <col min="8" max="8" width="16.85546875" style="161" customWidth="1"/>
    <col min="9" max="14" width="9.140625" style="161"/>
    <col min="15" max="15" width="11.140625" style="161" customWidth="1"/>
    <col min="16" max="16384" width="9.140625" style="161"/>
  </cols>
  <sheetData>
    <row r="1" spans="1:11" x14ac:dyDescent="0.3">
      <c r="A1" s="199" t="s">
        <v>0</v>
      </c>
      <c r="B1" s="193"/>
      <c r="C1" s="193"/>
      <c r="D1" s="193"/>
      <c r="E1" s="193"/>
      <c r="F1" s="193"/>
      <c r="G1" s="193"/>
      <c r="H1" s="193"/>
      <c r="I1" s="193"/>
    </row>
    <row r="2" spans="1:11" x14ac:dyDescent="0.3">
      <c r="A2" s="200" t="s">
        <v>114</v>
      </c>
      <c r="B2" s="201"/>
      <c r="C2" s="193"/>
      <c r="D2" s="193"/>
      <c r="E2" s="193"/>
      <c r="F2" s="193"/>
      <c r="G2" s="193"/>
      <c r="H2" s="193"/>
      <c r="I2" s="193"/>
    </row>
    <row r="3" spans="1:11" x14ac:dyDescent="0.3">
      <c r="A3" s="142" t="s">
        <v>2</v>
      </c>
      <c r="B3" s="142"/>
      <c r="C3" s="29"/>
      <c r="D3" s="142" t="s">
        <v>93</v>
      </c>
      <c r="E3" s="29"/>
      <c r="F3" s="29"/>
      <c r="G3" s="29"/>
      <c r="H3" s="142" t="s">
        <v>94</v>
      </c>
      <c r="I3" s="29"/>
      <c r="J3" s="202"/>
      <c r="K3" s="202"/>
    </row>
    <row r="4" spans="1:11" x14ac:dyDescent="0.3">
      <c r="A4" s="142" t="s">
        <v>95</v>
      </c>
      <c r="B4" s="142"/>
      <c r="C4" s="29"/>
      <c r="E4" s="142" t="s">
        <v>96</v>
      </c>
      <c r="F4" s="29"/>
      <c r="G4" s="29"/>
      <c r="H4" s="142" t="s">
        <v>97</v>
      </c>
      <c r="I4" s="29"/>
      <c r="J4" s="202"/>
      <c r="K4" s="202"/>
    </row>
    <row r="5" spans="1:11" x14ac:dyDescent="0.3">
      <c r="A5" s="142"/>
      <c r="B5" s="142"/>
      <c r="C5" s="29"/>
      <c r="D5" s="142"/>
      <c r="E5" s="29"/>
      <c r="F5" s="29"/>
      <c r="G5" s="29"/>
      <c r="H5" s="142"/>
      <c r="I5" s="29"/>
      <c r="J5" s="202"/>
      <c r="K5" s="202"/>
    </row>
    <row r="6" spans="1:11" x14ac:dyDescent="0.3">
      <c r="A6" s="142"/>
      <c r="B6" s="142"/>
      <c r="C6" s="29"/>
      <c r="D6" s="142"/>
      <c r="E6" s="29"/>
      <c r="F6" s="29"/>
      <c r="G6" s="29"/>
      <c r="H6" s="142"/>
      <c r="I6" s="29"/>
      <c r="J6" s="202"/>
      <c r="K6" s="202"/>
    </row>
    <row r="7" spans="1:11" x14ac:dyDescent="0.3">
      <c r="A7" s="193"/>
      <c r="B7" s="193"/>
      <c r="C7" s="193"/>
      <c r="D7" s="193"/>
      <c r="E7" s="193"/>
      <c r="F7" s="193"/>
      <c r="G7" s="193"/>
      <c r="H7" s="193"/>
      <c r="I7" s="193"/>
    </row>
    <row r="8" spans="1:11" x14ac:dyDescent="0.3">
      <c r="A8" s="193"/>
      <c r="B8" s="193"/>
      <c r="C8" s="199" t="s">
        <v>137</v>
      </c>
      <c r="E8" s="199"/>
      <c r="F8" s="199"/>
      <c r="G8" s="199"/>
      <c r="H8" s="193"/>
      <c r="I8" s="193"/>
    </row>
    <row r="9" spans="1:11" x14ac:dyDescent="0.3">
      <c r="A9" s="193"/>
      <c r="B9" s="193"/>
      <c r="C9" s="199" t="s">
        <v>108</v>
      </c>
      <c r="E9" s="199"/>
      <c r="F9" s="199"/>
      <c r="G9" s="199"/>
      <c r="H9" s="193"/>
    </row>
    <row r="10" spans="1:11" x14ac:dyDescent="0.3">
      <c r="A10" s="193"/>
      <c r="B10" s="193"/>
      <c r="C10" s="193"/>
    </row>
    <row r="11" spans="1:11" x14ac:dyDescent="0.3">
      <c r="A11" s="193"/>
      <c r="B11" s="193"/>
      <c r="C11" s="193"/>
      <c r="D11" s="193"/>
      <c r="E11" s="193"/>
      <c r="F11" s="193"/>
      <c r="G11" s="193"/>
      <c r="H11" s="193"/>
      <c r="I11" s="193"/>
    </row>
    <row r="12" spans="1:11" x14ac:dyDescent="0.3">
      <c r="A12" s="203" t="s">
        <v>109</v>
      </c>
      <c r="B12" s="203"/>
      <c r="C12" s="203"/>
      <c r="D12" s="203"/>
      <c r="E12" s="199"/>
      <c r="F12" s="193"/>
      <c r="G12" s="193"/>
      <c r="H12" s="193"/>
      <c r="I12" s="193"/>
    </row>
    <row r="13" spans="1:11" x14ac:dyDescent="0.3">
      <c r="A13" s="193" t="s">
        <v>134</v>
      </c>
      <c r="B13" s="193"/>
      <c r="C13" s="193"/>
      <c r="D13" s="193"/>
      <c r="E13" s="193"/>
      <c r="F13" s="193"/>
      <c r="G13" s="193"/>
      <c r="H13" s="193"/>
      <c r="I13" s="193"/>
    </row>
    <row r="14" spans="1:11" x14ac:dyDescent="0.3">
      <c r="A14" s="193" t="s">
        <v>135</v>
      </c>
      <c r="B14" s="193"/>
      <c r="C14" s="193"/>
      <c r="D14" s="193"/>
      <c r="E14" s="193"/>
      <c r="F14" s="193"/>
      <c r="G14" s="193"/>
      <c r="H14" s="193"/>
      <c r="I14" s="193"/>
    </row>
    <row r="15" spans="1:11" x14ac:dyDescent="0.3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1" x14ac:dyDescent="0.3">
      <c r="A16" s="199"/>
      <c r="B16" s="199"/>
      <c r="C16" s="204" t="s">
        <v>98</v>
      </c>
      <c r="D16" s="199"/>
      <c r="E16" s="199"/>
      <c r="F16" s="193"/>
      <c r="G16" s="193"/>
      <c r="H16" s="193"/>
      <c r="I16" s="193"/>
    </row>
    <row r="17" spans="1:9" s="2" customFormat="1" ht="15.75" x14ac:dyDescent="0.25">
      <c r="A17" s="205" t="s">
        <v>136</v>
      </c>
      <c r="B17" s="193"/>
      <c r="C17" s="193"/>
      <c r="D17" s="193"/>
      <c r="E17" s="193"/>
      <c r="F17" s="193"/>
      <c r="G17" s="193"/>
      <c r="H17" s="193"/>
      <c r="I17" s="193"/>
    </row>
    <row r="18" spans="1:9" s="2" customFormat="1" thickBot="1" x14ac:dyDescent="0.3">
      <c r="A18" s="205"/>
      <c r="B18" s="193"/>
      <c r="C18" s="193"/>
      <c r="D18" s="193"/>
      <c r="E18" s="193"/>
      <c r="F18" s="193"/>
      <c r="G18" s="193"/>
      <c r="H18" s="193"/>
      <c r="I18" s="193"/>
    </row>
    <row r="19" spans="1:9" s="2" customFormat="1" ht="45" x14ac:dyDescent="0.25">
      <c r="A19" s="241" t="s">
        <v>10</v>
      </c>
      <c r="B19" s="242" t="s">
        <v>130</v>
      </c>
      <c r="C19" s="243" t="s">
        <v>123</v>
      </c>
      <c r="D19" s="243" t="s">
        <v>124</v>
      </c>
      <c r="E19" s="243" t="s">
        <v>125</v>
      </c>
      <c r="F19" s="244" t="s">
        <v>126</v>
      </c>
      <c r="G19" s="245" t="s">
        <v>127</v>
      </c>
      <c r="H19" s="246" t="s">
        <v>128</v>
      </c>
      <c r="I19" s="193"/>
    </row>
    <row r="20" spans="1:9" s="2" customFormat="1" ht="15.75" x14ac:dyDescent="0.25">
      <c r="A20" s="253">
        <v>0</v>
      </c>
      <c r="B20" s="253">
        <v>1</v>
      </c>
      <c r="C20" s="196">
        <v>2</v>
      </c>
      <c r="D20" s="196">
        <v>3</v>
      </c>
      <c r="E20" s="196">
        <v>4</v>
      </c>
      <c r="F20" s="253" t="s">
        <v>129</v>
      </c>
      <c r="G20" s="253">
        <v>6</v>
      </c>
      <c r="H20" s="253">
        <v>7</v>
      </c>
      <c r="I20" s="193"/>
    </row>
    <row r="21" spans="1:9" s="2" customFormat="1" ht="15.75" x14ac:dyDescent="0.25">
      <c r="A21" s="253"/>
      <c r="B21" s="180" t="s">
        <v>132</v>
      </c>
      <c r="C21" s="247">
        <v>15</v>
      </c>
      <c r="D21" s="247">
        <v>7.5</v>
      </c>
      <c r="E21" s="247">
        <v>17</v>
      </c>
      <c r="F21" s="248">
        <f t="shared" ref="F21" si="0">SUM(C21:E21)</f>
        <v>39.5</v>
      </c>
      <c r="G21" s="249">
        <v>0</v>
      </c>
      <c r="H21" s="250">
        <f t="shared" ref="H21" si="1">F21+G21</f>
        <v>39.5</v>
      </c>
      <c r="I21" s="193"/>
    </row>
    <row r="22" spans="1:9" s="2" customFormat="1" ht="15.75" x14ac:dyDescent="0.25">
      <c r="A22" s="253"/>
      <c r="B22" s="180" t="s">
        <v>133</v>
      </c>
      <c r="C22" s="253"/>
      <c r="D22" s="248">
        <v>-1.5</v>
      </c>
      <c r="E22" s="253"/>
      <c r="F22" s="253"/>
      <c r="G22" s="253"/>
      <c r="H22" s="253"/>
      <c r="I22" s="193"/>
    </row>
    <row r="23" spans="1:9" s="2" customFormat="1" ht="15.75" x14ac:dyDescent="0.25">
      <c r="A23" s="251">
        <v>6</v>
      </c>
      <c r="B23" s="252" t="s">
        <v>131</v>
      </c>
      <c r="C23" s="254">
        <f>SUM(C21:C22)</f>
        <v>15</v>
      </c>
      <c r="D23" s="254">
        <f t="shared" ref="D23:H23" si="2">SUM(D21:D22)</f>
        <v>6</v>
      </c>
      <c r="E23" s="254">
        <f t="shared" si="2"/>
        <v>17</v>
      </c>
      <c r="F23" s="254">
        <f t="shared" si="2"/>
        <v>39.5</v>
      </c>
      <c r="G23" s="254">
        <f t="shared" si="2"/>
        <v>0</v>
      </c>
      <c r="H23" s="254">
        <f t="shared" si="2"/>
        <v>39.5</v>
      </c>
      <c r="I23" s="193"/>
    </row>
    <row r="24" spans="1:9" s="2" customFormat="1" ht="15.75" x14ac:dyDescent="0.25">
      <c r="A24" s="205"/>
      <c r="B24" s="193"/>
      <c r="C24" s="193"/>
      <c r="D24" s="193"/>
      <c r="E24" s="193"/>
      <c r="F24" s="193"/>
      <c r="G24" s="193"/>
      <c r="H24" s="193"/>
      <c r="I24" s="193"/>
    </row>
    <row r="25" spans="1:9" s="2" customFormat="1" ht="15.75" x14ac:dyDescent="0.25">
      <c r="A25" s="205"/>
      <c r="B25" s="193"/>
      <c r="C25" s="193"/>
      <c r="D25" s="193"/>
      <c r="E25" s="193"/>
      <c r="F25" s="193"/>
      <c r="G25" s="193"/>
      <c r="H25" s="193"/>
      <c r="I25" s="193"/>
    </row>
    <row r="26" spans="1:9" s="2" customFormat="1" ht="15.75" x14ac:dyDescent="0.25">
      <c r="B26" s="193"/>
      <c r="C26" s="204" t="s">
        <v>99</v>
      </c>
      <c r="E26" s="193"/>
      <c r="F26" s="193"/>
      <c r="G26" s="193"/>
      <c r="H26" s="193"/>
      <c r="I26" s="193"/>
    </row>
    <row r="27" spans="1:9" s="2" customFormat="1" ht="15.75" x14ac:dyDescent="0.25">
      <c r="B27" s="193"/>
      <c r="C27" s="204"/>
      <c r="E27" s="193"/>
      <c r="F27" s="193"/>
      <c r="G27" s="193"/>
      <c r="H27" s="193"/>
      <c r="I27" s="193"/>
    </row>
    <row r="28" spans="1:9" s="2" customFormat="1" ht="15.75" x14ac:dyDescent="0.25">
      <c r="A28" s="204" t="s">
        <v>100</v>
      </c>
      <c r="B28" s="193"/>
      <c r="D28" s="193"/>
      <c r="E28" s="193"/>
      <c r="F28" s="193"/>
      <c r="G28" s="193"/>
      <c r="H28" s="193"/>
      <c r="I28" s="193"/>
    </row>
    <row r="29" spans="1:9" s="2" customFormat="1" ht="15.75" x14ac:dyDescent="0.25">
      <c r="A29" s="205" t="s">
        <v>110</v>
      </c>
      <c r="B29" s="193"/>
      <c r="C29" s="193"/>
      <c r="D29" s="193"/>
      <c r="E29" s="193"/>
      <c r="F29" s="193"/>
      <c r="G29" s="193"/>
      <c r="H29" s="193"/>
      <c r="I29" s="193"/>
    </row>
    <row r="30" spans="1:9" s="2" customFormat="1" ht="39.75" customHeight="1" x14ac:dyDescent="0.25">
      <c r="A30" s="257" t="s">
        <v>111</v>
      </c>
      <c r="B30" s="257"/>
      <c r="C30" s="257"/>
      <c r="D30" s="257"/>
      <c r="E30" s="257"/>
      <c r="F30" s="257"/>
      <c r="G30" s="257"/>
      <c r="H30" s="257"/>
      <c r="I30" s="257"/>
    </row>
    <row r="31" spans="1:9" s="2" customFormat="1" ht="15.75" x14ac:dyDescent="0.25">
      <c r="A31" s="204" t="s">
        <v>112</v>
      </c>
      <c r="B31" s="199"/>
      <c r="C31" s="199"/>
      <c r="D31" s="199"/>
      <c r="E31" s="199"/>
      <c r="F31" s="199"/>
      <c r="G31" s="199"/>
      <c r="H31" s="193"/>
      <c r="I31" s="193"/>
    </row>
    <row r="32" spans="1:9" s="2" customFormat="1" ht="15.75" x14ac:dyDescent="0.25">
      <c r="A32" s="205"/>
      <c r="B32" s="193"/>
      <c r="C32" s="193"/>
      <c r="D32" s="193"/>
      <c r="E32" s="193"/>
      <c r="F32" s="193"/>
      <c r="G32" s="193"/>
      <c r="H32" s="193"/>
      <c r="I32" s="193"/>
    </row>
    <row r="33" spans="1:15" s="2" customFormat="1" ht="15.75" x14ac:dyDescent="0.25">
      <c r="A33" s="204" t="s">
        <v>113</v>
      </c>
      <c r="B33" s="193"/>
      <c r="C33" s="193"/>
      <c r="D33" s="193"/>
      <c r="E33" s="193"/>
      <c r="F33" s="193"/>
      <c r="G33" s="193"/>
      <c r="H33" s="193"/>
      <c r="I33" s="193"/>
    </row>
    <row r="34" spans="1:15" s="2" customFormat="1" ht="15.75" x14ac:dyDescent="0.25">
      <c r="A34" s="204" t="s">
        <v>101</v>
      </c>
      <c r="B34" s="193"/>
      <c r="C34" s="193"/>
      <c r="D34" s="193"/>
      <c r="E34" s="193"/>
      <c r="F34" s="193"/>
      <c r="G34" s="193"/>
      <c r="H34" s="193"/>
      <c r="I34" s="193"/>
    </row>
    <row r="35" spans="1:15" s="2" customFormat="1" thickBot="1" x14ac:dyDescent="0.3">
      <c r="A35" s="204"/>
      <c r="B35" s="193"/>
      <c r="C35" s="193"/>
      <c r="D35" s="193"/>
      <c r="E35" s="193"/>
      <c r="F35" s="193"/>
      <c r="G35" s="193"/>
      <c r="H35" s="193"/>
      <c r="I35" s="193"/>
    </row>
    <row r="36" spans="1:15" s="2" customFormat="1" ht="17.25" thickBot="1" x14ac:dyDescent="0.35">
      <c r="B36" s="206" t="s">
        <v>39</v>
      </c>
      <c r="C36" s="158" t="s">
        <v>21</v>
      </c>
      <c r="D36" s="158" t="s">
        <v>22</v>
      </c>
      <c r="E36" s="207" t="s">
        <v>23</v>
      </c>
      <c r="F36" s="208" t="s">
        <v>102</v>
      </c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5" x14ac:dyDescent="0.3">
      <c r="A37" s="209"/>
      <c r="B37" s="210" t="s">
        <v>103</v>
      </c>
      <c r="C37" s="39">
        <v>5474</v>
      </c>
      <c r="D37" s="39">
        <v>5000</v>
      </c>
      <c r="E37" s="36">
        <v>585</v>
      </c>
      <c r="F37" s="211"/>
      <c r="G37" s="209"/>
      <c r="H37" s="209"/>
      <c r="I37" s="209"/>
      <c r="J37" s="209"/>
      <c r="K37" s="209"/>
      <c r="O37" s="209"/>
    </row>
    <row r="38" spans="1:15" ht="17.25" thickBot="1" x14ac:dyDescent="0.35">
      <c r="A38" s="212"/>
      <c r="B38" s="213" t="s">
        <v>104</v>
      </c>
      <c r="C38" s="214">
        <v>-175</v>
      </c>
      <c r="D38" s="214">
        <v>-175</v>
      </c>
      <c r="E38" s="215">
        <v>-175</v>
      </c>
      <c r="F38" s="197">
        <f>SUM(C38:E38)</f>
        <v>-525</v>
      </c>
      <c r="G38" s="216"/>
      <c r="H38" s="4" t="s">
        <v>106</v>
      </c>
      <c r="J38" s="216"/>
      <c r="K38" s="178"/>
      <c r="O38" s="178"/>
    </row>
    <row r="39" spans="1:15" ht="17.25" thickBot="1" x14ac:dyDescent="0.35">
      <c r="A39" s="212"/>
      <c r="B39" s="217" t="s">
        <v>105</v>
      </c>
      <c r="C39" s="218">
        <f>C37+C38</f>
        <v>5299</v>
      </c>
      <c r="D39" s="218">
        <f t="shared" ref="D39:E39" si="3">D37+D38</f>
        <v>4825</v>
      </c>
      <c r="E39" s="219">
        <f t="shared" si="3"/>
        <v>410</v>
      </c>
      <c r="F39" s="197"/>
      <c r="H39" s="4" t="s">
        <v>107</v>
      </c>
      <c r="J39" s="216"/>
      <c r="K39" s="178"/>
      <c r="L39" s="178"/>
      <c r="M39" s="178"/>
      <c r="N39" s="178"/>
      <c r="O39" s="178"/>
    </row>
    <row r="40" spans="1:15" x14ac:dyDescent="0.3">
      <c r="A40" s="212"/>
      <c r="C40" s="216"/>
      <c r="D40" s="216"/>
      <c r="E40" s="216"/>
      <c r="F40" s="178"/>
      <c r="J40" s="216"/>
      <c r="K40" s="178"/>
      <c r="L40" s="178"/>
      <c r="M40" s="178"/>
      <c r="N40" s="178"/>
      <c r="O40" s="178"/>
    </row>
    <row r="41" spans="1:15" x14ac:dyDescent="0.3">
      <c r="B41" s="4"/>
      <c r="C41" s="220"/>
      <c r="D41" s="220"/>
      <c r="E41" s="220"/>
      <c r="F41" s="220"/>
      <c r="G41" s="216"/>
      <c r="H41" s="216"/>
      <c r="I41" s="216"/>
      <c r="J41" s="216"/>
      <c r="K41" s="178"/>
      <c r="L41" s="178"/>
      <c r="M41" s="178"/>
      <c r="N41" s="178"/>
      <c r="O41" s="178"/>
    </row>
    <row r="42" spans="1:15" x14ac:dyDescent="0.3">
      <c r="B42" s="4"/>
      <c r="C42" s="15"/>
      <c r="D42" s="15"/>
      <c r="E42" s="15"/>
      <c r="F42" s="178"/>
      <c r="G42" s="216"/>
      <c r="H42" s="216"/>
      <c r="I42" s="216"/>
      <c r="J42" s="216"/>
      <c r="K42" s="178"/>
      <c r="L42" s="178"/>
      <c r="M42" s="178"/>
      <c r="N42" s="178"/>
      <c r="O42" s="178"/>
    </row>
    <row r="43" spans="1:15" x14ac:dyDescent="0.3">
      <c r="B43" s="193"/>
      <c r="C43" s="193"/>
      <c r="D43" s="193"/>
      <c r="E43" s="193"/>
      <c r="F43" s="193"/>
      <c r="G43" s="193"/>
      <c r="H43" s="193"/>
      <c r="I43" s="193"/>
    </row>
  </sheetData>
  <mergeCells count="1">
    <mergeCell ref="A30:I30"/>
  </mergeCells>
  <pageMargins left="0.7" right="0.1" top="0.1" bottom="0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4"/>
  <sheetViews>
    <sheetView workbookViewId="0">
      <selection activeCell="J27" sqref="J27"/>
    </sheetView>
  </sheetViews>
  <sheetFormatPr defaultRowHeight="16.5" x14ac:dyDescent="0.3"/>
  <cols>
    <col min="1" max="1" width="5.7109375" style="161" customWidth="1"/>
    <col min="2" max="2" width="24.28515625" style="161" bestFit="1" customWidth="1"/>
    <col min="3" max="5" width="10.42578125" style="161" customWidth="1"/>
    <col min="6" max="6" width="15.140625" style="161" customWidth="1"/>
    <col min="7" max="7" width="14" style="161" bestFit="1" customWidth="1"/>
    <col min="8" max="8" width="11.28515625" style="161" bestFit="1" customWidth="1"/>
    <col min="9" max="9" width="10.42578125" style="161" customWidth="1"/>
    <col min="10" max="10" width="12.7109375" style="161" customWidth="1"/>
    <col min="11" max="11" width="8.85546875" style="161" bestFit="1" customWidth="1"/>
    <col min="12" max="12" width="12.42578125" style="161" bestFit="1" customWidth="1"/>
    <col min="13" max="13" width="13.7109375" style="161" customWidth="1"/>
    <col min="14" max="14" width="11.5703125" style="161" customWidth="1"/>
    <col min="15" max="15" width="15.28515625" style="161" bestFit="1" customWidth="1"/>
    <col min="16" max="16" width="11.140625" style="161" customWidth="1"/>
    <col min="17" max="17" width="12.42578125" style="161" bestFit="1" customWidth="1"/>
    <col min="18" max="19" width="9.85546875" style="161" customWidth="1"/>
    <col min="20" max="20" width="11.7109375" style="161" customWidth="1"/>
    <col min="21" max="21" width="9.42578125" style="161" customWidth="1"/>
    <col min="22" max="22" width="12.42578125" style="161" bestFit="1" customWidth="1"/>
    <col min="23" max="23" width="9.85546875" style="161" bestFit="1" customWidth="1"/>
    <col min="24" max="24" width="10" style="161" bestFit="1" customWidth="1"/>
    <col min="25" max="25" width="12.28515625" style="161" customWidth="1"/>
    <col min="26" max="26" width="10.7109375" style="161" bestFit="1" customWidth="1"/>
    <col min="27" max="27" width="9" style="161" bestFit="1" customWidth="1"/>
    <col min="28" max="28" width="12.42578125" style="161" bestFit="1" customWidth="1"/>
    <col min="29" max="16384" width="9.140625" style="161"/>
  </cols>
  <sheetData>
    <row r="1" spans="1:28" x14ac:dyDescent="0.3">
      <c r="A1" s="4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8" x14ac:dyDescent="0.3">
      <c r="C2" s="167"/>
      <c r="D2" s="167"/>
      <c r="E2" s="167"/>
      <c r="F2" s="167" t="s">
        <v>92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8" ht="17.25" thickBot="1" x14ac:dyDescent="0.35"/>
    <row r="4" spans="1:28" ht="31.5" x14ac:dyDescent="0.3">
      <c r="A4" s="258" t="s">
        <v>10</v>
      </c>
      <c r="B4" s="260" t="s">
        <v>11</v>
      </c>
      <c r="C4" s="168" t="s">
        <v>82</v>
      </c>
      <c r="D4" s="168" t="s">
        <v>83</v>
      </c>
      <c r="E4" s="168" t="s">
        <v>84</v>
      </c>
      <c r="F4" s="168" t="s">
        <v>85</v>
      </c>
      <c r="G4" s="169" t="s">
        <v>86</v>
      </c>
      <c r="H4" s="168" t="s">
        <v>87</v>
      </c>
      <c r="I4" s="262" t="s">
        <v>88</v>
      </c>
      <c r="J4" s="264" t="s">
        <v>89</v>
      </c>
    </row>
    <row r="5" spans="1:28" ht="17.25" thickBot="1" x14ac:dyDescent="0.35">
      <c r="A5" s="259"/>
      <c r="B5" s="261"/>
      <c r="C5" s="170">
        <v>70.44</v>
      </c>
      <c r="D5" s="170">
        <v>53.92</v>
      </c>
      <c r="E5" s="170">
        <v>40.44</v>
      </c>
      <c r="F5" s="170">
        <v>40.44</v>
      </c>
      <c r="G5" s="171">
        <v>67.400000000000006</v>
      </c>
      <c r="H5" s="170"/>
      <c r="I5" s="263"/>
      <c r="J5" s="265"/>
    </row>
    <row r="6" spans="1:28" x14ac:dyDescent="0.3">
      <c r="A6" s="172">
        <v>1</v>
      </c>
      <c r="B6" s="173" t="s">
        <v>41</v>
      </c>
      <c r="C6" s="174">
        <v>70.44</v>
      </c>
      <c r="D6" s="174">
        <v>53.92</v>
      </c>
      <c r="E6" s="174">
        <v>40.44</v>
      </c>
      <c r="F6" s="174">
        <v>40.44</v>
      </c>
      <c r="G6" s="175" t="s">
        <v>90</v>
      </c>
      <c r="H6" s="174">
        <v>20</v>
      </c>
      <c r="I6" s="176">
        <f t="shared" ref="I6:I11" si="0">H6*3</f>
        <v>60</v>
      </c>
      <c r="J6" s="177">
        <f>I6*F6</f>
        <v>2426.3999999999996</v>
      </c>
      <c r="L6" s="178"/>
    </row>
    <row r="7" spans="1:28" x14ac:dyDescent="0.3">
      <c r="A7" s="179">
        <v>2</v>
      </c>
      <c r="B7" s="180" t="s">
        <v>42</v>
      </c>
      <c r="C7" s="174">
        <v>70.44</v>
      </c>
      <c r="D7" s="181">
        <v>53.92</v>
      </c>
      <c r="E7" s="181">
        <v>40.44</v>
      </c>
      <c r="F7" s="182" t="s">
        <v>90</v>
      </c>
      <c r="G7" s="182" t="s">
        <v>90</v>
      </c>
      <c r="H7" s="181">
        <v>50</v>
      </c>
      <c r="I7" s="183">
        <f t="shared" si="0"/>
        <v>150</v>
      </c>
      <c r="J7" s="184">
        <f>I7*E7</f>
        <v>6066</v>
      </c>
      <c r="L7" s="178"/>
    </row>
    <row r="8" spans="1:28" x14ac:dyDescent="0.3">
      <c r="A8" s="172">
        <v>3</v>
      </c>
      <c r="B8" s="180" t="s">
        <v>43</v>
      </c>
      <c r="C8" s="174">
        <v>70.44</v>
      </c>
      <c r="D8" s="181">
        <v>53.92</v>
      </c>
      <c r="E8" s="181">
        <v>40.44</v>
      </c>
      <c r="F8" s="182" t="s">
        <v>90</v>
      </c>
      <c r="G8" s="182" t="s">
        <v>90</v>
      </c>
      <c r="H8" s="181">
        <v>60</v>
      </c>
      <c r="I8" s="183">
        <f t="shared" si="0"/>
        <v>180</v>
      </c>
      <c r="J8" s="184">
        <f>I8*E8</f>
        <v>7279.2</v>
      </c>
      <c r="L8" s="178"/>
    </row>
    <row r="9" spans="1:28" x14ac:dyDescent="0.3">
      <c r="A9" s="179">
        <v>4</v>
      </c>
      <c r="B9" s="180" t="s">
        <v>44</v>
      </c>
      <c r="C9" s="174">
        <v>70.44</v>
      </c>
      <c r="D9" s="182" t="s">
        <v>90</v>
      </c>
      <c r="E9" s="182" t="s">
        <v>90</v>
      </c>
      <c r="F9" s="182" t="s">
        <v>90</v>
      </c>
      <c r="G9" s="182" t="s">
        <v>90</v>
      </c>
      <c r="H9" s="181">
        <v>40</v>
      </c>
      <c r="I9" s="183">
        <f t="shared" si="0"/>
        <v>120</v>
      </c>
      <c r="J9" s="184">
        <f>I9*C9</f>
        <v>8452.7999999999993</v>
      </c>
      <c r="L9" s="178"/>
    </row>
    <row r="10" spans="1:28" x14ac:dyDescent="0.3">
      <c r="A10" s="172">
        <v>5</v>
      </c>
      <c r="B10" s="180" t="s">
        <v>39</v>
      </c>
      <c r="C10" s="174">
        <v>70.44</v>
      </c>
      <c r="D10" s="181">
        <v>53.92</v>
      </c>
      <c r="E10" s="181">
        <v>40.44</v>
      </c>
      <c r="F10" s="182" t="s">
        <v>90</v>
      </c>
      <c r="G10" s="185">
        <v>67.400000000000006</v>
      </c>
      <c r="H10" s="181">
        <v>56</v>
      </c>
      <c r="I10" s="183">
        <f t="shared" si="0"/>
        <v>168</v>
      </c>
      <c r="J10" s="184">
        <f>I10*E10</f>
        <v>6793.92</v>
      </c>
      <c r="L10" s="178"/>
    </row>
    <row r="11" spans="1:28" x14ac:dyDescent="0.3">
      <c r="A11" s="179">
        <v>6</v>
      </c>
      <c r="B11" s="186" t="s">
        <v>91</v>
      </c>
      <c r="C11" s="174">
        <v>70.44</v>
      </c>
      <c r="D11" s="181">
        <v>53.92</v>
      </c>
      <c r="E11" s="181">
        <v>40.44</v>
      </c>
      <c r="F11" s="182" t="s">
        <v>90</v>
      </c>
      <c r="G11" s="182" t="s">
        <v>90</v>
      </c>
      <c r="H11" s="181">
        <v>40</v>
      </c>
      <c r="I11" s="183">
        <f t="shared" si="0"/>
        <v>120</v>
      </c>
      <c r="J11" s="184">
        <f>I11*E11</f>
        <v>4852.7999999999993</v>
      </c>
      <c r="L11" s="178"/>
    </row>
    <row r="12" spans="1:28" x14ac:dyDescent="0.3">
      <c r="A12" s="187"/>
      <c r="B12" s="188"/>
      <c r="C12" s="189"/>
      <c r="D12" s="190"/>
      <c r="E12" s="190"/>
      <c r="F12" s="190"/>
      <c r="G12" s="190"/>
      <c r="H12" s="190"/>
    </row>
    <row r="13" spans="1:28" ht="17.25" thickBot="1" x14ac:dyDescent="0.35">
      <c r="A13" s="187"/>
      <c r="B13" s="188"/>
      <c r="C13" s="189"/>
      <c r="D13" s="190"/>
      <c r="E13" s="190"/>
      <c r="F13" s="190"/>
      <c r="G13" s="190"/>
      <c r="H13" s="190"/>
    </row>
    <row r="14" spans="1:28" x14ac:dyDescent="0.3">
      <c r="A14" s="266" t="s">
        <v>10</v>
      </c>
      <c r="B14" s="268" t="s">
        <v>11</v>
      </c>
      <c r="C14" s="270" t="s">
        <v>88</v>
      </c>
      <c r="D14" s="272" t="s">
        <v>89</v>
      </c>
      <c r="E14" s="274" t="s">
        <v>20</v>
      </c>
      <c r="F14" s="276" t="s">
        <v>81</v>
      </c>
      <c r="G14" s="190"/>
      <c r="H14" s="190"/>
    </row>
    <row r="15" spans="1:28" x14ac:dyDescent="0.3">
      <c r="A15" s="267"/>
      <c r="B15" s="269"/>
      <c r="C15" s="271"/>
      <c r="D15" s="273"/>
      <c r="E15" s="275"/>
      <c r="F15" s="277"/>
      <c r="G15" s="190"/>
      <c r="H15" s="190"/>
    </row>
    <row r="16" spans="1:28" x14ac:dyDescent="0.3">
      <c r="A16" s="196">
        <v>1</v>
      </c>
      <c r="B16" s="198" t="s">
        <v>41</v>
      </c>
      <c r="C16" s="183">
        <f>I6</f>
        <v>60</v>
      </c>
      <c r="D16" s="162">
        <f>J6</f>
        <v>2426.3999999999996</v>
      </c>
      <c r="E16" s="197"/>
      <c r="F16" s="197" t="str">
        <f>IF(E16&gt;D16,"depaseste","bine")</f>
        <v>bine</v>
      </c>
      <c r="G16" s="191"/>
      <c r="H16" s="190"/>
      <c r="I16" s="15"/>
    </row>
    <row r="17" spans="1:9" x14ac:dyDescent="0.3">
      <c r="A17" s="196">
        <v>2</v>
      </c>
      <c r="B17" s="198" t="s">
        <v>42</v>
      </c>
      <c r="C17" s="183">
        <f t="shared" ref="C17:D20" si="1">I7</f>
        <v>150</v>
      </c>
      <c r="D17" s="162">
        <f t="shared" si="1"/>
        <v>6066</v>
      </c>
      <c r="E17" s="197"/>
      <c r="F17" s="197" t="str">
        <f t="shared" ref="F17:F20" si="2">IF(E17&gt;D17,"depaseste","bine")</f>
        <v>bine</v>
      </c>
      <c r="G17" s="191"/>
      <c r="H17" s="190"/>
      <c r="I17" s="15"/>
    </row>
    <row r="18" spans="1:9" x14ac:dyDescent="0.3">
      <c r="A18" s="196">
        <v>3</v>
      </c>
      <c r="B18" s="180" t="s">
        <v>43</v>
      </c>
      <c r="C18" s="183">
        <f t="shared" si="1"/>
        <v>180</v>
      </c>
      <c r="D18" s="162">
        <f t="shared" si="1"/>
        <v>7279.2</v>
      </c>
      <c r="E18" s="197"/>
      <c r="F18" s="197" t="str">
        <f t="shared" si="2"/>
        <v>bine</v>
      </c>
      <c r="G18" s="191"/>
      <c r="H18" s="190"/>
      <c r="I18" s="15"/>
    </row>
    <row r="19" spans="1:9" x14ac:dyDescent="0.3">
      <c r="A19" s="196">
        <v>4</v>
      </c>
      <c r="B19" s="180" t="s">
        <v>44</v>
      </c>
      <c r="C19" s="183">
        <f t="shared" si="1"/>
        <v>120</v>
      </c>
      <c r="D19" s="162">
        <f t="shared" si="1"/>
        <v>8452.7999999999993</v>
      </c>
      <c r="E19" s="197"/>
      <c r="F19" s="197" t="str">
        <f t="shared" si="2"/>
        <v>bine</v>
      </c>
      <c r="G19" s="190"/>
      <c r="H19" s="190"/>
      <c r="I19" s="15"/>
    </row>
    <row r="20" spans="1:9" x14ac:dyDescent="0.3">
      <c r="A20" s="196">
        <v>5</v>
      </c>
      <c r="B20" s="198" t="s">
        <v>39</v>
      </c>
      <c r="C20" s="183">
        <f t="shared" si="1"/>
        <v>168</v>
      </c>
      <c r="D20" s="162">
        <f t="shared" si="1"/>
        <v>6793.92</v>
      </c>
      <c r="E20" s="197"/>
      <c r="F20" s="197" t="str">
        <f t="shared" si="2"/>
        <v>bine</v>
      </c>
      <c r="G20" s="191"/>
      <c r="H20" s="190"/>
      <c r="I20" s="15"/>
    </row>
    <row r="21" spans="1:9" x14ac:dyDescent="0.3">
      <c r="A21" s="196"/>
      <c r="B21" s="75" t="s">
        <v>33</v>
      </c>
      <c r="C21" s="183"/>
      <c r="D21" s="162"/>
      <c r="E21" s="197"/>
      <c r="F21" s="197"/>
      <c r="G21" s="190"/>
      <c r="H21" s="190"/>
      <c r="I21" s="15"/>
    </row>
    <row r="22" spans="1:9" x14ac:dyDescent="0.3">
      <c r="A22" s="196">
        <v>6</v>
      </c>
      <c r="B22" s="186" t="s">
        <v>91</v>
      </c>
      <c r="C22" s="183">
        <f>I11</f>
        <v>120</v>
      </c>
      <c r="D22" s="162">
        <f>J11</f>
        <v>4852.7999999999993</v>
      </c>
      <c r="E22" s="197"/>
      <c r="F22" s="197" t="str">
        <f>IF(E22&gt;D22,"depaseste","bine")</f>
        <v>bine</v>
      </c>
      <c r="G22" s="190"/>
      <c r="H22" s="190"/>
      <c r="I22" s="15"/>
    </row>
    <row r="23" spans="1:9" x14ac:dyDescent="0.3">
      <c r="A23" s="196"/>
      <c r="B23" s="75" t="s">
        <v>45</v>
      </c>
      <c r="C23" s="183"/>
      <c r="D23" s="162"/>
      <c r="E23" s="197"/>
      <c r="F23" s="197"/>
      <c r="G23" s="190"/>
      <c r="H23" s="190"/>
      <c r="I23" s="15"/>
    </row>
    <row r="24" spans="1:9" x14ac:dyDescent="0.3">
      <c r="A24" s="192"/>
      <c r="B24" s="193"/>
      <c r="C24" s="194"/>
      <c r="D24" s="195"/>
      <c r="E24" s="191"/>
      <c r="F24" s="191"/>
      <c r="G24" s="190"/>
      <c r="H24" s="190"/>
      <c r="I24" s="15"/>
    </row>
  </sheetData>
  <mergeCells count="10">
    <mergeCell ref="A4:A5"/>
    <mergeCell ref="B4:B5"/>
    <mergeCell ref="I4:I5"/>
    <mergeCell ref="J4:J5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13.contract= serv august</vt:lpstr>
      <vt:lpstr>13.1 recalculare Urziceni - eco</vt:lpstr>
      <vt:lpstr>suma max eco</vt:lpstr>
      <vt:lpstr>'13.contract= serv august'!Print_Titles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2023-10-03T12:37:29Z</cp:lastPrinted>
  <dcterms:created xsi:type="dcterms:W3CDTF">2023-08-09T10:06:39Z</dcterms:created>
  <dcterms:modified xsi:type="dcterms:W3CDTF">2023-10-03T12:37:31Z</dcterms:modified>
</cp:coreProperties>
</file>