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0. CONTRACTARE 2024\1.Paraclinic 2024\1.Valori contract an 2024\"/>
    </mc:Choice>
  </mc:AlternateContent>
  <xr:revisionPtr revIDLastSave="0" documentId="13_ncr:1_{E4722B41-3C10-4D48-9FA3-FF4E5E4063D0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8.contract atrib aprili2024" sheetId="14" r:id="rId1"/>
    <sheet name="CA " sheetId="27" r:id="rId2"/>
    <sheet name="laboratoare" sheetId="32" r:id="rId3"/>
    <sheet name="citologie" sheetId="31" r:id="rId4"/>
    <sheet name="ecografii" sheetId="30" r:id="rId5"/>
    <sheet name="rad imag" sheetId="33" r:id="rId6"/>
    <sheet name="suma max eco" sheetId="13" r:id="rId7"/>
  </sheets>
  <definedNames>
    <definedName name="_xlnm.Print_Titles" localSheetId="0">'8.contract atrib aprili2024'!$11:$12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4" l="1"/>
  <c r="E112" i="14"/>
  <c r="F112" i="14"/>
  <c r="D110" i="14"/>
  <c r="D109" i="14" s="1"/>
  <c r="E110" i="14"/>
  <c r="E109" i="14" s="1"/>
  <c r="F110" i="14"/>
  <c r="F109" i="14" s="1"/>
  <c r="E105" i="14"/>
  <c r="F105" i="14"/>
  <c r="E107" i="14"/>
  <c r="F107" i="14"/>
  <c r="G113" i="14"/>
  <c r="G111" i="14"/>
  <c r="G64" i="14"/>
  <c r="G63" i="14"/>
  <c r="G52" i="14"/>
  <c r="G53" i="14"/>
  <c r="G54" i="14"/>
  <c r="G55" i="14"/>
  <c r="G56" i="14"/>
  <c r="G51" i="14"/>
  <c r="G46" i="14"/>
  <c r="G45" i="14"/>
  <c r="G32" i="14"/>
  <c r="G33" i="14"/>
  <c r="G34" i="14"/>
  <c r="G35" i="14"/>
  <c r="G36" i="14"/>
  <c r="G37" i="14"/>
  <c r="G38" i="14"/>
  <c r="G39" i="14"/>
  <c r="G31" i="14"/>
  <c r="G18" i="14"/>
  <c r="G19" i="14"/>
  <c r="G20" i="14"/>
  <c r="G21" i="14"/>
  <c r="G22" i="14"/>
  <c r="G23" i="14"/>
  <c r="G24" i="14"/>
  <c r="G25" i="14"/>
  <c r="G17" i="14"/>
  <c r="F98" i="14"/>
  <c r="F99" i="14"/>
  <c r="F91" i="14"/>
  <c r="F92" i="14"/>
  <c r="F93" i="14"/>
  <c r="F83" i="14"/>
  <c r="F84" i="14"/>
  <c r="F86" i="14"/>
  <c r="F76" i="14"/>
  <c r="F77" i="14"/>
  <c r="F78" i="14"/>
  <c r="F79" i="14"/>
  <c r="D65" i="14"/>
  <c r="E65" i="14"/>
  <c r="E108" i="14" s="1"/>
  <c r="F65" i="14"/>
  <c r="F108" i="14" s="1"/>
  <c r="D57" i="14"/>
  <c r="E57" i="14"/>
  <c r="F57" i="14"/>
  <c r="D47" i="14"/>
  <c r="E47" i="14"/>
  <c r="E106" i="14" s="1"/>
  <c r="F47" i="14"/>
  <c r="D40" i="14"/>
  <c r="D68" i="14" s="1"/>
  <c r="E40" i="14"/>
  <c r="E68" i="14" s="1"/>
  <c r="F40" i="14"/>
  <c r="F68" i="14" s="1"/>
  <c r="D26" i="14"/>
  <c r="E26" i="14"/>
  <c r="E67" i="14" s="1"/>
  <c r="F26" i="14"/>
  <c r="G39" i="27"/>
  <c r="D12" i="32"/>
  <c r="G26" i="27"/>
  <c r="C39" i="27"/>
  <c r="D39" i="27"/>
  <c r="B39" i="27"/>
  <c r="E38" i="27"/>
  <c r="E37" i="27"/>
  <c r="E36" i="27"/>
  <c r="E35" i="27"/>
  <c r="E36" i="33"/>
  <c r="D17" i="33"/>
  <c r="E17" i="33"/>
  <c r="F17" i="33"/>
  <c r="G17" i="33"/>
  <c r="H17" i="33"/>
  <c r="C17" i="33"/>
  <c r="E22" i="33"/>
  <c r="E48" i="30"/>
  <c r="E24" i="30"/>
  <c r="C31" i="30" s="1"/>
  <c r="G21" i="30"/>
  <c r="E21" i="30"/>
  <c r="D21" i="30"/>
  <c r="C21" i="30"/>
  <c r="F20" i="30"/>
  <c r="H20" i="30" s="1"/>
  <c r="F19" i="30"/>
  <c r="H19" i="30" s="1"/>
  <c r="F18" i="30"/>
  <c r="H18" i="30" s="1"/>
  <c r="F17" i="30"/>
  <c r="H17" i="30" s="1"/>
  <c r="F16" i="30"/>
  <c r="H16" i="30" s="1"/>
  <c r="F15" i="30"/>
  <c r="H15" i="30" s="1"/>
  <c r="F21" i="31"/>
  <c r="C28" i="31" s="1"/>
  <c r="E18" i="31"/>
  <c r="D18" i="31"/>
  <c r="C18" i="31"/>
  <c r="F17" i="31"/>
  <c r="F16" i="31"/>
  <c r="F18" i="31" s="1"/>
  <c r="H21" i="30" l="1"/>
  <c r="E39" i="27"/>
  <c r="F67" i="14"/>
  <c r="F69" i="14" s="1"/>
  <c r="F94" i="14"/>
  <c r="G65" i="14"/>
  <c r="E69" i="14"/>
  <c r="D67" i="14"/>
  <c r="D69" i="14" s="1"/>
  <c r="F85" i="14"/>
  <c r="F87" i="14" s="1"/>
  <c r="F106" i="14"/>
  <c r="F100" i="14"/>
  <c r="G26" i="14"/>
  <c r="G57" i="14"/>
  <c r="G47" i="14"/>
  <c r="G40" i="14"/>
  <c r="F104" i="14"/>
  <c r="F114" i="14" s="1"/>
  <c r="F80" i="14"/>
  <c r="D31" i="30"/>
  <c r="F21" i="30"/>
  <c r="C32" i="30" s="1"/>
  <c r="E26" i="30"/>
  <c r="C29" i="31"/>
  <c r="C34" i="31" s="1"/>
  <c r="C39" i="30" l="1"/>
  <c r="C40" i="30"/>
  <c r="C41" i="30"/>
  <c r="C42" i="30"/>
  <c r="C37" i="30"/>
  <c r="E37" i="30" s="1"/>
  <c r="C42" i="31"/>
  <c r="C33" i="31"/>
  <c r="C53" i="30" l="1"/>
  <c r="E53" i="30" s="1"/>
  <c r="E42" i="30"/>
  <c r="E38" i="30"/>
  <c r="C49" i="30"/>
  <c r="C52" i="30"/>
  <c r="E52" i="30" s="1"/>
  <c r="E41" i="30"/>
  <c r="C43" i="30"/>
  <c r="C51" i="30"/>
  <c r="E51" i="30" s="1"/>
  <c r="E40" i="30"/>
  <c r="C50" i="30"/>
  <c r="E50" i="30" s="1"/>
  <c r="E39" i="30"/>
  <c r="C41" i="31"/>
  <c r="C43" i="31" s="1"/>
  <c r="C35" i="31"/>
  <c r="C36" i="31" s="1"/>
  <c r="C54" i="30" l="1"/>
  <c r="E49" i="30"/>
  <c r="D29" i="33" l="1"/>
  <c r="D30" i="33" s="1"/>
  <c r="D36" i="33" s="1"/>
  <c r="E20" i="33"/>
  <c r="C29" i="33" s="1"/>
  <c r="F16" i="33"/>
  <c r="H16" i="33" s="1"/>
  <c r="F15" i="33"/>
  <c r="F26" i="32"/>
  <c r="C37" i="32" s="1"/>
  <c r="H24" i="32"/>
  <c r="G24" i="32"/>
  <c r="F24" i="32"/>
  <c r="E24" i="32"/>
  <c r="D24" i="32"/>
  <c r="C23" i="32"/>
  <c r="I23" i="32" s="1"/>
  <c r="C22" i="32"/>
  <c r="I22" i="32" s="1"/>
  <c r="C21" i="32"/>
  <c r="I21" i="32" s="1"/>
  <c r="C20" i="32"/>
  <c r="I20" i="32" s="1"/>
  <c r="C19" i="32"/>
  <c r="I19" i="32" s="1"/>
  <c r="C18" i="32"/>
  <c r="I18" i="32" s="1"/>
  <c r="C17" i="32"/>
  <c r="I17" i="32" s="1"/>
  <c r="C16" i="32"/>
  <c r="I16" i="32" s="1"/>
  <c r="C15" i="32"/>
  <c r="C24" i="32" s="1"/>
  <c r="F28" i="32" l="1"/>
  <c r="F29" i="32" s="1"/>
  <c r="C30" i="33"/>
  <c r="E29" i="33"/>
  <c r="F29" i="33" s="1"/>
  <c r="D35" i="33"/>
  <c r="H15" i="33"/>
  <c r="E23" i="33"/>
  <c r="E24" i="33" s="1"/>
  <c r="C38" i="32"/>
  <c r="I15" i="32"/>
  <c r="I24" i="32" s="1"/>
  <c r="C48" i="32" l="1"/>
  <c r="C49" i="32"/>
  <c r="C44" i="32"/>
  <c r="C50" i="32"/>
  <c r="C45" i="32"/>
  <c r="C51" i="32"/>
  <c r="C46" i="32"/>
  <c r="C47" i="32"/>
  <c r="C35" i="33"/>
  <c r="C36" i="33"/>
  <c r="D37" i="33"/>
  <c r="E35" i="33"/>
  <c r="E37" i="33" s="1"/>
  <c r="C37" i="33"/>
  <c r="D37" i="32"/>
  <c r="F30" i="32"/>
  <c r="C43" i="32"/>
  <c r="E37" i="32" l="1"/>
  <c r="E38" i="32" s="1"/>
  <c r="F31" i="32"/>
  <c r="D38" i="32"/>
  <c r="C52" i="32"/>
  <c r="C53" i="32" s="1"/>
  <c r="D48" i="32" l="1"/>
  <c r="D49" i="32"/>
  <c r="D44" i="32"/>
  <c r="D50" i="32"/>
  <c r="D51" i="32"/>
  <c r="D45" i="32"/>
  <c r="D46" i="32"/>
  <c r="D47" i="32"/>
  <c r="E49" i="32"/>
  <c r="E48" i="32"/>
  <c r="E44" i="32"/>
  <c r="E50" i="32"/>
  <c r="E47" i="32"/>
  <c r="E45" i="32"/>
  <c r="E46" i="32"/>
  <c r="F51" i="32"/>
  <c r="F37" i="32"/>
  <c r="G37" i="32" s="1"/>
  <c r="D43" i="32"/>
  <c r="E43" i="32"/>
  <c r="F50" i="32" l="1"/>
  <c r="F47" i="32"/>
  <c r="F48" i="32"/>
  <c r="F46" i="32"/>
  <c r="E52" i="32"/>
  <c r="E53" i="32" s="1"/>
  <c r="F49" i="32"/>
  <c r="F44" i="32"/>
  <c r="D52" i="32"/>
  <c r="D53" i="32" s="1"/>
  <c r="F43" i="32"/>
  <c r="F45" i="32"/>
  <c r="F52" i="32" l="1"/>
  <c r="F53" i="32" s="1"/>
  <c r="C26" i="27"/>
  <c r="C29" i="27" s="1"/>
  <c r="C16" i="27"/>
  <c r="C17" i="27" s="1"/>
  <c r="E23" i="27" l="1"/>
  <c r="E24" i="27"/>
  <c r="E25" i="27"/>
  <c r="B26" i="27"/>
  <c r="B29" i="27" s="1"/>
  <c r="E22" i="27" l="1"/>
  <c r="D26" i="27"/>
  <c r="D29" i="27" s="1"/>
  <c r="E29" i="27" s="1"/>
  <c r="E26" i="27" l="1"/>
  <c r="D105" i="14"/>
  <c r="C105" i="14"/>
  <c r="C110" i="14"/>
  <c r="C112" i="14"/>
  <c r="G112" i="14" s="1"/>
  <c r="D107" i="14"/>
  <c r="C107" i="14"/>
  <c r="C109" i="14" l="1"/>
  <c r="G110" i="14"/>
  <c r="G109" i="14" s="1"/>
  <c r="G105" i="14"/>
  <c r="G107" i="14"/>
  <c r="F37" i="27"/>
  <c r="F38" i="27"/>
  <c r="F36" i="27"/>
  <c r="F35" i="27"/>
  <c r="F25" i="27"/>
  <c r="F24" i="27"/>
  <c r="F23" i="27"/>
  <c r="F22" i="27"/>
  <c r="F39" i="27" l="1"/>
  <c r="F26" i="27"/>
  <c r="C57" i="14" l="1"/>
  <c r="E98" i="14" l="1"/>
  <c r="E99" i="14"/>
  <c r="E91" i="14"/>
  <c r="E92" i="14"/>
  <c r="E93" i="14"/>
  <c r="E86" i="14"/>
  <c r="E83" i="14"/>
  <c r="E85" i="14" s="1"/>
  <c r="E87" i="14" s="1"/>
  <c r="E84" i="14"/>
  <c r="E76" i="14"/>
  <c r="E77" i="14"/>
  <c r="E78" i="14"/>
  <c r="E79" i="14"/>
  <c r="E80" i="14" l="1"/>
  <c r="E100" i="14"/>
  <c r="E94" i="14"/>
  <c r="D108" i="14"/>
  <c r="D106" i="14"/>
  <c r="E104" i="14"/>
  <c r="E114" i="14" s="1"/>
  <c r="D104" i="14" l="1"/>
  <c r="D114" i="14" s="1"/>
  <c r="D99" i="14"/>
  <c r="D92" i="14"/>
  <c r="D79" i="14"/>
  <c r="C99" i="14"/>
  <c r="G99" i="14" s="1"/>
  <c r="C92" i="14"/>
  <c r="G92" i="14" s="1"/>
  <c r="C79" i="14"/>
  <c r="G79" i="14" s="1"/>
  <c r="C40" i="14"/>
  <c r="C68" i="14" s="1"/>
  <c r="G68" i="14" s="1"/>
  <c r="D98" i="14" l="1"/>
  <c r="C98" i="14"/>
  <c r="D86" i="14"/>
  <c r="C65" i="14"/>
  <c r="C108" i="14" s="1"/>
  <c r="G108" i="14" s="1"/>
  <c r="C47" i="14"/>
  <c r="C106" i="14" s="1"/>
  <c r="G106" i="14" s="1"/>
  <c r="G104" i="14" s="1"/>
  <c r="G114" i="14" s="1"/>
  <c r="C26" i="14"/>
  <c r="C67" i="14" s="1"/>
  <c r="C69" i="14" l="1"/>
  <c r="G69" i="14" s="1"/>
  <c r="G67" i="14"/>
  <c r="C100" i="14"/>
  <c r="G98" i="14"/>
  <c r="G100" i="14" s="1"/>
  <c r="C104" i="14"/>
  <c r="C114" i="14" s="1"/>
  <c r="D100" i="14"/>
  <c r="D93" i="14"/>
  <c r="C93" i="14"/>
  <c r="G93" i="14" s="1"/>
  <c r="C86" i="14"/>
  <c r="G86" i="14" s="1"/>
  <c r="D91" i="14"/>
  <c r="C91" i="14"/>
  <c r="G91" i="14" s="1"/>
  <c r="D84" i="14"/>
  <c r="C84" i="14"/>
  <c r="G84" i="14" s="1"/>
  <c r="D83" i="14"/>
  <c r="D85" i="14" s="1"/>
  <c r="D87" i="14" s="1"/>
  <c r="C83" i="14"/>
  <c r="G83" i="14" s="1"/>
  <c r="D78" i="14"/>
  <c r="C78" i="14"/>
  <c r="D77" i="14"/>
  <c r="C77" i="14"/>
  <c r="G77" i="14" s="1"/>
  <c r="D76" i="14"/>
  <c r="C76" i="14"/>
  <c r="G76" i="14" s="1"/>
  <c r="G85" i="14" l="1"/>
  <c r="G87" i="14" s="1"/>
  <c r="G94" i="14"/>
  <c r="G78" i="14"/>
  <c r="D80" i="14"/>
  <c r="C94" i="14"/>
  <c r="D94" i="14"/>
  <c r="C80" i="14"/>
  <c r="C85" i="14"/>
  <c r="C87" i="14" s="1"/>
  <c r="I14" i="13"/>
  <c r="J14" i="13" s="1"/>
  <c r="I13" i="13"/>
  <c r="J13" i="13" s="1"/>
  <c r="J12" i="13"/>
  <c r="I12" i="13"/>
  <c r="I11" i="13"/>
  <c r="J11" i="13" s="1"/>
  <c r="I10" i="13"/>
  <c r="J10" i="13" s="1"/>
  <c r="I9" i="13"/>
  <c r="J9" i="13" s="1"/>
  <c r="G80" i="14" l="1"/>
  <c r="E20" i="13"/>
  <c r="E21" i="13"/>
  <c r="E22" i="13"/>
  <c r="E23" i="13"/>
  <c r="E24" i="13"/>
  <c r="G116" i="14" l="1"/>
  <c r="G72" i="14"/>
  <c r="E19" i="13"/>
</calcChain>
</file>

<file path=xl/sharedStrings.xml><?xml version="1.0" encoding="utf-8"?>
<sst xmlns="http://schemas.openxmlformats.org/spreadsheetml/2006/main" count="476" uniqueCount="184">
  <si>
    <t>CAS IALOMITA</t>
  </si>
  <si>
    <t>SE APROBA,</t>
  </si>
  <si>
    <t>DIRECTOR GENERAL,</t>
  </si>
  <si>
    <t xml:space="preserve">   DIRECTOR EX R.C.</t>
  </si>
  <si>
    <t>1. LABORATOARE</t>
  </si>
  <si>
    <t>nr crt</t>
  </si>
  <si>
    <t>furnizor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</si>
  <si>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</si>
  <si>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</si>
  <si>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</si>
  <si>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</si>
  <si>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</si>
  <si>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</si>
  <si>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</si>
  <si>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</si>
  <si>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</si>
  <si>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</si>
  <si>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</si>
  <si>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</si>
  <si>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</si>
  <si>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</si>
  <si>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</si>
  <si>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</si>
  <si>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</si>
  <si>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spital URZICENI</t>
  </si>
  <si>
    <t>INTOCMIT</t>
  </si>
  <si>
    <t>cons Monica Matei</t>
  </si>
  <si>
    <t>spital FETESTI</t>
  </si>
  <si>
    <t xml:space="preserve">        EC   DOINA STAN</t>
  </si>
  <si>
    <t>ec DIANA LAURA NICOLAE</t>
  </si>
  <si>
    <t>LEI</t>
  </si>
  <si>
    <t>total</t>
  </si>
  <si>
    <t>generala</t>
  </si>
  <si>
    <t>abdomen</t>
  </si>
  <si>
    <t>pelvis</t>
  </si>
  <si>
    <t>ganglionara</t>
  </si>
  <si>
    <t>nr ore/luna</t>
  </si>
  <si>
    <t>nr max eco/luna</t>
  </si>
  <si>
    <t>suma max</t>
  </si>
  <si>
    <t>X</t>
  </si>
  <si>
    <t>transvaginala/transrectala</t>
  </si>
  <si>
    <t>citologie</t>
  </si>
  <si>
    <t>spital  URZICENI</t>
  </si>
  <si>
    <t>SUMA MAXIMA ECO 01.01.2024</t>
  </si>
  <si>
    <t>dif</t>
  </si>
  <si>
    <t xml:space="preserve">TOTAL PARACLINIC </t>
  </si>
  <si>
    <t>febr</t>
  </si>
  <si>
    <t>ian</t>
  </si>
  <si>
    <t>total 2024</t>
  </si>
  <si>
    <t xml:space="preserve">ian </t>
  </si>
  <si>
    <t>SLOBOZIA</t>
  </si>
  <si>
    <t>laborator</t>
  </si>
  <si>
    <t>rad si imag</t>
  </si>
  <si>
    <t>URZICENI</t>
  </si>
  <si>
    <t>radiologie</t>
  </si>
  <si>
    <t>FETESTI</t>
  </si>
  <si>
    <t>ecografii</t>
  </si>
  <si>
    <t>total contract</t>
  </si>
  <si>
    <t>total FETESTI</t>
  </si>
  <si>
    <t>total URZICENI</t>
  </si>
  <si>
    <t>FURNIZORI</t>
  </si>
  <si>
    <t xml:space="preserve">SERVICII DE MONITORIZARE </t>
  </si>
  <si>
    <t>monitorizare</t>
  </si>
  <si>
    <t>total TANDAREI</t>
  </si>
  <si>
    <t>total activ curenta</t>
  </si>
  <si>
    <t>total monitorizare</t>
  </si>
  <si>
    <t>martie</t>
  </si>
  <si>
    <t xml:space="preserve">4. RADIOLOGIE SI IMAGISTICA </t>
  </si>
  <si>
    <t>ramas necontractat</t>
  </si>
  <si>
    <t xml:space="preserve">        EC ANDA BUSUIOC</t>
  </si>
  <si>
    <t>serv febr</t>
  </si>
  <si>
    <t>EC ANDA BUSUIOC</t>
  </si>
  <si>
    <t>pondere in medie</t>
  </si>
  <si>
    <t xml:space="preserve">           DIRECTOR EX D.E.</t>
  </si>
  <si>
    <t>analize</t>
  </si>
  <si>
    <t>rad imag</t>
  </si>
  <si>
    <t>SPITALE, din care</t>
  </si>
  <si>
    <t>PARTICULARI, din care</t>
  </si>
  <si>
    <t xml:space="preserve"> Monica Matei</t>
  </si>
  <si>
    <t>suma necontractata, din care</t>
  </si>
  <si>
    <t xml:space="preserve">CAS IALOMITA </t>
  </si>
  <si>
    <t xml:space="preserve">  DIRECTOR EX D.E.</t>
  </si>
  <si>
    <t>tip inv</t>
  </si>
  <si>
    <t>LABORATOARE</t>
  </si>
  <si>
    <t>CITOLOGIE</t>
  </si>
  <si>
    <t>ECOGRAFII</t>
  </si>
  <si>
    <t>RADIOLOGIE IMAGISTICA</t>
  </si>
  <si>
    <t>CREDIT ANGAJAMENT  AN    2024</t>
  </si>
  <si>
    <t>CA APROBAT semestrul I 2024</t>
  </si>
  <si>
    <t>contractat februarie</t>
  </si>
  <si>
    <t xml:space="preserve">contractat ianuarie </t>
  </si>
  <si>
    <t>contractat martie</t>
  </si>
  <si>
    <t>total contract trim I 2024</t>
  </si>
  <si>
    <t>Ramas de contractat trim II 2024</t>
  </si>
  <si>
    <t>propunere aprilie</t>
  </si>
  <si>
    <t>media la trim I</t>
  </si>
  <si>
    <t>serv ian</t>
  </si>
  <si>
    <t>atribuire aprilie</t>
  </si>
  <si>
    <t>total trim I 2024</t>
  </si>
  <si>
    <t>DIRECTOR EX D.E.</t>
  </si>
  <si>
    <t xml:space="preserve">laboratoare de analize medicale </t>
  </si>
  <si>
    <t>1.LABORATOARE</t>
  </si>
  <si>
    <t>50%  criteriul resurse din care:</t>
  </si>
  <si>
    <t>evaluare resurse</t>
  </si>
  <si>
    <t>50% criteriul calitate, din care:</t>
  </si>
  <si>
    <t>resurse tehnice</t>
  </si>
  <si>
    <t>logistica</t>
  </si>
  <si>
    <t>resurse umane</t>
  </si>
  <si>
    <t>50% -ISO</t>
  </si>
  <si>
    <t>50% -intercomparare</t>
  </si>
  <si>
    <t>1.CRITERIUL  DE  EVALUARE  A  RESURSELOR  50%  DIN SUMA :</t>
  </si>
  <si>
    <t>2. CRITERIUL DE CALITATE  50% DIN SUMA , DIN CARE :</t>
  </si>
  <si>
    <t>lei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</si>
  <si>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</si>
  <si>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</si>
  <si>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</si>
  <si>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</si>
  <si>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</si>
  <si>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</si>
  <si>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</si>
  <si>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</si>
  <si>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</si>
  <si>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</si>
  <si>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</si>
  <si>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</si>
  <si>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</si>
  <si>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</si>
  <si>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</si>
  <si>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 xml:space="preserve">2=val pct*nr pct  </t>
  </si>
  <si>
    <t xml:space="preserve">3 = val pct*nr pct  </t>
  </si>
  <si>
    <t xml:space="preserve">4=val pct*nr pct  </t>
  </si>
  <si>
    <t>5=2+3+4</t>
  </si>
  <si>
    <t xml:space="preserve"> </t>
  </si>
  <si>
    <t xml:space="preserve"> DIRECTOR EX D.E.</t>
  </si>
  <si>
    <t xml:space="preserve">         DIRECTOR EX R.C.</t>
  </si>
  <si>
    <t xml:space="preserve">            EC ANDA BUSUIOC</t>
  </si>
  <si>
    <t xml:space="preserve">radiologie si imagistica medicala </t>
  </si>
  <si>
    <t>A.Capacit Resurse Tehnice</t>
  </si>
  <si>
    <t>B.Resurse umane</t>
  </si>
  <si>
    <t>C.Logistica</t>
  </si>
  <si>
    <t>1. CRIT EVAL RESURSE</t>
  </si>
  <si>
    <t>2. Criteriul de disponibilitate</t>
  </si>
  <si>
    <t>TOTAL PUNCTAJ</t>
  </si>
  <si>
    <t>spital SLOBOZIA- CT,RMN, radiologie</t>
  </si>
  <si>
    <t>SPITAL URZICENI-radiologie</t>
  </si>
  <si>
    <t xml:space="preserve">TOTAL </t>
  </si>
  <si>
    <t>1. CRITERIUL DE EVALUARE A RESURSELOR  90%  DIN SUMA</t>
  </si>
  <si>
    <t xml:space="preserve">2. CRITERIUL DE DISPONIBILITATE  10%  DIN SUMA </t>
  </si>
  <si>
    <t>ev resurse</t>
  </si>
  <si>
    <t>disponibilitate</t>
  </si>
  <si>
    <t>suplimentare</t>
  </si>
  <si>
    <t>REPARTIZARE VALOARE CONTRACT LUNA IANUARIE 2024</t>
  </si>
  <si>
    <t>suma din disponib</t>
  </si>
  <si>
    <t>spital URZICENI-radiologie</t>
  </si>
  <si>
    <t>2.CITOLOGIE</t>
  </si>
  <si>
    <t>CA ianuarie 2024</t>
  </si>
  <si>
    <t>TOTAL EVAL RESURSE</t>
  </si>
  <si>
    <t>1.CRITERIUL  DE  EVALUARE  A  RESURSELOR  :</t>
  </si>
  <si>
    <t xml:space="preserve">                DIRECTOR EX D.E.</t>
  </si>
  <si>
    <t xml:space="preserve">                 ec DIANA LAURA NICOLAE</t>
  </si>
  <si>
    <t>spital URZICENI-ecografii</t>
  </si>
  <si>
    <t>spital FETESTI-ecografii</t>
  </si>
  <si>
    <t>SUMA DIN CALCUL</t>
  </si>
  <si>
    <t>DEPASIRE : SE REPARTIZEAZA LA LABORATOARE</t>
  </si>
  <si>
    <t>de la eco</t>
  </si>
  <si>
    <t>APRILIE  2024</t>
  </si>
  <si>
    <t>APRILIE</t>
  </si>
  <si>
    <t>FARA ZECIMALE</t>
  </si>
  <si>
    <t>8.CONTRACT PARACLINIC  AN 2024</t>
  </si>
  <si>
    <t>ATRIBUIRE VALOARE CONTRACT APRILIE 2024</t>
  </si>
  <si>
    <t>aprilie</t>
  </si>
  <si>
    <t>REPARTIZARE CREDIT ANGAJAMENT   LA LUNA APRILIE  2024</t>
  </si>
  <si>
    <t>REPARTIZARE CREDIT ANGAJAMENT PENTRU LUNA  APRILIE  2024</t>
  </si>
  <si>
    <t>REPARTIZARE CREDIT ANGAJAMENT PENTRU LUNA  APRILIE   2024</t>
  </si>
  <si>
    <t>REPARTIZARE CREDIT ANGAJAMENT PEBTRU LUNA APRILIE  2024</t>
  </si>
  <si>
    <t>APRILIE 2024</t>
  </si>
  <si>
    <t>Nr 2842 din 25.03.2024</t>
  </si>
  <si>
    <t>CA APROBAT ianuarie- aprilie 2024</t>
  </si>
  <si>
    <t>propunere  aprilie</t>
  </si>
  <si>
    <t xml:space="preserve">REPARTIZAREA PE TIPURI DE INVESTIGATII A SUMEI PENTRU LUNA APRILIE </t>
  </si>
  <si>
    <t>AVAND IN VEDERE SUMA MAXIMA ADMISA LA ECOGRAFII</t>
  </si>
  <si>
    <t>REPARTIZARE VALOARE CONTRACT LUNA APRILIE   2024</t>
  </si>
  <si>
    <t>REPARTIZARE VALOARE CONTRACT LUNA  APRILIE 2024</t>
  </si>
  <si>
    <t xml:space="preserve">serv 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</si>
</sst>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3" xfId="1" applyFont="1" applyBorder="1"/>
    <xf numFmtId="0" fontId="3" fillId="0" borderId="0" xfId="1" applyFont="1"/>
    <xf numFmtId="4" fontId="3" fillId="0" borderId="0" xfId="1" applyNumberFormat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4" fontId="1" fillId="0" borderId="1" xfId="0" applyNumberFormat="1" applyFont="1" applyBorder="1"/>
    <xf numFmtId="4" fontId="2" fillId="0" borderId="14" xfId="0" applyNumberFormat="1" applyFont="1" applyBorder="1"/>
    <xf numFmtId="4" fontId="8" fillId="0" borderId="0" xfId="0" applyNumberFormat="1" applyFont="1"/>
    <xf numFmtId="4" fontId="7" fillId="0" borderId="0" xfId="0" applyNumberFormat="1" applyFont="1"/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14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/>
    <xf numFmtId="4" fontId="13" fillId="0" borderId="0" xfId="0" applyNumberFormat="1" applyFont="1"/>
    <xf numFmtId="0" fontId="3" fillId="0" borderId="4" xfId="0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5" xfId="1" applyFont="1" applyBorder="1" applyAlignment="1">
      <alignment horizontal="left"/>
    </xf>
    <xf numFmtId="0" fontId="12" fillId="0" borderId="15" xfId="1" applyFont="1" applyBorder="1" applyAlignment="1">
      <alignment horizontal="center"/>
    </xf>
    <xf numFmtId="0" fontId="15" fillId="0" borderId="0" xfId="0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14" xfId="1" applyFont="1" applyBorder="1" applyAlignment="1">
      <alignment horizontal="left"/>
    </xf>
    <xf numFmtId="4" fontId="13" fillId="0" borderId="20" xfId="0" applyNumberFormat="1" applyFont="1" applyBorder="1"/>
    <xf numFmtId="0" fontId="11" fillId="2" borderId="21" xfId="0" applyFont="1" applyFill="1" applyBorder="1" applyAlignment="1">
      <alignment horizontal="center" vertical="justify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1" fillId="0" borderId="14" xfId="0" applyNumberFormat="1" applyFont="1" applyBorder="1"/>
    <xf numFmtId="4" fontId="13" fillId="0" borderId="9" xfId="0" applyNumberFormat="1" applyFont="1" applyBorder="1"/>
    <xf numFmtId="0" fontId="1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3" fontId="11" fillId="0" borderId="15" xfId="0" applyNumberFormat="1" applyFont="1" applyBorder="1"/>
    <xf numFmtId="0" fontId="12" fillId="0" borderId="15" xfId="0" applyFont="1" applyBorder="1"/>
    <xf numFmtId="4" fontId="11" fillId="0" borderId="15" xfId="0" applyNumberFormat="1" applyFont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/>
    <xf numFmtId="4" fontId="6" fillId="0" borderId="0" xfId="0" applyNumberFormat="1" applyFont="1"/>
    <xf numFmtId="0" fontId="2" fillId="0" borderId="14" xfId="0" applyFont="1" applyBorder="1"/>
    <xf numFmtId="0" fontId="2" fillId="0" borderId="14" xfId="1" applyFont="1" applyBorder="1"/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" xfId="0" applyFont="1" applyBorder="1"/>
    <xf numFmtId="0" fontId="12" fillId="0" borderId="0" xfId="1" applyFont="1" applyAlignment="1">
      <alignment horizontal="center"/>
    </xf>
    <xf numFmtId="0" fontId="12" fillId="0" borderId="0" xfId="0" applyFont="1"/>
    <xf numFmtId="3" fontId="11" fillId="0" borderId="0" xfId="0" applyNumberFormat="1" applyFont="1"/>
    <xf numFmtId="4" fontId="8" fillId="0" borderId="0" xfId="0" applyNumberFormat="1" applyFont="1" applyAlignment="1">
      <alignment horizontal="center"/>
    </xf>
    <xf numFmtId="0" fontId="10" fillId="0" borderId="1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" fontId="8" fillId="0" borderId="15" xfId="0" applyNumberFormat="1" applyFont="1" applyBorder="1"/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4" fillId="0" borderId="16" xfId="0" applyNumberFormat="1" applyFont="1" applyBorder="1"/>
    <xf numFmtId="4" fontId="2" fillId="0" borderId="15" xfId="0" applyNumberFormat="1" applyFont="1" applyBorder="1"/>
    <xf numFmtId="0" fontId="3" fillId="0" borderId="0" xfId="0" applyFont="1" applyAlignment="1">
      <alignment horizontal="center"/>
    </xf>
    <xf numFmtId="0" fontId="2" fillId="0" borderId="15" xfId="0" applyFont="1" applyBorder="1"/>
    <xf numFmtId="0" fontId="3" fillId="0" borderId="5" xfId="0" applyFont="1" applyBorder="1" applyAlignment="1">
      <alignment horizontal="center"/>
    </xf>
    <xf numFmtId="4" fontId="2" fillId="0" borderId="16" xfId="0" applyNumberFormat="1" applyFont="1" applyBorder="1"/>
    <xf numFmtId="0" fontId="3" fillId="0" borderId="2" xfId="1" applyFont="1" applyBorder="1"/>
    <xf numFmtId="4" fontId="3" fillId="0" borderId="1" xfId="0" applyNumberFormat="1" applyFont="1" applyBorder="1"/>
    <xf numFmtId="0" fontId="2" fillId="0" borderId="22" xfId="0" applyFont="1" applyBorder="1"/>
    <xf numFmtId="0" fontId="3" fillId="2" borderId="1" xfId="0" applyFont="1" applyFill="1" applyBorder="1"/>
    <xf numFmtId="4" fontId="3" fillId="2" borderId="5" xfId="0" applyNumberFormat="1" applyFont="1" applyFill="1" applyBorder="1"/>
    <xf numFmtId="4" fontId="3" fillId="2" borderId="4" xfId="0" applyNumberFormat="1" applyFont="1" applyFill="1" applyBorder="1"/>
    <xf numFmtId="4" fontId="2" fillId="0" borderId="27" xfId="0" applyNumberFormat="1" applyFont="1" applyBorder="1"/>
    <xf numFmtId="0" fontId="17" fillId="0" borderId="0" xfId="0" applyFont="1"/>
    <xf numFmtId="4" fontId="1" fillId="0" borderId="0" xfId="0" applyNumberFormat="1" applyFont="1"/>
    <xf numFmtId="4" fontId="1" fillId="0" borderId="15" xfId="0" applyNumberFormat="1" applyFont="1" applyBorder="1"/>
    <xf numFmtId="0" fontId="3" fillId="0" borderId="6" xfId="1" applyFont="1" applyBorder="1" applyAlignment="1">
      <alignment horizontal="center" wrapText="1"/>
    </xf>
    <xf numFmtId="0" fontId="2" fillId="2" borderId="1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2" fillId="4" borderId="0" xfId="0" applyFont="1" applyFill="1"/>
    <xf numFmtId="4" fontId="3" fillId="4" borderId="0" xfId="0" applyNumberFormat="1" applyFont="1" applyFill="1"/>
    <xf numFmtId="0" fontId="3" fillId="4" borderId="0" xfId="0" applyFont="1" applyFill="1"/>
    <xf numFmtId="0" fontId="3" fillId="0" borderId="2" xfId="0" applyFont="1" applyBorder="1" applyAlignment="1">
      <alignment horizontal="center" wrapText="1"/>
    </xf>
    <xf numFmtId="4" fontId="2" fillId="0" borderId="26" xfId="0" applyNumberFormat="1" applyFont="1" applyBorder="1"/>
    <xf numFmtId="0" fontId="3" fillId="5" borderId="0" xfId="0" applyFont="1" applyFill="1"/>
    <xf numFmtId="0" fontId="14" fillId="5" borderId="0" xfId="0" applyFont="1" applyFill="1"/>
    <xf numFmtId="0" fontId="11" fillId="0" borderId="0" xfId="0" applyFont="1"/>
    <xf numFmtId="4" fontId="1" fillId="0" borderId="6" xfId="0" applyNumberFormat="1" applyFont="1" applyBorder="1"/>
    <xf numFmtId="4" fontId="2" fillId="0" borderId="0" xfId="0" applyNumberFormat="1" applyFont="1" applyAlignment="1">
      <alignment horizontal="right" vertical="justify"/>
    </xf>
    <xf numFmtId="0" fontId="4" fillId="0" borderId="19" xfId="0" applyFont="1" applyBorder="1"/>
    <xf numFmtId="0" fontId="4" fillId="0" borderId="28" xfId="0" applyFont="1" applyBorder="1"/>
    <xf numFmtId="4" fontId="1" fillId="0" borderId="21" xfId="0" applyNumberFormat="1" applyFont="1" applyBorder="1"/>
    <xf numFmtId="4" fontId="4" fillId="0" borderId="29" xfId="0" applyNumberFormat="1" applyFont="1" applyBorder="1"/>
    <xf numFmtId="4" fontId="4" fillId="0" borderId="9" xfId="0" applyNumberFormat="1" applyFont="1" applyBorder="1"/>
    <xf numFmtId="0" fontId="4" fillId="0" borderId="17" xfId="0" applyFont="1" applyBorder="1"/>
    <xf numFmtId="0" fontId="4" fillId="0" borderId="30" xfId="0" applyFont="1" applyBorder="1"/>
    <xf numFmtId="4" fontId="1" fillId="0" borderId="18" xfId="0" applyNumberFormat="1" applyFont="1" applyBorder="1"/>
    <xf numFmtId="4" fontId="4" fillId="0" borderId="8" xfId="0" applyNumberFormat="1" applyFont="1" applyBorder="1"/>
    <xf numFmtId="0" fontId="3" fillId="0" borderId="6" xfId="0" applyFont="1" applyBorder="1" applyAlignment="1">
      <alignment horizontal="center" wrapText="1"/>
    </xf>
    <xf numFmtId="4" fontId="4" fillId="0" borderId="0" xfId="0" applyNumberFormat="1" applyFont="1"/>
    <xf numFmtId="4" fontId="14" fillId="0" borderId="0" xfId="0" applyNumberFormat="1" applyFont="1"/>
    <xf numFmtId="4" fontId="17" fillId="0" borderId="0" xfId="0" applyNumberFormat="1" applyFont="1"/>
    <xf numFmtId="0" fontId="2" fillId="0" borderId="26" xfId="0" applyFont="1" applyBorder="1"/>
    <xf numFmtId="0" fontId="6" fillId="0" borderId="0" xfId="0" applyFont="1"/>
    <xf numFmtId="0" fontId="13" fillId="0" borderId="0" xfId="0" applyFont="1"/>
    <xf numFmtId="4" fontId="11" fillId="0" borderId="0" xfId="0" applyNumberFormat="1" applyFont="1"/>
    <xf numFmtId="4" fontId="13" fillId="0" borderId="15" xfId="0" applyNumberFormat="1" applyFont="1" applyBorder="1"/>
    <xf numFmtId="0" fontId="13" fillId="0" borderId="10" xfId="0" applyFont="1" applyBorder="1"/>
    <xf numFmtId="0" fontId="11" fillId="0" borderId="29" xfId="0" applyFont="1" applyBorder="1" applyAlignment="1">
      <alignment horizontal="center"/>
    </xf>
    <xf numFmtId="4" fontId="11" fillId="5" borderId="0" xfId="0" applyNumberFormat="1" applyFont="1" applyFill="1"/>
    <xf numFmtId="0" fontId="11" fillId="5" borderId="0" xfId="0" applyFont="1" applyFill="1"/>
    <xf numFmtId="4" fontId="11" fillId="0" borderId="20" xfId="0" applyNumberFormat="1" applyFont="1" applyBorder="1"/>
    <xf numFmtId="0" fontId="1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justify"/>
    </xf>
    <xf numFmtId="0" fontId="10" fillId="0" borderId="24" xfId="0" applyFont="1" applyBorder="1"/>
    <xf numFmtId="0" fontId="13" fillId="0" borderId="19" xfId="0" applyFont="1" applyBorder="1"/>
    <xf numFmtId="0" fontId="13" fillId="0" borderId="21" xfId="0" applyFont="1" applyBorder="1"/>
    <xf numFmtId="4" fontId="11" fillId="0" borderId="21" xfId="0" applyNumberFormat="1" applyFont="1" applyBorder="1"/>
    <xf numFmtId="4" fontId="13" fillId="0" borderId="21" xfId="0" applyNumberFormat="1" applyFont="1" applyBorder="1"/>
    <xf numFmtId="4" fontId="11" fillId="0" borderId="28" xfId="0" applyNumberFormat="1" applyFont="1" applyBorder="1"/>
    <xf numFmtId="4" fontId="10" fillId="0" borderId="29" xfId="0" applyNumberFormat="1" applyFont="1" applyBorder="1"/>
    <xf numFmtId="0" fontId="13" fillId="0" borderId="15" xfId="0" applyFont="1" applyBorder="1"/>
    <xf numFmtId="4" fontId="11" fillId="0" borderId="15" xfId="0" applyNumberFormat="1" applyFont="1" applyBorder="1"/>
    <xf numFmtId="4" fontId="11" fillId="0" borderId="11" xfId="0" applyNumberFormat="1" applyFont="1" applyBorder="1"/>
    <xf numFmtId="4" fontId="10" fillId="0" borderId="20" xfId="0" applyNumberFormat="1" applyFont="1" applyBorder="1"/>
    <xf numFmtId="0" fontId="13" fillId="0" borderId="12" xfId="0" applyFont="1" applyBorder="1"/>
    <xf numFmtId="0" fontId="13" fillId="0" borderId="16" xfId="0" applyFont="1" applyBorder="1"/>
    <xf numFmtId="4" fontId="11" fillId="0" borderId="16" xfId="0" applyNumberFormat="1" applyFont="1" applyBorder="1"/>
    <xf numFmtId="4" fontId="13" fillId="0" borderId="16" xfId="0" applyNumberFormat="1" applyFont="1" applyBorder="1"/>
    <xf numFmtId="4" fontId="11" fillId="0" borderId="13" xfId="0" applyNumberFormat="1" applyFont="1" applyBorder="1"/>
    <xf numFmtId="4" fontId="10" fillId="0" borderId="37" xfId="0" applyNumberFormat="1" applyFont="1" applyBorder="1"/>
    <xf numFmtId="0" fontId="11" fillId="0" borderId="1" xfId="0" applyFont="1" applyBorder="1"/>
    <xf numFmtId="0" fontId="11" fillId="0" borderId="5" xfId="0" applyFont="1" applyBorder="1"/>
    <xf numFmtId="4" fontId="11" fillId="0" borderId="5" xfId="0" applyNumberFormat="1" applyFont="1" applyBorder="1"/>
    <xf numFmtId="4" fontId="13" fillId="0" borderId="5" xfId="0" applyNumberFormat="1" applyFont="1" applyBorder="1"/>
    <xf numFmtId="4" fontId="11" fillId="0" borderId="2" xfId="0" applyNumberFormat="1" applyFont="1" applyBorder="1"/>
    <xf numFmtId="4" fontId="10" fillId="0" borderId="6" xfId="0" applyNumberFormat="1" applyFont="1" applyBorder="1"/>
    <xf numFmtId="4" fontId="18" fillId="0" borderId="0" xfId="0" applyNumberFormat="1" applyFont="1" applyAlignment="1">
      <alignment horizontal="center"/>
    </xf>
    <xf numFmtId="0" fontId="1" fillId="0" borderId="19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2" xfId="1" applyFont="1" applyBorder="1"/>
    <xf numFmtId="4" fontId="3" fillId="0" borderId="16" xfId="0" applyNumberFormat="1" applyFont="1" applyBorder="1"/>
    <xf numFmtId="4" fontId="3" fillId="0" borderId="37" xfId="0" applyNumberFormat="1" applyFont="1" applyBorder="1"/>
    <xf numFmtId="4" fontId="19" fillId="0" borderId="0" xfId="0" applyNumberFormat="1" applyFont="1"/>
    <xf numFmtId="4" fontId="1" fillId="0" borderId="5" xfId="0" applyNumberFormat="1" applyFont="1" applyBorder="1"/>
    <xf numFmtId="0" fontId="1" fillId="0" borderId="4" xfId="0" applyFont="1" applyBorder="1"/>
    <xf numFmtId="4" fontId="0" fillId="0" borderId="0" xfId="0" applyNumberFormat="1"/>
    <xf numFmtId="0" fontId="11" fillId="0" borderId="5" xfId="0" applyFont="1" applyBorder="1" applyAlignment="1">
      <alignment horizontal="center" vertical="justify" wrapText="1"/>
    </xf>
    <xf numFmtId="0" fontId="11" fillId="0" borderId="5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14" xfId="0" applyNumberFormat="1" applyFont="1" applyBorder="1"/>
    <xf numFmtId="0" fontId="11" fillId="0" borderId="2" xfId="0" applyFont="1" applyBorder="1"/>
    <xf numFmtId="0" fontId="20" fillId="0" borderId="0" xfId="1" applyFont="1"/>
    <xf numFmtId="4" fontId="21" fillId="0" borderId="0" xfId="0" applyNumberFormat="1" applyFont="1" applyAlignment="1">
      <alignment horizontal="center"/>
    </xf>
    <xf numFmtId="4" fontId="22" fillId="0" borderId="0" xfId="0" applyNumberFormat="1" applyFont="1"/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2" fillId="0" borderId="23" xfId="1" applyFont="1" applyBorder="1" applyAlignment="1">
      <alignment horizontal="center" vertical="justify"/>
    </xf>
    <xf numFmtId="0" fontId="23" fillId="0" borderId="38" xfId="1" applyFont="1" applyBorder="1" applyAlignment="1">
      <alignment horizontal="center" vertical="justify"/>
    </xf>
    <xf numFmtId="0" fontId="3" fillId="0" borderId="39" xfId="1" applyFont="1" applyBorder="1" applyAlignment="1">
      <alignment horizontal="center" vertical="justify"/>
    </xf>
    <xf numFmtId="0" fontId="3" fillId="0" borderId="25" xfId="1" applyFont="1" applyBorder="1" applyAlignment="1">
      <alignment horizontal="center" vertical="justify"/>
    </xf>
    <xf numFmtId="0" fontId="10" fillId="0" borderId="6" xfId="1" applyFont="1" applyBorder="1" applyAlignment="1">
      <alignment horizontal="center"/>
    </xf>
    <xf numFmtId="0" fontId="10" fillId="0" borderId="40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3" fillId="0" borderId="14" xfId="0" applyFont="1" applyBorder="1"/>
    <xf numFmtId="4" fontId="12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12" fillId="0" borderId="15" xfId="1" applyNumberFormat="1" applyFont="1" applyBorder="1"/>
    <xf numFmtId="4" fontId="10" fillId="0" borderId="15" xfId="1" applyNumberFormat="1" applyFont="1" applyBorder="1"/>
    <xf numFmtId="0" fontId="11" fillId="0" borderId="6" xfId="0" applyFont="1" applyBorder="1"/>
    <xf numFmtId="0" fontId="11" fillId="0" borderId="40" xfId="0" applyFont="1" applyBorder="1"/>
    <xf numFmtId="4" fontId="18" fillId="0" borderId="0" xfId="0" applyNumberFormat="1" applyFont="1"/>
    <xf numFmtId="4" fontId="14" fillId="0" borderId="0" xfId="0" applyNumberFormat="1" applyFont="1" applyAlignment="1">
      <alignment horizontal="center"/>
    </xf>
    <xf numFmtId="0" fontId="23" fillId="0" borderId="0" xfId="1" applyFont="1"/>
    <xf numFmtId="4" fontId="20" fillId="0" borderId="0" xfId="0" applyNumberFormat="1" applyFont="1"/>
    <xf numFmtId="0" fontId="1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0" fillId="0" borderId="4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2" fillId="0" borderId="42" xfId="1" applyFont="1" applyBorder="1"/>
    <xf numFmtId="4" fontId="4" fillId="0" borderId="7" xfId="0" applyNumberFormat="1" applyFont="1" applyBorder="1"/>
    <xf numFmtId="4" fontId="2" fillId="0" borderId="9" xfId="0" applyNumberFormat="1" applyFont="1" applyBorder="1"/>
    <xf numFmtId="4" fontId="10" fillId="0" borderId="43" xfId="0" applyNumberFormat="1" applyFont="1" applyBorder="1"/>
    <xf numFmtId="0" fontId="11" fillId="0" borderId="44" xfId="0" applyFont="1" applyBorder="1"/>
    <xf numFmtId="4" fontId="11" fillId="0" borderId="17" xfId="0" applyNumberFormat="1" applyFont="1" applyBorder="1"/>
    <xf numFmtId="4" fontId="10" fillId="0" borderId="45" xfId="0" applyNumberFormat="1" applyFont="1" applyBorder="1"/>
    <xf numFmtId="4" fontId="10" fillId="0" borderId="0" xfId="0" applyNumberFormat="1" applyFont="1"/>
    <xf numFmtId="0" fontId="2" fillId="0" borderId="0" xfId="1" applyFont="1"/>
    <xf numFmtId="0" fontId="12" fillId="0" borderId="1" xfId="1" applyFont="1" applyBorder="1" applyAlignment="1">
      <alignment horizontal="center"/>
    </xf>
    <xf numFmtId="0" fontId="13" fillId="0" borderId="5" xfId="0" applyFont="1" applyBorder="1" applyAlignment="1">
      <alignment horizontal="center" vertical="justify" wrapText="1"/>
    </xf>
    <xf numFmtId="0" fontId="13" fillId="0" borderId="5" xfId="0" applyFont="1" applyBorder="1" applyAlignment="1">
      <alignment horizontal="center" vertical="justify"/>
    </xf>
    <xf numFmtId="17" fontId="11" fillId="0" borderId="4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/>
    </xf>
    <xf numFmtId="4" fontId="12" fillId="0" borderId="14" xfId="0" applyNumberFormat="1" applyFont="1" applyBorder="1"/>
    <xf numFmtId="4" fontId="10" fillId="0" borderId="9" xfId="0" applyNumberFormat="1" applyFont="1" applyBorder="1"/>
    <xf numFmtId="4" fontId="11" fillId="0" borderId="4" xfId="0" applyNumberFormat="1" applyFont="1" applyBorder="1"/>
    <xf numFmtId="4" fontId="3" fillId="0" borderId="0" xfId="0" applyNumberFormat="1" applyFont="1" applyAlignment="1">
      <alignment horizontal="center"/>
    </xf>
    <xf numFmtId="0" fontId="10" fillId="0" borderId="0" xfId="0" applyFont="1"/>
    <xf numFmtId="0" fontId="24" fillId="0" borderId="0" xfId="0" applyFont="1"/>
    <xf numFmtId="0" fontId="16" fillId="0" borderId="0" xfId="0" applyFont="1"/>
    <xf numFmtId="0" fontId="22" fillId="0" borderId="0" xfId="0" applyFont="1"/>
    <xf numFmtId="0" fontId="10" fillId="0" borderId="22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2" fillId="0" borderId="22" xfId="1" applyFont="1" applyBorder="1" applyAlignment="1">
      <alignment horizontal="center" vertical="justify"/>
    </xf>
    <xf numFmtId="0" fontId="12" fillId="0" borderId="23" xfId="1" applyFont="1" applyBorder="1" applyAlignment="1">
      <alignment horizontal="center" vertical="justify"/>
    </xf>
    <xf numFmtId="0" fontId="12" fillId="0" borderId="38" xfId="1" applyFont="1" applyBorder="1" applyAlignment="1">
      <alignment horizontal="center" vertical="justify"/>
    </xf>
    <xf numFmtId="0" fontId="23" fillId="0" borderId="46" xfId="1" applyFont="1" applyBorder="1" applyAlignment="1">
      <alignment horizontal="center" vertical="justify"/>
    </xf>
    <xf numFmtId="0" fontId="10" fillId="0" borderId="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2" fillId="0" borderId="7" xfId="1" applyFont="1" applyBorder="1"/>
    <xf numFmtId="0" fontId="12" fillId="0" borderId="14" xfId="1" applyFont="1" applyBorder="1"/>
    <xf numFmtId="4" fontId="2" fillId="0" borderId="14" xfId="1" applyNumberFormat="1" applyFont="1" applyBorder="1"/>
    <xf numFmtId="4" fontId="3" fillId="0" borderId="9" xfId="1" applyNumberFormat="1" applyFont="1" applyBorder="1"/>
    <xf numFmtId="0" fontId="12" fillId="0" borderId="16" xfId="1" applyFont="1" applyBorder="1"/>
    <xf numFmtId="4" fontId="2" fillId="0" borderId="16" xfId="1" applyNumberFormat="1" applyFont="1" applyBorder="1"/>
    <xf numFmtId="4" fontId="3" fillId="0" borderId="37" xfId="1" applyNumberFormat="1" applyFont="1" applyBorder="1"/>
    <xf numFmtId="0" fontId="10" fillId="0" borderId="3" xfId="1" applyFont="1" applyBorder="1"/>
    <xf numFmtId="0" fontId="10" fillId="0" borderId="34" xfId="1" applyFont="1" applyBorder="1"/>
    <xf numFmtId="4" fontId="10" fillId="0" borderId="6" xfId="1" applyNumberFormat="1" applyFont="1" applyBorder="1"/>
    <xf numFmtId="4" fontId="10" fillId="0" borderId="3" xfId="1" applyNumberFormat="1" applyFont="1" applyBorder="1"/>
    <xf numFmtId="0" fontId="11" fillId="0" borderId="2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4" fontId="1" fillId="0" borderId="4" xfId="0" applyNumberFormat="1" applyFont="1" applyBorder="1"/>
    <xf numFmtId="0" fontId="11" fillId="0" borderId="4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7" fontId="11" fillId="0" borderId="6" xfId="0" applyNumberFormat="1" applyFont="1" applyBorder="1" applyAlignment="1">
      <alignment horizontal="center" vertical="justify"/>
    </xf>
    <xf numFmtId="0" fontId="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" fillId="0" borderId="31" xfId="0" applyNumberFormat="1" applyFont="1" applyBorder="1"/>
    <xf numFmtId="0" fontId="12" fillId="0" borderId="0" xfId="1" applyFont="1"/>
    <xf numFmtId="0" fontId="10" fillId="0" borderId="47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2" fillId="0" borderId="21" xfId="1" applyFont="1" applyBorder="1" applyAlignment="1">
      <alignment horizontal="left"/>
    </xf>
    <xf numFmtId="4" fontId="12" fillId="0" borderId="21" xfId="1" applyNumberFormat="1" applyFont="1" applyBorder="1"/>
    <xf numFmtId="4" fontId="10" fillId="0" borderId="21" xfId="1" applyNumberFormat="1" applyFont="1" applyBorder="1" applyAlignment="1">
      <alignment horizontal="right"/>
    </xf>
    <xf numFmtId="4" fontId="10" fillId="0" borderId="21" xfId="1" applyNumberFormat="1" applyFont="1" applyBorder="1"/>
    <xf numFmtId="4" fontId="10" fillId="0" borderId="29" xfId="1" applyNumberFormat="1" applyFont="1" applyBorder="1"/>
    <xf numFmtId="4" fontId="10" fillId="0" borderId="15" xfId="1" applyNumberFormat="1" applyFont="1" applyBorder="1" applyAlignment="1">
      <alignment horizontal="right"/>
    </xf>
    <xf numFmtId="4" fontId="10" fillId="0" borderId="20" xfId="1" applyNumberFormat="1" applyFont="1" applyBorder="1"/>
    <xf numFmtId="4" fontId="12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11" fillId="0" borderId="25" xfId="0" applyFont="1" applyBorder="1" applyAlignment="1">
      <alignment horizontal="center" vertical="justify" wrapText="1"/>
    </xf>
    <xf numFmtId="0" fontId="12" fillId="0" borderId="8" xfId="1" applyFont="1" applyBorder="1" applyAlignment="1">
      <alignment horizontal="left"/>
    </xf>
    <xf numFmtId="4" fontId="10" fillId="0" borderId="15" xfId="0" applyNumberFormat="1" applyFont="1" applyBorder="1"/>
    <xf numFmtId="4" fontId="8" fillId="0" borderId="48" xfId="0" applyNumberFormat="1" applyFont="1" applyBorder="1"/>
    <xf numFmtId="4" fontId="12" fillId="0" borderId="0" xfId="0" applyNumberFormat="1" applyFont="1"/>
    <xf numFmtId="0" fontId="12" fillId="0" borderId="11" xfId="1" applyFont="1" applyBorder="1" applyAlignment="1">
      <alignment horizontal="left"/>
    </xf>
    <xf numFmtId="0" fontId="13" fillId="0" borderId="11" xfId="0" applyFont="1" applyBorder="1"/>
    <xf numFmtId="0" fontId="11" fillId="0" borderId="34" xfId="0" applyFont="1" applyBorder="1"/>
    <xf numFmtId="17" fontId="11" fillId="0" borderId="4" xfId="0" applyNumberFormat="1" applyFont="1" applyBorder="1" applyAlignment="1">
      <alignment horizontal="center" vertical="justify" wrapText="1"/>
    </xf>
    <xf numFmtId="4" fontId="10" fillId="0" borderId="49" xfId="0" applyNumberFormat="1" applyFont="1" applyBorder="1"/>
    <xf numFmtId="4" fontId="10" fillId="0" borderId="50" xfId="0" applyNumberFormat="1" applyFont="1" applyBorder="1"/>
    <xf numFmtId="4" fontId="11" fillId="0" borderId="37" xfId="0" applyNumberFormat="1" applyFont="1" applyBorder="1"/>
    <xf numFmtId="0" fontId="13" fillId="0" borderId="7" xfId="0" applyFont="1" applyBorder="1"/>
    <xf numFmtId="4" fontId="13" fillId="0" borderId="14" xfId="0" applyNumberFormat="1" applyFont="1" applyBorder="1"/>
    <xf numFmtId="4" fontId="11" fillId="0" borderId="9" xfId="0" applyNumberFormat="1" applyFont="1" applyBorder="1"/>
    <xf numFmtId="0" fontId="13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51" xfId="0" applyNumberFormat="1" applyFont="1" applyBorder="1"/>
    <xf numFmtId="0" fontId="3" fillId="0" borderId="34" xfId="0" applyFont="1" applyBorder="1" applyAlignment="1">
      <alignment horizontal="center" wrapText="1"/>
    </xf>
    <xf numFmtId="4" fontId="4" fillId="0" borderId="43" xfId="0" applyNumberFormat="1" applyFont="1" applyBorder="1"/>
    <xf numFmtId="4" fontId="4" fillId="0" borderId="15" xfId="0" applyNumberFormat="1" applyFont="1" applyBorder="1"/>
    <xf numFmtId="0" fontId="3" fillId="0" borderId="39" xfId="0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0" fontId="3" fillId="0" borderId="46" xfId="0" applyFont="1" applyBorder="1" applyAlignment="1">
      <alignment horizontal="center" wrapText="1"/>
    </xf>
    <xf numFmtId="4" fontId="3" fillId="0" borderId="32" xfId="1" applyNumberFormat="1" applyFont="1" applyBorder="1"/>
    <xf numFmtId="4" fontId="2" fillId="0" borderId="15" xfId="0" applyNumberFormat="1" applyFont="1" applyBorder="1" applyAlignment="1">
      <alignment horizontal="right" vertical="justify"/>
    </xf>
    <xf numFmtId="4" fontId="2" fillId="0" borderId="19" xfId="0" applyNumberFormat="1" applyFont="1" applyBorder="1"/>
    <xf numFmtId="4" fontId="2" fillId="0" borderId="21" xfId="0" applyNumberFormat="1" applyFont="1" applyBorder="1"/>
    <xf numFmtId="4" fontId="2" fillId="0" borderId="21" xfId="0" applyNumberFormat="1" applyFont="1" applyBorder="1" applyAlignment="1">
      <alignment horizontal="right" vertical="justify"/>
    </xf>
    <xf numFmtId="4" fontId="2" fillId="0" borderId="17" xfId="0" applyNumberFormat="1" applyFont="1" applyBorder="1"/>
    <xf numFmtId="4" fontId="2" fillId="0" borderId="18" xfId="0" applyNumberFormat="1" applyFont="1" applyBorder="1"/>
    <xf numFmtId="4" fontId="2" fillId="0" borderId="18" xfId="0" applyNumberFormat="1" applyFont="1" applyBorder="1" applyAlignment="1">
      <alignment horizontal="right" vertical="justify"/>
    </xf>
    <xf numFmtId="4" fontId="4" fillId="0" borderId="33" xfId="0" applyNumberFormat="1" applyFont="1" applyBorder="1"/>
    <xf numFmtId="4" fontId="4" fillId="0" borderId="20" xfId="0" applyNumberFormat="1" applyFont="1" applyBorder="1"/>
    <xf numFmtId="0" fontId="3" fillId="0" borderId="38" xfId="1" applyFont="1" applyBorder="1" applyAlignment="1">
      <alignment horizontal="center"/>
    </xf>
    <xf numFmtId="0" fontId="3" fillId="0" borderId="52" xfId="1" applyFont="1" applyBorder="1"/>
    <xf numFmtId="0" fontId="2" fillId="0" borderId="19" xfId="1" applyFont="1" applyBorder="1"/>
    <xf numFmtId="0" fontId="2" fillId="0" borderId="28" xfId="1" applyFont="1" applyBorder="1"/>
    <xf numFmtId="0" fontId="2" fillId="0" borderId="17" xfId="1" applyFont="1" applyBorder="1"/>
    <xf numFmtId="0" fontId="2" fillId="0" borderId="30" xfId="1" applyFont="1" applyBorder="1"/>
    <xf numFmtId="4" fontId="4" fillId="0" borderId="26" xfId="0" applyNumberFormat="1" applyFont="1" applyBorder="1"/>
    <xf numFmtId="4" fontId="1" fillId="0" borderId="35" xfId="0" applyNumberFormat="1" applyFont="1" applyBorder="1"/>
    <xf numFmtId="4" fontId="2" fillId="0" borderId="19" xfId="0" applyNumberFormat="1" applyFont="1" applyBorder="1" applyAlignment="1">
      <alignment horizontal="right" vertical="justify"/>
    </xf>
    <xf numFmtId="4" fontId="2" fillId="0" borderId="10" xfId="0" applyNumberFormat="1" applyFont="1" applyBorder="1" applyAlignment="1">
      <alignment horizontal="right" vertical="justify"/>
    </xf>
    <xf numFmtId="4" fontId="2" fillId="0" borderId="17" xfId="0" applyNumberFormat="1" applyFont="1" applyBorder="1" applyAlignment="1">
      <alignment horizontal="right" vertical="justify"/>
    </xf>
    <xf numFmtId="0" fontId="6" fillId="0" borderId="0" xfId="0" applyFont="1" applyAlignment="1">
      <alignment horizontal="left"/>
    </xf>
    <xf numFmtId="4" fontId="1" fillId="2" borderId="5" xfId="0" applyNumberFormat="1" applyFont="1" applyFill="1" applyBorder="1"/>
    <xf numFmtId="0" fontId="25" fillId="0" borderId="0" xfId="0" applyFont="1"/>
    <xf numFmtId="0" fontId="13" fillId="0" borderId="2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23" xfId="0" applyFont="1" applyBorder="1" applyAlignment="1">
      <alignment horizontal="center" vertical="justify"/>
    </xf>
    <xf numFmtId="0" fontId="11" fillId="0" borderId="36" xfId="0" applyFont="1" applyBorder="1" applyAlignment="1">
      <alignment horizontal="center" vertical="justify"/>
    </xf>
    <xf numFmtId="0" fontId="13" fillId="0" borderId="2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19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justify"/>
    </xf>
    <xf numFmtId="0" fontId="11" fillId="2" borderId="18" xfId="0" applyFont="1" applyFill="1" applyBorder="1" applyAlignment="1">
      <alignment horizontal="center" vertical="justify"/>
    </xf>
    <xf numFmtId="0" fontId="11" fillId="2" borderId="25" xfId="0" applyFont="1" applyFill="1" applyBorder="1" applyAlignment="1">
      <alignment horizontal="center" vertical="justify"/>
    </xf>
    <xf numFmtId="0" fontId="11" fillId="2" borderId="24" xfId="0" applyFont="1" applyFill="1" applyBorder="1" applyAlignment="1">
      <alignment horizontal="center" vertical="justify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topLeftCell="A34" workbookViewId="0">
      <selection activeCell="O57" sqref="O57"/>
    </sheetView>
  </sheetViews>
  <sheetFormatPr defaultRowHeight="15" x14ac:dyDescent="0.25"/>
  <cols>
    <col min="1" max="1" width="7" style="2" customWidth="1"/>
    <col min="2" max="2" width="24.5703125" style="2" customWidth="1"/>
    <col min="3" max="3" width="14" style="2" customWidth="1"/>
    <col min="4" max="6" width="13.7109375" style="2" customWidth="1"/>
    <col min="7" max="7" width="18.140625" style="2" customWidth="1"/>
    <col min="8" max="8" width="11.42578125" style="2" bestFit="1" customWidth="1"/>
    <col min="9" max="9" width="10" style="2" bestFit="1" customWidth="1"/>
    <col min="10" max="10" width="13.7109375" style="2" bestFit="1" customWidth="1"/>
    <col min="11" max="16384" width="9.140625" style="2"/>
  </cols>
  <sheetData>
    <row r="1" spans="1:10" x14ac:dyDescent="0.25">
      <c r="A1" s="1" t="s">
        <v>0</v>
      </c>
    </row>
    <row r="2" spans="1:10" ht="15" customHeight="1" x14ac:dyDescent="0.25">
      <c r="A2" s="105" t="s">
        <v>176</v>
      </c>
      <c r="B2" s="106"/>
    </row>
    <row r="3" spans="1:10" ht="17.25" customHeight="1" x14ac:dyDescent="0.25">
      <c r="A3" s="3"/>
      <c r="B3" s="3"/>
      <c r="D3" s="59" t="s">
        <v>1</v>
      </c>
      <c r="G3" s="3"/>
    </row>
    <row r="4" spans="1:10" x14ac:dyDescent="0.25">
      <c r="A4" s="3"/>
      <c r="B4" s="3"/>
      <c r="C4" s="3"/>
      <c r="D4" s="59"/>
      <c r="E4" s="59"/>
      <c r="F4" s="59"/>
      <c r="G4" s="3"/>
    </row>
    <row r="5" spans="1:10" s="4" customFormat="1" x14ac:dyDescent="0.25">
      <c r="A5" s="3" t="s">
        <v>2</v>
      </c>
      <c r="B5" s="3"/>
      <c r="C5" s="3" t="s">
        <v>73</v>
      </c>
      <c r="G5" s="3" t="s">
        <v>3</v>
      </c>
    </row>
    <row r="6" spans="1:10" s="4" customFormat="1" x14ac:dyDescent="0.25">
      <c r="A6" s="3" t="s">
        <v>28</v>
      </c>
      <c r="B6" s="3"/>
      <c r="C6" s="3" t="s">
        <v>29</v>
      </c>
      <c r="G6" s="1" t="s">
        <v>69</v>
      </c>
    </row>
    <row r="7" spans="1:10" s="4" customFormat="1" x14ac:dyDescent="0.25">
      <c r="A7" s="3"/>
      <c r="B7" s="3"/>
      <c r="D7" s="3"/>
      <c r="E7" s="3"/>
      <c r="F7" s="3"/>
      <c r="G7" s="2"/>
    </row>
    <row r="8" spans="1:10" s="4" customFormat="1" x14ac:dyDescent="0.25">
      <c r="A8" s="3"/>
      <c r="B8" s="3"/>
      <c r="C8" s="2"/>
      <c r="D8" s="3"/>
      <c r="E8" s="3"/>
      <c r="F8" s="3"/>
      <c r="G8" s="2"/>
    </row>
    <row r="9" spans="1:10" s="4" customFormat="1" x14ac:dyDescent="0.25">
      <c r="A9" s="3"/>
      <c r="B9" s="3"/>
      <c r="C9" s="2"/>
      <c r="D9" s="3"/>
      <c r="E9" s="3"/>
      <c r="F9" s="3"/>
      <c r="G9" s="2"/>
    </row>
    <row r="10" spans="1:10" s="4" customFormat="1" ht="14.25" customHeight="1" x14ac:dyDescent="0.25">
      <c r="A10" s="3"/>
      <c r="B10" s="3"/>
      <c r="C10" s="2"/>
      <c r="D10" s="3"/>
      <c r="E10" s="3"/>
      <c r="F10" s="3"/>
      <c r="G10" s="2"/>
    </row>
    <row r="11" spans="1:10" ht="15" customHeight="1" x14ac:dyDescent="0.25">
      <c r="A11" s="3"/>
      <c r="B11" s="27" t="s">
        <v>168</v>
      </c>
      <c r="D11" s="28"/>
    </row>
    <row r="12" spans="1:10" ht="15" customHeight="1" x14ac:dyDescent="0.25">
      <c r="A12" s="3"/>
      <c r="B12" s="332" t="s">
        <v>169</v>
      </c>
      <c r="D12" s="124"/>
      <c r="E12" s="124"/>
      <c r="F12" s="124"/>
      <c r="G12" s="61"/>
      <c r="H12" s="61"/>
      <c r="I12" s="61"/>
      <c r="J12" s="61"/>
    </row>
    <row r="13" spans="1:10" x14ac:dyDescent="0.25">
      <c r="A13" s="3"/>
      <c r="B13" s="25"/>
      <c r="C13" s="26"/>
      <c r="D13" s="124"/>
      <c r="E13" s="124"/>
      <c r="F13" s="124"/>
      <c r="G13" s="61"/>
      <c r="H13" s="61"/>
      <c r="I13" s="61"/>
      <c r="J13" s="61"/>
    </row>
    <row r="14" spans="1:10" x14ac:dyDescent="0.25">
      <c r="D14" s="124"/>
      <c r="E14" s="124"/>
      <c r="F14" s="124"/>
      <c r="G14" s="61"/>
    </row>
    <row r="15" spans="1:10" ht="15.75" thickBot="1" x14ac:dyDescent="0.3">
      <c r="A15" s="3" t="s">
        <v>4</v>
      </c>
      <c r="B15" s="7"/>
      <c r="G15" s="82" t="s">
        <v>30</v>
      </c>
    </row>
    <row r="16" spans="1:10" ht="15.75" thickBot="1" x14ac:dyDescent="0.3">
      <c r="A16" s="8" t="s">
        <v>5</v>
      </c>
      <c r="B16" s="9" t="s">
        <v>6</v>
      </c>
      <c r="C16" s="77" t="s">
        <v>183</v>
      </c>
      <c r="D16" s="78" t="s">
        <v>70</v>
      </c>
      <c r="E16" s="103" t="s">
        <v>66</v>
      </c>
      <c r="F16" s="304" t="s">
        <v>170</v>
      </c>
      <c r="G16" s="119" t="s">
        <v>48</v>
      </c>
    </row>
    <row r="17" spans="1:11" x14ac:dyDescent="0.25">
      <c r="A17" s="30">
        <v>1</v>
      </c>
      <c r="B17" s="31" t="s">
        <v>7</v>
      </c>
      <c r="C17" s="22">
        <v>77018.44</v>
      </c>
      <c r="D17" s="22">
        <v>87317.47</v>
      </c>
      <c r="E17" s="29">
        <v>88062.09</v>
      </c>
      <c r="F17" s="29">
        <v>79664</v>
      </c>
      <c r="G17" s="305">
        <f>SUM(C17:F17)</f>
        <v>332062</v>
      </c>
      <c r="K17" s="6"/>
    </row>
    <row r="18" spans="1:11" x14ac:dyDescent="0.25">
      <c r="A18" s="10">
        <v>2</v>
      </c>
      <c r="B18" s="11" t="s">
        <v>8</v>
      </c>
      <c r="C18" s="81">
        <v>66730.94</v>
      </c>
      <c r="D18" s="81">
        <v>79812.56</v>
      </c>
      <c r="E18" s="306">
        <v>80975.5</v>
      </c>
      <c r="F18" s="306">
        <v>73254</v>
      </c>
      <c r="G18" s="305">
        <f t="shared" ref="G18:G25" si="0">SUM(C18:F18)</f>
        <v>300773</v>
      </c>
      <c r="K18" s="6"/>
    </row>
    <row r="19" spans="1:11" x14ac:dyDescent="0.25">
      <c r="A19" s="10">
        <v>3</v>
      </c>
      <c r="B19" s="11" t="s">
        <v>9</v>
      </c>
      <c r="C19" s="81">
        <v>72376.67</v>
      </c>
      <c r="D19" s="81">
        <v>85041.49</v>
      </c>
      <c r="E19" s="306">
        <v>86278.84</v>
      </c>
      <c r="F19" s="306">
        <v>78050</v>
      </c>
      <c r="G19" s="305">
        <f t="shared" si="0"/>
        <v>321747</v>
      </c>
      <c r="K19" s="6"/>
    </row>
    <row r="20" spans="1:11" x14ac:dyDescent="0.25">
      <c r="A20" s="10">
        <v>4</v>
      </c>
      <c r="B20" s="11" t="s">
        <v>10</v>
      </c>
      <c r="C20" s="81">
        <v>87398.11</v>
      </c>
      <c r="D20" s="81">
        <v>97923.82</v>
      </c>
      <c r="E20" s="306">
        <v>99351.069999999992</v>
      </c>
      <c r="F20" s="306">
        <v>89877</v>
      </c>
      <c r="G20" s="305">
        <f t="shared" si="0"/>
        <v>374550</v>
      </c>
      <c r="K20" s="6"/>
    </row>
    <row r="21" spans="1:11" x14ac:dyDescent="0.25">
      <c r="A21" s="10">
        <v>5</v>
      </c>
      <c r="B21" s="11" t="s">
        <v>11</v>
      </c>
      <c r="C21" s="81">
        <v>68765.33</v>
      </c>
      <c r="D21" s="81">
        <v>72920.509999999995</v>
      </c>
      <c r="E21" s="306">
        <v>73962.16</v>
      </c>
      <c r="F21" s="306">
        <v>66908</v>
      </c>
      <c r="G21" s="305">
        <f t="shared" si="0"/>
        <v>282556</v>
      </c>
      <c r="K21" s="6"/>
    </row>
    <row r="22" spans="1:11" x14ac:dyDescent="0.25">
      <c r="A22" s="10">
        <v>6</v>
      </c>
      <c r="B22" s="11" t="s">
        <v>12</v>
      </c>
      <c r="C22" s="81">
        <v>56683.58</v>
      </c>
      <c r="D22" s="81">
        <v>61747.15</v>
      </c>
      <c r="E22" s="306">
        <v>62626.27</v>
      </c>
      <c r="F22" s="306">
        <v>56655</v>
      </c>
      <c r="G22" s="305">
        <f t="shared" si="0"/>
        <v>237712</v>
      </c>
      <c r="K22" s="6"/>
    </row>
    <row r="23" spans="1:11" x14ac:dyDescent="0.25">
      <c r="A23" s="10">
        <v>7</v>
      </c>
      <c r="B23" s="11" t="s">
        <v>13</v>
      </c>
      <c r="C23" s="81">
        <v>64692.49</v>
      </c>
      <c r="D23" s="81">
        <v>75466.759999999995</v>
      </c>
      <c r="E23" s="306">
        <v>82372.750000000015</v>
      </c>
      <c r="F23" s="306">
        <v>71533</v>
      </c>
      <c r="G23" s="305">
        <f t="shared" si="0"/>
        <v>294065</v>
      </c>
      <c r="K23" s="6"/>
    </row>
    <row r="24" spans="1:11" x14ac:dyDescent="0.25">
      <c r="A24" s="10">
        <v>8</v>
      </c>
      <c r="B24" s="11" t="s">
        <v>14</v>
      </c>
      <c r="C24" s="81">
        <v>37243.64</v>
      </c>
      <c r="D24" s="81">
        <v>46161.98</v>
      </c>
      <c r="E24" s="306">
        <v>46749.32</v>
      </c>
      <c r="F24" s="306">
        <v>42291</v>
      </c>
      <c r="G24" s="305">
        <f t="shared" si="0"/>
        <v>172445.94</v>
      </c>
      <c r="K24" s="6"/>
    </row>
    <row r="25" spans="1:11" ht="15.75" thickBot="1" x14ac:dyDescent="0.3">
      <c r="A25" s="12">
        <v>9</v>
      </c>
      <c r="B25" s="13" t="s">
        <v>15</v>
      </c>
      <c r="C25" s="85">
        <v>33072.620000000003</v>
      </c>
      <c r="D25" s="85">
        <v>41645.370000000003</v>
      </c>
      <c r="E25" s="80">
        <v>45567.63</v>
      </c>
      <c r="F25" s="80">
        <v>39796</v>
      </c>
      <c r="G25" s="305">
        <f t="shared" si="0"/>
        <v>160081.62</v>
      </c>
      <c r="K25" s="6"/>
    </row>
    <row r="26" spans="1:11" ht="15.75" thickBot="1" x14ac:dyDescent="0.3">
      <c r="A26" s="14"/>
      <c r="B26" s="14" t="s">
        <v>16</v>
      </c>
      <c r="C26" s="21">
        <f>SUM(C17:C25)</f>
        <v>563981.81999999995</v>
      </c>
      <c r="D26" s="21">
        <f t="shared" ref="D26:G26" si="1">SUM(D17:D25)</f>
        <v>648037.11</v>
      </c>
      <c r="E26" s="21">
        <f t="shared" si="1"/>
        <v>665945.63</v>
      </c>
      <c r="F26" s="21">
        <f t="shared" si="1"/>
        <v>598028</v>
      </c>
      <c r="G26" s="108">
        <f t="shared" si="1"/>
        <v>2475992.56</v>
      </c>
      <c r="K26" s="6"/>
    </row>
    <row r="27" spans="1:11" x14ac:dyDescent="0.25">
      <c r="A27" s="15"/>
      <c r="B27" s="15"/>
      <c r="C27" s="94"/>
      <c r="D27" s="94"/>
      <c r="E27" s="94"/>
      <c r="F27" s="94"/>
      <c r="G27" s="94"/>
    </row>
    <row r="28" spans="1:11" x14ac:dyDescent="0.25">
      <c r="A28" s="15"/>
      <c r="B28" s="15"/>
      <c r="C28" s="94"/>
      <c r="D28" s="94"/>
      <c r="E28" s="94"/>
      <c r="F28" s="94"/>
      <c r="G28" s="94"/>
    </row>
    <row r="29" spans="1:11" ht="15.75" thickBot="1" x14ac:dyDescent="0.3">
      <c r="A29" s="15" t="s">
        <v>61</v>
      </c>
      <c r="B29" s="15"/>
      <c r="C29" s="94"/>
      <c r="D29" s="94"/>
      <c r="E29" s="94"/>
      <c r="F29" s="94"/>
      <c r="G29" s="94"/>
    </row>
    <row r="30" spans="1:11" ht="15.75" thickBot="1" x14ac:dyDescent="0.3">
      <c r="A30" s="8" t="s">
        <v>5</v>
      </c>
      <c r="B30" s="9" t="s">
        <v>6</v>
      </c>
      <c r="C30" s="96" t="s">
        <v>49</v>
      </c>
      <c r="D30" s="78" t="s">
        <v>46</v>
      </c>
      <c r="E30" s="103" t="s">
        <v>66</v>
      </c>
      <c r="F30" s="304" t="s">
        <v>170</v>
      </c>
      <c r="G30" s="79" t="s">
        <v>48</v>
      </c>
    </row>
    <row r="31" spans="1:11" x14ac:dyDescent="0.25">
      <c r="A31" s="110">
        <v>1</v>
      </c>
      <c r="B31" s="111" t="s">
        <v>7</v>
      </c>
      <c r="C31" s="112"/>
      <c r="D31" s="112"/>
      <c r="E31" s="112"/>
      <c r="F31" s="112"/>
      <c r="G31" s="113">
        <f>SUM(C31:F31)</f>
        <v>0</v>
      </c>
    </row>
    <row r="32" spans="1:11" x14ac:dyDescent="0.25">
      <c r="A32" s="10">
        <v>2</v>
      </c>
      <c r="B32" s="11" t="s">
        <v>8</v>
      </c>
      <c r="C32" s="306">
        <v>7685.5</v>
      </c>
      <c r="D32" s="306">
        <v>9158.32</v>
      </c>
      <c r="E32" s="306"/>
      <c r="F32" s="95"/>
      <c r="G32" s="320">
        <f t="shared" ref="G32:G39" si="2">SUM(C32:F32)</f>
        <v>16843.82</v>
      </c>
    </row>
    <row r="33" spans="1:11" x14ac:dyDescent="0.25">
      <c r="A33" s="10">
        <v>3</v>
      </c>
      <c r="B33" s="11" t="s">
        <v>9</v>
      </c>
      <c r="C33" s="306">
        <v>9351.26</v>
      </c>
      <c r="D33" s="306">
        <v>13193.66</v>
      </c>
      <c r="E33" s="306"/>
      <c r="F33" s="95"/>
      <c r="G33" s="320">
        <f t="shared" si="2"/>
        <v>22544.92</v>
      </c>
    </row>
    <row r="34" spans="1:11" x14ac:dyDescent="0.25">
      <c r="A34" s="10">
        <v>4</v>
      </c>
      <c r="B34" s="11" t="s">
        <v>10</v>
      </c>
      <c r="C34" s="306">
        <v>1641.67</v>
      </c>
      <c r="D34" s="306">
        <v>5745.62</v>
      </c>
      <c r="E34" s="306"/>
      <c r="F34" s="95"/>
      <c r="G34" s="320">
        <f t="shared" si="2"/>
        <v>7387.29</v>
      </c>
    </row>
    <row r="35" spans="1:11" x14ac:dyDescent="0.25">
      <c r="A35" s="10">
        <v>5</v>
      </c>
      <c r="B35" s="11" t="s">
        <v>11</v>
      </c>
      <c r="C35" s="306">
        <v>6839.84</v>
      </c>
      <c r="D35" s="306">
        <v>11044.4</v>
      </c>
      <c r="E35" s="306"/>
      <c r="F35" s="95"/>
      <c r="G35" s="320">
        <f t="shared" si="2"/>
        <v>17884.239999999998</v>
      </c>
    </row>
    <row r="36" spans="1:11" x14ac:dyDescent="0.25">
      <c r="A36" s="10">
        <v>6</v>
      </c>
      <c r="B36" s="11" t="s">
        <v>12</v>
      </c>
      <c r="C36" s="306">
        <v>6291.65</v>
      </c>
      <c r="D36" s="306">
        <v>16267.63</v>
      </c>
      <c r="E36" s="306"/>
      <c r="F36" s="95"/>
      <c r="G36" s="320">
        <f t="shared" si="2"/>
        <v>22559.279999999999</v>
      </c>
    </row>
    <row r="37" spans="1:11" x14ac:dyDescent="0.25">
      <c r="A37" s="10">
        <v>7</v>
      </c>
      <c r="B37" s="11" t="s">
        <v>13</v>
      </c>
      <c r="C37" s="306"/>
      <c r="D37" s="306"/>
      <c r="E37" s="306"/>
      <c r="F37" s="95"/>
      <c r="G37" s="320">
        <f t="shared" si="2"/>
        <v>0</v>
      </c>
    </row>
    <row r="38" spans="1:11" x14ac:dyDescent="0.25">
      <c r="A38" s="10">
        <v>8</v>
      </c>
      <c r="B38" s="11" t="s">
        <v>14</v>
      </c>
      <c r="C38" s="306"/>
      <c r="D38" s="306">
        <v>304.18</v>
      </c>
      <c r="E38" s="306"/>
      <c r="F38" s="95"/>
      <c r="G38" s="320">
        <f t="shared" si="2"/>
        <v>304.18</v>
      </c>
    </row>
    <row r="39" spans="1:11" ht="15.75" thickBot="1" x14ac:dyDescent="0.3">
      <c r="A39" s="115">
        <v>9</v>
      </c>
      <c r="B39" s="116" t="s">
        <v>15</v>
      </c>
      <c r="C39" s="117"/>
      <c r="D39" s="117"/>
      <c r="E39" s="117"/>
      <c r="F39" s="117"/>
      <c r="G39" s="319">
        <f t="shared" si="2"/>
        <v>0</v>
      </c>
    </row>
    <row r="40" spans="1:11" ht="15.75" thickBot="1" x14ac:dyDescent="0.3">
      <c r="A40" s="14"/>
      <c r="B40" s="14" t="s">
        <v>16</v>
      </c>
      <c r="C40" s="171">
        <f>SUM(C31:C39)</f>
        <v>31809.919999999998</v>
      </c>
      <c r="D40" s="171">
        <f t="shared" ref="D40:G40" si="3">SUM(D31:D39)</f>
        <v>55713.81</v>
      </c>
      <c r="E40" s="171">
        <f t="shared" si="3"/>
        <v>0</v>
      </c>
      <c r="F40" s="171">
        <f t="shared" si="3"/>
        <v>0</v>
      </c>
      <c r="G40" s="258">
        <f t="shared" si="3"/>
        <v>87523.729999999981</v>
      </c>
    </row>
    <row r="41" spans="1:11" x14ac:dyDescent="0.25">
      <c r="A41" s="15"/>
      <c r="B41" s="15"/>
      <c r="C41" s="94"/>
      <c r="D41" s="94"/>
      <c r="E41" s="94"/>
      <c r="F41" s="94"/>
      <c r="G41" s="94"/>
    </row>
    <row r="43" spans="1:11" ht="15.75" thickBot="1" x14ac:dyDescent="0.3">
      <c r="A43" s="3" t="s">
        <v>17</v>
      </c>
    </row>
    <row r="44" spans="1:11" ht="15.75" thickBot="1" x14ac:dyDescent="0.3">
      <c r="A44" s="186" t="s">
        <v>5</v>
      </c>
      <c r="B44" s="321" t="s">
        <v>6</v>
      </c>
      <c r="C44" s="77" t="s">
        <v>183</v>
      </c>
      <c r="D44" s="78" t="s">
        <v>70</v>
      </c>
      <c r="E44" s="103" t="s">
        <v>66</v>
      </c>
      <c r="F44" s="304" t="s">
        <v>170</v>
      </c>
      <c r="G44" s="310" t="s">
        <v>48</v>
      </c>
      <c r="K44" s="6"/>
    </row>
    <row r="45" spans="1:11" x14ac:dyDescent="0.25">
      <c r="A45" s="323">
        <v>1</v>
      </c>
      <c r="B45" s="324" t="s">
        <v>13</v>
      </c>
      <c r="C45" s="313">
        <v>925.3</v>
      </c>
      <c r="D45" s="314">
        <v>827.9</v>
      </c>
      <c r="E45" s="315">
        <v>1147</v>
      </c>
      <c r="F45" s="315">
        <v>1060</v>
      </c>
      <c r="G45" s="113">
        <f>SUM(C45:F45)</f>
        <v>3960.2</v>
      </c>
      <c r="J45" s="6"/>
      <c r="K45" s="6"/>
    </row>
    <row r="46" spans="1:11" ht="15.75" thickBot="1" x14ac:dyDescent="0.3">
      <c r="A46" s="325">
        <v>2</v>
      </c>
      <c r="B46" s="326" t="s">
        <v>18</v>
      </c>
      <c r="C46" s="316">
        <v>389.6</v>
      </c>
      <c r="D46" s="317">
        <v>681.8</v>
      </c>
      <c r="E46" s="318">
        <v>1268.4000000000001</v>
      </c>
      <c r="F46" s="318">
        <v>640</v>
      </c>
      <c r="G46" s="319">
        <f>SUM(C46:F46)</f>
        <v>2979.8</v>
      </c>
      <c r="J46" s="6"/>
      <c r="K46" s="6"/>
    </row>
    <row r="47" spans="1:11" ht="15.75" thickBot="1" x14ac:dyDescent="0.3">
      <c r="A47" s="322"/>
      <c r="B47" s="322" t="s">
        <v>16</v>
      </c>
      <c r="C47" s="311">
        <f>SUM(C45:C46)</f>
        <v>1314.9</v>
      </c>
      <c r="D47" s="311">
        <f t="shared" ref="D47:G47" si="4">SUM(D45:D46)</f>
        <v>1509.6999999999998</v>
      </c>
      <c r="E47" s="311">
        <f t="shared" si="4"/>
        <v>2415.4</v>
      </c>
      <c r="F47" s="311">
        <f t="shared" si="4"/>
        <v>1700</v>
      </c>
      <c r="G47" s="311">
        <f t="shared" si="4"/>
        <v>6940</v>
      </c>
      <c r="J47" s="6"/>
    </row>
    <row r="48" spans="1:11" x14ac:dyDescent="0.25">
      <c r="A48" s="15"/>
      <c r="B48" s="15"/>
      <c r="C48" s="16"/>
      <c r="D48" s="16"/>
      <c r="E48" s="16"/>
      <c r="F48" s="16"/>
      <c r="G48" s="16"/>
    </row>
    <row r="49" spans="1:11" ht="15.75" thickBot="1" x14ac:dyDescent="0.3">
      <c r="A49" s="3" t="s">
        <v>19</v>
      </c>
    </row>
    <row r="50" spans="1:11" ht="15.75" thickBot="1" x14ac:dyDescent="0.3">
      <c r="A50" s="17" t="s">
        <v>5</v>
      </c>
      <c r="B50" s="18" t="s">
        <v>6</v>
      </c>
      <c r="C50" s="77" t="s">
        <v>183</v>
      </c>
      <c r="D50" s="78" t="s">
        <v>70</v>
      </c>
      <c r="E50" s="103" t="s">
        <v>66</v>
      </c>
      <c r="F50" s="304" t="s">
        <v>170</v>
      </c>
      <c r="G50" s="310" t="s">
        <v>48</v>
      </c>
    </row>
    <row r="51" spans="1:11" x14ac:dyDescent="0.25">
      <c r="A51" s="19">
        <v>1</v>
      </c>
      <c r="B51" s="20" t="s">
        <v>20</v>
      </c>
      <c r="C51" s="329">
        <v>2113.1999999999998</v>
      </c>
      <c r="D51" s="315">
        <v>2378.44</v>
      </c>
      <c r="E51" s="315">
        <v>2426</v>
      </c>
      <c r="F51" s="315">
        <v>2426</v>
      </c>
      <c r="G51" s="113">
        <f>SUM(C51:F51)</f>
        <v>9343.64</v>
      </c>
      <c r="H51" s="6"/>
      <c r="J51" s="6"/>
      <c r="K51" s="6"/>
    </row>
    <row r="52" spans="1:11" x14ac:dyDescent="0.25">
      <c r="A52" s="19">
        <v>2</v>
      </c>
      <c r="B52" s="20" t="s">
        <v>21</v>
      </c>
      <c r="C52" s="330">
        <v>4900.8</v>
      </c>
      <c r="D52" s="312">
        <v>5746.08</v>
      </c>
      <c r="E52" s="312">
        <v>5721.84</v>
      </c>
      <c r="F52" s="312">
        <v>4565</v>
      </c>
      <c r="G52" s="320">
        <f t="shared" ref="G52:G56" si="5">SUM(C52:F52)</f>
        <v>20933.72</v>
      </c>
      <c r="H52" s="6"/>
      <c r="J52" s="6"/>
      <c r="K52" s="6"/>
    </row>
    <row r="53" spans="1:11" x14ac:dyDescent="0.25">
      <c r="A53" s="19">
        <v>3</v>
      </c>
      <c r="B53" s="20" t="s">
        <v>22</v>
      </c>
      <c r="C53" s="330">
        <v>4458.6000000000004</v>
      </c>
      <c r="D53" s="312">
        <v>5275.2</v>
      </c>
      <c r="E53" s="312">
        <v>5165.1899999999996</v>
      </c>
      <c r="F53" s="312">
        <v>4154</v>
      </c>
      <c r="G53" s="320">
        <f t="shared" si="5"/>
        <v>19052.989999999998</v>
      </c>
      <c r="H53" s="6"/>
      <c r="J53" s="6"/>
      <c r="K53" s="6"/>
    </row>
    <row r="54" spans="1:11" x14ac:dyDescent="0.25">
      <c r="A54" s="19">
        <v>4</v>
      </c>
      <c r="B54" s="20" t="s">
        <v>23</v>
      </c>
      <c r="C54" s="330">
        <v>2535.84</v>
      </c>
      <c r="D54" s="312">
        <v>2606.2800000000002</v>
      </c>
      <c r="E54" s="312">
        <v>3533</v>
      </c>
      <c r="F54" s="312">
        <v>3155</v>
      </c>
      <c r="G54" s="320">
        <f t="shared" si="5"/>
        <v>11830.12</v>
      </c>
      <c r="H54" s="6"/>
      <c r="J54" s="6"/>
      <c r="K54" s="6"/>
    </row>
    <row r="55" spans="1:11" x14ac:dyDescent="0.25">
      <c r="A55" s="19">
        <v>5</v>
      </c>
      <c r="B55" s="20" t="s">
        <v>18</v>
      </c>
      <c r="C55" s="330">
        <v>3755.64</v>
      </c>
      <c r="D55" s="312">
        <v>3837.84</v>
      </c>
      <c r="E55" s="312">
        <v>4122</v>
      </c>
      <c r="F55" s="312">
        <v>3681</v>
      </c>
      <c r="G55" s="320">
        <f t="shared" si="5"/>
        <v>15396.48</v>
      </c>
      <c r="H55" s="6"/>
      <c r="J55" s="6"/>
      <c r="K55" s="6"/>
    </row>
    <row r="56" spans="1:11" ht="15.75" thickBot="1" x14ac:dyDescent="0.3">
      <c r="A56" s="19">
        <v>6</v>
      </c>
      <c r="B56" s="11" t="s">
        <v>14</v>
      </c>
      <c r="C56" s="331">
        <v>4155.96</v>
      </c>
      <c r="D56" s="318">
        <v>4789.92</v>
      </c>
      <c r="E56" s="318">
        <v>4852.8</v>
      </c>
      <c r="F56" s="318">
        <v>3891</v>
      </c>
      <c r="G56" s="319">
        <f t="shared" si="5"/>
        <v>17689.68</v>
      </c>
      <c r="H56" s="6"/>
      <c r="J56" s="6"/>
      <c r="K56" s="121"/>
    </row>
    <row r="57" spans="1:11" ht="15.75" thickBot="1" x14ac:dyDescent="0.3">
      <c r="A57" s="14"/>
      <c r="B57" s="14" t="s">
        <v>16</v>
      </c>
      <c r="C57" s="328">
        <f>SUM(C51:C56)</f>
        <v>21920.04</v>
      </c>
      <c r="D57" s="328">
        <f t="shared" ref="D57:G57" si="6">SUM(D51:D56)</f>
        <v>24633.760000000002</v>
      </c>
      <c r="E57" s="328">
        <f t="shared" si="6"/>
        <v>25820.829999999998</v>
      </c>
      <c r="F57" s="328">
        <f t="shared" si="6"/>
        <v>21872</v>
      </c>
      <c r="G57" s="328">
        <f t="shared" si="6"/>
        <v>94246.63</v>
      </c>
      <c r="H57" s="6"/>
      <c r="J57" s="6"/>
      <c r="K57" s="6"/>
    </row>
    <row r="58" spans="1:11" x14ac:dyDescent="0.25">
      <c r="A58" s="15"/>
      <c r="B58" s="15"/>
      <c r="C58" s="94"/>
      <c r="D58" s="94"/>
      <c r="E58" s="94"/>
      <c r="F58" s="94"/>
      <c r="G58" s="94"/>
    </row>
    <row r="59" spans="1:11" x14ac:dyDescent="0.25">
      <c r="A59" s="15"/>
      <c r="B59" s="15"/>
      <c r="C59" s="109"/>
      <c r="D59" s="109"/>
      <c r="E59" s="109"/>
      <c r="F59" s="109"/>
      <c r="G59" s="120"/>
    </row>
    <row r="61" spans="1:11" ht="15.75" thickBot="1" x14ac:dyDescent="0.3">
      <c r="A61" s="3" t="s">
        <v>67</v>
      </c>
    </row>
    <row r="62" spans="1:11" ht="15.75" thickBot="1" x14ac:dyDescent="0.3">
      <c r="A62" s="17" t="s">
        <v>5</v>
      </c>
      <c r="B62" s="18" t="s">
        <v>6</v>
      </c>
      <c r="C62" s="77" t="s">
        <v>183</v>
      </c>
      <c r="D62" s="78" t="s">
        <v>70</v>
      </c>
      <c r="E62" s="103" t="s">
        <v>66</v>
      </c>
      <c r="F62" s="304" t="s">
        <v>170</v>
      </c>
      <c r="G62" s="79" t="s">
        <v>48</v>
      </c>
      <c r="K62" s="6"/>
    </row>
    <row r="63" spans="1:11" x14ac:dyDescent="0.25">
      <c r="A63" s="62">
        <v>1</v>
      </c>
      <c r="B63" s="63" t="s">
        <v>13</v>
      </c>
      <c r="C63" s="22">
        <v>93194.27</v>
      </c>
      <c r="D63" s="22">
        <v>108637.25</v>
      </c>
      <c r="E63" s="22">
        <v>114649.48</v>
      </c>
      <c r="F63" s="22">
        <v>100558</v>
      </c>
      <c r="G63" s="305">
        <f>SUM(C63:F63)</f>
        <v>417039</v>
      </c>
      <c r="H63" s="6"/>
      <c r="J63" s="6"/>
      <c r="K63" s="6"/>
    </row>
    <row r="64" spans="1:11" ht="15.75" thickBot="1" x14ac:dyDescent="0.3">
      <c r="A64" s="64">
        <v>2</v>
      </c>
      <c r="B64" s="65" t="s">
        <v>24</v>
      </c>
      <c r="C64" s="92">
        <v>12220.84</v>
      </c>
      <c r="D64" s="92">
        <v>13840.05</v>
      </c>
      <c r="E64" s="104">
        <v>14355.19</v>
      </c>
      <c r="F64" s="104">
        <v>12842</v>
      </c>
      <c r="G64" s="305">
        <f>SUM(C64:F64)</f>
        <v>53258.080000000002</v>
      </c>
      <c r="H64" s="6"/>
      <c r="J64" s="6"/>
      <c r="K64" s="6"/>
    </row>
    <row r="65" spans="1:11" ht="15.75" thickBot="1" x14ac:dyDescent="0.3">
      <c r="A65" s="66"/>
      <c r="B65" s="86" t="s">
        <v>16</v>
      </c>
      <c r="C65" s="87">
        <f>SUM(C63:C64)</f>
        <v>105415.11</v>
      </c>
      <c r="D65" s="87">
        <f t="shared" ref="D65:G65" si="7">SUM(D63:D64)</f>
        <v>122477.3</v>
      </c>
      <c r="E65" s="87">
        <f t="shared" si="7"/>
        <v>129004.67</v>
      </c>
      <c r="F65" s="87">
        <f t="shared" si="7"/>
        <v>113400</v>
      </c>
      <c r="G65" s="87">
        <f t="shared" si="7"/>
        <v>470297.08</v>
      </c>
      <c r="H65" s="6"/>
      <c r="J65" s="6"/>
      <c r="K65" s="6"/>
    </row>
    <row r="66" spans="1:11" x14ac:dyDescent="0.25">
      <c r="C66" s="5"/>
      <c r="D66" s="61"/>
      <c r="E66" s="61"/>
      <c r="F66" s="61"/>
      <c r="G66" s="61"/>
    </row>
    <row r="67" spans="1:11" x14ac:dyDescent="0.25">
      <c r="B67" s="100" t="s">
        <v>64</v>
      </c>
      <c r="C67" s="101">
        <f>C26+C47+C57+C65</f>
        <v>692631.87</v>
      </c>
      <c r="D67" s="101">
        <f t="shared" ref="D67:F67" si="8">D26+D47+D57+D65</f>
        <v>796657.87</v>
      </c>
      <c r="E67" s="101">
        <f t="shared" si="8"/>
        <v>823186.53</v>
      </c>
      <c r="F67" s="101">
        <f t="shared" si="8"/>
        <v>735000</v>
      </c>
      <c r="G67" s="101">
        <f>SUM(C67:F67)</f>
        <v>3047476.27</v>
      </c>
      <c r="K67" s="6"/>
    </row>
    <row r="68" spans="1:11" x14ac:dyDescent="0.25">
      <c r="B68" s="100" t="s">
        <v>65</v>
      </c>
      <c r="C68" s="101">
        <f>C40</f>
        <v>31809.919999999998</v>
      </c>
      <c r="D68" s="101">
        <f t="shared" ref="D68:F68" si="9">D40</f>
        <v>55713.81</v>
      </c>
      <c r="E68" s="101">
        <f t="shared" si="9"/>
        <v>0</v>
      </c>
      <c r="F68" s="101">
        <f t="shared" si="9"/>
        <v>0</v>
      </c>
      <c r="G68" s="101">
        <f t="shared" ref="G68:G69" si="10">SUM(C68:F68)</f>
        <v>87523.73</v>
      </c>
    </row>
    <row r="69" spans="1:11" x14ac:dyDescent="0.25">
      <c r="B69" s="102" t="s">
        <v>45</v>
      </c>
      <c r="C69" s="101">
        <f>C67+C68</f>
        <v>724441.79</v>
      </c>
      <c r="D69" s="101">
        <f t="shared" ref="D69:F69" si="11">D67+D68</f>
        <v>852371.67999999993</v>
      </c>
      <c r="E69" s="101">
        <f t="shared" si="11"/>
        <v>823186.53</v>
      </c>
      <c r="F69" s="101">
        <f t="shared" si="11"/>
        <v>735000</v>
      </c>
      <c r="G69" s="101">
        <f t="shared" si="10"/>
        <v>3135000</v>
      </c>
    </row>
    <row r="70" spans="1:11" x14ac:dyDescent="0.25">
      <c r="C70" s="5"/>
      <c r="D70" s="5"/>
      <c r="E70" s="5"/>
      <c r="F70" s="5"/>
      <c r="G70" s="5"/>
      <c r="I70" s="6"/>
    </row>
    <row r="71" spans="1:11" x14ac:dyDescent="0.25">
      <c r="B71" s="93" t="s">
        <v>177</v>
      </c>
      <c r="C71" s="5"/>
      <c r="D71" s="61"/>
      <c r="E71" s="61"/>
      <c r="F71" s="61"/>
      <c r="G71" s="61">
        <v>3135000</v>
      </c>
      <c r="I71" s="6"/>
    </row>
    <row r="72" spans="1:11" x14ac:dyDescent="0.25">
      <c r="B72" s="93" t="s">
        <v>68</v>
      </c>
      <c r="D72" s="61"/>
      <c r="E72" s="61"/>
      <c r="F72" s="61"/>
      <c r="G72" s="61">
        <f>G71-G69</f>
        <v>0</v>
      </c>
      <c r="I72" s="6"/>
    </row>
    <row r="73" spans="1:11" x14ac:dyDescent="0.25">
      <c r="B73" s="93"/>
      <c r="D73" s="61"/>
      <c r="E73" s="61"/>
      <c r="F73" s="61"/>
      <c r="G73" s="61"/>
      <c r="I73" s="6"/>
    </row>
    <row r="74" spans="1:11" ht="15.75" thickBot="1" x14ac:dyDescent="0.3"/>
    <row r="75" spans="1:11" ht="15.75" thickBot="1" x14ac:dyDescent="0.3">
      <c r="B75" s="99" t="s">
        <v>50</v>
      </c>
      <c r="C75" s="84" t="s">
        <v>47</v>
      </c>
      <c r="D75" s="84" t="s">
        <v>46</v>
      </c>
      <c r="E75" s="103" t="s">
        <v>66</v>
      </c>
      <c r="F75" s="304" t="s">
        <v>170</v>
      </c>
      <c r="G75" s="34" t="s">
        <v>31</v>
      </c>
    </row>
    <row r="76" spans="1:11" x14ac:dyDescent="0.25">
      <c r="B76" s="62" t="s">
        <v>51</v>
      </c>
      <c r="C76" s="22">
        <f>C23</f>
        <v>64692.49</v>
      </c>
      <c r="D76" s="22">
        <f>D23</f>
        <v>75466.759999999995</v>
      </c>
      <c r="E76" s="22">
        <f>E23</f>
        <v>82372.750000000015</v>
      </c>
      <c r="F76" s="22">
        <f>F23</f>
        <v>71533</v>
      </c>
      <c r="G76" s="305">
        <f>SUM(C76:F76)</f>
        <v>294065</v>
      </c>
      <c r="J76" s="6"/>
    </row>
    <row r="77" spans="1:11" x14ac:dyDescent="0.25">
      <c r="B77" s="83" t="s">
        <v>41</v>
      </c>
      <c r="C77" s="81">
        <f>C45</f>
        <v>925.3</v>
      </c>
      <c r="D77" s="81">
        <f>D45</f>
        <v>827.9</v>
      </c>
      <c r="E77" s="81">
        <f>E45</f>
        <v>1147</v>
      </c>
      <c r="F77" s="81">
        <f>F45</f>
        <v>1060</v>
      </c>
      <c r="G77" s="305">
        <f t="shared" ref="G77:G79" si="12">SUM(C77:F77)</f>
        <v>3960.2</v>
      </c>
    </row>
    <row r="78" spans="1:11" x14ac:dyDescent="0.25">
      <c r="B78" s="83" t="s">
        <v>52</v>
      </c>
      <c r="C78" s="81">
        <f>C63</f>
        <v>93194.27</v>
      </c>
      <c r="D78" s="81">
        <f>D63</f>
        <v>108637.25</v>
      </c>
      <c r="E78" s="81">
        <f>E63</f>
        <v>114649.48</v>
      </c>
      <c r="F78" s="81">
        <f>F63</f>
        <v>100558</v>
      </c>
      <c r="G78" s="305">
        <f t="shared" si="12"/>
        <v>417039</v>
      </c>
    </row>
    <row r="79" spans="1:11" ht="15.75" thickBot="1" x14ac:dyDescent="0.3">
      <c r="B79" s="65" t="s">
        <v>62</v>
      </c>
      <c r="C79" s="85">
        <f>C37</f>
        <v>0</v>
      </c>
      <c r="D79" s="85">
        <f>D37</f>
        <v>0</v>
      </c>
      <c r="E79" s="85">
        <f>E37</f>
        <v>0</v>
      </c>
      <c r="F79" s="85">
        <f>F37</f>
        <v>0</v>
      </c>
      <c r="G79" s="305">
        <f t="shared" si="12"/>
        <v>0</v>
      </c>
    </row>
    <row r="80" spans="1:11" ht="15.75" thickBot="1" x14ac:dyDescent="0.3">
      <c r="B80" s="89" t="s">
        <v>31</v>
      </c>
      <c r="C80" s="90">
        <f>SUM(C76:C79)</f>
        <v>158812.06</v>
      </c>
      <c r="D80" s="90">
        <f t="shared" ref="D80:G80" si="13">SUM(D76:D79)</f>
        <v>184931.90999999997</v>
      </c>
      <c r="E80" s="90">
        <f t="shared" si="13"/>
        <v>198169.23</v>
      </c>
      <c r="F80" s="90">
        <f t="shared" si="13"/>
        <v>173151</v>
      </c>
      <c r="G80" s="91">
        <f t="shared" si="13"/>
        <v>715064.2</v>
      </c>
    </row>
    <row r="81" spans="2:7" ht="15.75" thickBot="1" x14ac:dyDescent="0.3"/>
    <row r="82" spans="2:7" ht="15.75" thickBot="1" x14ac:dyDescent="0.3">
      <c r="B82" s="66" t="s">
        <v>53</v>
      </c>
      <c r="C82" s="84" t="s">
        <v>47</v>
      </c>
      <c r="D82" s="84" t="s">
        <v>46</v>
      </c>
      <c r="E82" s="103" t="s">
        <v>66</v>
      </c>
      <c r="F82" s="304" t="s">
        <v>170</v>
      </c>
      <c r="G82" s="34" t="s">
        <v>31</v>
      </c>
    </row>
    <row r="83" spans="2:7" x14ac:dyDescent="0.25">
      <c r="B83" s="62" t="s">
        <v>41</v>
      </c>
      <c r="C83" s="22">
        <f>C46</f>
        <v>389.6</v>
      </c>
      <c r="D83" s="22">
        <f>D46</f>
        <v>681.8</v>
      </c>
      <c r="E83" s="22">
        <f>E46</f>
        <v>1268.4000000000001</v>
      </c>
      <c r="F83" s="22">
        <f>F46</f>
        <v>640</v>
      </c>
      <c r="G83" s="305">
        <f t="shared" ref="G83:G84" si="14">SUM(C83:F83)</f>
        <v>2979.8</v>
      </c>
    </row>
    <row r="84" spans="2:7" ht="15.75" thickBot="1" x14ac:dyDescent="0.3">
      <c r="B84" s="65" t="s">
        <v>54</v>
      </c>
      <c r="C84" s="85">
        <f>C64</f>
        <v>12220.84</v>
      </c>
      <c r="D84" s="85">
        <f>D64</f>
        <v>13840.05</v>
      </c>
      <c r="E84" s="85">
        <f>E64</f>
        <v>14355.19</v>
      </c>
      <c r="F84" s="85">
        <f>F64</f>
        <v>12842</v>
      </c>
      <c r="G84" s="305">
        <f t="shared" si="14"/>
        <v>53258.080000000002</v>
      </c>
    </row>
    <row r="85" spans="2:7" ht="15.75" thickBot="1" x14ac:dyDescent="0.3">
      <c r="B85" s="307" t="s">
        <v>57</v>
      </c>
      <c r="C85" s="87">
        <f>SUM(C83:C84)</f>
        <v>12610.44</v>
      </c>
      <c r="D85" s="308">
        <f t="shared" ref="D85:G85" si="15">SUM(D83:D84)</f>
        <v>14521.849999999999</v>
      </c>
      <c r="E85" s="308">
        <f t="shared" si="15"/>
        <v>15623.59</v>
      </c>
      <c r="F85" s="308">
        <f t="shared" si="15"/>
        <v>13482</v>
      </c>
      <c r="G85" s="309">
        <f t="shared" si="15"/>
        <v>56237.880000000005</v>
      </c>
    </row>
    <row r="86" spans="2:7" ht="15.75" thickBot="1" x14ac:dyDescent="0.3">
      <c r="B86" s="88" t="s">
        <v>56</v>
      </c>
      <c r="C86" s="104">
        <f>C55</f>
        <v>3755.64</v>
      </c>
      <c r="D86" s="104">
        <f>D55</f>
        <v>3837.84</v>
      </c>
      <c r="E86" s="104">
        <f>E55</f>
        <v>4122</v>
      </c>
      <c r="F86" s="104">
        <f>F55</f>
        <v>3681</v>
      </c>
      <c r="G86" s="305">
        <f t="shared" ref="G86" si="16">SUM(C86:F86)</f>
        <v>15396.48</v>
      </c>
    </row>
    <row r="87" spans="2:7" ht="15.75" thickBot="1" x14ac:dyDescent="0.3">
      <c r="B87" s="89" t="s">
        <v>59</v>
      </c>
      <c r="C87" s="90">
        <f>C85+C86</f>
        <v>16366.08</v>
      </c>
      <c r="D87" s="90">
        <f t="shared" ref="D87:G87" si="17">D85+D86</f>
        <v>18359.689999999999</v>
      </c>
      <c r="E87" s="90">
        <f t="shared" si="17"/>
        <v>19745.59</v>
      </c>
      <c r="F87" s="90">
        <f t="shared" si="17"/>
        <v>17163</v>
      </c>
      <c r="G87" s="90">
        <f t="shared" si="17"/>
        <v>71634.36</v>
      </c>
    </row>
    <row r="88" spans="2:7" x14ac:dyDescent="0.25">
      <c r="B88" s="3"/>
      <c r="C88" s="5"/>
      <c r="D88" s="5"/>
      <c r="E88" s="5"/>
      <c r="F88" s="5"/>
      <c r="G88" s="5"/>
    </row>
    <row r="89" spans="2:7" ht="15.75" thickBot="1" x14ac:dyDescent="0.3"/>
    <row r="90" spans="2:7" ht="15.75" thickBot="1" x14ac:dyDescent="0.3">
      <c r="B90" s="99" t="s">
        <v>55</v>
      </c>
      <c r="C90" s="84" t="s">
        <v>47</v>
      </c>
      <c r="D90" s="84" t="s">
        <v>46</v>
      </c>
      <c r="E90" s="103" t="s">
        <v>66</v>
      </c>
      <c r="F90" s="304" t="s">
        <v>170</v>
      </c>
      <c r="G90" s="34" t="s">
        <v>31</v>
      </c>
    </row>
    <row r="91" spans="2:7" x14ac:dyDescent="0.25">
      <c r="B91" s="62" t="s">
        <v>51</v>
      </c>
      <c r="C91" s="22">
        <f>C24</f>
        <v>37243.64</v>
      </c>
      <c r="D91" s="22">
        <f>D24</f>
        <v>46161.98</v>
      </c>
      <c r="E91" s="22">
        <f>E24</f>
        <v>46749.32</v>
      </c>
      <c r="F91" s="22">
        <f>F24</f>
        <v>42291</v>
      </c>
      <c r="G91" s="305">
        <f t="shared" ref="G91:G93" si="18">SUM(C91:F91)</f>
        <v>172445.94</v>
      </c>
    </row>
    <row r="92" spans="2:7" x14ac:dyDescent="0.25">
      <c r="B92" s="65" t="s">
        <v>62</v>
      </c>
      <c r="C92" s="85">
        <f>C38</f>
        <v>0</v>
      </c>
      <c r="D92" s="85">
        <f>D38</f>
        <v>304.18</v>
      </c>
      <c r="E92" s="85">
        <f>E38</f>
        <v>0</v>
      </c>
      <c r="F92" s="85">
        <f>F38</f>
        <v>0</v>
      </c>
      <c r="G92" s="305">
        <f t="shared" si="18"/>
        <v>304.18</v>
      </c>
    </row>
    <row r="93" spans="2:7" ht="15.75" thickBot="1" x14ac:dyDescent="0.3">
      <c r="B93" s="65" t="s">
        <v>56</v>
      </c>
      <c r="C93" s="85">
        <f>C56</f>
        <v>4155.96</v>
      </c>
      <c r="D93" s="85">
        <f>D56</f>
        <v>4789.92</v>
      </c>
      <c r="E93" s="85">
        <f>E56</f>
        <v>4852.8</v>
      </c>
      <c r="F93" s="85">
        <f>F56</f>
        <v>3891</v>
      </c>
      <c r="G93" s="305">
        <f t="shared" si="18"/>
        <v>17689.68</v>
      </c>
    </row>
    <row r="94" spans="2:7" ht="15.75" thickBot="1" x14ac:dyDescent="0.3">
      <c r="B94" s="89" t="s">
        <v>58</v>
      </c>
      <c r="C94" s="90">
        <f>SUM(C91:C93)</f>
        <v>41399.599999999999</v>
      </c>
      <c r="D94" s="90">
        <f t="shared" ref="D94:G94" si="19">SUM(D91:D93)</f>
        <v>51256.08</v>
      </c>
      <c r="E94" s="90">
        <f t="shared" si="19"/>
        <v>51602.12</v>
      </c>
      <c r="F94" s="90">
        <f t="shared" si="19"/>
        <v>46182</v>
      </c>
      <c r="G94" s="90">
        <f t="shared" si="19"/>
        <v>190439.8</v>
      </c>
    </row>
    <row r="96" spans="2:7" ht="15.75" thickBot="1" x14ac:dyDescent="0.3"/>
    <row r="97" spans="2:9" ht="15.75" thickBot="1" x14ac:dyDescent="0.3">
      <c r="B97" s="98" t="s">
        <v>15</v>
      </c>
      <c r="C97" s="84" t="s">
        <v>47</v>
      </c>
      <c r="D97" s="84" t="s">
        <v>46</v>
      </c>
      <c r="E97" s="103" t="s">
        <v>66</v>
      </c>
      <c r="F97" s="304" t="s">
        <v>170</v>
      </c>
      <c r="G97" s="34" t="s">
        <v>31</v>
      </c>
    </row>
    <row r="98" spans="2:9" x14ac:dyDescent="0.25">
      <c r="B98" s="62" t="s">
        <v>51</v>
      </c>
      <c r="C98" s="29">
        <f>C25</f>
        <v>33072.620000000003</v>
      </c>
      <c r="D98" s="29">
        <f>D25</f>
        <v>41645.370000000003</v>
      </c>
      <c r="E98" s="29">
        <f>E25</f>
        <v>45567.63</v>
      </c>
      <c r="F98" s="29">
        <f>F25</f>
        <v>39796</v>
      </c>
      <c r="G98" s="305">
        <f t="shared" ref="G98:G99" si="20">SUM(C98:F98)</f>
        <v>160081.62</v>
      </c>
    </row>
    <row r="99" spans="2:9" ht="15.75" thickBot="1" x14ac:dyDescent="0.3">
      <c r="B99" s="65" t="s">
        <v>62</v>
      </c>
      <c r="C99" s="80">
        <f>C39</f>
        <v>0</v>
      </c>
      <c r="D99" s="80">
        <f>D39</f>
        <v>0</v>
      </c>
      <c r="E99" s="80">
        <f>E39</f>
        <v>0</v>
      </c>
      <c r="F99" s="80">
        <f>F39</f>
        <v>0</v>
      </c>
      <c r="G99" s="305">
        <f t="shared" si="20"/>
        <v>0</v>
      </c>
    </row>
    <row r="100" spans="2:9" ht="15.75" thickBot="1" x14ac:dyDescent="0.3">
      <c r="B100" s="97" t="s">
        <v>63</v>
      </c>
      <c r="C100" s="333">
        <f>SUM(C98:C99)</f>
        <v>33072.620000000003</v>
      </c>
      <c r="D100" s="333">
        <f t="shared" ref="D100:E100" si="21">SUM(D98:D99)</f>
        <v>41645.370000000003</v>
      </c>
      <c r="E100" s="333">
        <f t="shared" si="21"/>
        <v>45567.63</v>
      </c>
      <c r="F100" s="333">
        <f t="shared" ref="F100:G100" si="22">SUM(F98:F99)</f>
        <v>39796</v>
      </c>
      <c r="G100" s="333">
        <f t="shared" si="22"/>
        <v>160081.62</v>
      </c>
      <c r="H100" s="6"/>
    </row>
    <row r="101" spans="2:9" x14ac:dyDescent="0.25">
      <c r="C101" s="120"/>
      <c r="D101" s="120"/>
      <c r="E101" s="120"/>
      <c r="F101" s="120"/>
      <c r="G101" s="120"/>
    </row>
    <row r="102" spans="2:9" ht="15.75" thickBot="1" x14ac:dyDescent="0.3"/>
    <row r="103" spans="2:9" ht="15.75" thickBot="1" x14ac:dyDescent="0.3">
      <c r="B103" s="99" t="s">
        <v>60</v>
      </c>
      <c r="C103" s="84" t="s">
        <v>47</v>
      </c>
      <c r="D103" s="84" t="s">
        <v>46</v>
      </c>
      <c r="E103" s="103" t="s">
        <v>66</v>
      </c>
      <c r="F103" s="304" t="s">
        <v>170</v>
      </c>
      <c r="G103" s="34" t="s">
        <v>31</v>
      </c>
    </row>
    <row r="104" spans="2:9" ht="15.75" thickBot="1" x14ac:dyDescent="0.3">
      <c r="B104" s="89" t="s">
        <v>76</v>
      </c>
      <c r="C104" s="90">
        <f>SUM(C105:C108)</f>
        <v>249650.36</v>
      </c>
      <c r="D104" s="90">
        <f t="shared" ref="D104:E104" si="23">SUM(D105:D108)</f>
        <v>296193.05</v>
      </c>
      <c r="E104" s="90">
        <f t="shared" si="23"/>
        <v>315084.57</v>
      </c>
      <c r="F104" s="90">
        <f t="shared" ref="F104:G104" si="24">SUM(F105:F108)</f>
        <v>276292</v>
      </c>
      <c r="G104" s="91">
        <f t="shared" si="24"/>
        <v>1137219.98</v>
      </c>
      <c r="I104" s="6"/>
    </row>
    <row r="105" spans="2:9" x14ac:dyDescent="0.25">
      <c r="B105" s="123" t="s">
        <v>74</v>
      </c>
      <c r="C105" s="104">
        <f>(C23+C24+C25)+SUM(C37:C39)</f>
        <v>135008.75</v>
      </c>
      <c r="D105" s="104">
        <f>(D23+D24+D25)+SUM(D37:D39)</f>
        <v>163578.28999999998</v>
      </c>
      <c r="E105" s="104">
        <f>(E23+E24+E25)+SUM(E37:E39)</f>
        <v>174689.7</v>
      </c>
      <c r="F105" s="104">
        <f>(F23+F24+F25)+SUM(F37:F39)</f>
        <v>153620</v>
      </c>
      <c r="G105" s="327">
        <f>SUM(C105:F105)</f>
        <v>626896.74</v>
      </c>
    </row>
    <row r="106" spans="2:9" x14ac:dyDescent="0.25">
      <c r="B106" s="123" t="s">
        <v>41</v>
      </c>
      <c r="C106" s="104">
        <f>C47</f>
        <v>1314.9</v>
      </c>
      <c r="D106" s="104">
        <f>D47</f>
        <v>1509.6999999999998</v>
      </c>
      <c r="E106" s="104">
        <f>E47</f>
        <v>2415.4</v>
      </c>
      <c r="F106" s="104">
        <f>F47</f>
        <v>1700</v>
      </c>
      <c r="G106" s="327">
        <f t="shared" ref="G106:G113" si="25">SUM(C106:F106)</f>
        <v>6940</v>
      </c>
    </row>
    <row r="107" spans="2:9" x14ac:dyDescent="0.25">
      <c r="B107" s="123" t="s">
        <v>56</v>
      </c>
      <c r="C107" s="104">
        <f>C55+C56</f>
        <v>7911.6</v>
      </c>
      <c r="D107" s="104">
        <f>D55+D56</f>
        <v>8627.76</v>
      </c>
      <c r="E107" s="104">
        <f>E55+E56</f>
        <v>8974.7999999999993</v>
      </c>
      <c r="F107" s="104">
        <f>F55+F56</f>
        <v>7572</v>
      </c>
      <c r="G107" s="327">
        <f t="shared" si="25"/>
        <v>33086.160000000003</v>
      </c>
    </row>
    <row r="108" spans="2:9" ht="15.75" thickBot="1" x14ac:dyDescent="0.3">
      <c r="B108" s="123" t="s">
        <v>75</v>
      </c>
      <c r="C108" s="104">
        <f>C65</f>
        <v>105415.11</v>
      </c>
      <c r="D108" s="104">
        <f>D65</f>
        <v>122477.3</v>
      </c>
      <c r="E108" s="104">
        <f>E65</f>
        <v>129004.67</v>
      </c>
      <c r="F108" s="104">
        <f t="shared" ref="F108" si="26">F65</f>
        <v>113400</v>
      </c>
      <c r="G108" s="327">
        <f t="shared" si="25"/>
        <v>470297.08</v>
      </c>
    </row>
    <row r="109" spans="2:9" ht="15.75" thickBot="1" x14ac:dyDescent="0.3">
      <c r="B109" s="89" t="s">
        <v>77</v>
      </c>
      <c r="C109" s="90">
        <f>SUM(C110:C113)</f>
        <v>474791.43</v>
      </c>
      <c r="D109" s="90">
        <f t="shared" ref="D109:G109" si="27">SUM(D110:D113)</f>
        <v>556178.63</v>
      </c>
      <c r="E109" s="90">
        <f t="shared" si="27"/>
        <v>508101.96000000008</v>
      </c>
      <c r="F109" s="90">
        <f t="shared" si="27"/>
        <v>458708</v>
      </c>
      <c r="G109" s="91">
        <f t="shared" si="27"/>
        <v>1997780.02</v>
      </c>
      <c r="H109" s="6"/>
    </row>
    <row r="110" spans="2:9" x14ac:dyDescent="0.25">
      <c r="B110" s="123" t="s">
        <v>74</v>
      </c>
      <c r="C110" s="104">
        <f>SUM(C17:C22)+SUM(C31:C36)</f>
        <v>460782.99</v>
      </c>
      <c r="D110" s="104">
        <f t="shared" ref="D110:F110" si="28">SUM(D17:D22)+SUM(D31:D36)</f>
        <v>540172.63</v>
      </c>
      <c r="E110" s="104">
        <f t="shared" si="28"/>
        <v>491255.93000000005</v>
      </c>
      <c r="F110" s="104">
        <f t="shared" si="28"/>
        <v>444408</v>
      </c>
      <c r="G110" s="327">
        <f t="shared" si="25"/>
        <v>1936619.55</v>
      </c>
    </row>
    <row r="111" spans="2:9" x14ac:dyDescent="0.25">
      <c r="B111" s="123" t="s">
        <v>41</v>
      </c>
      <c r="C111" s="104">
        <v>0</v>
      </c>
      <c r="D111" s="104">
        <v>0</v>
      </c>
      <c r="E111" s="104">
        <v>0</v>
      </c>
      <c r="F111" s="104">
        <v>0</v>
      </c>
      <c r="G111" s="327">
        <f t="shared" si="25"/>
        <v>0</v>
      </c>
    </row>
    <row r="112" spans="2:9" x14ac:dyDescent="0.25">
      <c r="B112" s="123" t="s">
        <v>56</v>
      </c>
      <c r="C112" s="104">
        <f>SUM(C51:C54)</f>
        <v>14008.44</v>
      </c>
      <c r="D112" s="104">
        <f t="shared" ref="D112:F112" si="29">SUM(D51:D54)</f>
        <v>16006.000000000002</v>
      </c>
      <c r="E112" s="104">
        <f t="shared" si="29"/>
        <v>16846.03</v>
      </c>
      <c r="F112" s="104">
        <f t="shared" si="29"/>
        <v>14300</v>
      </c>
      <c r="G112" s="327">
        <f t="shared" si="25"/>
        <v>61160.47</v>
      </c>
    </row>
    <row r="113" spans="2:8" ht="15.75" thickBot="1" x14ac:dyDescent="0.3">
      <c r="B113" s="123" t="s">
        <v>75</v>
      </c>
      <c r="C113" s="104">
        <v>0</v>
      </c>
      <c r="D113" s="104">
        <v>0</v>
      </c>
      <c r="E113" s="104">
        <v>0</v>
      </c>
      <c r="F113" s="104">
        <v>0</v>
      </c>
      <c r="G113" s="327">
        <f t="shared" si="25"/>
        <v>0</v>
      </c>
    </row>
    <row r="114" spans="2:8" ht="15.75" thickBot="1" x14ac:dyDescent="0.3">
      <c r="B114" s="89" t="s">
        <v>16</v>
      </c>
      <c r="C114" s="90">
        <f>C104+C109</f>
        <v>724441.79</v>
      </c>
      <c r="D114" s="90">
        <f t="shared" ref="D114:E114" si="30">D104+D109</f>
        <v>852371.67999999993</v>
      </c>
      <c r="E114" s="90">
        <f t="shared" si="30"/>
        <v>823186.53</v>
      </c>
      <c r="F114" s="90">
        <f t="shared" ref="F114:G114" si="31">F104+F109</f>
        <v>735000</v>
      </c>
      <c r="G114" s="91">
        <f t="shared" si="31"/>
        <v>3135000</v>
      </c>
      <c r="H114" s="6"/>
    </row>
    <row r="115" spans="2:8" x14ac:dyDescent="0.25">
      <c r="H115" s="6"/>
    </row>
    <row r="116" spans="2:8" x14ac:dyDescent="0.25">
      <c r="D116" s="93" t="s">
        <v>79</v>
      </c>
      <c r="E116" s="93"/>
      <c r="F116" s="93"/>
      <c r="G116" s="122">
        <f>G71-G114</f>
        <v>0</v>
      </c>
    </row>
    <row r="117" spans="2:8" x14ac:dyDescent="0.25">
      <c r="B117" s="3" t="s">
        <v>25</v>
      </c>
      <c r="D117" s="93"/>
      <c r="G117" s="122"/>
    </row>
    <row r="118" spans="2:8" x14ac:dyDescent="0.25">
      <c r="B118" s="3" t="s">
        <v>78</v>
      </c>
      <c r="D118" s="93"/>
      <c r="G118" s="122"/>
    </row>
    <row r="119" spans="2:8" x14ac:dyDescent="0.25">
      <c r="G119" s="6"/>
    </row>
    <row r="120" spans="2:8" x14ac:dyDescent="0.25">
      <c r="G120" s="6"/>
    </row>
    <row r="122" spans="2:8" x14ac:dyDescent="0.25">
      <c r="G122" s="6"/>
    </row>
  </sheetData>
  <pageMargins left="0.5" right="0.5" top="0.1" bottom="0.1" header="0.31496062992126" footer="0.31496062992126"/>
  <pageSetup paperSize="9" scale="7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9F80-EA06-416E-96A9-4F1A403FFA46}">
  <dimension ref="A2:J41"/>
  <sheetViews>
    <sheetView topLeftCell="A16" workbookViewId="0">
      <selection activeCell="K25" sqref="K25"/>
    </sheetView>
  </sheetViews>
  <sheetFormatPr defaultRowHeight="15.75" x14ac:dyDescent="0.25"/>
  <cols>
    <col min="1" max="1" width="28.7109375" style="125" bestFit="1" customWidth="1"/>
    <col min="2" max="2" width="15.140625" style="125" customWidth="1"/>
    <col min="3" max="3" width="19" style="125" customWidth="1"/>
    <col min="4" max="4" width="13.42578125" style="125" customWidth="1"/>
    <col min="5" max="5" width="18.140625" style="125" customWidth="1"/>
    <col min="6" max="6" width="17.5703125" style="125" bestFit="1" customWidth="1"/>
    <col min="7" max="7" width="18.140625" style="125" bestFit="1" customWidth="1"/>
    <col min="8" max="10" width="11.28515625" style="125" bestFit="1" customWidth="1"/>
    <col min="11" max="16384" width="9.140625" style="125"/>
  </cols>
  <sheetData>
    <row r="2" spans="1:10" x14ac:dyDescent="0.25">
      <c r="A2" s="125" t="s">
        <v>80</v>
      </c>
    </row>
    <row r="3" spans="1:10" x14ac:dyDescent="0.25">
      <c r="A3" s="105" t="s">
        <v>176</v>
      </c>
      <c r="B3" s="106"/>
    </row>
    <row r="4" spans="1:10" x14ac:dyDescent="0.25">
      <c r="B4" s="60"/>
    </row>
    <row r="5" spans="1:10" s="4" customFormat="1" ht="15" x14ac:dyDescent="0.25">
      <c r="A5" s="3" t="s">
        <v>2</v>
      </c>
      <c r="B5" s="3"/>
      <c r="C5" s="3" t="s">
        <v>81</v>
      </c>
      <c r="F5" s="3" t="s">
        <v>3</v>
      </c>
      <c r="H5" s="3"/>
    </row>
    <row r="6" spans="1:10" s="4" customFormat="1" ht="15" x14ac:dyDescent="0.25">
      <c r="A6" s="3" t="s">
        <v>28</v>
      </c>
      <c r="B6" s="3"/>
      <c r="C6" s="3" t="s">
        <v>29</v>
      </c>
      <c r="F6" s="1" t="s">
        <v>71</v>
      </c>
      <c r="H6" s="1"/>
    </row>
    <row r="7" spans="1:10" x14ac:dyDescent="0.25">
      <c r="A7" s="3"/>
      <c r="B7" s="60"/>
    </row>
    <row r="9" spans="1:10" x14ac:dyDescent="0.25">
      <c r="B9" s="107" t="s">
        <v>87</v>
      </c>
    </row>
    <row r="10" spans="1:10" x14ac:dyDescent="0.25">
      <c r="A10" s="107"/>
      <c r="B10" s="126"/>
      <c r="H10" s="33"/>
      <c r="I10" s="33"/>
      <c r="J10" s="33"/>
    </row>
    <row r="11" spans="1:10" x14ac:dyDescent="0.25">
      <c r="A11" s="107"/>
      <c r="B11" s="126"/>
      <c r="C11" s="33"/>
    </row>
    <row r="12" spans="1:10" x14ac:dyDescent="0.25">
      <c r="A12" s="107" t="s">
        <v>88</v>
      </c>
      <c r="C12" s="126">
        <v>4800000</v>
      </c>
      <c r="D12" s="125" t="s">
        <v>30</v>
      </c>
    </row>
    <row r="13" spans="1:10" x14ac:dyDescent="0.25">
      <c r="A13" s="126" t="s">
        <v>90</v>
      </c>
      <c r="B13" s="126"/>
      <c r="C13" s="33">
        <v>724441.79</v>
      </c>
    </row>
    <row r="14" spans="1:10" x14ac:dyDescent="0.25">
      <c r="A14" s="126" t="s">
        <v>89</v>
      </c>
      <c r="B14" s="107"/>
      <c r="C14" s="33">
        <v>852371.67999999993</v>
      </c>
    </row>
    <row r="15" spans="1:10" x14ac:dyDescent="0.25">
      <c r="A15" s="126" t="s">
        <v>91</v>
      </c>
      <c r="B15" s="107"/>
      <c r="C15" s="33">
        <v>823186.53</v>
      </c>
    </row>
    <row r="16" spans="1:10" x14ac:dyDescent="0.25">
      <c r="A16" s="126" t="s">
        <v>92</v>
      </c>
      <c r="B16" s="107"/>
      <c r="C16" s="126">
        <f>SUM(C13:C15)</f>
        <v>2400000</v>
      </c>
    </row>
    <row r="17" spans="1:8" x14ac:dyDescent="0.25">
      <c r="A17" s="126" t="s">
        <v>93</v>
      </c>
      <c r="B17" s="107"/>
      <c r="C17" s="126">
        <f>C12-C16</f>
        <v>2400000</v>
      </c>
    </row>
    <row r="18" spans="1:8" x14ac:dyDescent="0.25">
      <c r="A18" s="130" t="s">
        <v>94</v>
      </c>
      <c r="B18" s="131"/>
      <c r="C18" s="130">
        <v>735000</v>
      </c>
    </row>
    <row r="19" spans="1:8" x14ac:dyDescent="0.25">
      <c r="A19" s="126"/>
      <c r="B19" s="107"/>
      <c r="C19" s="33"/>
    </row>
    <row r="20" spans="1:8" ht="16.5" thickBot="1" x14ac:dyDescent="0.3"/>
    <row r="21" spans="1:8" ht="16.5" thickBot="1" x14ac:dyDescent="0.3">
      <c r="A21" s="137" t="s">
        <v>82</v>
      </c>
      <c r="B21" s="301" t="s">
        <v>96</v>
      </c>
      <c r="C21" s="301" t="s">
        <v>70</v>
      </c>
      <c r="D21" s="301" t="s">
        <v>66</v>
      </c>
      <c r="E21" s="301" t="s">
        <v>95</v>
      </c>
      <c r="F21" s="301" t="s">
        <v>72</v>
      </c>
      <c r="G21" s="302" t="s">
        <v>178</v>
      </c>
    </row>
    <row r="22" spans="1:8" x14ac:dyDescent="0.25">
      <c r="A22" s="298" t="s">
        <v>83</v>
      </c>
      <c r="B22" s="299">
        <v>563981.81999999995</v>
      </c>
      <c r="C22" s="299">
        <v>648037.11</v>
      </c>
      <c r="D22" s="299">
        <v>665945.63</v>
      </c>
      <c r="E22" s="299">
        <f>ROUND(SUM(B22:D22)/3,0)</f>
        <v>625988</v>
      </c>
      <c r="F22" s="299">
        <f>ROUND(E22/E$26*100,2)</f>
        <v>81.209999999999994</v>
      </c>
      <c r="G22" s="300">
        <v>596900</v>
      </c>
      <c r="H22" s="33"/>
    </row>
    <row r="23" spans="1:8" x14ac:dyDescent="0.25">
      <c r="A23" s="128" t="s">
        <v>84</v>
      </c>
      <c r="B23" s="127">
        <v>1314.9</v>
      </c>
      <c r="C23" s="127">
        <v>1509.6999999999998</v>
      </c>
      <c r="D23" s="127">
        <v>2415.4</v>
      </c>
      <c r="E23" s="127">
        <f t="shared" ref="E23:E25" si="0">ROUND(SUM(B23:D23)/3,0)</f>
        <v>1747</v>
      </c>
      <c r="F23" s="127">
        <f>ROUND(E23/E$26*100,2)</f>
        <v>0.23</v>
      </c>
      <c r="G23" s="132">
        <v>1700</v>
      </c>
      <c r="H23" s="33"/>
    </row>
    <row r="24" spans="1:8" x14ac:dyDescent="0.25">
      <c r="A24" s="128" t="s">
        <v>85</v>
      </c>
      <c r="B24" s="127">
        <v>21920.04</v>
      </c>
      <c r="C24" s="127">
        <v>24633.760000000002</v>
      </c>
      <c r="D24" s="127">
        <v>25820.829999999998</v>
      </c>
      <c r="E24" s="127">
        <f t="shared" si="0"/>
        <v>24125</v>
      </c>
      <c r="F24" s="127">
        <f>ROUND(E24/E$26*100,2)</f>
        <v>3.13</v>
      </c>
      <c r="G24" s="132">
        <v>23000</v>
      </c>
      <c r="H24" s="33"/>
    </row>
    <row r="25" spans="1:8" ht="16.5" thickBot="1" x14ac:dyDescent="0.3">
      <c r="A25" s="150" t="s">
        <v>86</v>
      </c>
      <c r="B25" s="153">
        <v>105415.11</v>
      </c>
      <c r="C25" s="153">
        <v>122477.3</v>
      </c>
      <c r="D25" s="153">
        <v>129004.67</v>
      </c>
      <c r="E25" s="153">
        <f t="shared" si="0"/>
        <v>118966</v>
      </c>
      <c r="F25" s="153">
        <f>ROUND(E25/E$26*100,2)</f>
        <v>15.43</v>
      </c>
      <c r="G25" s="297">
        <v>113400</v>
      </c>
      <c r="H25" s="33"/>
    </row>
    <row r="26" spans="1:8" ht="16.5" thickBot="1" x14ac:dyDescent="0.3">
      <c r="A26" s="156" t="s">
        <v>16</v>
      </c>
      <c r="B26" s="158">
        <f>SUM(B22:B25)</f>
        <v>692631.87</v>
      </c>
      <c r="C26" s="158">
        <f t="shared" ref="C26:G26" si="1">SUM(C22:C25)</f>
        <v>796657.87</v>
      </c>
      <c r="D26" s="158">
        <f t="shared" si="1"/>
        <v>823186.53</v>
      </c>
      <c r="E26" s="158">
        <f t="shared" si="1"/>
        <v>770826</v>
      </c>
      <c r="F26" s="158">
        <f t="shared" si="1"/>
        <v>100</v>
      </c>
      <c r="G26" s="158">
        <f t="shared" si="1"/>
        <v>735000</v>
      </c>
      <c r="H26" s="33"/>
    </row>
    <row r="27" spans="1:8" x14ac:dyDescent="0.25">
      <c r="A27" s="125" t="s">
        <v>62</v>
      </c>
      <c r="B27" s="126">
        <v>31809.919999999998</v>
      </c>
      <c r="C27" s="126">
        <v>55713.81</v>
      </c>
    </row>
    <row r="28" spans="1:8" x14ac:dyDescent="0.25">
      <c r="B28" s="126"/>
      <c r="E28" s="125" t="s">
        <v>98</v>
      </c>
      <c r="H28" s="33"/>
    </row>
    <row r="29" spans="1:8" x14ac:dyDescent="0.25">
      <c r="A29" s="125" t="s">
        <v>31</v>
      </c>
      <c r="B29" s="126">
        <f>B26+B27</f>
        <v>724441.79</v>
      </c>
      <c r="C29" s="126">
        <f t="shared" ref="C29:D29" si="2">C26+C27</f>
        <v>852371.67999999993</v>
      </c>
      <c r="D29" s="126">
        <f t="shared" si="2"/>
        <v>823186.53</v>
      </c>
      <c r="E29" s="126">
        <f>SUM(B29:D29)</f>
        <v>2400000</v>
      </c>
    </row>
    <row r="30" spans="1:8" x14ac:dyDescent="0.25">
      <c r="B30" s="126"/>
      <c r="C30" s="126"/>
      <c r="D30" s="126"/>
      <c r="E30" s="126"/>
    </row>
    <row r="31" spans="1:8" x14ac:dyDescent="0.25">
      <c r="B31" s="126"/>
      <c r="C31" s="126"/>
      <c r="D31" s="126"/>
      <c r="E31" s="126"/>
    </row>
    <row r="32" spans="1:8" x14ac:dyDescent="0.25">
      <c r="B32" s="334" t="s">
        <v>179</v>
      </c>
      <c r="C32" s="126"/>
      <c r="D32" s="126"/>
      <c r="E32" s="126"/>
    </row>
    <row r="33" spans="1:7" ht="16.5" thickBot="1" x14ac:dyDescent="0.3">
      <c r="B33" s="334" t="s">
        <v>180</v>
      </c>
      <c r="C33" s="126"/>
      <c r="D33" s="126"/>
      <c r="E33" s="126"/>
    </row>
    <row r="34" spans="1:7" ht="16.5" thickBot="1" x14ac:dyDescent="0.3">
      <c r="A34" s="137" t="s">
        <v>82</v>
      </c>
      <c r="B34" s="301" t="s">
        <v>96</v>
      </c>
      <c r="C34" s="301" t="s">
        <v>70</v>
      </c>
      <c r="D34" s="301" t="s">
        <v>66</v>
      </c>
      <c r="E34" s="301" t="s">
        <v>95</v>
      </c>
      <c r="F34" s="301" t="s">
        <v>72</v>
      </c>
      <c r="G34" s="302" t="s">
        <v>97</v>
      </c>
    </row>
    <row r="35" spans="1:7" x14ac:dyDescent="0.25">
      <c r="A35" s="298" t="s">
        <v>83</v>
      </c>
      <c r="B35" s="299">
        <v>563981.81999999995</v>
      </c>
      <c r="C35" s="299">
        <v>648037.11</v>
      </c>
      <c r="D35" s="299">
        <v>665945.63</v>
      </c>
      <c r="E35" s="299">
        <f>ROUND(SUM(B35:D35)/3,0)</f>
        <v>625988</v>
      </c>
      <c r="F35" s="299">
        <f>ROUND(E35/E$26*100,2)</f>
        <v>81.209999999999994</v>
      </c>
      <c r="G35" s="303">
        <v>598028</v>
      </c>
    </row>
    <row r="36" spans="1:7" x14ac:dyDescent="0.25">
      <c r="A36" s="128" t="s">
        <v>84</v>
      </c>
      <c r="B36" s="127">
        <v>1314.9</v>
      </c>
      <c r="C36" s="127">
        <v>1509.6999999999998</v>
      </c>
      <c r="D36" s="127">
        <v>2415.4</v>
      </c>
      <c r="E36" s="127">
        <f t="shared" ref="E36:E38" si="3">ROUND(SUM(B36:D36)/3,0)</f>
        <v>1747</v>
      </c>
      <c r="F36" s="127">
        <f>ROUND(E36/E$26*100,2)</f>
        <v>0.23</v>
      </c>
      <c r="G36" s="132">
        <v>1700</v>
      </c>
    </row>
    <row r="37" spans="1:7" x14ac:dyDescent="0.25">
      <c r="A37" s="128" t="s">
        <v>85</v>
      </c>
      <c r="B37" s="127">
        <v>21920.04</v>
      </c>
      <c r="C37" s="127">
        <v>24633.760000000002</v>
      </c>
      <c r="D37" s="127">
        <v>25820.829999999998</v>
      </c>
      <c r="E37" s="127">
        <f t="shared" si="3"/>
        <v>24125</v>
      </c>
      <c r="F37" s="127">
        <f>ROUND(E37/E$26*100,2)</f>
        <v>3.13</v>
      </c>
      <c r="G37" s="132">
        <v>21872</v>
      </c>
    </row>
    <row r="38" spans="1:7" ht="16.5" thickBot="1" x14ac:dyDescent="0.3">
      <c r="A38" s="150" t="s">
        <v>86</v>
      </c>
      <c r="B38" s="153">
        <v>105415.11</v>
      </c>
      <c r="C38" s="153">
        <v>122477.3</v>
      </c>
      <c r="D38" s="153">
        <v>129004.67</v>
      </c>
      <c r="E38" s="153">
        <f t="shared" si="3"/>
        <v>118966</v>
      </c>
      <c r="F38" s="153">
        <f>ROUND(E38/E$26*100,2)</f>
        <v>15.43</v>
      </c>
      <c r="G38" s="297">
        <v>113400</v>
      </c>
    </row>
    <row r="39" spans="1:7" ht="16.5" thickBot="1" x14ac:dyDescent="0.3">
      <c r="A39" s="156" t="s">
        <v>16</v>
      </c>
      <c r="B39" s="158">
        <f>SUM(B35:B38)</f>
        <v>692631.87</v>
      </c>
      <c r="C39" s="158">
        <f t="shared" ref="C39:G39" si="4">SUM(C35:C38)</f>
        <v>796657.87</v>
      </c>
      <c r="D39" s="158">
        <f t="shared" si="4"/>
        <v>823186.53</v>
      </c>
      <c r="E39" s="158">
        <f t="shared" si="4"/>
        <v>770826</v>
      </c>
      <c r="F39" s="158">
        <f t="shared" si="4"/>
        <v>100</v>
      </c>
      <c r="G39" s="231">
        <f t="shared" si="4"/>
        <v>735000</v>
      </c>
    </row>
    <row r="40" spans="1:7" x14ac:dyDescent="0.25">
      <c r="A40" s="3" t="s">
        <v>25</v>
      </c>
    </row>
    <row r="41" spans="1:7" x14ac:dyDescent="0.25">
      <c r="A41" s="3" t="s">
        <v>26</v>
      </c>
    </row>
  </sheetData>
  <pageMargins left="0.7" right="0.7" top="0.1" bottom="0.1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146C-9C06-49CE-942A-36347E0747BF}">
  <dimension ref="A1:J57"/>
  <sheetViews>
    <sheetView topLeftCell="A31" workbookViewId="0">
      <selection activeCell="D8" sqref="D8"/>
    </sheetView>
  </sheetViews>
  <sheetFormatPr defaultRowHeight="15.75" x14ac:dyDescent="0.25"/>
  <cols>
    <col min="1" max="1" width="7.28515625" style="125" customWidth="1"/>
    <col min="2" max="2" width="37.5703125" style="125" customWidth="1"/>
    <col min="3" max="3" width="17.42578125" style="125" customWidth="1"/>
    <col min="4" max="4" width="17" style="125" customWidth="1"/>
    <col min="5" max="5" width="15.7109375" style="125" bestFit="1" customWidth="1"/>
    <col min="6" max="6" width="13.7109375" style="125" customWidth="1"/>
    <col min="7" max="7" width="14.42578125" style="125" bestFit="1" customWidth="1"/>
    <col min="8" max="8" width="15.7109375" style="125" bestFit="1" customWidth="1"/>
    <col min="9" max="9" width="13.140625" style="125" bestFit="1" customWidth="1"/>
    <col min="10" max="10" width="13.5703125" style="125" customWidth="1"/>
    <col min="11" max="11" width="11" style="125" bestFit="1" customWidth="1"/>
    <col min="12" max="12" width="13.140625" style="125" bestFit="1" customWidth="1"/>
    <col min="13" max="13" width="12" style="125" customWidth="1"/>
    <col min="14" max="16384" width="9.140625" style="125"/>
  </cols>
  <sheetData>
    <row r="1" spans="1:9" s="2" customFormat="1" ht="15" x14ac:dyDescent="0.25">
      <c r="A1" s="1" t="s">
        <v>0</v>
      </c>
    </row>
    <row r="2" spans="1:9" s="2" customFormat="1" ht="15" customHeight="1" x14ac:dyDescent="0.25">
      <c r="A2" s="3" t="s">
        <v>176</v>
      </c>
      <c r="B2" s="60"/>
      <c r="E2" s="59" t="s">
        <v>1</v>
      </c>
      <c r="F2" s="133"/>
      <c r="G2" s="133"/>
      <c r="H2" s="133"/>
      <c r="I2" s="133"/>
    </row>
    <row r="3" spans="1:9" s="2" customFormat="1" ht="15" x14ac:dyDescent="0.25">
      <c r="A3" s="3"/>
      <c r="B3" s="3"/>
      <c r="C3" s="3"/>
      <c r="D3" s="3"/>
      <c r="E3" s="3"/>
      <c r="F3" s="3"/>
      <c r="G3" s="3"/>
      <c r="I3" s="3"/>
    </row>
    <row r="4" spans="1:9" s="4" customFormat="1" ht="15" x14ac:dyDescent="0.25">
      <c r="A4" s="3" t="s">
        <v>2</v>
      </c>
      <c r="B4" s="3"/>
      <c r="C4" s="2"/>
      <c r="D4" s="3" t="s">
        <v>99</v>
      </c>
      <c r="H4" s="3" t="s">
        <v>3</v>
      </c>
    </row>
    <row r="5" spans="1:9" s="4" customFormat="1" ht="15" x14ac:dyDescent="0.25">
      <c r="A5" s="3" t="s">
        <v>28</v>
      </c>
      <c r="B5" s="3"/>
      <c r="C5" s="2"/>
      <c r="D5" s="3" t="s">
        <v>29</v>
      </c>
      <c r="H5" s="1" t="s">
        <v>71</v>
      </c>
    </row>
    <row r="9" spans="1:9" x14ac:dyDescent="0.25">
      <c r="C9" s="107" t="s">
        <v>171</v>
      </c>
    </row>
    <row r="10" spans="1:9" x14ac:dyDescent="0.25">
      <c r="D10" s="107" t="s">
        <v>100</v>
      </c>
    </row>
    <row r="12" spans="1:9" ht="16.5" thickBot="1" x14ac:dyDescent="0.3">
      <c r="B12" s="107" t="s">
        <v>101</v>
      </c>
      <c r="C12" s="126">
        <v>598028</v>
      </c>
      <c r="D12" s="125">
        <f>596900+1128</f>
        <v>598028</v>
      </c>
      <c r="E12" s="125">
        <v>1128</v>
      </c>
      <c r="F12" s="125" t="s">
        <v>164</v>
      </c>
    </row>
    <row r="13" spans="1:9" ht="16.5" customHeight="1" thickBot="1" x14ac:dyDescent="0.3">
      <c r="A13" s="335" t="s">
        <v>5</v>
      </c>
      <c r="B13" s="337" t="s">
        <v>6</v>
      </c>
      <c r="C13" s="339" t="s">
        <v>102</v>
      </c>
      <c r="D13" s="341" t="s">
        <v>103</v>
      </c>
      <c r="E13" s="341"/>
      <c r="F13" s="342"/>
      <c r="G13" s="343" t="s">
        <v>104</v>
      </c>
      <c r="H13" s="344"/>
      <c r="I13" s="134" t="s">
        <v>16</v>
      </c>
    </row>
    <row r="14" spans="1:9" ht="32.25" thickBot="1" x14ac:dyDescent="0.3">
      <c r="A14" s="336"/>
      <c r="B14" s="338"/>
      <c r="C14" s="340"/>
      <c r="D14" s="135" t="s">
        <v>105</v>
      </c>
      <c r="E14" s="135" t="s">
        <v>106</v>
      </c>
      <c r="F14" s="136" t="s">
        <v>107</v>
      </c>
      <c r="G14" s="137" t="s">
        <v>108</v>
      </c>
      <c r="H14" s="138" t="s">
        <v>109</v>
      </c>
      <c r="I14" s="139"/>
    </row>
    <row r="15" spans="1:9" x14ac:dyDescent="0.25">
      <c r="A15" s="140">
        <v>1</v>
      </c>
      <c r="B15" s="141" t="s">
        <v>7</v>
      </c>
      <c r="C15" s="142">
        <f>SUM(D15:F15)</f>
        <v>1018.34</v>
      </c>
      <c r="D15" s="143">
        <v>899.48</v>
      </c>
      <c r="E15" s="143">
        <v>24</v>
      </c>
      <c r="F15" s="143">
        <v>94.86</v>
      </c>
      <c r="G15" s="142">
        <v>131</v>
      </c>
      <c r="H15" s="144">
        <v>699.5</v>
      </c>
      <c r="I15" s="145">
        <f>C15+G15+H15</f>
        <v>1848.8400000000001</v>
      </c>
    </row>
    <row r="16" spans="1:9" x14ac:dyDescent="0.25">
      <c r="A16" s="128">
        <v>2</v>
      </c>
      <c r="B16" s="146" t="s">
        <v>8</v>
      </c>
      <c r="C16" s="147">
        <f t="shared" ref="C16:C23" si="0">SUM(D16:F16)</f>
        <v>841.88</v>
      </c>
      <c r="D16" s="127">
        <v>715.6</v>
      </c>
      <c r="E16" s="127">
        <v>27</v>
      </c>
      <c r="F16" s="127">
        <v>99.28</v>
      </c>
      <c r="G16" s="147">
        <v>96</v>
      </c>
      <c r="H16" s="148">
        <v>953</v>
      </c>
      <c r="I16" s="149">
        <f t="shared" ref="I16:I23" si="1">C16+G16+H16</f>
        <v>1890.88</v>
      </c>
    </row>
    <row r="17" spans="1:10" x14ac:dyDescent="0.25">
      <c r="A17" s="128">
        <v>3</v>
      </c>
      <c r="B17" s="146" t="s">
        <v>9</v>
      </c>
      <c r="C17" s="147">
        <f t="shared" si="0"/>
        <v>877.42</v>
      </c>
      <c r="D17" s="127">
        <v>709.42</v>
      </c>
      <c r="E17" s="127">
        <v>44</v>
      </c>
      <c r="F17" s="127">
        <v>124</v>
      </c>
      <c r="G17" s="147">
        <v>153</v>
      </c>
      <c r="H17" s="148">
        <v>747</v>
      </c>
      <c r="I17" s="149">
        <f t="shared" si="1"/>
        <v>1777.42</v>
      </c>
    </row>
    <row r="18" spans="1:10" x14ac:dyDescent="0.25">
      <c r="A18" s="128">
        <v>4</v>
      </c>
      <c r="B18" s="146" t="s">
        <v>10</v>
      </c>
      <c r="C18" s="147">
        <f t="shared" si="0"/>
        <v>1028.44</v>
      </c>
      <c r="D18" s="127">
        <v>838.44</v>
      </c>
      <c r="E18" s="127">
        <v>28</v>
      </c>
      <c r="F18" s="127">
        <v>162</v>
      </c>
      <c r="G18" s="147">
        <v>124</v>
      </c>
      <c r="H18" s="148">
        <v>1140</v>
      </c>
      <c r="I18" s="149">
        <f t="shared" si="1"/>
        <v>2292.44</v>
      </c>
    </row>
    <row r="19" spans="1:10" x14ac:dyDescent="0.25">
      <c r="A19" s="128">
        <v>5</v>
      </c>
      <c r="B19" s="146" t="s">
        <v>11</v>
      </c>
      <c r="C19" s="147">
        <f t="shared" si="0"/>
        <v>663.91</v>
      </c>
      <c r="D19" s="127">
        <v>514.62</v>
      </c>
      <c r="E19" s="127">
        <v>34</v>
      </c>
      <c r="F19" s="127">
        <v>115.29</v>
      </c>
      <c r="G19" s="147">
        <v>147</v>
      </c>
      <c r="H19" s="148">
        <v>699</v>
      </c>
      <c r="I19" s="149">
        <f t="shared" si="1"/>
        <v>1509.9099999999999</v>
      </c>
    </row>
    <row r="20" spans="1:10" x14ac:dyDescent="0.25">
      <c r="A20" s="128">
        <v>6</v>
      </c>
      <c r="B20" s="146" t="s">
        <v>12</v>
      </c>
      <c r="C20" s="147">
        <f t="shared" si="0"/>
        <v>661.48</v>
      </c>
      <c r="D20" s="127">
        <v>511.2</v>
      </c>
      <c r="E20" s="127">
        <v>34</v>
      </c>
      <c r="F20" s="127">
        <v>116.28</v>
      </c>
      <c r="G20" s="147">
        <v>112</v>
      </c>
      <c r="H20" s="148">
        <v>494</v>
      </c>
      <c r="I20" s="149">
        <f t="shared" si="1"/>
        <v>1267.48</v>
      </c>
    </row>
    <row r="21" spans="1:10" x14ac:dyDescent="0.25">
      <c r="A21" s="128">
        <v>7</v>
      </c>
      <c r="B21" s="146" t="s">
        <v>13</v>
      </c>
      <c r="C21" s="147">
        <f t="shared" si="0"/>
        <v>1041.8</v>
      </c>
      <c r="D21" s="127">
        <v>719.8</v>
      </c>
      <c r="E21" s="127">
        <v>20</v>
      </c>
      <c r="F21" s="127">
        <v>302</v>
      </c>
      <c r="G21" s="147">
        <v>105</v>
      </c>
      <c r="H21" s="148">
        <v>482.5</v>
      </c>
      <c r="I21" s="149">
        <f t="shared" si="1"/>
        <v>1629.3</v>
      </c>
    </row>
    <row r="22" spans="1:10" x14ac:dyDescent="0.25">
      <c r="A22" s="128">
        <v>8</v>
      </c>
      <c r="B22" s="146" t="s">
        <v>14</v>
      </c>
      <c r="C22" s="147">
        <f t="shared" si="0"/>
        <v>557</v>
      </c>
      <c r="D22" s="127">
        <v>409</v>
      </c>
      <c r="E22" s="127">
        <v>24</v>
      </c>
      <c r="F22" s="127">
        <v>124</v>
      </c>
      <c r="G22" s="147">
        <v>65</v>
      </c>
      <c r="H22" s="148">
        <v>370</v>
      </c>
      <c r="I22" s="149">
        <f t="shared" si="1"/>
        <v>992</v>
      </c>
    </row>
    <row r="23" spans="1:10" ht="16.5" thickBot="1" x14ac:dyDescent="0.3">
      <c r="A23" s="150">
        <v>9</v>
      </c>
      <c r="B23" s="151" t="s">
        <v>15</v>
      </c>
      <c r="C23" s="152">
        <f t="shared" si="0"/>
        <v>336</v>
      </c>
      <c r="D23" s="153">
        <v>230</v>
      </c>
      <c r="E23" s="153">
        <v>25</v>
      </c>
      <c r="F23" s="153">
        <v>81</v>
      </c>
      <c r="G23" s="152">
        <v>89</v>
      </c>
      <c r="H23" s="154">
        <v>508.5</v>
      </c>
      <c r="I23" s="155">
        <f t="shared" si="1"/>
        <v>933.5</v>
      </c>
    </row>
    <row r="24" spans="1:10" ht="16.5" thickBot="1" x14ac:dyDescent="0.3">
      <c r="A24" s="156"/>
      <c r="B24" s="157" t="s">
        <v>16</v>
      </c>
      <c r="C24" s="158">
        <f t="shared" ref="C24:I24" si="2">SUM(C15:C23)</f>
        <v>7026.2699999999995</v>
      </c>
      <c r="D24" s="159">
        <f t="shared" si="2"/>
        <v>5547.56</v>
      </c>
      <c r="E24" s="159">
        <f t="shared" si="2"/>
        <v>260</v>
      </c>
      <c r="F24" s="159">
        <f t="shared" si="2"/>
        <v>1218.71</v>
      </c>
      <c r="G24" s="158">
        <f t="shared" si="2"/>
        <v>1022</v>
      </c>
      <c r="H24" s="160">
        <f t="shared" si="2"/>
        <v>6093.5</v>
      </c>
      <c r="I24" s="161">
        <f t="shared" si="2"/>
        <v>14141.769999999999</v>
      </c>
    </row>
    <row r="26" spans="1:10" customFormat="1" ht="15" x14ac:dyDescent="0.25">
      <c r="A26" s="15"/>
      <c r="B26" s="15" t="s">
        <v>110</v>
      </c>
      <c r="C26" s="94"/>
      <c r="D26" s="94"/>
      <c r="E26" s="94"/>
      <c r="F26" s="94">
        <f>ROUND(C12/2,0)</f>
        <v>299014</v>
      </c>
      <c r="G26" s="94"/>
      <c r="H26" s="94"/>
      <c r="I26" s="94"/>
      <c r="J26" s="94"/>
    </row>
    <row r="27" spans="1:10" customFormat="1" ht="15" x14ac:dyDescent="0.25">
      <c r="A27" s="15"/>
      <c r="B27" s="3"/>
      <c r="C27" s="2"/>
      <c r="D27" s="2"/>
      <c r="E27" s="2"/>
      <c r="F27" s="2"/>
      <c r="G27" s="94"/>
      <c r="H27" s="94"/>
      <c r="I27" s="94"/>
      <c r="J27" s="94"/>
    </row>
    <row r="28" spans="1:10" customFormat="1" ht="15" x14ac:dyDescent="0.25">
      <c r="A28" s="15"/>
      <c r="B28" s="3" t="s">
        <v>111</v>
      </c>
      <c r="C28" s="4"/>
      <c r="D28" s="4"/>
      <c r="E28" s="120"/>
      <c r="F28" s="5">
        <f>C12-F26</f>
        <v>299014</v>
      </c>
      <c r="G28" s="94" t="s">
        <v>112</v>
      </c>
      <c r="H28" s="94"/>
      <c r="J28" s="94"/>
    </row>
    <row r="29" spans="1:10" customFormat="1" ht="15" x14ac:dyDescent="0.25">
      <c r="A29" s="15"/>
      <c r="B29" s="15" t="s">
        <v>113</v>
      </c>
      <c r="C29" s="94"/>
      <c r="D29" s="94"/>
      <c r="E29" s="94"/>
      <c r="F29" s="5">
        <f>ROUND(F28/2,0)</f>
        <v>149507</v>
      </c>
      <c r="G29" s="94"/>
      <c r="H29" s="94"/>
      <c r="J29" s="94"/>
    </row>
    <row r="30" spans="1:10" customFormat="1" ht="15" x14ac:dyDescent="0.25">
      <c r="A30" s="15"/>
      <c r="B30" s="15" t="s">
        <v>114</v>
      </c>
      <c r="C30" s="94"/>
      <c r="D30" s="94"/>
      <c r="E30" s="94"/>
      <c r="F30" s="5">
        <f>F28-F29</f>
        <v>149507</v>
      </c>
      <c r="G30" s="94"/>
      <c r="H30" s="94"/>
      <c r="J30" s="94"/>
    </row>
    <row r="31" spans="1:10" customFormat="1" ht="15" x14ac:dyDescent="0.25">
      <c r="A31" s="15"/>
      <c r="B31" s="15"/>
      <c r="C31" s="94"/>
      <c r="D31" s="94"/>
      <c r="E31" s="94" t="s">
        <v>115</v>
      </c>
      <c r="F31" s="162" t="str">
        <f>IF((F30+F29)&lt;&gt;F28,"eroare","ok")</f>
        <v>ok</v>
      </c>
      <c r="G31" s="94"/>
      <c r="H31" s="94"/>
      <c r="I31" s="94"/>
      <c r="J31" s="94"/>
    </row>
    <row r="32" spans="1:10" customFormat="1" ht="15" x14ac:dyDescent="0.25">
      <c r="A32" s="15"/>
      <c r="B32" s="15"/>
      <c r="C32" s="94"/>
      <c r="D32" s="94"/>
      <c r="E32" s="94"/>
      <c r="F32" s="94"/>
      <c r="G32" s="94"/>
      <c r="H32" s="94"/>
      <c r="I32" s="94"/>
      <c r="J32" s="94"/>
    </row>
    <row r="33" spans="1:10" customFormat="1" ht="15" x14ac:dyDescent="0.25">
      <c r="A33" s="15"/>
      <c r="B33" s="15" t="s">
        <v>116</v>
      </c>
      <c r="C33" s="94"/>
      <c r="D33" s="94"/>
      <c r="E33" s="94"/>
      <c r="F33" s="94"/>
      <c r="G33" s="94"/>
      <c r="H33" s="94"/>
      <c r="I33" s="94"/>
      <c r="J33" s="94"/>
    </row>
    <row r="34" spans="1:10" customFormat="1" ht="15" x14ac:dyDescent="0.25">
      <c r="A34" s="15"/>
      <c r="B34" s="15"/>
      <c r="C34" s="94"/>
      <c r="D34" s="94"/>
      <c r="E34" s="94"/>
      <c r="F34" s="94"/>
      <c r="G34" s="94"/>
      <c r="H34" s="94"/>
      <c r="I34" s="94"/>
      <c r="J34" s="94"/>
    </row>
    <row r="35" spans="1:10" customFormat="1" ht="16.5" thickBot="1" x14ac:dyDescent="0.3">
      <c r="C35" s="107" t="s">
        <v>117</v>
      </c>
    </row>
    <row r="36" spans="1:10" customFormat="1" ht="31.5" x14ac:dyDescent="0.25">
      <c r="B36" s="163" t="s">
        <v>118</v>
      </c>
      <c r="C36" s="164" t="s">
        <v>119</v>
      </c>
      <c r="D36" s="165" t="s">
        <v>120</v>
      </c>
      <c r="E36" s="165" t="s">
        <v>121</v>
      </c>
      <c r="F36" s="129" t="s">
        <v>122</v>
      </c>
      <c r="G36" s="166" t="s">
        <v>115</v>
      </c>
    </row>
    <row r="37" spans="1:10" customFormat="1" ht="16.5" thickBot="1" x14ac:dyDescent="0.3">
      <c r="B37" s="167" t="s">
        <v>123</v>
      </c>
      <c r="C37" s="168">
        <f>F26</f>
        <v>299014</v>
      </c>
      <c r="D37" s="168">
        <f>F29</f>
        <v>149507</v>
      </c>
      <c r="E37" s="168">
        <f>F30</f>
        <v>149507</v>
      </c>
      <c r="F37" s="169">
        <f>SUM(C37:E37)</f>
        <v>598028</v>
      </c>
      <c r="G37" s="170">
        <f>F37-C12</f>
        <v>0</v>
      </c>
      <c r="H37" s="94"/>
    </row>
    <row r="38" spans="1:10" customFormat="1" ht="16.5" thickBot="1" x14ac:dyDescent="0.3">
      <c r="B38" s="156" t="s">
        <v>124</v>
      </c>
      <c r="C38" s="171">
        <f>ROUND(C37/C24,4)</f>
        <v>42.556600000000003</v>
      </c>
      <c r="D38" s="171">
        <f>ROUND(D37/G24,4)</f>
        <v>146.2886</v>
      </c>
      <c r="E38" s="171">
        <f>ROUND(E37/H24,4)</f>
        <v>24.535499999999999</v>
      </c>
      <c r="F38" s="172"/>
      <c r="H38" s="173"/>
    </row>
    <row r="39" spans="1:10" customFormat="1" x14ac:dyDescent="0.25">
      <c r="B39" s="107"/>
      <c r="C39" s="94"/>
      <c r="D39" s="94"/>
      <c r="E39" s="94"/>
      <c r="F39" s="1"/>
      <c r="H39" s="173"/>
    </row>
    <row r="40" spans="1:10" customFormat="1" ht="16.5" thickBot="1" x14ac:dyDescent="0.3">
      <c r="B40" s="125"/>
      <c r="C40" s="120"/>
      <c r="D40" s="120"/>
      <c r="E40" s="120"/>
      <c r="F40" s="4"/>
    </row>
    <row r="41" spans="1:10" customFormat="1" ht="32.25" thickBot="1" x14ac:dyDescent="0.3">
      <c r="A41" s="8" t="s">
        <v>5</v>
      </c>
      <c r="B41" s="9" t="s">
        <v>6</v>
      </c>
      <c r="C41" s="174" t="s">
        <v>125</v>
      </c>
      <c r="D41" s="175" t="s">
        <v>126</v>
      </c>
      <c r="E41" s="175" t="s">
        <v>127</v>
      </c>
      <c r="F41" s="176" t="s">
        <v>166</v>
      </c>
    </row>
    <row r="42" spans="1:10" customFormat="1" thickBot="1" x14ac:dyDescent="0.3">
      <c r="A42" s="8">
        <v>0</v>
      </c>
      <c r="B42" s="9">
        <v>1</v>
      </c>
      <c r="C42" s="177" t="s">
        <v>128</v>
      </c>
      <c r="D42" s="178" t="s">
        <v>129</v>
      </c>
      <c r="E42" s="179" t="s">
        <v>130</v>
      </c>
      <c r="F42" s="180" t="s">
        <v>131</v>
      </c>
    </row>
    <row r="43" spans="1:10" customFormat="1" x14ac:dyDescent="0.25">
      <c r="A43" s="140">
        <v>1</v>
      </c>
      <c r="B43" s="141" t="s">
        <v>7</v>
      </c>
      <c r="C43" s="29">
        <f t="shared" ref="C43:C51" si="3">ROUND(C$38*C15,0)</f>
        <v>43337</v>
      </c>
      <c r="D43" s="29">
        <f t="shared" ref="D43:E50" si="4">ROUND(D$38*G15,0)</f>
        <v>19164</v>
      </c>
      <c r="E43" s="118">
        <f t="shared" si="4"/>
        <v>17163</v>
      </c>
      <c r="F43" s="181">
        <f>SUM(C43:E43)</f>
        <v>79664</v>
      </c>
      <c r="G43" s="173"/>
      <c r="H43" s="94"/>
    </row>
    <row r="44" spans="1:10" customFormat="1" x14ac:dyDescent="0.25">
      <c r="A44" s="128">
        <v>2</v>
      </c>
      <c r="B44" s="146" t="s">
        <v>8</v>
      </c>
      <c r="C44" s="29">
        <f t="shared" si="3"/>
        <v>35828</v>
      </c>
      <c r="D44" s="29">
        <f t="shared" si="4"/>
        <v>14044</v>
      </c>
      <c r="E44" s="118">
        <f t="shared" si="4"/>
        <v>23382</v>
      </c>
      <c r="F44" s="181">
        <f t="shared" ref="F44:F51" si="5">SUM(C44:E44)</f>
        <v>73254</v>
      </c>
      <c r="G44" s="173"/>
      <c r="H44" s="94"/>
    </row>
    <row r="45" spans="1:10" customFormat="1" x14ac:dyDescent="0.25">
      <c r="A45" s="128">
        <v>3</v>
      </c>
      <c r="B45" s="146" t="s">
        <v>9</v>
      </c>
      <c r="C45" s="29">
        <f t="shared" si="3"/>
        <v>37340</v>
      </c>
      <c r="D45" s="29">
        <f t="shared" si="4"/>
        <v>22382</v>
      </c>
      <c r="E45" s="118">
        <f t="shared" si="4"/>
        <v>18328</v>
      </c>
      <c r="F45" s="181">
        <f t="shared" si="5"/>
        <v>78050</v>
      </c>
      <c r="G45" s="173"/>
      <c r="H45" s="94"/>
    </row>
    <row r="46" spans="1:10" customFormat="1" x14ac:dyDescent="0.25">
      <c r="A46" s="128">
        <v>4</v>
      </c>
      <c r="B46" s="146" t="s">
        <v>10</v>
      </c>
      <c r="C46" s="29">
        <f t="shared" si="3"/>
        <v>43767</v>
      </c>
      <c r="D46" s="29">
        <f t="shared" si="4"/>
        <v>18140</v>
      </c>
      <c r="E46" s="118">
        <f t="shared" si="4"/>
        <v>27970</v>
      </c>
      <c r="F46" s="181">
        <f t="shared" si="5"/>
        <v>89877</v>
      </c>
      <c r="G46" s="173"/>
      <c r="H46" s="94"/>
    </row>
    <row r="47" spans="1:10" customFormat="1" x14ac:dyDescent="0.25">
      <c r="A47" s="128">
        <v>5</v>
      </c>
      <c r="B47" s="146" t="s">
        <v>11</v>
      </c>
      <c r="C47" s="29">
        <f t="shared" si="3"/>
        <v>28254</v>
      </c>
      <c r="D47" s="29">
        <f t="shared" si="4"/>
        <v>21504</v>
      </c>
      <c r="E47" s="118">
        <f t="shared" si="4"/>
        <v>17150</v>
      </c>
      <c r="F47" s="181">
        <f t="shared" si="5"/>
        <v>66908</v>
      </c>
      <c r="G47" s="173"/>
      <c r="H47" s="94"/>
    </row>
    <row r="48" spans="1:10" customFormat="1" x14ac:dyDescent="0.25">
      <c r="A48" s="128">
        <v>6</v>
      </c>
      <c r="B48" s="146" t="s">
        <v>12</v>
      </c>
      <c r="C48" s="29">
        <f t="shared" si="3"/>
        <v>28150</v>
      </c>
      <c r="D48" s="29">
        <f t="shared" si="4"/>
        <v>16384</v>
      </c>
      <c r="E48" s="118">
        <f t="shared" si="4"/>
        <v>12121</v>
      </c>
      <c r="F48" s="181">
        <f t="shared" si="5"/>
        <v>56655</v>
      </c>
      <c r="G48" s="173"/>
      <c r="H48" s="3" t="s">
        <v>25</v>
      </c>
    </row>
    <row r="49" spans="1:8" customFormat="1" x14ac:dyDescent="0.25">
      <c r="A49" s="128">
        <v>7</v>
      </c>
      <c r="B49" s="146" t="s">
        <v>13</v>
      </c>
      <c r="C49" s="29">
        <f t="shared" si="3"/>
        <v>44335</v>
      </c>
      <c r="D49" s="29">
        <f t="shared" si="4"/>
        <v>15360</v>
      </c>
      <c r="E49" s="118">
        <f t="shared" si="4"/>
        <v>11838</v>
      </c>
      <c r="F49" s="181">
        <f t="shared" si="5"/>
        <v>71533</v>
      </c>
      <c r="G49" s="173"/>
      <c r="H49" s="3" t="s">
        <v>78</v>
      </c>
    </row>
    <row r="50" spans="1:8" customFormat="1" x14ac:dyDescent="0.25">
      <c r="A50" s="128">
        <v>8</v>
      </c>
      <c r="B50" s="146" t="s">
        <v>14</v>
      </c>
      <c r="C50" s="29">
        <f t="shared" si="3"/>
        <v>23704</v>
      </c>
      <c r="D50" s="29">
        <f t="shared" si="4"/>
        <v>9509</v>
      </c>
      <c r="E50" s="118">
        <f t="shared" si="4"/>
        <v>9078</v>
      </c>
      <c r="F50" s="181">
        <f t="shared" si="5"/>
        <v>42291</v>
      </c>
      <c r="G50" s="173"/>
      <c r="H50" s="94"/>
    </row>
    <row r="51" spans="1:8" customFormat="1" ht="16.5" thickBot="1" x14ac:dyDescent="0.3">
      <c r="A51" s="150">
        <v>9</v>
      </c>
      <c r="B51" s="151" t="s">
        <v>15</v>
      </c>
      <c r="C51" s="29">
        <f t="shared" si="3"/>
        <v>14299</v>
      </c>
      <c r="D51" s="29">
        <f>ROUND(D$38*G23,0)</f>
        <v>13020</v>
      </c>
      <c r="E51" s="118">
        <v>12477</v>
      </c>
      <c r="F51" s="181">
        <f t="shared" si="5"/>
        <v>39796</v>
      </c>
      <c r="G51" s="173"/>
      <c r="H51" s="94"/>
    </row>
    <row r="52" spans="1:8" customFormat="1" ht="16.5" thickBot="1" x14ac:dyDescent="0.3">
      <c r="A52" s="156"/>
      <c r="B52" s="182" t="s">
        <v>16</v>
      </c>
      <c r="C52" s="21">
        <f>SUM(C43:C51)</f>
        <v>299014</v>
      </c>
      <c r="D52" s="21">
        <f t="shared" ref="D52:F52" si="6">SUM(D43:D51)</f>
        <v>149507</v>
      </c>
      <c r="E52" s="21">
        <f t="shared" si="6"/>
        <v>149507</v>
      </c>
      <c r="F52" s="21">
        <f t="shared" si="6"/>
        <v>598028</v>
      </c>
      <c r="G52" s="173"/>
      <c r="H52" s="94"/>
    </row>
    <row r="53" spans="1:8" customFormat="1" x14ac:dyDescent="0.25">
      <c r="B53" s="183" t="s">
        <v>115</v>
      </c>
      <c r="C53" s="184">
        <f>F26-C52</f>
        <v>0</v>
      </c>
      <c r="D53" s="184">
        <f>F29-D52</f>
        <v>0</v>
      </c>
      <c r="E53" s="184">
        <f>F30-E52</f>
        <v>0</v>
      </c>
      <c r="F53" s="184">
        <f>C12-F52</f>
        <v>0</v>
      </c>
    </row>
    <row r="54" spans="1:8" customFormat="1" x14ac:dyDescent="0.25">
      <c r="B54" s="183"/>
      <c r="C54" s="184"/>
      <c r="D54" s="184"/>
      <c r="E54" s="184"/>
      <c r="F54" s="184"/>
    </row>
    <row r="55" spans="1:8" x14ac:dyDescent="0.25">
      <c r="C55" s="33"/>
      <c r="E55" s="33"/>
      <c r="H55" s="33"/>
    </row>
    <row r="56" spans="1:8" x14ac:dyDescent="0.25">
      <c r="E56" s="33"/>
      <c r="H56" s="33"/>
    </row>
    <row r="57" spans="1:8" x14ac:dyDescent="0.25">
      <c r="E57" s="33"/>
    </row>
  </sheetData>
  <mergeCells count="5">
    <mergeCell ref="A13:A14"/>
    <mergeCell ref="B13:B14"/>
    <mergeCell ref="C13:C14"/>
    <mergeCell ref="D13:F13"/>
    <mergeCell ref="G13:H13"/>
  </mergeCells>
  <pageMargins left="0.2" right="0.2" top="0.2" bottom="0.2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4A4B-8961-4395-A329-27ED84F4DC12}">
  <dimension ref="A1:N43"/>
  <sheetViews>
    <sheetView topLeftCell="A19" workbookViewId="0">
      <selection activeCell="B38" sqref="B38"/>
    </sheetView>
  </sheetViews>
  <sheetFormatPr defaultRowHeight="15" x14ac:dyDescent="0.25"/>
  <cols>
    <col min="2" max="2" width="20.28515625" bestFit="1" customWidth="1"/>
    <col min="3" max="3" width="17.5703125" customWidth="1"/>
    <col min="4" max="4" width="13.42578125" customWidth="1"/>
    <col min="5" max="5" width="19.140625" customWidth="1"/>
    <col min="6" max="6" width="15.140625" customWidth="1"/>
    <col min="8" max="8" width="22.7109375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105" t="s">
        <v>176</v>
      </c>
      <c r="B2" s="106"/>
      <c r="F2" s="133"/>
      <c r="G2" s="133"/>
      <c r="H2" s="133"/>
      <c r="I2" s="133"/>
    </row>
    <row r="3" spans="1:9" s="2" customFormat="1" ht="15.75" x14ac:dyDescent="0.25">
      <c r="A3" s="233"/>
      <c r="B3" s="60"/>
      <c r="E3" s="59"/>
      <c r="F3" s="133"/>
      <c r="G3" s="133"/>
      <c r="H3" s="133"/>
      <c r="I3" s="133"/>
    </row>
    <row r="4" spans="1:9" s="2" customFormat="1" ht="15.75" x14ac:dyDescent="0.25">
      <c r="A4" s="233"/>
      <c r="B4" s="60"/>
      <c r="D4" s="82" t="s">
        <v>1</v>
      </c>
      <c r="E4" s="59"/>
      <c r="F4" s="133"/>
      <c r="G4" s="133"/>
      <c r="H4" s="133"/>
      <c r="I4" s="133"/>
    </row>
    <row r="5" spans="1:9" s="4" customFormat="1" x14ac:dyDescent="0.25">
      <c r="A5" s="3" t="s">
        <v>2</v>
      </c>
      <c r="B5" s="3"/>
      <c r="D5" s="3" t="s">
        <v>99</v>
      </c>
      <c r="H5" s="3" t="s">
        <v>134</v>
      </c>
    </row>
    <row r="6" spans="1:9" s="4" customFormat="1" x14ac:dyDescent="0.25">
      <c r="A6" s="3" t="s">
        <v>28</v>
      </c>
      <c r="B6" s="3"/>
      <c r="D6" s="3" t="s">
        <v>29</v>
      </c>
      <c r="H6" s="1" t="s">
        <v>135</v>
      </c>
    </row>
    <row r="10" spans="1:9" s="4" customFormat="1" ht="15.75" x14ac:dyDescent="0.25">
      <c r="A10" s="3"/>
      <c r="C10" s="107" t="s">
        <v>172</v>
      </c>
      <c r="H10" s="1"/>
    </row>
    <row r="11" spans="1:9" ht="15.75" x14ac:dyDescent="0.25">
      <c r="D11" s="107" t="s">
        <v>41</v>
      </c>
    </row>
    <row r="13" spans="1:9" ht="19.5" thickBot="1" x14ac:dyDescent="0.35">
      <c r="A13" s="234" t="s">
        <v>154</v>
      </c>
      <c r="B13" s="235" t="s">
        <v>155</v>
      </c>
      <c r="C13" s="185">
        <v>1700</v>
      </c>
      <c r="D13" s="236" t="s">
        <v>30</v>
      </c>
      <c r="E13" s="125"/>
      <c r="F13" s="125"/>
    </row>
    <row r="14" spans="1:9" ht="32.25" thickBot="1" x14ac:dyDescent="0.3">
      <c r="A14" s="237" t="s">
        <v>5</v>
      </c>
      <c r="B14" s="238" t="s">
        <v>6</v>
      </c>
      <c r="C14" s="239" t="s">
        <v>137</v>
      </c>
      <c r="D14" s="240" t="s">
        <v>138</v>
      </c>
      <c r="E14" s="241" t="s">
        <v>139</v>
      </c>
      <c r="F14" s="242" t="s">
        <v>156</v>
      </c>
    </row>
    <row r="15" spans="1:9" ht="16.5" thickBot="1" x14ac:dyDescent="0.3">
      <c r="A15" s="243">
        <v>0</v>
      </c>
      <c r="B15" s="244">
        <v>1</v>
      </c>
      <c r="C15" s="194">
        <v>2</v>
      </c>
      <c r="D15" s="194">
        <v>3</v>
      </c>
      <c r="E15" s="195">
        <v>4</v>
      </c>
      <c r="F15" s="192" t="s">
        <v>131</v>
      </c>
    </row>
    <row r="16" spans="1:9" ht="15.75" x14ac:dyDescent="0.25">
      <c r="A16" s="245">
        <v>1</v>
      </c>
      <c r="B16" s="246" t="s">
        <v>13</v>
      </c>
      <c r="C16" s="247">
        <v>6</v>
      </c>
      <c r="D16" s="247">
        <v>73</v>
      </c>
      <c r="E16" s="247">
        <v>17</v>
      </c>
      <c r="F16" s="248">
        <f>SUM(C16:E16)</f>
        <v>96</v>
      </c>
    </row>
    <row r="17" spans="1:7" ht="16.5" thickBot="1" x14ac:dyDescent="0.3">
      <c r="A17" s="167">
        <v>2</v>
      </c>
      <c r="B17" s="249" t="s">
        <v>18</v>
      </c>
      <c r="C17" s="250">
        <v>4</v>
      </c>
      <c r="D17" s="250">
        <v>38</v>
      </c>
      <c r="E17" s="250">
        <v>16</v>
      </c>
      <c r="F17" s="251">
        <f>SUM(C17:E17)</f>
        <v>58</v>
      </c>
    </row>
    <row r="18" spans="1:7" ht="16.5" thickBot="1" x14ac:dyDescent="0.3">
      <c r="A18" s="252"/>
      <c r="B18" s="253" t="s">
        <v>16</v>
      </c>
      <c r="C18" s="254">
        <f>SUM(C16:C17)</f>
        <v>10</v>
      </c>
      <c r="D18" s="254">
        <f>SUM(D16:D17)</f>
        <v>111</v>
      </c>
      <c r="E18" s="255">
        <f>SUM(E16:E17)</f>
        <v>33</v>
      </c>
      <c r="F18" s="254">
        <f>SUM(F16:F17)</f>
        <v>154</v>
      </c>
    </row>
    <row r="21" spans="1:7" x14ac:dyDescent="0.25">
      <c r="A21" s="15"/>
      <c r="B21" s="15" t="s">
        <v>157</v>
      </c>
      <c r="C21" s="94"/>
      <c r="D21" s="94"/>
      <c r="E21" s="94"/>
      <c r="F21" s="94">
        <f>C13</f>
        <v>1700</v>
      </c>
      <c r="G21" s="94"/>
    </row>
    <row r="22" spans="1:7" ht="15.75" customHeight="1" x14ac:dyDescent="0.25">
      <c r="A22" s="15"/>
      <c r="B22" s="3"/>
      <c r="C22" s="2"/>
      <c r="D22" s="2"/>
      <c r="E22" s="2"/>
      <c r="F22" s="2"/>
      <c r="G22" s="94"/>
    </row>
    <row r="23" spans="1:7" x14ac:dyDescent="0.25">
      <c r="A23" s="15"/>
      <c r="B23" s="15" t="s">
        <v>116</v>
      </c>
      <c r="C23" s="94"/>
      <c r="D23" s="94"/>
      <c r="E23" s="94"/>
      <c r="F23" s="94"/>
      <c r="G23" s="94"/>
    </row>
    <row r="24" spans="1:7" x14ac:dyDescent="0.25">
      <c r="A24" s="15"/>
      <c r="B24" s="15"/>
      <c r="C24" s="94"/>
      <c r="D24" s="94"/>
      <c r="E24" s="94"/>
      <c r="F24" s="94"/>
      <c r="G24" s="94"/>
    </row>
    <row r="25" spans="1:7" ht="15.75" x14ac:dyDescent="0.25">
      <c r="C25" s="107" t="s">
        <v>117</v>
      </c>
    </row>
    <row r="26" spans="1:7" ht="16.5" thickBot="1" x14ac:dyDescent="0.3">
      <c r="C26" s="107"/>
    </row>
    <row r="27" spans="1:7" ht="15.75" x14ac:dyDescent="0.25">
      <c r="B27" s="163" t="s">
        <v>118</v>
      </c>
      <c r="C27" s="256" t="s">
        <v>148</v>
      </c>
      <c r="D27" s="257"/>
      <c r="E27" s="257"/>
      <c r="F27" s="257"/>
    </row>
    <row r="28" spans="1:7" ht="16.5" thickBot="1" x14ac:dyDescent="0.3">
      <c r="B28" s="167" t="s">
        <v>123</v>
      </c>
      <c r="C28" s="169">
        <f>F21</f>
        <v>1700</v>
      </c>
      <c r="D28" s="5"/>
      <c r="E28" s="5"/>
      <c r="F28" s="5"/>
    </row>
    <row r="29" spans="1:7" ht="16.5" thickBot="1" x14ac:dyDescent="0.3">
      <c r="B29" s="156" t="s">
        <v>124</v>
      </c>
      <c r="C29" s="258">
        <f>ROUND(C28/F18,4)</f>
        <v>11.039</v>
      </c>
      <c r="D29" s="94"/>
      <c r="E29" s="94"/>
      <c r="F29" s="1"/>
    </row>
    <row r="30" spans="1:7" ht="16.5" thickBot="1" x14ac:dyDescent="0.3">
      <c r="B30" s="107"/>
      <c r="C30" s="94"/>
      <c r="D30" s="94"/>
      <c r="E30" s="94"/>
      <c r="F30" s="1"/>
    </row>
    <row r="31" spans="1:7" ht="16.5" thickBot="1" x14ac:dyDescent="0.3">
      <c r="A31" s="8" t="s">
        <v>5</v>
      </c>
      <c r="B31" s="9" t="s">
        <v>6</v>
      </c>
      <c r="C31" s="259" t="s">
        <v>125</v>
      </c>
      <c r="D31" s="260"/>
      <c r="E31" s="260"/>
      <c r="F31" s="260"/>
    </row>
    <row r="32" spans="1:7" ht="15.75" thickBot="1" x14ac:dyDescent="0.3">
      <c r="A32" s="8">
        <v>0</v>
      </c>
      <c r="B32" s="9">
        <v>1</v>
      </c>
      <c r="C32" s="261" t="s">
        <v>128</v>
      </c>
      <c r="D32" s="262"/>
      <c r="E32" s="262"/>
      <c r="F32" s="262"/>
    </row>
    <row r="33" spans="1:14" ht="15.75" x14ac:dyDescent="0.25">
      <c r="A33" s="245">
        <v>1</v>
      </c>
      <c r="B33" s="246" t="s">
        <v>13</v>
      </c>
      <c r="C33" s="114">
        <f>ROUND(C$29*F16,0)</f>
        <v>1060</v>
      </c>
      <c r="D33" s="120"/>
      <c r="E33" s="120"/>
      <c r="F33" s="94"/>
    </row>
    <row r="34" spans="1:14" ht="16.5" thickBot="1" x14ac:dyDescent="0.3">
      <c r="A34" s="167">
        <v>2</v>
      </c>
      <c r="B34" s="249" t="s">
        <v>18</v>
      </c>
      <c r="C34" s="114">
        <f>ROUND(C$29*F17,0)</f>
        <v>640</v>
      </c>
      <c r="D34" s="120"/>
      <c r="E34" s="120"/>
      <c r="F34" s="94"/>
    </row>
    <row r="35" spans="1:14" ht="16.5" thickBot="1" x14ac:dyDescent="0.3">
      <c r="A35" s="156"/>
      <c r="B35" s="182" t="s">
        <v>16</v>
      </c>
      <c r="C35" s="108">
        <f>SUM(C33:C34)</f>
        <v>1700</v>
      </c>
      <c r="D35" s="94"/>
      <c r="E35" s="94"/>
      <c r="F35" s="94"/>
    </row>
    <row r="36" spans="1:14" ht="15.75" x14ac:dyDescent="0.25">
      <c r="B36" s="183" t="s">
        <v>115</v>
      </c>
      <c r="C36" s="184">
        <f>F21-C35</f>
        <v>0</v>
      </c>
      <c r="D36" s="184"/>
      <c r="E36" s="184"/>
      <c r="F36" s="184"/>
    </row>
    <row r="37" spans="1:14" x14ac:dyDescent="0.25">
      <c r="B37" s="223"/>
    </row>
    <row r="38" spans="1:14" ht="15.75" x14ac:dyDescent="0.25">
      <c r="B38" s="222" t="s">
        <v>181</v>
      </c>
    </row>
    <row r="39" spans="1:14" ht="15.75" thickBot="1" x14ac:dyDescent="0.3"/>
    <row r="40" spans="1:14" ht="17.25" thickBot="1" x14ac:dyDescent="0.35">
      <c r="A40" s="8" t="s">
        <v>5</v>
      </c>
      <c r="B40" s="9" t="s">
        <v>6</v>
      </c>
      <c r="C40" s="263" t="s">
        <v>175</v>
      </c>
      <c r="D40" s="228"/>
      <c r="E40" s="228"/>
      <c r="F40" s="228"/>
      <c r="G40" s="264"/>
      <c r="H40" s="264"/>
      <c r="I40" s="265"/>
      <c r="J40" s="266"/>
      <c r="K40" s="266"/>
      <c r="L40" s="265"/>
      <c r="M40" s="265"/>
      <c r="N40" s="265"/>
    </row>
    <row r="41" spans="1:14" ht="15.75" x14ac:dyDescent="0.25">
      <c r="A41" s="245">
        <v>1</v>
      </c>
      <c r="B41" s="246" t="s">
        <v>13</v>
      </c>
      <c r="C41" s="267">
        <f>C33</f>
        <v>1060</v>
      </c>
      <c r="D41" s="33"/>
      <c r="E41" s="33"/>
      <c r="F41" s="120"/>
      <c r="G41" s="268"/>
      <c r="H41" s="3" t="s">
        <v>25</v>
      </c>
      <c r="I41" s="33"/>
      <c r="J41" s="33"/>
      <c r="K41" s="33"/>
      <c r="L41" s="33"/>
      <c r="M41" s="33"/>
      <c r="N41" s="33"/>
    </row>
    <row r="42" spans="1:14" ht="16.5" thickBot="1" x14ac:dyDescent="0.3">
      <c r="A42" s="167">
        <v>2</v>
      </c>
      <c r="B42" s="249" t="s">
        <v>18</v>
      </c>
      <c r="C42" s="267">
        <f>C34</f>
        <v>640</v>
      </c>
      <c r="D42" s="33"/>
      <c r="E42" s="33"/>
      <c r="F42" s="120"/>
      <c r="G42" s="268"/>
      <c r="H42" s="3" t="s">
        <v>26</v>
      </c>
      <c r="I42" s="33"/>
      <c r="J42" s="33"/>
      <c r="K42" s="33"/>
      <c r="L42" s="33"/>
      <c r="M42" s="33"/>
      <c r="N42" s="33"/>
    </row>
    <row r="43" spans="1:14" ht="16.5" thickBot="1" x14ac:dyDescent="0.3">
      <c r="A43" s="156"/>
      <c r="B43" s="182" t="s">
        <v>16</v>
      </c>
      <c r="C43" s="108">
        <f>SUM(C41:C42)</f>
        <v>1700</v>
      </c>
      <c r="D43" s="94"/>
      <c r="E43" s="94"/>
      <c r="F43" s="120"/>
      <c r="G43" s="107"/>
      <c r="H43" s="107"/>
      <c r="I43" s="33"/>
      <c r="J43" s="33"/>
      <c r="K43" s="33"/>
      <c r="L43" s="33"/>
      <c r="M43" s="33"/>
      <c r="N43" s="33"/>
    </row>
  </sheetData>
  <pageMargins left="0.7" right="0.2" top="0.2" bottom="0.2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9233-E941-4265-BD4B-1E29C132DC92}">
  <dimension ref="A1:L56"/>
  <sheetViews>
    <sheetView workbookViewId="0">
      <selection activeCell="G50" sqref="G50"/>
    </sheetView>
  </sheetViews>
  <sheetFormatPr defaultRowHeight="15" x14ac:dyDescent="0.25"/>
  <cols>
    <col min="2" max="2" width="31.28515625" customWidth="1"/>
    <col min="3" max="3" width="19.7109375" customWidth="1"/>
    <col min="4" max="4" width="13.7109375" customWidth="1"/>
    <col min="5" max="5" width="15.7109375" customWidth="1"/>
    <col min="6" max="6" width="13.5703125" customWidth="1"/>
    <col min="7" max="7" width="15.140625" customWidth="1"/>
    <col min="8" max="8" width="13.140625" customWidth="1"/>
    <col min="9" max="9" width="9.85546875" bestFit="1" customWidth="1"/>
    <col min="10" max="10" width="10.7109375" customWidth="1"/>
    <col min="11" max="11" width="10.140625" bestFit="1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105" t="s">
        <v>176</v>
      </c>
      <c r="B2" s="106"/>
      <c r="E2" s="59" t="s">
        <v>1</v>
      </c>
      <c r="F2" s="133"/>
      <c r="G2" s="133"/>
      <c r="H2" s="133"/>
      <c r="I2" s="133"/>
    </row>
    <row r="3" spans="1:9" s="2" customFormat="1" x14ac:dyDescent="0.25">
      <c r="A3" s="3"/>
      <c r="B3" s="3"/>
      <c r="C3" s="3"/>
      <c r="D3" s="3"/>
      <c r="E3" s="3"/>
      <c r="F3" s="3"/>
      <c r="G3" s="3"/>
      <c r="I3" s="3"/>
    </row>
    <row r="4" spans="1:9" s="4" customFormat="1" x14ac:dyDescent="0.25">
      <c r="A4" s="3" t="s">
        <v>2</v>
      </c>
      <c r="B4" s="3"/>
      <c r="C4" s="3" t="s">
        <v>158</v>
      </c>
      <c r="G4" s="3" t="s">
        <v>134</v>
      </c>
    </row>
    <row r="5" spans="1:9" s="4" customFormat="1" x14ac:dyDescent="0.25">
      <c r="A5" s="3" t="s">
        <v>28</v>
      </c>
      <c r="B5" s="3"/>
      <c r="C5" s="3" t="s">
        <v>159</v>
      </c>
      <c r="G5" s="1" t="s">
        <v>135</v>
      </c>
    </row>
    <row r="6" spans="1:9" s="125" customFormat="1" ht="15.75" x14ac:dyDescent="0.25"/>
    <row r="7" spans="1:9" s="125" customFormat="1" ht="15.75" x14ac:dyDescent="0.25"/>
    <row r="8" spans="1:9" s="125" customFormat="1" ht="15.75" x14ac:dyDescent="0.25"/>
    <row r="9" spans="1:9" s="125" customFormat="1" ht="15.75" x14ac:dyDescent="0.25">
      <c r="C9" s="107" t="s">
        <v>173</v>
      </c>
    </row>
    <row r="10" spans="1:9" s="125" customFormat="1" ht="15.75" x14ac:dyDescent="0.25">
      <c r="D10" s="107" t="s">
        <v>85</v>
      </c>
    </row>
    <row r="11" spans="1:9" s="125" customFormat="1" ht="15.75" x14ac:dyDescent="0.25">
      <c r="D11" s="107"/>
    </row>
    <row r="12" spans="1:9" ht="19.5" thickBot="1" x14ac:dyDescent="0.35">
      <c r="B12" s="107" t="s">
        <v>155</v>
      </c>
      <c r="C12" s="185">
        <v>23000</v>
      </c>
      <c r="D12" s="126" t="s">
        <v>30</v>
      </c>
    </row>
    <row r="13" spans="1:9" ht="30.75" thickBot="1" x14ac:dyDescent="0.3">
      <c r="A13" s="186" t="s">
        <v>5</v>
      </c>
      <c r="B13" s="187" t="s">
        <v>6</v>
      </c>
      <c r="C13" s="188" t="s">
        <v>137</v>
      </c>
      <c r="D13" s="188" t="s">
        <v>138</v>
      </c>
      <c r="E13" s="188" t="s">
        <v>139</v>
      </c>
      <c r="F13" s="189" t="s">
        <v>140</v>
      </c>
      <c r="G13" s="190" t="s">
        <v>141</v>
      </c>
      <c r="H13" s="191" t="s">
        <v>142</v>
      </c>
    </row>
    <row r="14" spans="1:9" ht="16.5" thickBot="1" x14ac:dyDescent="0.3">
      <c r="A14" s="192">
        <v>0</v>
      </c>
      <c r="B14" s="269">
        <v>1</v>
      </c>
      <c r="C14" s="270">
        <v>2</v>
      </c>
      <c r="D14" s="270">
        <v>3</v>
      </c>
      <c r="E14" s="271">
        <v>4</v>
      </c>
      <c r="F14" s="272" t="s">
        <v>131</v>
      </c>
      <c r="G14" s="273">
        <v>6</v>
      </c>
      <c r="H14" s="274">
        <v>7</v>
      </c>
    </row>
    <row r="15" spans="1:9" ht="15.75" x14ac:dyDescent="0.25">
      <c r="A15" s="45">
        <v>1</v>
      </c>
      <c r="B15" s="275" t="s">
        <v>20</v>
      </c>
      <c r="C15" s="276">
        <v>2.13</v>
      </c>
      <c r="D15" s="276">
        <v>3.67</v>
      </c>
      <c r="E15" s="276">
        <v>28</v>
      </c>
      <c r="F15" s="277">
        <f>SUM(C15:E15)</f>
        <v>33.799999999999997</v>
      </c>
      <c r="G15" s="278">
        <v>0</v>
      </c>
      <c r="H15" s="279">
        <f>F15+G15</f>
        <v>33.799999999999997</v>
      </c>
    </row>
    <row r="16" spans="1:9" ht="15.75" x14ac:dyDescent="0.25">
      <c r="A16" s="35">
        <v>2</v>
      </c>
      <c r="B16" s="36" t="s">
        <v>21</v>
      </c>
      <c r="C16" s="203">
        <v>6.25</v>
      </c>
      <c r="D16" s="203">
        <v>9.17</v>
      </c>
      <c r="E16" s="203">
        <v>28</v>
      </c>
      <c r="F16" s="280">
        <f t="shared" ref="F16:F20" si="0">SUM(C16:E16)</f>
        <v>43.42</v>
      </c>
      <c r="G16" s="204">
        <v>0</v>
      </c>
      <c r="H16" s="281">
        <f t="shared" ref="H16:H20" si="1">F16+G16</f>
        <v>43.42</v>
      </c>
    </row>
    <row r="17" spans="1:8" ht="15.75" x14ac:dyDescent="0.25">
      <c r="A17" s="45">
        <v>3</v>
      </c>
      <c r="B17" s="36" t="s">
        <v>22</v>
      </c>
      <c r="C17" s="203">
        <v>7.5</v>
      </c>
      <c r="D17" s="203">
        <v>20</v>
      </c>
      <c r="E17" s="203">
        <v>12</v>
      </c>
      <c r="F17" s="280">
        <f t="shared" si="0"/>
        <v>39.5</v>
      </c>
      <c r="G17" s="204">
        <v>0</v>
      </c>
      <c r="H17" s="281">
        <f t="shared" si="1"/>
        <v>39.5</v>
      </c>
    </row>
    <row r="18" spans="1:8" ht="15.75" x14ac:dyDescent="0.25">
      <c r="A18" s="35">
        <v>4</v>
      </c>
      <c r="B18" s="36" t="s">
        <v>23</v>
      </c>
      <c r="C18" s="203">
        <v>5</v>
      </c>
      <c r="D18" s="203">
        <v>5</v>
      </c>
      <c r="E18" s="203">
        <v>20</v>
      </c>
      <c r="F18" s="280">
        <f t="shared" si="0"/>
        <v>30</v>
      </c>
      <c r="G18" s="204">
        <v>0</v>
      </c>
      <c r="H18" s="281">
        <f t="shared" si="1"/>
        <v>30</v>
      </c>
    </row>
    <row r="19" spans="1:8" ht="15.75" x14ac:dyDescent="0.25">
      <c r="A19" s="45">
        <v>5</v>
      </c>
      <c r="B19" s="36" t="s">
        <v>160</v>
      </c>
      <c r="C19" s="203">
        <v>12</v>
      </c>
      <c r="D19" s="203">
        <v>6</v>
      </c>
      <c r="E19" s="203">
        <v>17</v>
      </c>
      <c r="F19" s="280">
        <f t="shared" si="0"/>
        <v>35</v>
      </c>
      <c r="G19" s="204">
        <v>0</v>
      </c>
      <c r="H19" s="281">
        <f t="shared" si="1"/>
        <v>35</v>
      </c>
    </row>
    <row r="20" spans="1:8" ht="16.5" thickBot="1" x14ac:dyDescent="0.3">
      <c r="A20" s="35">
        <v>6</v>
      </c>
      <c r="B20" s="146" t="s">
        <v>161</v>
      </c>
      <c r="C20" s="282">
        <v>5</v>
      </c>
      <c r="D20" s="282">
        <v>5</v>
      </c>
      <c r="E20" s="282">
        <v>27</v>
      </c>
      <c r="F20" s="283">
        <f t="shared" si="0"/>
        <v>37</v>
      </c>
      <c r="G20" s="284">
        <v>0</v>
      </c>
      <c r="H20" s="285">
        <f t="shared" si="1"/>
        <v>37</v>
      </c>
    </row>
    <row r="21" spans="1:8" ht="16.5" thickBot="1" x14ac:dyDescent="0.3">
      <c r="A21" s="205"/>
      <c r="B21" s="206" t="s">
        <v>145</v>
      </c>
      <c r="C21" s="158">
        <f t="shared" ref="C21:H21" si="2">SUM(C15:C20)</f>
        <v>37.879999999999995</v>
      </c>
      <c r="D21" s="158">
        <f t="shared" si="2"/>
        <v>48.84</v>
      </c>
      <c r="E21" s="158">
        <f t="shared" si="2"/>
        <v>132</v>
      </c>
      <c r="F21" s="158">
        <f t="shared" si="2"/>
        <v>218.72</v>
      </c>
      <c r="G21" s="158">
        <f t="shared" si="2"/>
        <v>0</v>
      </c>
      <c r="H21" s="231">
        <f t="shared" si="2"/>
        <v>218.72</v>
      </c>
    </row>
    <row r="24" spans="1:8" s="4" customFormat="1" x14ac:dyDescent="0.25">
      <c r="A24" s="3" t="s">
        <v>146</v>
      </c>
      <c r="B24" s="2"/>
      <c r="C24" s="2"/>
      <c r="D24" s="2"/>
      <c r="E24" s="207">
        <f>C12</f>
        <v>23000</v>
      </c>
      <c r="H24" s="16"/>
    </row>
    <row r="25" spans="1:8" s="4" customFormat="1" x14ac:dyDescent="0.25">
      <c r="A25" s="3" t="s">
        <v>147</v>
      </c>
      <c r="D25" s="5"/>
      <c r="E25" s="207"/>
      <c r="H25" s="16"/>
    </row>
    <row r="26" spans="1:8" s="4" customFormat="1" x14ac:dyDescent="0.25">
      <c r="A26" s="3"/>
      <c r="B26" s="2"/>
      <c r="C26" s="6"/>
      <c r="D26" s="121" t="s">
        <v>115</v>
      </c>
      <c r="E26" s="208">
        <f>E24-C12</f>
        <v>0</v>
      </c>
      <c r="H26" s="16"/>
    </row>
    <row r="27" spans="1:8" s="4" customFormat="1" x14ac:dyDescent="0.25">
      <c r="A27" s="3"/>
      <c r="B27" s="2"/>
      <c r="C27" s="6"/>
      <c r="D27" s="5"/>
      <c r="E27" s="5"/>
      <c r="F27" s="5"/>
      <c r="G27" s="5"/>
      <c r="H27" s="16"/>
    </row>
    <row r="28" spans="1:8" s="4" customFormat="1" ht="15.75" x14ac:dyDescent="0.25">
      <c r="A28" s="209" t="s">
        <v>116</v>
      </c>
      <c r="B28" s="2"/>
      <c r="C28" s="2"/>
      <c r="D28" s="2"/>
      <c r="E28" s="210"/>
      <c r="F28" s="5"/>
      <c r="G28" s="5"/>
      <c r="H28" s="16"/>
    </row>
    <row r="29" spans="1:8" s="4" customFormat="1" ht="16.5" thickBot="1" x14ac:dyDescent="0.3">
      <c r="A29" s="209"/>
      <c r="B29" s="2"/>
      <c r="C29" s="2"/>
      <c r="D29" s="2"/>
      <c r="E29" s="210"/>
      <c r="F29" s="5"/>
      <c r="G29" s="5"/>
      <c r="H29" s="16"/>
    </row>
    <row r="30" spans="1:8" s="4" customFormat="1" ht="16.5" thickBot="1" x14ac:dyDescent="0.3">
      <c r="A30" s="209"/>
      <c r="B30" s="211" t="s">
        <v>118</v>
      </c>
      <c r="C30" s="212" t="s">
        <v>148</v>
      </c>
      <c r="D30" s="213" t="s">
        <v>31</v>
      </c>
      <c r="F30" s="214"/>
      <c r="G30" s="5"/>
      <c r="H30" s="16"/>
    </row>
    <row r="31" spans="1:8" s="4" customFormat="1" ht="15.75" x14ac:dyDescent="0.25">
      <c r="A31" s="209"/>
      <c r="B31" s="215" t="s">
        <v>150</v>
      </c>
      <c r="C31" s="216">
        <f>E24</f>
        <v>23000</v>
      </c>
      <c r="D31" s="218">
        <f>C31</f>
        <v>23000</v>
      </c>
      <c r="F31" s="214"/>
      <c r="G31" s="5"/>
      <c r="H31" s="16"/>
    </row>
    <row r="32" spans="1:8" s="4" customFormat="1" ht="16.5" thickBot="1" x14ac:dyDescent="0.3">
      <c r="A32" s="209"/>
      <c r="B32" s="219" t="s">
        <v>124</v>
      </c>
      <c r="C32" s="220">
        <f>ROUND(C31/F21,4)</f>
        <v>105.15730000000001</v>
      </c>
      <c r="D32" s="221"/>
      <c r="F32" s="5"/>
      <c r="G32" s="5"/>
      <c r="H32" s="16"/>
    </row>
    <row r="33" spans="1:12" s="4" customFormat="1" x14ac:dyDescent="0.25">
      <c r="A33" s="15"/>
      <c r="B33" s="15"/>
      <c r="C33" s="6"/>
      <c r="D33" s="5"/>
      <c r="E33" s="5"/>
      <c r="F33" s="5"/>
      <c r="G33" s="5"/>
      <c r="H33" s="16"/>
    </row>
    <row r="34" spans="1:12" s="4" customFormat="1" ht="15.75" x14ac:dyDescent="0.25">
      <c r="A34" s="222" t="s">
        <v>151</v>
      </c>
      <c r="B34" s="223"/>
      <c r="C34" s="2"/>
      <c r="D34" s="2"/>
      <c r="E34" s="2"/>
      <c r="F34" s="2"/>
      <c r="G34" s="2"/>
      <c r="H34" s="16"/>
    </row>
    <row r="35" spans="1:12" s="4" customFormat="1" ht="16.5" thickBot="1" x14ac:dyDescent="0.3">
      <c r="A35" s="2"/>
      <c r="B35" s="2"/>
      <c r="C35" s="2"/>
      <c r="D35" s="2"/>
      <c r="E35" s="2"/>
      <c r="F35" s="2"/>
      <c r="G35" s="2"/>
      <c r="H35" s="16"/>
      <c r="L35" s="260"/>
    </row>
    <row r="36" spans="1:12" s="4" customFormat="1" ht="32.25" thickBot="1" x14ac:dyDescent="0.35">
      <c r="A36" s="224" t="s">
        <v>5</v>
      </c>
      <c r="B36" s="194" t="s">
        <v>6</v>
      </c>
      <c r="C36" s="286" t="s">
        <v>162</v>
      </c>
      <c r="D36" s="228" t="s">
        <v>38</v>
      </c>
      <c r="E36" s="228"/>
      <c r="F36" s="228"/>
      <c r="G36" s="228"/>
      <c r="H36" s="228"/>
      <c r="I36" s="228"/>
      <c r="J36" s="228"/>
      <c r="L36" s="222"/>
    </row>
    <row r="37" spans="1:12" s="4" customFormat="1" ht="16.5" x14ac:dyDescent="0.3">
      <c r="A37" s="45">
        <v>1</v>
      </c>
      <c r="B37" s="287" t="s">
        <v>20</v>
      </c>
      <c r="C37" s="288">
        <f t="shared" ref="C37:C42" si="3">ROUND(C$32*F15,0)</f>
        <v>3554</v>
      </c>
      <c r="D37" s="289">
        <v>2426</v>
      </c>
      <c r="E37" s="126">
        <f>C37-D37</f>
        <v>1128</v>
      </c>
      <c r="F37" s="94" t="s">
        <v>163</v>
      </c>
      <c r="G37" s="5"/>
      <c r="H37" s="5"/>
      <c r="I37" s="5"/>
      <c r="J37" s="6"/>
      <c r="K37" s="120"/>
      <c r="L37" s="290"/>
    </row>
    <row r="38" spans="1:12" s="4" customFormat="1" ht="16.5" x14ac:dyDescent="0.3">
      <c r="A38" s="35">
        <v>2</v>
      </c>
      <c r="B38" s="291" t="s">
        <v>21</v>
      </c>
      <c r="C38" s="288">
        <v>4565</v>
      </c>
      <c r="D38" s="289">
        <v>6066</v>
      </c>
      <c r="E38" s="33">
        <f t="shared" ref="E38:E42" si="4">C38-D38</f>
        <v>-1501</v>
      </c>
      <c r="F38" s="120"/>
      <c r="G38" s="6"/>
      <c r="H38" s="6"/>
      <c r="I38" s="6"/>
      <c r="J38" s="6"/>
      <c r="K38" s="120"/>
      <c r="L38" s="222"/>
    </row>
    <row r="39" spans="1:12" s="4" customFormat="1" ht="16.5" x14ac:dyDescent="0.3">
      <c r="A39" s="45">
        <v>3</v>
      </c>
      <c r="B39" s="291" t="s">
        <v>22</v>
      </c>
      <c r="C39" s="288">
        <f t="shared" si="3"/>
        <v>4154</v>
      </c>
      <c r="D39" s="289">
        <v>8492</v>
      </c>
      <c r="E39" s="33">
        <f t="shared" si="4"/>
        <v>-4338</v>
      </c>
      <c r="F39" s="120"/>
      <c r="G39" s="6"/>
      <c r="I39" s="6"/>
      <c r="J39" s="6"/>
      <c r="K39" s="120"/>
      <c r="L39" s="222"/>
    </row>
    <row r="40" spans="1:12" s="4" customFormat="1" ht="16.5" x14ac:dyDescent="0.3">
      <c r="A40" s="35">
        <v>4</v>
      </c>
      <c r="B40" s="291" t="s">
        <v>23</v>
      </c>
      <c r="C40" s="288">
        <f t="shared" si="3"/>
        <v>3155</v>
      </c>
      <c r="D40" s="289">
        <v>8452</v>
      </c>
      <c r="E40" s="33">
        <f t="shared" si="4"/>
        <v>-5297</v>
      </c>
      <c r="G40" s="5"/>
      <c r="I40" s="5"/>
      <c r="J40" s="5"/>
      <c r="K40" s="120"/>
      <c r="L40" s="222"/>
    </row>
    <row r="41" spans="1:12" s="4" customFormat="1" ht="16.5" x14ac:dyDescent="0.3">
      <c r="A41" s="45">
        <v>5</v>
      </c>
      <c r="B41" s="291" t="s">
        <v>160</v>
      </c>
      <c r="C41" s="288">
        <f t="shared" si="3"/>
        <v>3681</v>
      </c>
      <c r="D41" s="289">
        <v>5823</v>
      </c>
      <c r="E41" s="33">
        <f t="shared" si="4"/>
        <v>-2142</v>
      </c>
      <c r="G41" s="5"/>
      <c r="H41" s="5"/>
      <c r="L41" s="222"/>
    </row>
    <row r="42" spans="1:12" s="4" customFormat="1" ht="17.25" thickBot="1" x14ac:dyDescent="0.35">
      <c r="A42" s="35">
        <v>6</v>
      </c>
      <c r="B42" s="292" t="s">
        <v>161</v>
      </c>
      <c r="C42" s="288">
        <f t="shared" si="3"/>
        <v>3891</v>
      </c>
      <c r="D42" s="289">
        <v>4852</v>
      </c>
      <c r="E42" s="33">
        <f t="shared" si="4"/>
        <v>-961</v>
      </c>
      <c r="F42" s="120"/>
      <c r="G42" s="120"/>
    </row>
    <row r="43" spans="1:12" s="4" customFormat="1" ht="16.5" thickBot="1" x14ac:dyDescent="0.3">
      <c r="A43" s="205"/>
      <c r="B43" s="293" t="s">
        <v>145</v>
      </c>
      <c r="C43" s="161">
        <f>SUM(C37:C42)</f>
        <v>23000</v>
      </c>
      <c r="D43" s="222"/>
      <c r="E43" s="222"/>
      <c r="F43" s="120"/>
      <c r="G43" s="120"/>
      <c r="I43" s="120"/>
    </row>
    <row r="44" spans="1:12" x14ac:dyDescent="0.25">
      <c r="B44" s="232"/>
      <c r="C44" s="214"/>
      <c r="F44" s="173"/>
    </row>
    <row r="45" spans="1:12" ht="15.75" x14ac:dyDescent="0.25">
      <c r="B45" s="222" t="s">
        <v>181</v>
      </c>
      <c r="C45" s="214"/>
      <c r="F45" s="173"/>
    </row>
    <row r="46" spans="1:12" ht="16.5" thickBot="1" x14ac:dyDescent="0.3">
      <c r="D46" s="290"/>
    </row>
    <row r="47" spans="1:12" ht="17.25" thickBot="1" x14ac:dyDescent="0.35">
      <c r="A47" s="224" t="s">
        <v>5</v>
      </c>
      <c r="B47" s="194" t="s">
        <v>6</v>
      </c>
      <c r="C47" s="294" t="s">
        <v>165</v>
      </c>
      <c r="D47" s="228" t="s">
        <v>38</v>
      </c>
    </row>
    <row r="48" spans="1:12" ht="16.5" x14ac:dyDescent="0.3">
      <c r="A48" s="45">
        <v>1</v>
      </c>
      <c r="B48" s="287" t="s">
        <v>20</v>
      </c>
      <c r="C48" s="295">
        <v>2426</v>
      </c>
      <c r="D48" s="73">
        <v>2426</v>
      </c>
      <c r="E48" s="173">
        <f>C48-D48</f>
        <v>0</v>
      </c>
    </row>
    <row r="49" spans="1:7" ht="16.5" x14ac:dyDescent="0.3">
      <c r="A49" s="35">
        <v>2</v>
      </c>
      <c r="B49" s="291" t="s">
        <v>21</v>
      </c>
      <c r="C49" s="296">
        <f>C38</f>
        <v>4565</v>
      </c>
      <c r="D49" s="73">
        <v>6066</v>
      </c>
      <c r="E49" s="173">
        <f t="shared" ref="E49:E53" si="5">C49-D49</f>
        <v>-1501</v>
      </c>
    </row>
    <row r="50" spans="1:7" ht="16.5" x14ac:dyDescent="0.3">
      <c r="A50" s="45">
        <v>3</v>
      </c>
      <c r="B50" s="291" t="s">
        <v>22</v>
      </c>
      <c r="C50" s="296">
        <f t="shared" ref="C50:C53" si="6">C39</f>
        <v>4154</v>
      </c>
      <c r="D50" s="73">
        <v>8492</v>
      </c>
      <c r="E50" s="173">
        <f t="shared" si="5"/>
        <v>-4338</v>
      </c>
    </row>
    <row r="51" spans="1:7" ht="16.5" x14ac:dyDescent="0.3">
      <c r="A51" s="35">
        <v>4</v>
      </c>
      <c r="B51" s="291" t="s">
        <v>23</v>
      </c>
      <c r="C51" s="296">
        <f t="shared" si="6"/>
        <v>3155</v>
      </c>
      <c r="D51" s="73">
        <v>8452</v>
      </c>
      <c r="E51" s="173">
        <f t="shared" si="5"/>
        <v>-5297</v>
      </c>
    </row>
    <row r="52" spans="1:7" ht="16.5" x14ac:dyDescent="0.3">
      <c r="A52" s="45">
        <v>5</v>
      </c>
      <c r="B52" s="291" t="s">
        <v>160</v>
      </c>
      <c r="C52" s="296">
        <f t="shared" si="6"/>
        <v>3681</v>
      </c>
      <c r="D52" s="73">
        <v>5823</v>
      </c>
      <c r="E52" s="173">
        <f t="shared" si="5"/>
        <v>-2142</v>
      </c>
    </row>
    <row r="53" spans="1:7" ht="17.25" thickBot="1" x14ac:dyDescent="0.35">
      <c r="A53" s="35">
        <v>6</v>
      </c>
      <c r="B53" s="292" t="s">
        <v>161</v>
      </c>
      <c r="C53" s="296">
        <f t="shared" si="6"/>
        <v>3891</v>
      </c>
      <c r="D53" s="73">
        <v>4852</v>
      </c>
      <c r="E53" s="173">
        <f t="shared" si="5"/>
        <v>-961</v>
      </c>
      <c r="G53" s="3" t="s">
        <v>25</v>
      </c>
    </row>
    <row r="54" spans="1:7" ht="16.5" thickBot="1" x14ac:dyDescent="0.3">
      <c r="A54" s="205"/>
      <c r="B54" s="293" t="s">
        <v>145</v>
      </c>
      <c r="C54" s="161">
        <f>SUM(C48:C53)</f>
        <v>21872</v>
      </c>
      <c r="G54" s="3" t="s">
        <v>26</v>
      </c>
    </row>
    <row r="56" spans="1:7" x14ac:dyDescent="0.25">
      <c r="C56" s="173"/>
    </row>
  </sheetData>
  <pageMargins left="0.7" right="0.1" top="0.1" bottom="0.1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F239-2BC6-4EA5-BD1E-20FF78E25E61}">
  <dimension ref="A1:L43"/>
  <sheetViews>
    <sheetView topLeftCell="A16" workbookViewId="0">
      <selection activeCell="H18" sqref="H18"/>
    </sheetView>
  </sheetViews>
  <sheetFormatPr defaultRowHeight="15" x14ac:dyDescent="0.25"/>
  <cols>
    <col min="2" max="2" width="37.42578125" bestFit="1" customWidth="1"/>
    <col min="3" max="3" width="19.7109375" customWidth="1"/>
    <col min="4" max="4" width="13.7109375" customWidth="1"/>
    <col min="5" max="5" width="15.7109375" customWidth="1"/>
    <col min="6" max="6" width="13.5703125" customWidth="1"/>
    <col min="7" max="7" width="15.140625" customWidth="1"/>
    <col min="8" max="8" width="14.42578125" customWidth="1"/>
  </cols>
  <sheetData>
    <row r="1" spans="1:9" s="2" customFormat="1" x14ac:dyDescent="0.25">
      <c r="A1" s="1" t="s">
        <v>0</v>
      </c>
    </row>
    <row r="2" spans="1:9" s="2" customFormat="1" x14ac:dyDescent="0.25">
      <c r="A2" s="105" t="s">
        <v>176</v>
      </c>
      <c r="B2" s="106"/>
      <c r="E2" s="59" t="s">
        <v>1</v>
      </c>
      <c r="F2" s="133"/>
      <c r="G2" s="133"/>
      <c r="H2" s="133"/>
      <c r="I2" s="133"/>
    </row>
    <row r="3" spans="1:9" s="2" customFormat="1" x14ac:dyDescent="0.25">
      <c r="A3" s="3"/>
      <c r="B3" s="3"/>
      <c r="C3" s="3"/>
      <c r="D3" s="3"/>
      <c r="E3" s="3"/>
      <c r="F3" s="3"/>
      <c r="G3" s="3" t="s">
        <v>132</v>
      </c>
      <c r="I3" s="3"/>
    </row>
    <row r="4" spans="1:9" s="4" customFormat="1" x14ac:dyDescent="0.25">
      <c r="A4" s="3" t="s">
        <v>2</v>
      </c>
      <c r="B4" s="3"/>
      <c r="C4" s="3" t="s">
        <v>133</v>
      </c>
      <c r="G4" s="3" t="s">
        <v>134</v>
      </c>
    </row>
    <row r="5" spans="1:9" s="4" customFormat="1" x14ac:dyDescent="0.25">
      <c r="A5" s="3" t="s">
        <v>28</v>
      </c>
      <c r="B5" s="3"/>
      <c r="C5" s="3" t="s">
        <v>29</v>
      </c>
      <c r="G5" s="1" t="s">
        <v>135</v>
      </c>
    </row>
    <row r="6" spans="1:9" s="4" customFormat="1" x14ac:dyDescent="0.25">
      <c r="A6" s="3"/>
      <c r="B6" s="3"/>
      <c r="D6" s="3"/>
      <c r="H6" s="1"/>
    </row>
    <row r="7" spans="1:9" s="4" customFormat="1" x14ac:dyDescent="0.25">
      <c r="A7" s="3"/>
      <c r="B7" s="3"/>
      <c r="D7" s="3"/>
      <c r="H7" s="1"/>
    </row>
    <row r="8" spans="1:9" s="4" customFormat="1" x14ac:dyDescent="0.25">
      <c r="A8" s="3"/>
      <c r="D8" s="3"/>
      <c r="H8" s="1"/>
    </row>
    <row r="9" spans="1:9" s="4" customFormat="1" ht="15.75" x14ac:dyDescent="0.25">
      <c r="A9" s="3"/>
      <c r="C9" s="107" t="s">
        <v>174</v>
      </c>
      <c r="H9" s="1"/>
    </row>
    <row r="10" spans="1:9" ht="15.75" x14ac:dyDescent="0.25">
      <c r="D10" s="107" t="s">
        <v>136</v>
      </c>
    </row>
    <row r="12" spans="1:9" ht="19.5" thickBot="1" x14ac:dyDescent="0.35">
      <c r="B12" s="107"/>
      <c r="C12" s="185">
        <v>113400</v>
      </c>
      <c r="D12" s="126" t="s">
        <v>30</v>
      </c>
    </row>
    <row r="13" spans="1:9" ht="30.75" thickBot="1" x14ac:dyDescent="0.3">
      <c r="A13" s="186" t="s">
        <v>5</v>
      </c>
      <c r="B13" s="187" t="s">
        <v>6</v>
      </c>
      <c r="C13" s="188" t="s">
        <v>137</v>
      </c>
      <c r="D13" s="188" t="s">
        <v>138</v>
      </c>
      <c r="E13" s="188" t="s">
        <v>139</v>
      </c>
      <c r="F13" s="189" t="s">
        <v>140</v>
      </c>
      <c r="G13" s="190" t="s">
        <v>141</v>
      </c>
      <c r="H13" s="191" t="s">
        <v>142</v>
      </c>
    </row>
    <row r="14" spans="1:9" ht="16.5" thickBot="1" x14ac:dyDescent="0.3">
      <c r="A14" s="192">
        <v>0</v>
      </c>
      <c r="B14" s="193">
        <v>1</v>
      </c>
      <c r="C14" s="194">
        <v>2</v>
      </c>
      <c r="D14" s="194">
        <v>3</v>
      </c>
      <c r="E14" s="195">
        <v>4</v>
      </c>
      <c r="F14" s="192" t="s">
        <v>131</v>
      </c>
      <c r="G14" s="196">
        <v>6</v>
      </c>
      <c r="H14" s="197">
        <v>7</v>
      </c>
    </row>
    <row r="15" spans="1:9" ht="15.75" x14ac:dyDescent="0.25">
      <c r="A15" s="45">
        <v>1</v>
      </c>
      <c r="B15" s="198" t="s">
        <v>143</v>
      </c>
      <c r="C15" s="199">
        <v>948</v>
      </c>
      <c r="D15" s="199">
        <v>242</v>
      </c>
      <c r="E15" s="199">
        <v>35</v>
      </c>
      <c r="F15" s="200">
        <f>SUM(C15:E15)</f>
        <v>1225</v>
      </c>
      <c r="G15" s="201">
        <v>30</v>
      </c>
      <c r="H15" s="202">
        <f>F15+G15</f>
        <v>1255</v>
      </c>
    </row>
    <row r="16" spans="1:9" ht="16.5" thickBot="1" x14ac:dyDescent="0.3">
      <c r="A16" s="35">
        <v>2</v>
      </c>
      <c r="B16" s="36" t="s">
        <v>144</v>
      </c>
      <c r="C16" s="203">
        <v>96</v>
      </c>
      <c r="D16" s="203">
        <v>53.33</v>
      </c>
      <c r="E16" s="203">
        <v>27</v>
      </c>
      <c r="F16" s="200">
        <f>SUM(C16:E16)</f>
        <v>176.32999999999998</v>
      </c>
      <c r="G16" s="204">
        <v>0</v>
      </c>
      <c r="H16" s="202">
        <f>F16+G16</f>
        <v>176.32999999999998</v>
      </c>
    </row>
    <row r="17" spans="1:8" ht="16.5" thickBot="1" x14ac:dyDescent="0.3">
      <c r="A17" s="205"/>
      <c r="B17" s="206" t="s">
        <v>145</v>
      </c>
      <c r="C17" s="158">
        <f>SUM(C15:C16)</f>
        <v>1044</v>
      </c>
      <c r="D17" s="158">
        <f t="shared" ref="D17:H17" si="0">SUM(D15:D16)</f>
        <v>295.33</v>
      </c>
      <c r="E17" s="158">
        <f t="shared" si="0"/>
        <v>62</v>
      </c>
      <c r="F17" s="158">
        <f t="shared" si="0"/>
        <v>1401.33</v>
      </c>
      <c r="G17" s="158">
        <f t="shared" si="0"/>
        <v>30</v>
      </c>
      <c r="H17" s="158">
        <f t="shared" si="0"/>
        <v>1431.33</v>
      </c>
    </row>
    <row r="20" spans="1:8" s="4" customFormat="1" x14ac:dyDescent="0.25">
      <c r="A20" s="3" t="s">
        <v>146</v>
      </c>
      <c r="B20" s="2"/>
      <c r="C20" s="2"/>
      <c r="D20" s="2"/>
      <c r="E20" s="207">
        <f>ROUND(C12*90%,0)</f>
        <v>102060</v>
      </c>
      <c r="H20" s="16"/>
    </row>
    <row r="21" spans="1:8" s="4" customFormat="1" x14ac:dyDescent="0.25">
      <c r="A21" s="3"/>
      <c r="B21" s="2"/>
      <c r="C21" s="2"/>
      <c r="D21" s="2"/>
      <c r="E21" s="207"/>
      <c r="H21" s="16"/>
    </row>
    <row r="22" spans="1:8" s="4" customFormat="1" x14ac:dyDescent="0.25">
      <c r="A22" s="3" t="s">
        <v>147</v>
      </c>
      <c r="D22" s="5"/>
      <c r="E22" s="207">
        <f>ROUND(C12*10%,0)</f>
        <v>11340</v>
      </c>
      <c r="H22" s="16"/>
    </row>
    <row r="23" spans="1:8" s="4" customFormat="1" x14ac:dyDescent="0.25">
      <c r="A23" s="3"/>
      <c r="B23" s="2"/>
      <c r="C23" s="6"/>
      <c r="D23" s="5" t="s">
        <v>31</v>
      </c>
      <c r="E23" s="5">
        <f>E20+E22</f>
        <v>113400</v>
      </c>
      <c r="H23" s="16"/>
    </row>
    <row r="24" spans="1:8" s="4" customFormat="1" x14ac:dyDescent="0.25">
      <c r="A24" s="3"/>
      <c r="B24" s="2"/>
      <c r="C24" s="6"/>
      <c r="D24" s="121" t="s">
        <v>115</v>
      </c>
      <c r="E24" s="208" t="str">
        <f>IF(E23&lt;&gt;C12,"eroare","ok")</f>
        <v>ok</v>
      </c>
      <c r="H24" s="16"/>
    </row>
    <row r="25" spans="1:8" s="4" customFormat="1" x14ac:dyDescent="0.25">
      <c r="A25" s="3"/>
      <c r="B25" s="2"/>
      <c r="C25" s="6"/>
      <c r="D25" s="5"/>
      <c r="E25" s="5"/>
      <c r="F25" s="5"/>
      <c r="G25" s="5"/>
      <c r="H25" s="16"/>
    </row>
    <row r="26" spans="1:8" s="4" customFormat="1" ht="15.75" x14ac:dyDescent="0.25">
      <c r="A26" s="209" t="s">
        <v>116</v>
      </c>
      <c r="B26" s="2"/>
      <c r="C26" s="2"/>
      <c r="D26" s="2"/>
      <c r="E26" s="210"/>
      <c r="F26" s="5"/>
      <c r="G26" s="5"/>
      <c r="H26" s="16"/>
    </row>
    <row r="27" spans="1:8" s="4" customFormat="1" ht="16.5" thickBot="1" x14ac:dyDescent="0.3">
      <c r="A27" s="209"/>
      <c r="B27" s="2"/>
      <c r="C27" s="2"/>
      <c r="D27" s="2"/>
      <c r="E27" s="210"/>
      <c r="F27" s="5"/>
      <c r="G27" s="5"/>
      <c r="H27" s="16"/>
    </row>
    <row r="28" spans="1:8" s="4" customFormat="1" ht="16.5" thickBot="1" x14ac:dyDescent="0.3">
      <c r="A28" s="209"/>
      <c r="B28" s="211" t="s">
        <v>118</v>
      </c>
      <c r="C28" s="212" t="s">
        <v>148</v>
      </c>
      <c r="D28" s="34" t="s">
        <v>149</v>
      </c>
      <c r="E28" s="213" t="s">
        <v>31</v>
      </c>
      <c r="F28" s="214" t="s">
        <v>115</v>
      </c>
      <c r="G28" s="5"/>
      <c r="H28" s="16"/>
    </row>
    <row r="29" spans="1:8" s="4" customFormat="1" ht="15.75" x14ac:dyDescent="0.25">
      <c r="A29" s="209"/>
      <c r="B29" s="215" t="s">
        <v>150</v>
      </c>
      <c r="C29" s="216">
        <f>E20</f>
        <v>102060</v>
      </c>
      <c r="D29" s="217">
        <f>E22</f>
        <v>11340</v>
      </c>
      <c r="E29" s="218">
        <f>C29+D29</f>
        <v>113400</v>
      </c>
      <c r="F29" s="214">
        <f>E29-C12</f>
        <v>0</v>
      </c>
      <c r="G29" s="5"/>
      <c r="H29" s="16"/>
    </row>
    <row r="30" spans="1:8" s="4" customFormat="1" ht="16.5" thickBot="1" x14ac:dyDescent="0.3">
      <c r="A30" s="209"/>
      <c r="B30" s="219" t="s">
        <v>124</v>
      </c>
      <c r="C30" s="220">
        <f>ROUND(C29/F17,4)</f>
        <v>72.830799999999996</v>
      </c>
      <c r="D30" s="220">
        <f>ROUND(D29/G17,4)</f>
        <v>378</v>
      </c>
      <c r="E30" s="221"/>
      <c r="F30" s="5"/>
      <c r="G30" s="5"/>
      <c r="H30" s="16"/>
    </row>
    <row r="31" spans="1:8" s="4" customFormat="1" x14ac:dyDescent="0.25">
      <c r="A31" s="15"/>
      <c r="B31" s="15"/>
      <c r="C31" s="6"/>
      <c r="D31" s="5"/>
      <c r="E31" s="5"/>
      <c r="F31" s="5"/>
      <c r="G31" s="5"/>
      <c r="H31" s="16"/>
    </row>
    <row r="32" spans="1:8" s="4" customFormat="1" ht="15.75" x14ac:dyDescent="0.25">
      <c r="A32" s="222" t="s">
        <v>182</v>
      </c>
      <c r="B32" s="223"/>
      <c r="C32" s="2"/>
      <c r="D32" s="2"/>
      <c r="E32" s="2"/>
      <c r="F32" s="2"/>
      <c r="G32" s="2"/>
      <c r="H32" s="16"/>
    </row>
    <row r="33" spans="1:12" s="4" customFormat="1" ht="15.75" thickBot="1" x14ac:dyDescent="0.3">
      <c r="A33" s="2"/>
      <c r="B33" s="2"/>
      <c r="C33" s="2"/>
      <c r="D33" s="2"/>
      <c r="E33" s="2"/>
      <c r="F33" s="2"/>
      <c r="G33" s="2"/>
      <c r="H33" s="16"/>
    </row>
    <row r="34" spans="1:12" s="4" customFormat="1" ht="32.25" thickBot="1" x14ac:dyDescent="0.35">
      <c r="A34" s="224" t="s">
        <v>5</v>
      </c>
      <c r="B34" s="194" t="s">
        <v>6</v>
      </c>
      <c r="C34" s="225" t="s">
        <v>125</v>
      </c>
      <c r="D34" s="226" t="s">
        <v>152</v>
      </c>
      <c r="E34" s="227" t="s">
        <v>166</v>
      </c>
      <c r="F34" s="228"/>
      <c r="G34" s="228"/>
      <c r="H34" s="228"/>
      <c r="I34" s="228"/>
      <c r="J34" s="228"/>
    </row>
    <row r="35" spans="1:12" s="4" customFormat="1" ht="15.75" x14ac:dyDescent="0.25">
      <c r="A35" s="35">
        <v>1</v>
      </c>
      <c r="B35" s="146" t="s">
        <v>143</v>
      </c>
      <c r="C35" s="229">
        <f>ROUND(C$30*F15,0)</f>
        <v>89218</v>
      </c>
      <c r="D35" s="229">
        <f>ROUND(D$30*G15,0)</f>
        <v>11340</v>
      </c>
      <c r="E35" s="230">
        <f>SUM(C35:D35)</f>
        <v>100558</v>
      </c>
      <c r="F35" s="120"/>
      <c r="G35" s="6"/>
      <c r="H35" s="6"/>
      <c r="I35" s="6"/>
      <c r="J35" s="6"/>
      <c r="K35" s="120"/>
      <c r="L35" s="120"/>
    </row>
    <row r="36" spans="1:12" s="4" customFormat="1" ht="16.5" thickBot="1" x14ac:dyDescent="0.3">
      <c r="A36" s="35">
        <v>2</v>
      </c>
      <c r="B36" s="36" t="s">
        <v>153</v>
      </c>
      <c r="C36" s="229">
        <f>ROUND(C$30*F16,0)</f>
        <v>12842</v>
      </c>
      <c r="D36" s="229">
        <f>ROUND(D$30*G16,0)</f>
        <v>0</v>
      </c>
      <c r="E36" s="230">
        <f>SUM(C36:D36)</f>
        <v>12842</v>
      </c>
      <c r="F36" s="120"/>
      <c r="G36" s="6"/>
      <c r="H36" s="6"/>
      <c r="I36" s="6"/>
      <c r="J36" s="6"/>
      <c r="K36" s="120"/>
      <c r="L36" s="120"/>
    </row>
    <row r="37" spans="1:12" ht="16.5" thickBot="1" x14ac:dyDescent="0.3">
      <c r="A37" s="156"/>
      <c r="B37" s="157" t="s">
        <v>145</v>
      </c>
      <c r="C37" s="158">
        <f>SUM(C35:C36)</f>
        <v>102060</v>
      </c>
      <c r="D37" s="158">
        <f t="shared" ref="D37:E37" si="1">SUM(D35:D36)</f>
        <v>11340</v>
      </c>
      <c r="E37" s="231">
        <f t="shared" si="1"/>
        <v>113400</v>
      </c>
      <c r="F37" s="120"/>
      <c r="G37" s="3" t="s">
        <v>25</v>
      </c>
    </row>
    <row r="38" spans="1:12" x14ac:dyDescent="0.25">
      <c r="B38" s="232" t="s">
        <v>115</v>
      </c>
      <c r="C38" s="214"/>
      <c r="D38" s="173"/>
      <c r="G38" s="3" t="s">
        <v>78</v>
      </c>
    </row>
    <row r="43" spans="1:12" x14ac:dyDescent="0.25">
      <c r="C43" s="173"/>
    </row>
  </sheetData>
  <pageMargins left="0.2" right="0.2" top="0.2" bottom="0.2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4"/>
  <sheetViews>
    <sheetView workbookViewId="0">
      <selection activeCell="C19" sqref="C19:C24"/>
    </sheetView>
  </sheetViews>
  <sheetFormatPr defaultRowHeight="16.5" x14ac:dyDescent="0.3"/>
  <cols>
    <col min="1" max="1" width="5.7109375" style="32" customWidth="1"/>
    <col min="2" max="2" width="24.28515625" style="32" bestFit="1" customWidth="1"/>
    <col min="3" max="5" width="10.42578125" style="32" customWidth="1"/>
    <col min="6" max="6" width="13" style="32" customWidth="1"/>
    <col min="7" max="7" width="14" style="32" bestFit="1" customWidth="1"/>
    <col min="8" max="8" width="11.28515625" style="32" bestFit="1" customWidth="1"/>
    <col min="9" max="9" width="10.42578125" style="32" customWidth="1"/>
    <col min="10" max="10" width="10.5703125" style="32" bestFit="1" customWidth="1"/>
    <col min="11" max="11" width="8.85546875" style="32" bestFit="1" customWidth="1"/>
    <col min="12" max="12" width="12.42578125" style="32" bestFit="1" customWidth="1"/>
    <col min="13" max="13" width="13.7109375" style="32" customWidth="1"/>
    <col min="14" max="14" width="11.5703125" style="32" customWidth="1"/>
    <col min="15" max="15" width="15.28515625" style="32" bestFit="1" customWidth="1"/>
    <col min="16" max="16" width="11.140625" style="32" customWidth="1"/>
    <col min="17" max="17" width="12.42578125" style="32" bestFit="1" customWidth="1"/>
    <col min="18" max="19" width="9.85546875" style="32" customWidth="1"/>
    <col min="20" max="20" width="11.7109375" style="32" customWidth="1"/>
    <col min="21" max="21" width="9.42578125" style="32" customWidth="1"/>
    <col min="22" max="22" width="12.42578125" style="32" bestFit="1" customWidth="1"/>
    <col min="23" max="23" width="9.85546875" style="32" bestFit="1" customWidth="1"/>
    <col min="24" max="24" width="10" style="32" bestFit="1" customWidth="1"/>
    <col min="25" max="25" width="12.28515625" style="32" customWidth="1"/>
    <col min="26" max="26" width="10.7109375" style="32" bestFit="1" customWidth="1"/>
    <col min="27" max="27" width="9" style="32" bestFit="1" customWidth="1"/>
    <col min="28" max="28" width="12.42578125" style="32" bestFit="1" customWidth="1"/>
    <col min="29" max="16384" width="9.140625" style="32"/>
  </cols>
  <sheetData>
    <row r="1" spans="1:28" x14ac:dyDescent="0.3">
      <c r="A1" s="3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8" x14ac:dyDescent="0.3">
      <c r="C2" s="24"/>
      <c r="D2" s="24" t="s">
        <v>43</v>
      </c>
      <c r="E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">
      <c r="C3" s="24"/>
      <c r="D3" s="24"/>
      <c r="E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x14ac:dyDescent="0.3">
      <c r="C4" s="24"/>
      <c r="D4" s="24"/>
      <c r="E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x14ac:dyDescent="0.3">
      <c r="C5" s="24"/>
      <c r="D5" s="24"/>
      <c r="E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7.25" thickBot="1" x14ac:dyDescent="0.35"/>
    <row r="7" spans="1:28" ht="31.5" x14ac:dyDescent="0.3">
      <c r="A7" s="345" t="s">
        <v>5</v>
      </c>
      <c r="B7" s="347" t="s">
        <v>6</v>
      </c>
      <c r="C7" s="43" t="s">
        <v>32</v>
      </c>
      <c r="D7" s="43" t="s">
        <v>33</v>
      </c>
      <c r="E7" s="43" t="s">
        <v>34</v>
      </c>
      <c r="F7" s="43" t="s">
        <v>35</v>
      </c>
      <c r="G7" s="48" t="s">
        <v>40</v>
      </c>
      <c r="H7" s="43" t="s">
        <v>36</v>
      </c>
      <c r="I7" s="349" t="s">
        <v>37</v>
      </c>
      <c r="J7" s="351" t="s">
        <v>38</v>
      </c>
    </row>
    <row r="8" spans="1:28" ht="17.25" thickBot="1" x14ac:dyDescent="0.35">
      <c r="A8" s="346"/>
      <c r="B8" s="348"/>
      <c r="C8" s="44">
        <v>70.44</v>
      </c>
      <c r="D8" s="44">
        <v>53.92</v>
      </c>
      <c r="E8" s="44">
        <v>40.44</v>
      </c>
      <c r="F8" s="44">
        <v>40.44</v>
      </c>
      <c r="G8" s="58">
        <v>67.400000000000006</v>
      </c>
      <c r="H8" s="44"/>
      <c r="I8" s="350"/>
      <c r="J8" s="352"/>
    </row>
    <row r="9" spans="1:28" x14ac:dyDescent="0.3">
      <c r="A9" s="45">
        <v>1</v>
      </c>
      <c r="B9" s="46" t="s">
        <v>20</v>
      </c>
      <c r="C9" s="49">
        <v>70.44</v>
      </c>
      <c r="D9" s="49">
        <v>53.92</v>
      </c>
      <c r="E9" s="49">
        <v>40.44</v>
      </c>
      <c r="F9" s="49">
        <v>40.44</v>
      </c>
      <c r="G9" s="50" t="s">
        <v>39</v>
      </c>
      <c r="H9" s="74">
        <v>20</v>
      </c>
      <c r="I9" s="51">
        <f t="shared" ref="I9:I14" si="0">H9*3</f>
        <v>60</v>
      </c>
      <c r="J9" s="52">
        <f>I9*F9</f>
        <v>2426.3999999999996</v>
      </c>
      <c r="L9" s="23"/>
    </row>
    <row r="10" spans="1:28" x14ac:dyDescent="0.3">
      <c r="A10" s="35">
        <v>2</v>
      </c>
      <c r="B10" s="36" t="s">
        <v>21</v>
      </c>
      <c r="C10" s="49">
        <v>70.44</v>
      </c>
      <c r="D10" s="53">
        <v>53.92</v>
      </c>
      <c r="E10" s="53">
        <v>40.44</v>
      </c>
      <c r="F10" s="54" t="s">
        <v>39</v>
      </c>
      <c r="G10" s="54" t="s">
        <v>39</v>
      </c>
      <c r="H10" s="75">
        <v>50</v>
      </c>
      <c r="I10" s="55">
        <f t="shared" si="0"/>
        <v>150</v>
      </c>
      <c r="J10" s="47">
        <f>I10*E10</f>
        <v>6066</v>
      </c>
      <c r="L10" s="23"/>
    </row>
    <row r="11" spans="1:28" x14ac:dyDescent="0.3">
      <c r="A11" s="45">
        <v>3</v>
      </c>
      <c r="B11" s="36" t="s">
        <v>22</v>
      </c>
      <c r="C11" s="49">
        <v>70.44</v>
      </c>
      <c r="D11" s="53">
        <v>53.92</v>
      </c>
      <c r="E11" s="53">
        <v>40.44</v>
      </c>
      <c r="F11" s="54" t="s">
        <v>39</v>
      </c>
      <c r="G11" s="54" t="s">
        <v>39</v>
      </c>
      <c r="H11" s="75">
        <v>60</v>
      </c>
      <c r="I11" s="55">
        <f t="shared" si="0"/>
        <v>180</v>
      </c>
      <c r="J11" s="47">
        <f>I11*E11</f>
        <v>7279.2</v>
      </c>
      <c r="L11" s="23"/>
    </row>
    <row r="12" spans="1:28" x14ac:dyDescent="0.3">
      <c r="A12" s="35">
        <v>4</v>
      </c>
      <c r="B12" s="36" t="s">
        <v>23</v>
      </c>
      <c r="C12" s="49">
        <v>70.44</v>
      </c>
      <c r="D12" s="54" t="s">
        <v>39</v>
      </c>
      <c r="E12" s="54" t="s">
        <v>39</v>
      </c>
      <c r="F12" s="54" t="s">
        <v>39</v>
      </c>
      <c r="G12" s="54" t="s">
        <v>39</v>
      </c>
      <c r="H12" s="75">
        <v>40</v>
      </c>
      <c r="I12" s="55">
        <f t="shared" si="0"/>
        <v>120</v>
      </c>
      <c r="J12" s="47">
        <f>I12*C12</f>
        <v>8452.7999999999993</v>
      </c>
      <c r="L12" s="23"/>
    </row>
    <row r="13" spans="1:28" x14ac:dyDescent="0.3">
      <c r="A13" s="45">
        <v>5</v>
      </c>
      <c r="B13" s="36" t="s">
        <v>42</v>
      </c>
      <c r="C13" s="49">
        <v>70.44</v>
      </c>
      <c r="D13" s="53">
        <v>53.92</v>
      </c>
      <c r="E13" s="53">
        <v>40.44</v>
      </c>
      <c r="F13" s="54" t="s">
        <v>39</v>
      </c>
      <c r="G13" s="57">
        <v>67.400000000000006</v>
      </c>
      <c r="H13" s="75">
        <v>48</v>
      </c>
      <c r="I13" s="55">
        <f t="shared" si="0"/>
        <v>144</v>
      </c>
      <c r="J13" s="47">
        <f>I13*E13</f>
        <v>5823.36</v>
      </c>
      <c r="L13" s="23"/>
    </row>
    <row r="14" spans="1:28" x14ac:dyDescent="0.3">
      <c r="A14" s="35">
        <v>6</v>
      </c>
      <c r="B14" s="56" t="s">
        <v>27</v>
      </c>
      <c r="C14" s="49">
        <v>70.44</v>
      </c>
      <c r="D14" s="53">
        <v>53.92</v>
      </c>
      <c r="E14" s="53">
        <v>40.44</v>
      </c>
      <c r="F14" s="54" t="s">
        <v>39</v>
      </c>
      <c r="G14" s="54" t="s">
        <v>39</v>
      </c>
      <c r="H14" s="75">
        <v>40</v>
      </c>
      <c r="I14" s="55">
        <f t="shared" si="0"/>
        <v>120</v>
      </c>
      <c r="J14" s="47">
        <f>I14*E14</f>
        <v>4852.7999999999993</v>
      </c>
      <c r="L14" s="23"/>
    </row>
    <row r="15" spans="1:28" x14ac:dyDescent="0.3">
      <c r="A15" s="39"/>
      <c r="B15" s="40"/>
      <c r="C15" s="41"/>
      <c r="D15" s="42"/>
      <c r="E15" s="42"/>
      <c r="F15" s="42"/>
      <c r="G15" s="42"/>
      <c r="H15" s="42"/>
    </row>
    <row r="16" spans="1:28" x14ac:dyDescent="0.3">
      <c r="A16" s="67"/>
      <c r="B16" s="68"/>
      <c r="C16" s="69"/>
      <c r="D16" s="33"/>
      <c r="E16" s="70"/>
      <c r="F16" s="70"/>
      <c r="G16" s="42"/>
      <c r="H16" s="42"/>
      <c r="I16" s="6"/>
    </row>
    <row r="17" spans="1:5" x14ac:dyDescent="0.3">
      <c r="C17" s="32" t="s">
        <v>167</v>
      </c>
    </row>
    <row r="18" spans="1:5" x14ac:dyDescent="0.3">
      <c r="A18" s="71" t="s">
        <v>5</v>
      </c>
      <c r="B18" s="71" t="s">
        <v>6</v>
      </c>
      <c r="C18" s="72" t="s">
        <v>38</v>
      </c>
      <c r="D18" s="76" t="s">
        <v>166</v>
      </c>
      <c r="E18" s="72" t="s">
        <v>44</v>
      </c>
    </row>
    <row r="19" spans="1:5" x14ac:dyDescent="0.3">
      <c r="A19" s="37">
        <v>1</v>
      </c>
      <c r="B19" s="36" t="s">
        <v>20</v>
      </c>
      <c r="C19" s="73">
        <v>2426</v>
      </c>
      <c r="D19" s="22"/>
      <c r="E19" s="73">
        <f>C19-D19</f>
        <v>2426</v>
      </c>
    </row>
    <row r="20" spans="1:5" x14ac:dyDescent="0.3">
      <c r="A20" s="37">
        <v>2</v>
      </c>
      <c r="B20" s="36" t="s">
        <v>21</v>
      </c>
      <c r="C20" s="73">
        <v>6066</v>
      </c>
      <c r="D20" s="22"/>
      <c r="E20" s="73">
        <f t="shared" ref="E20:E24" si="1">C20-D20</f>
        <v>6066</v>
      </c>
    </row>
    <row r="21" spans="1:5" x14ac:dyDescent="0.3">
      <c r="A21" s="37">
        <v>3</v>
      </c>
      <c r="B21" s="36" t="s">
        <v>22</v>
      </c>
      <c r="C21" s="73">
        <v>8492</v>
      </c>
      <c r="D21" s="22"/>
      <c r="E21" s="73">
        <f t="shared" si="1"/>
        <v>8492</v>
      </c>
    </row>
    <row r="22" spans="1:5" x14ac:dyDescent="0.3">
      <c r="A22" s="37">
        <v>4</v>
      </c>
      <c r="B22" s="36" t="s">
        <v>23</v>
      </c>
      <c r="C22" s="73">
        <v>8452</v>
      </c>
      <c r="D22" s="22"/>
      <c r="E22" s="73">
        <f t="shared" si="1"/>
        <v>8452</v>
      </c>
    </row>
    <row r="23" spans="1:5" x14ac:dyDescent="0.3">
      <c r="A23" s="37">
        <v>5</v>
      </c>
      <c r="B23" s="36" t="s">
        <v>42</v>
      </c>
      <c r="C23" s="73">
        <v>5823</v>
      </c>
      <c r="D23" s="22"/>
      <c r="E23" s="73">
        <f t="shared" si="1"/>
        <v>5823</v>
      </c>
    </row>
    <row r="24" spans="1:5" x14ac:dyDescent="0.3">
      <c r="A24" s="37">
        <v>6</v>
      </c>
      <c r="B24" s="56" t="s">
        <v>27</v>
      </c>
      <c r="C24" s="73">
        <v>4852</v>
      </c>
      <c r="D24" s="22"/>
      <c r="E24" s="73">
        <f t="shared" si="1"/>
        <v>4852</v>
      </c>
    </row>
  </sheetData>
  <mergeCells count="4">
    <mergeCell ref="A7:A8"/>
    <mergeCell ref="B7:B8"/>
    <mergeCell ref="I7:I8"/>
    <mergeCell ref="J7:J8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8.contract atrib aprili2024</vt:lpstr>
      <vt:lpstr>CA </vt:lpstr>
      <vt:lpstr>laboratoare</vt:lpstr>
      <vt:lpstr>citologie</vt:lpstr>
      <vt:lpstr>ecografii</vt:lpstr>
      <vt:lpstr>rad imag</vt:lpstr>
      <vt:lpstr>suma max eco</vt:lpstr>
      <vt:lpstr>'8.contract atrib aprili2024'!Print_Titles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2024-03-25T12:37:51Z</cp:lastPrinted>
  <dcterms:created xsi:type="dcterms:W3CDTF">2023-05-17T10:16:37Z</dcterms:created>
  <dcterms:modified xsi:type="dcterms:W3CDTF">2024-03-25T12:48:54Z</dcterms:modified>
</cp:coreProperties>
</file>