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1.CONTRACTARE 2023\1. PARACLINIC _2023\1.Valori contract  2023\1.Valori contract 01.07.2023\"/>
    </mc:Choice>
  </mc:AlternateContent>
  <xr:revisionPtr revIDLastSave="0" documentId="13_ncr:1_{A2556AAB-2845-4B06-BF55-5B6FB612AD8A}" xr6:coauthVersionLast="47" xr6:coauthVersionMax="47" xr10:uidLastSave="{00000000-0000-0000-0000-000000000000}"/>
  <bookViews>
    <workbookView xWindow="-120" yWindow="-120" windowWidth="29040" windowHeight="15720" tabRatio="688" activeTab="3" xr2:uid="{00000000-000D-0000-FFFF-FFFF00000000}"/>
  </bookViews>
  <sheets>
    <sheet name="11.contract= serv august" sheetId="1" r:id="rId1"/>
    <sheet name="11.1 serv august " sheetId="3" r:id="rId2"/>
    <sheet name="11.2 repartizare economii" sheetId="4" r:id="rId3"/>
    <sheet name="11.3 sept influentat de august" sheetId="6" r:id="rId4"/>
    <sheet name="suma max eco" sheetId="5" r:id="rId5"/>
  </sheets>
  <externalReferences>
    <externalReference r:id="rId6"/>
  </externalReferences>
  <definedNames>
    <definedName name="_xlnm.Print_Titles" localSheetId="0">'11.contract= serv august'!$10:$11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6" l="1"/>
  <c r="G45" i="6" l="1"/>
  <c r="G21" i="6" l="1"/>
  <c r="E21" i="5" l="1"/>
  <c r="E23" i="5"/>
  <c r="E47" i="6"/>
  <c r="D47" i="6"/>
  <c r="C47" i="6"/>
  <c r="F46" i="6"/>
  <c r="F45" i="6"/>
  <c r="E41" i="6"/>
  <c r="D41" i="6"/>
  <c r="C41" i="6"/>
  <c r="F39" i="6"/>
  <c r="E22" i="5" s="1"/>
  <c r="F37" i="6"/>
  <c r="E20" i="5" s="1"/>
  <c r="F36" i="6"/>
  <c r="E19" i="5" s="1"/>
  <c r="F35" i="6"/>
  <c r="E18" i="5" s="1"/>
  <c r="G18" i="5" s="1"/>
  <c r="F34" i="6"/>
  <c r="E17" i="5" s="1"/>
  <c r="F33" i="6"/>
  <c r="E16" i="5" s="1"/>
  <c r="E29" i="6"/>
  <c r="D29" i="6"/>
  <c r="C29" i="6"/>
  <c r="F28" i="6"/>
  <c r="F27" i="6"/>
  <c r="E23" i="6"/>
  <c r="D23" i="6"/>
  <c r="C23" i="6"/>
  <c r="F22" i="6"/>
  <c r="F21" i="6"/>
  <c r="F20" i="6"/>
  <c r="F19" i="6"/>
  <c r="F18" i="6"/>
  <c r="F17" i="6"/>
  <c r="F16" i="6"/>
  <c r="F15" i="6"/>
  <c r="F14" i="6"/>
  <c r="K29" i="4"/>
  <c r="K32" i="4"/>
  <c r="K28" i="4"/>
  <c r="J36" i="4"/>
  <c r="I36" i="4"/>
  <c r="H36" i="4"/>
  <c r="G36" i="4"/>
  <c r="F36" i="4"/>
  <c r="E36" i="4"/>
  <c r="D36" i="4"/>
  <c r="C36" i="4"/>
  <c r="I11" i="5"/>
  <c r="J11" i="5" s="1"/>
  <c r="D22" i="5" s="1"/>
  <c r="I10" i="5"/>
  <c r="J10" i="5" s="1"/>
  <c r="D20" i="5" s="1"/>
  <c r="I9" i="5"/>
  <c r="J9" i="5" s="1"/>
  <c r="D19" i="5" s="1"/>
  <c r="I8" i="5"/>
  <c r="J8" i="5" s="1"/>
  <c r="D18" i="5" s="1"/>
  <c r="I7" i="5"/>
  <c r="J7" i="5" s="1"/>
  <c r="D17" i="5" s="1"/>
  <c r="I6" i="5"/>
  <c r="J6" i="5" s="1"/>
  <c r="D16" i="5" s="1"/>
  <c r="K44" i="4"/>
  <c r="J46" i="4"/>
  <c r="K46" i="4"/>
  <c r="M44" i="4"/>
  <c r="M46" i="4" s="1"/>
  <c r="K15" i="4"/>
  <c r="K16" i="4"/>
  <c r="K17" i="4"/>
  <c r="K18" i="4"/>
  <c r="K19" i="4"/>
  <c r="K21" i="4"/>
  <c r="K14" i="4"/>
  <c r="J23" i="4"/>
  <c r="I46" i="4"/>
  <c r="H46" i="4"/>
  <c r="G46" i="4"/>
  <c r="F46" i="4"/>
  <c r="E46" i="4"/>
  <c r="D46" i="4"/>
  <c r="C46" i="4"/>
  <c r="I23" i="4"/>
  <c r="H23" i="4"/>
  <c r="G23" i="4"/>
  <c r="F23" i="4"/>
  <c r="E23" i="4"/>
  <c r="D23" i="4"/>
  <c r="C23" i="4"/>
  <c r="D49" i="3"/>
  <c r="C49" i="3"/>
  <c r="F48" i="3"/>
  <c r="E48" i="3"/>
  <c r="F47" i="3"/>
  <c r="E47" i="3"/>
  <c r="D42" i="3"/>
  <c r="C42" i="3"/>
  <c r="F40" i="3"/>
  <c r="E40" i="3"/>
  <c r="F38" i="3"/>
  <c r="E38" i="3"/>
  <c r="F37" i="3"/>
  <c r="E37" i="3"/>
  <c r="F36" i="3"/>
  <c r="F43" i="3" s="1"/>
  <c r="E36" i="3"/>
  <c r="F35" i="3"/>
  <c r="E35" i="3"/>
  <c r="F34" i="3"/>
  <c r="E34" i="3"/>
  <c r="D30" i="3"/>
  <c r="C30" i="3"/>
  <c r="F29" i="3"/>
  <c r="E29" i="3"/>
  <c r="F28" i="3"/>
  <c r="E28" i="3"/>
  <c r="D24" i="3"/>
  <c r="C24" i="3"/>
  <c r="F23" i="3"/>
  <c r="E23" i="3"/>
  <c r="F22" i="3"/>
  <c r="E22" i="3"/>
  <c r="F21" i="3"/>
  <c r="F25" i="3" s="1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G20" i="5" l="1"/>
  <c r="K36" i="4"/>
  <c r="L29" i="4" s="1"/>
  <c r="F30" i="3"/>
  <c r="F29" i="6"/>
  <c r="F47" i="6"/>
  <c r="F41" i="6"/>
  <c r="F23" i="6"/>
  <c r="L28" i="4"/>
  <c r="M28" i="4" s="1"/>
  <c r="L32" i="4"/>
  <c r="M32" i="4" s="1"/>
  <c r="K23" i="4"/>
  <c r="L15" i="4" s="1"/>
  <c r="M15" i="4" s="1"/>
  <c r="F16" i="5"/>
  <c r="F18" i="5"/>
  <c r="F20" i="5"/>
  <c r="F17" i="5"/>
  <c r="F19" i="5"/>
  <c r="F22" i="5"/>
  <c r="C16" i="5"/>
  <c r="C17" i="5"/>
  <c r="C18" i="5"/>
  <c r="C19" i="5"/>
  <c r="C20" i="5"/>
  <c r="C22" i="5"/>
  <c r="L21" i="4"/>
  <c r="M21" i="4" s="1"/>
  <c r="L19" i="4"/>
  <c r="M19" i="4" s="1"/>
  <c r="L14" i="4"/>
  <c r="L44" i="4"/>
  <c r="L46" i="4" s="1"/>
  <c r="G48" i="3"/>
  <c r="G34" i="3"/>
  <c r="G36" i="3"/>
  <c r="G38" i="3"/>
  <c r="G47" i="3"/>
  <c r="G35" i="3"/>
  <c r="G37" i="3"/>
  <c r="G40" i="3"/>
  <c r="G29" i="3"/>
  <c r="F24" i="3"/>
  <c r="G16" i="3"/>
  <c r="G18" i="3"/>
  <c r="G20" i="3"/>
  <c r="G22" i="3"/>
  <c r="G15" i="3"/>
  <c r="G17" i="3"/>
  <c r="G19" i="3"/>
  <c r="G21" i="3"/>
  <c r="G23" i="3"/>
  <c r="F42" i="3"/>
  <c r="F49" i="3"/>
  <c r="G28" i="3"/>
  <c r="M36" i="4" l="1"/>
  <c r="M37" i="4"/>
  <c r="L36" i="4"/>
  <c r="L17" i="4"/>
  <c r="L23" i="4" s="1"/>
  <c r="L16" i="4"/>
  <c r="M16" i="4" s="1"/>
  <c r="L18" i="4"/>
  <c r="M18" i="4" s="1"/>
  <c r="M14" i="4"/>
  <c r="M23" i="4" l="1"/>
  <c r="M25" i="4" s="1"/>
  <c r="F79" i="1" l="1"/>
  <c r="F80" i="1" s="1"/>
  <c r="N69" i="1"/>
  <c r="M69" i="1"/>
  <c r="L69" i="1"/>
  <c r="K69" i="1"/>
  <c r="J69" i="1"/>
  <c r="I69" i="1"/>
  <c r="H69" i="1"/>
  <c r="G69" i="1"/>
  <c r="F69" i="1"/>
  <c r="E69" i="1"/>
  <c r="D69" i="1"/>
  <c r="C69" i="1"/>
  <c r="H70" i="1" s="1"/>
  <c r="O68" i="1"/>
  <c r="O67" i="1"/>
  <c r="E84" i="1" s="1"/>
  <c r="N63" i="1"/>
  <c r="M63" i="1"/>
  <c r="L63" i="1"/>
  <c r="K63" i="1"/>
  <c r="J63" i="1"/>
  <c r="I63" i="1"/>
  <c r="H63" i="1"/>
  <c r="G63" i="1"/>
  <c r="F63" i="1"/>
  <c r="E63" i="1"/>
  <c r="D63" i="1"/>
  <c r="C63" i="1"/>
  <c r="H64" i="1" s="1"/>
  <c r="O62" i="1"/>
  <c r="O61" i="1"/>
  <c r="E86" i="1" s="1"/>
  <c r="O60" i="1"/>
  <c r="E87" i="1" s="1"/>
  <c r="O59" i="1"/>
  <c r="O58" i="1"/>
  <c r="O57" i="1"/>
  <c r="O56" i="1"/>
  <c r="O55" i="1"/>
  <c r="N49" i="1"/>
  <c r="M49" i="1"/>
  <c r="L49" i="1"/>
  <c r="K49" i="1"/>
  <c r="J49" i="1"/>
  <c r="I49" i="1"/>
  <c r="H49" i="1"/>
  <c r="G49" i="1"/>
  <c r="F49" i="1"/>
  <c r="E49" i="1"/>
  <c r="D49" i="1"/>
  <c r="C49" i="1"/>
  <c r="H50" i="1" s="1"/>
  <c r="O48" i="1"/>
  <c r="D85" i="1" s="1"/>
  <c r="O47" i="1"/>
  <c r="D84" i="1" s="1"/>
  <c r="N43" i="1"/>
  <c r="M43" i="1"/>
  <c r="L43" i="1"/>
  <c r="K43" i="1"/>
  <c r="J43" i="1"/>
  <c r="I43" i="1"/>
  <c r="H43" i="1"/>
  <c r="H44" i="1" s="1"/>
  <c r="G43" i="1"/>
  <c r="F43" i="1"/>
  <c r="E43" i="1"/>
  <c r="D43" i="1"/>
  <c r="C43" i="1"/>
  <c r="O42" i="1"/>
  <c r="K92" i="1" s="1"/>
  <c r="O41" i="1"/>
  <c r="K91" i="1" s="1"/>
  <c r="O40" i="1"/>
  <c r="K90" i="1" s="1"/>
  <c r="O39" i="1"/>
  <c r="K89" i="1" s="1"/>
  <c r="O38" i="1"/>
  <c r="K88" i="1" s="1"/>
  <c r="O37" i="1"/>
  <c r="K87" i="1" s="1"/>
  <c r="O36" i="1"/>
  <c r="K86" i="1" s="1"/>
  <c r="O35" i="1"/>
  <c r="O34" i="1"/>
  <c r="K84" i="1" s="1"/>
  <c r="N30" i="1"/>
  <c r="N73" i="1" s="1"/>
  <c r="M30" i="1"/>
  <c r="L30" i="1"/>
  <c r="L73" i="1" s="1"/>
  <c r="K30" i="1"/>
  <c r="J30" i="1"/>
  <c r="I30" i="1"/>
  <c r="H30" i="1"/>
  <c r="H73" i="1" s="1"/>
  <c r="G30" i="1"/>
  <c r="F30" i="1"/>
  <c r="F73" i="1" s="1"/>
  <c r="E30" i="1"/>
  <c r="D30" i="1"/>
  <c r="C30" i="1"/>
  <c r="O29" i="1"/>
  <c r="O28" i="1"/>
  <c r="J91" i="1" s="1"/>
  <c r="O27" i="1"/>
  <c r="C84" i="1" s="1"/>
  <c r="O26" i="1"/>
  <c r="J89" i="1" s="1"/>
  <c r="O25" i="1"/>
  <c r="J88" i="1" s="1"/>
  <c r="L88" i="1" s="1"/>
  <c r="O24" i="1"/>
  <c r="J87" i="1" s="1"/>
  <c r="O23" i="1"/>
  <c r="J86" i="1" s="1"/>
  <c r="L86" i="1" s="1"/>
  <c r="O22" i="1"/>
  <c r="J85" i="1" s="1"/>
  <c r="O21" i="1"/>
  <c r="J84" i="1" s="1"/>
  <c r="C73" i="1" l="1"/>
  <c r="I73" i="1"/>
  <c r="O43" i="1"/>
  <c r="E73" i="1"/>
  <c r="C87" i="1"/>
  <c r="G73" i="1"/>
  <c r="C76" i="1" s="1"/>
  <c r="D73" i="1"/>
  <c r="M73" i="1"/>
  <c r="G78" i="1" s="1"/>
  <c r="H78" i="1" s="1"/>
  <c r="L84" i="1"/>
  <c r="L87" i="1"/>
  <c r="L89" i="1"/>
  <c r="L91" i="1"/>
  <c r="J92" i="1"/>
  <c r="L92" i="1" s="1"/>
  <c r="J90" i="1"/>
  <c r="L90" i="1" s="1"/>
  <c r="K85" i="1"/>
  <c r="L85" i="1" s="1"/>
  <c r="N31" i="1"/>
  <c r="N70" i="1"/>
  <c r="E90" i="1"/>
  <c r="N64" i="1"/>
  <c r="O64" i="1" s="1"/>
  <c r="J73" i="1"/>
  <c r="D88" i="1"/>
  <c r="D92" i="1" s="1"/>
  <c r="N50" i="1"/>
  <c r="O50" i="1" s="1"/>
  <c r="O30" i="1"/>
  <c r="C86" i="1"/>
  <c r="F86" i="1" s="1"/>
  <c r="K73" i="1"/>
  <c r="E85" i="1"/>
  <c r="E88" i="1" s="1"/>
  <c r="E92" i="1" s="1"/>
  <c r="F87" i="1"/>
  <c r="C88" i="1"/>
  <c r="F84" i="1"/>
  <c r="C79" i="1"/>
  <c r="C75" i="1"/>
  <c r="O70" i="1"/>
  <c r="H31" i="1"/>
  <c r="N44" i="1"/>
  <c r="O44" i="1" s="1"/>
  <c r="O49" i="1"/>
  <c r="O63" i="1"/>
  <c r="O69" i="1"/>
  <c r="C90" i="1"/>
  <c r="C77" i="1" l="1"/>
  <c r="G77" i="1"/>
  <c r="O31" i="1"/>
  <c r="J93" i="1"/>
  <c r="K93" i="1"/>
  <c r="L93" i="1"/>
  <c r="F85" i="1"/>
  <c r="F88" i="1" s="1"/>
  <c r="G79" i="1"/>
  <c r="C78" i="1"/>
  <c r="C80" i="1" s="1"/>
  <c r="C81" i="1" s="1"/>
  <c r="O73" i="1"/>
  <c r="O74" i="1" s="1"/>
  <c r="C92" i="1"/>
  <c r="F92" i="1" s="1"/>
  <c r="F93" i="1" s="1"/>
  <c r="F90" i="1"/>
  <c r="H77" i="1" l="1"/>
  <c r="H79" i="1" s="1"/>
  <c r="F15" i="1"/>
  <c r="F16" i="1" s="1"/>
  <c r="F19" i="1" s="1"/>
</calcChain>
</file>

<file path=xl/sharedStrings.xml><?xml version="1.0" encoding="utf-8"?>
<sst xmlns="http://schemas.openxmlformats.org/spreadsheetml/2006/main" count="464" uniqueCount="132">
  <si>
    <t>CAS IALOMITA</t>
  </si>
  <si>
    <t>SE APROBA,</t>
  </si>
  <si>
    <t>DIRECTOR GENERAL,</t>
  </si>
  <si>
    <t>DIRECTOR EX D.E.</t>
  </si>
  <si>
    <t xml:space="preserve">   DIRECTOR EX R.C.</t>
  </si>
  <si>
    <t xml:space="preserve">        EC   DOINA STAN</t>
  </si>
  <si>
    <t>ec DIANA LAURA NICOLAE</t>
  </si>
  <si>
    <t>EC ANDA BUSUIOC</t>
  </si>
  <si>
    <t>LEI</t>
  </si>
  <si>
    <t>CREDIT DE ANGAJAMENT APROBAT an 2023</t>
  </si>
  <si>
    <t xml:space="preserve">contractat </t>
  </si>
  <si>
    <t>1. LABORATOARE</t>
  </si>
  <si>
    <t>nr crt</t>
  </si>
  <si>
    <t>furnizor</t>
  </si>
  <si>
    <t>ianuarie   realizari</t>
  </si>
  <si>
    <t>februarie  realizari</t>
  </si>
  <si>
    <t>martie  realizari</t>
  </si>
  <si>
    <t>aprilie  realizari</t>
  </si>
  <si>
    <t>mai realizari</t>
  </si>
  <si>
    <t>iunie realizari</t>
  </si>
  <si>
    <t>iulie</t>
  </si>
  <si>
    <t>august</t>
  </si>
  <si>
    <t>sept</t>
  </si>
  <si>
    <t xml:space="preserve">oct </t>
  </si>
  <si>
    <t>nov</t>
  </si>
  <si>
    <t>dec</t>
  </si>
  <si>
    <t>AN 2023</t>
  </si>
  <si>
    <t>PHILOS</t>
  </si>
  <si>
    <t>MEDICTEST</t>
  </si>
  <si>
    <t>BIOMED</t>
  </si>
  <si>
    <t>PLUSS</t>
  </si>
  <si>
    <t>PROFDIAGNOSIS</t>
  </si>
  <si>
    <t>IMEX CELIA</t>
  </si>
  <si>
    <t>SPITAL SLOBOZIA</t>
  </si>
  <si>
    <t>SPITAL FETESTI</t>
  </si>
  <si>
    <t>SPITAL TANDAREI</t>
  </si>
  <si>
    <t>TOTAL</t>
  </si>
  <si>
    <t>SEM I</t>
  </si>
  <si>
    <t>SEM II</t>
  </si>
  <si>
    <t>1.1 MONITORIZARE LABORATOARE</t>
  </si>
  <si>
    <t>2. CITOLOGIE SI ANATOMIE PATOLOGICA</t>
  </si>
  <si>
    <t>SPITAL URZICENI</t>
  </si>
  <si>
    <t>3. ECOGRAFII</t>
  </si>
  <si>
    <t>CAMEGRO</t>
  </si>
  <si>
    <t>NERA</t>
  </si>
  <si>
    <t>MARINESCU DOINA</t>
  </si>
  <si>
    <t>LUNGU TACHE IONEL</t>
  </si>
  <si>
    <t>LUNGU MIHAIL PETRU</t>
  </si>
  <si>
    <t xml:space="preserve">3. RADIOLOGIE SI IMAGISTICA </t>
  </si>
  <si>
    <t>spital URZICENI</t>
  </si>
  <si>
    <t>total</t>
  </si>
  <si>
    <t>TOTAL CONTRACT</t>
  </si>
  <si>
    <t>TRIM I</t>
  </si>
  <si>
    <t>TRIM II</t>
  </si>
  <si>
    <t>APROBAT</t>
  </si>
  <si>
    <t>contractat</t>
  </si>
  <si>
    <t>diferente</t>
  </si>
  <si>
    <t>semestrul I 2023</t>
  </si>
  <si>
    <t>cumulat la 9 luni</t>
  </si>
  <si>
    <t>TRIM  III</t>
  </si>
  <si>
    <t>trim IV</t>
  </si>
  <si>
    <t>TRIM IV</t>
  </si>
  <si>
    <t>total 2023</t>
  </si>
  <si>
    <t>semestrul II 2023</t>
  </si>
  <si>
    <t>contractat 2023</t>
  </si>
  <si>
    <t>contractat spitale</t>
  </si>
  <si>
    <t>laborator</t>
  </si>
  <si>
    <t>citologie</t>
  </si>
  <si>
    <t xml:space="preserve">rad si imag </t>
  </si>
  <si>
    <t>an 2023</t>
  </si>
  <si>
    <t>SLOBOZIA</t>
  </si>
  <si>
    <t>URZICENI</t>
  </si>
  <si>
    <t>FETESTI</t>
  </si>
  <si>
    <t>TANDAREI</t>
  </si>
  <si>
    <t>total spitale</t>
  </si>
  <si>
    <t>contractat privati</t>
  </si>
  <si>
    <t>total an 2023</t>
  </si>
  <si>
    <t>Intocmit</t>
  </si>
  <si>
    <t>Monica Matei</t>
  </si>
  <si>
    <t>act curenta</t>
  </si>
  <si>
    <t>monitorizare</t>
  </si>
  <si>
    <t>iulie realizari</t>
  </si>
  <si>
    <t xml:space="preserve">necontractat </t>
  </si>
  <si>
    <t>de la monitorizare iulie</t>
  </si>
  <si>
    <t>din diminuare contract labor Fetesti</t>
  </si>
  <si>
    <t>11.  CONTRACT PARACLINIC  AN 2023</t>
  </si>
  <si>
    <t>servicii luna AUGUST 2023</t>
  </si>
  <si>
    <t xml:space="preserve">             DIRECTOR EX R.C.</t>
  </si>
  <si>
    <t>ec DIANA  NICOLAE</t>
  </si>
  <si>
    <t xml:space="preserve">              EC ANDA BUSUIOC</t>
  </si>
  <si>
    <t>5% din contract</t>
  </si>
  <si>
    <t>obs</t>
  </si>
  <si>
    <t>economie</t>
  </si>
  <si>
    <t>11.1 SERVICII LUNA AUGUST    2023</t>
  </si>
  <si>
    <t>contract-serv august</t>
  </si>
  <si>
    <t>serv august</t>
  </si>
  <si>
    <t>REALIZARI</t>
  </si>
  <si>
    <t xml:space="preserve">ianuarie   </t>
  </si>
  <si>
    <t xml:space="preserve">februarie  </t>
  </si>
  <si>
    <t xml:space="preserve">martie  </t>
  </si>
  <si>
    <t xml:space="preserve">aprilie  </t>
  </si>
  <si>
    <t xml:space="preserve">mai </t>
  </si>
  <si>
    <t xml:space="preserve">iunie </t>
  </si>
  <si>
    <t xml:space="preserve">iulie </t>
  </si>
  <si>
    <t>pondere in medie</t>
  </si>
  <si>
    <t>suplim</t>
  </si>
  <si>
    <t>11.2 Repartizare sume   neconsumate de la luna AUGUST  2023</t>
  </si>
  <si>
    <t>medie 8  luni</t>
  </si>
  <si>
    <t>medie 8 luni</t>
  </si>
  <si>
    <t>SUMA MAXIMA ECO  - 01.07.2023</t>
  </si>
  <si>
    <t>generala</t>
  </si>
  <si>
    <t>abdomen</t>
  </si>
  <si>
    <t>pelvis</t>
  </si>
  <si>
    <t>ganglionara</t>
  </si>
  <si>
    <t>transvaginala/transrectala</t>
  </si>
  <si>
    <t>nr ore/luna</t>
  </si>
  <si>
    <t>nr max eco/luna</t>
  </si>
  <si>
    <t>suma max</t>
  </si>
  <si>
    <t>X</t>
  </si>
  <si>
    <t>spital FETESTI</t>
  </si>
  <si>
    <t xml:space="preserve">din care suma de 1750 lei se reporteaza la Marinescu Doina </t>
  </si>
  <si>
    <t>3533.92 lei se repartizeaza la cei care au epuizat</t>
  </si>
  <si>
    <t>2367.92 de la eco</t>
  </si>
  <si>
    <t>25513.69 de la laboratoare</t>
  </si>
  <si>
    <t xml:space="preserve">report </t>
  </si>
  <si>
    <t>11.3 LUNA SEPTEMBRIE  2023 INFLUENTATA DE SERVICIILE LUNII AUGUST  2023</t>
  </si>
  <si>
    <t xml:space="preserve">sept </t>
  </si>
  <si>
    <t>septembrie  final</t>
  </si>
  <si>
    <t>16.32 de la nera reportul</t>
  </si>
  <si>
    <t>Avand in vedere ca la Camegro si Nera in luna septembrie este contractata suma maxima, suma obtinuta la repartizare pt acestia va vi repartizata la laboratoarele de analize medicale</t>
  </si>
  <si>
    <t>respectiv suma de 2 367.92 lei.</t>
  </si>
  <si>
    <t>Nr . 8738  din 11.09.2023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</si>
</sst>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27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" fontId="5" fillId="0" borderId="0" xfId="0" applyNumberFormat="1" applyFont="1"/>
    <xf numFmtId="4" fontId="7" fillId="0" borderId="0" xfId="0" applyNumberFormat="1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8" xfId="0" applyFont="1" applyBorder="1"/>
    <xf numFmtId="0" fontId="10" fillId="0" borderId="0" xfId="0" applyFont="1" applyAlignment="1">
      <alignment wrapText="1"/>
    </xf>
    <xf numFmtId="0" fontId="10" fillId="0" borderId="0" xfId="0" applyFont="1"/>
    <xf numFmtId="0" fontId="6" fillId="0" borderId="10" xfId="0" applyFont="1" applyBorder="1"/>
    <xf numFmtId="0" fontId="6" fillId="0" borderId="2" xfId="0" applyFont="1" applyBorder="1"/>
    <xf numFmtId="4" fontId="6" fillId="0" borderId="11" xfId="0" applyNumberFormat="1" applyFont="1" applyBorder="1"/>
    <xf numFmtId="4" fontId="6" fillId="0" borderId="2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3" fillId="0" borderId="2" xfId="0" applyNumberFormat="1" applyFont="1" applyBorder="1"/>
    <xf numFmtId="4" fontId="3" fillId="0" borderId="12" xfId="0" applyNumberFormat="1" applyFont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0" fontId="3" fillId="0" borderId="14" xfId="0" applyFont="1" applyBorder="1"/>
    <xf numFmtId="0" fontId="3" fillId="0" borderId="15" xfId="0" applyFont="1" applyBorder="1"/>
    <xf numFmtId="4" fontId="3" fillId="0" borderId="14" xfId="0" applyNumberFormat="1" applyFont="1" applyBorder="1"/>
    <xf numFmtId="4" fontId="3" fillId="0" borderId="15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0" fontId="11" fillId="0" borderId="0" xfId="0" applyFont="1"/>
    <xf numFmtId="0" fontId="6" fillId="0" borderId="19" xfId="0" applyFont="1" applyBorder="1"/>
    <xf numFmtId="0" fontId="6" fillId="0" borderId="1" xfId="0" applyFont="1" applyBorder="1"/>
    <xf numFmtId="4" fontId="6" fillId="0" borderId="20" xfId="0" applyNumberFormat="1" applyFont="1" applyBorder="1"/>
    <xf numFmtId="4" fontId="6" fillId="0" borderId="21" xfId="0" applyNumberFormat="1" applyFont="1" applyBorder="1"/>
    <xf numFmtId="4" fontId="3" fillId="0" borderId="22" xfId="0" applyNumberFormat="1" applyFont="1" applyBorder="1"/>
    <xf numFmtId="0" fontId="5" fillId="0" borderId="6" xfId="1" applyFont="1" applyBorder="1"/>
    <xf numFmtId="4" fontId="2" fillId="0" borderId="6" xfId="0" applyNumberFormat="1" applyFont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4" fontId="3" fillId="3" borderId="0" xfId="0" applyNumberFormat="1" applyFont="1" applyFill="1"/>
    <xf numFmtId="0" fontId="12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3" fillId="0" borderId="10" xfId="0" applyFont="1" applyBorder="1"/>
    <xf numFmtId="0" fontId="13" fillId="0" borderId="13" xfId="0" applyFont="1" applyBorder="1"/>
    <xf numFmtId="4" fontId="13" fillId="0" borderId="2" xfId="0" applyNumberFormat="1" applyFont="1" applyBorder="1"/>
    <xf numFmtId="4" fontId="7" fillId="0" borderId="10" xfId="0" applyNumberFormat="1" applyFont="1" applyBorder="1"/>
    <xf numFmtId="4" fontId="7" fillId="0" borderId="11" xfId="0" applyNumberFormat="1" applyFont="1" applyBorder="1"/>
    <xf numFmtId="4" fontId="5" fillId="0" borderId="13" xfId="0" applyNumberFormat="1" applyFont="1" applyBorder="1"/>
    <xf numFmtId="0" fontId="3" fillId="0" borderId="13" xfId="0" applyFont="1" applyBorder="1"/>
    <xf numFmtId="0" fontId="3" fillId="0" borderId="2" xfId="0" applyFont="1" applyBorder="1"/>
    <xf numFmtId="4" fontId="3" fillId="0" borderId="25" xfId="0" applyNumberFormat="1" applyFont="1" applyBorder="1"/>
    <xf numFmtId="0" fontId="13" fillId="0" borderId="14" xfId="0" applyFont="1" applyBorder="1"/>
    <xf numFmtId="0" fontId="13" fillId="0" borderId="18" xfId="0" applyFont="1" applyBorder="1"/>
    <xf numFmtId="4" fontId="5" fillId="0" borderId="18" xfId="0" applyNumberFormat="1" applyFont="1" applyBorder="1"/>
    <xf numFmtId="0" fontId="3" fillId="0" borderId="18" xfId="0" applyFont="1" applyBorder="1"/>
    <xf numFmtId="0" fontId="13" fillId="0" borderId="22" xfId="0" applyFont="1" applyBorder="1"/>
    <xf numFmtId="4" fontId="13" fillId="0" borderId="21" xfId="0" applyNumberFormat="1" applyFont="1" applyBorder="1"/>
    <xf numFmtId="0" fontId="12" fillId="0" borderId="6" xfId="1" applyFont="1" applyBorder="1"/>
    <xf numFmtId="4" fontId="14" fillId="0" borderId="6" xfId="0" applyNumberFormat="1" applyFont="1" applyBorder="1"/>
    <xf numFmtId="0" fontId="12" fillId="0" borderId="0" xfId="1" applyFont="1"/>
    <xf numFmtId="4" fontId="14" fillId="0" borderId="0" xfId="0" applyNumberFormat="1" applyFont="1"/>
    <xf numFmtId="4" fontId="2" fillId="0" borderId="0" xfId="0" applyNumberFormat="1" applyFont="1"/>
    <xf numFmtId="0" fontId="3" fillId="0" borderId="10" xfId="1" applyFont="1" applyBorder="1"/>
    <xf numFmtId="0" fontId="3" fillId="0" borderId="2" xfId="1" applyFont="1" applyBorder="1"/>
    <xf numFmtId="4" fontId="3" fillId="0" borderId="13" xfId="0" applyNumberFormat="1" applyFont="1" applyBorder="1" applyAlignment="1">
      <alignment horizontal="right" vertical="justify"/>
    </xf>
    <xf numFmtId="4" fontId="3" fillId="0" borderId="2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>
      <alignment horizontal="right" vertical="justify"/>
    </xf>
    <xf numFmtId="0" fontId="3" fillId="0" borderId="19" xfId="1" applyFont="1" applyBorder="1"/>
    <xf numFmtId="0" fontId="3" fillId="0" borderId="1" xfId="1" applyFont="1" applyBorder="1"/>
    <xf numFmtId="4" fontId="3" fillId="0" borderId="22" xfId="0" applyNumberFormat="1" applyFont="1" applyBorder="1" applyAlignment="1">
      <alignment horizontal="right" vertical="justify"/>
    </xf>
    <xf numFmtId="4" fontId="5" fillId="0" borderId="22" xfId="0" applyNumberFormat="1" applyFont="1" applyBorder="1"/>
    <xf numFmtId="4" fontId="5" fillId="0" borderId="4" xfId="1" applyNumberFormat="1" applyFont="1" applyBorder="1"/>
    <xf numFmtId="4" fontId="5" fillId="0" borderId="7" xfId="1" applyNumberFormat="1" applyFont="1" applyBorder="1"/>
    <xf numFmtId="4" fontId="5" fillId="0" borderId="6" xfId="1" applyNumberFormat="1" applyFont="1" applyBorder="1"/>
    <xf numFmtId="4" fontId="5" fillId="0" borderId="5" xfId="1" applyNumberFormat="1" applyFont="1" applyBorder="1"/>
    <xf numFmtId="4" fontId="5" fillId="0" borderId="8" xfId="1" applyNumberFormat="1" applyFont="1" applyBorder="1"/>
    <xf numFmtId="4" fontId="5" fillId="0" borderId="24" xfId="1" applyNumberFormat="1" applyFont="1" applyBorder="1"/>
    <xf numFmtId="0" fontId="5" fillId="0" borderId="0" xfId="1" applyFont="1"/>
    <xf numFmtId="4" fontId="5" fillId="0" borderId="0" xfId="1" applyNumberFormat="1" applyFont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4" fontId="3" fillId="0" borderId="11" xfId="0" applyNumberFormat="1" applyFont="1" applyBorder="1" applyAlignment="1">
      <alignment horizontal="right" vertical="justify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left"/>
    </xf>
    <xf numFmtId="0" fontId="7" fillId="0" borderId="14" xfId="1" applyFont="1" applyBorder="1" applyAlignment="1">
      <alignment horizontal="center"/>
    </xf>
    <xf numFmtId="0" fontId="13" fillId="0" borderId="15" xfId="0" applyFont="1" applyBorder="1"/>
    <xf numFmtId="4" fontId="7" fillId="0" borderId="10" xfId="0" applyNumberFormat="1" applyFont="1" applyBorder="1" applyAlignment="1">
      <alignment horizontal="right" vertical="justify"/>
    </xf>
    <xf numFmtId="4" fontId="7" fillId="0" borderId="13" xfId="0" applyNumberFormat="1" applyFont="1" applyBorder="1" applyAlignment="1">
      <alignment horizontal="right" vertical="justify"/>
    </xf>
    <xf numFmtId="4" fontId="7" fillId="0" borderId="2" xfId="0" applyNumberFormat="1" applyFont="1" applyBorder="1" applyAlignment="1">
      <alignment horizontal="right" vertical="justify"/>
    </xf>
    <xf numFmtId="4" fontId="7" fillId="0" borderId="11" xfId="0" applyNumberFormat="1" applyFont="1" applyBorder="1" applyAlignment="1">
      <alignment horizontal="right" vertical="justify"/>
    </xf>
    <xf numFmtId="0" fontId="6" fillId="0" borderId="15" xfId="0" applyFont="1" applyBorder="1"/>
    <xf numFmtId="0" fontId="7" fillId="0" borderId="19" xfId="1" applyFont="1" applyBorder="1" applyAlignment="1">
      <alignment horizontal="center"/>
    </xf>
    <xf numFmtId="0" fontId="13" fillId="0" borderId="1" xfId="0" applyFont="1" applyBorder="1"/>
    <xf numFmtId="4" fontId="2" fillId="0" borderId="4" xfId="0" applyNumberFormat="1" applyFont="1" applyBorder="1"/>
    <xf numFmtId="0" fontId="3" fillId="0" borderId="6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0" xfId="1" applyFont="1" applyBorder="1"/>
    <xf numFmtId="0" fontId="3" fillId="0" borderId="27" xfId="0" applyFont="1" applyBorder="1" applyAlignment="1">
      <alignment horizontal="right"/>
    </xf>
    <xf numFmtId="0" fontId="3" fillId="0" borderId="27" xfId="0" applyFont="1" applyBorder="1"/>
    <xf numFmtId="4" fontId="3" fillId="0" borderId="28" xfId="0" applyNumberFormat="1" applyFont="1" applyBorder="1"/>
    <xf numFmtId="4" fontId="3" fillId="0" borderId="21" xfId="0" applyNumberFormat="1" applyFont="1" applyBorder="1"/>
    <xf numFmtId="4" fontId="3" fillId="0" borderId="29" xfId="0" applyNumberFormat="1" applyFont="1" applyBorder="1"/>
    <xf numFmtId="4" fontId="3" fillId="0" borderId="30" xfId="0" applyNumberFormat="1" applyFont="1" applyBorder="1"/>
    <xf numFmtId="4" fontId="3" fillId="0" borderId="1" xfId="0" applyNumberFormat="1" applyFont="1" applyBorder="1"/>
    <xf numFmtId="4" fontId="5" fillId="0" borderId="28" xfId="0" applyNumberFormat="1" applyFont="1" applyBorder="1"/>
    <xf numFmtId="4" fontId="5" fillId="0" borderId="7" xfId="0" applyNumberFormat="1" applyFont="1" applyBorder="1"/>
    <xf numFmtId="4" fontId="5" fillId="0" borderId="8" xfId="0" applyNumberFormat="1" applyFont="1" applyBorder="1"/>
    <xf numFmtId="0" fontId="5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4" fontId="5" fillId="0" borderId="35" xfId="0" applyNumberFormat="1" applyFont="1" applyBorder="1"/>
    <xf numFmtId="0" fontId="3" fillId="0" borderId="31" xfId="0" applyFont="1" applyBorder="1"/>
    <xf numFmtId="4" fontId="3" fillId="0" borderId="36" xfId="0" applyNumberFormat="1" applyFont="1" applyBorder="1"/>
    <xf numFmtId="0" fontId="3" fillId="0" borderId="20" xfId="0" applyFont="1" applyBorder="1"/>
    <xf numFmtId="4" fontId="3" fillId="0" borderId="37" xfId="0" applyNumberFormat="1" applyFont="1" applyBorder="1"/>
    <xf numFmtId="0" fontId="15" fillId="0" borderId="0" xfId="0" applyFont="1"/>
    <xf numFmtId="0" fontId="15" fillId="0" borderId="18" xfId="0" applyFont="1" applyBorder="1"/>
    <xf numFmtId="4" fontId="15" fillId="0" borderId="18" xfId="0" applyNumberFormat="1" applyFont="1" applyBorder="1"/>
    <xf numFmtId="0" fontId="5" fillId="0" borderId="33" xfId="0" applyFont="1" applyBorder="1"/>
    <xf numFmtId="4" fontId="5" fillId="0" borderId="38" xfId="0" applyNumberFormat="1" applyFont="1" applyBorder="1"/>
    <xf numFmtId="0" fontId="5" fillId="0" borderId="20" xfId="0" applyFont="1" applyBorder="1" applyAlignment="1">
      <alignment horizontal="left"/>
    </xf>
    <xf numFmtId="4" fontId="5" fillId="0" borderId="37" xfId="0" applyNumberFormat="1" applyFont="1" applyBorder="1"/>
    <xf numFmtId="0" fontId="5" fillId="0" borderId="6" xfId="0" applyFont="1" applyBorder="1"/>
    <xf numFmtId="4" fontId="5" fillId="0" borderId="26" xfId="0" applyNumberFormat="1" applyFont="1" applyBorder="1"/>
    <xf numFmtId="0" fontId="5" fillId="0" borderId="18" xfId="0" applyFont="1" applyBorder="1"/>
    <xf numFmtId="0" fontId="5" fillId="0" borderId="18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6" fillId="0" borderId="14" xfId="0" applyFont="1" applyBorder="1"/>
    <xf numFmtId="0" fontId="4" fillId="2" borderId="0" xfId="0" applyFont="1" applyFill="1"/>
    <xf numFmtId="0" fontId="3" fillId="2" borderId="0" xfId="0" applyFont="1" applyFill="1"/>
    <xf numFmtId="4" fontId="3" fillId="0" borderId="7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1" applyFont="1" applyBorder="1"/>
    <xf numFmtId="0" fontId="16" fillId="0" borderId="2" xfId="0" applyFont="1" applyBorder="1"/>
    <xf numFmtId="0" fontId="16" fillId="0" borderId="15" xfId="0" applyFont="1" applyBorder="1"/>
    <xf numFmtId="0" fontId="16" fillId="0" borderId="1" xfId="0" applyFont="1" applyBorder="1"/>
    <xf numFmtId="4" fontId="7" fillId="0" borderId="18" xfId="0" applyNumberFormat="1" applyFont="1" applyBorder="1"/>
    <xf numFmtId="0" fontId="4" fillId="0" borderId="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0" fontId="19" fillId="0" borderId="0" xfId="0" applyFont="1"/>
    <xf numFmtId="4" fontId="9" fillId="0" borderId="18" xfId="0" applyNumberFormat="1" applyFont="1" applyBorder="1"/>
    <xf numFmtId="4" fontId="3" fillId="5" borderId="17" xfId="0" applyNumberFormat="1" applyFont="1" applyFill="1" applyBorder="1"/>
    <xf numFmtId="4" fontId="3" fillId="5" borderId="18" xfId="0" applyNumberFormat="1" applyFont="1" applyFill="1" applyBorder="1"/>
    <xf numFmtId="0" fontId="5" fillId="0" borderId="32" xfId="0" applyFont="1" applyBorder="1"/>
    <xf numFmtId="4" fontId="5" fillId="0" borderId="36" xfId="0" applyNumberFormat="1" applyFont="1" applyBorder="1"/>
    <xf numFmtId="0" fontId="7" fillId="0" borderId="20" xfId="0" applyFont="1" applyBorder="1"/>
    <xf numFmtId="4" fontId="7" fillId="0" borderId="37" xfId="0" applyNumberFormat="1" applyFont="1" applyBorder="1"/>
    <xf numFmtId="0" fontId="7" fillId="0" borderId="33" xfId="0" applyFont="1" applyBorder="1"/>
    <xf numFmtId="0" fontId="7" fillId="0" borderId="34" xfId="0" applyFont="1" applyBorder="1"/>
    <xf numFmtId="4" fontId="7" fillId="0" borderId="38" xfId="0" applyNumberFormat="1" applyFont="1" applyBorder="1"/>
    <xf numFmtId="0" fontId="5" fillId="0" borderId="24" xfId="0" applyFont="1" applyBorder="1"/>
    <xf numFmtId="0" fontId="3" fillId="0" borderId="4" xfId="0" applyFont="1" applyBorder="1"/>
    <xf numFmtId="0" fontId="4" fillId="0" borderId="0" xfId="0" applyFont="1"/>
    <xf numFmtId="4" fontId="9" fillId="0" borderId="9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5" fillId="0" borderId="11" xfId="0" applyNumberFormat="1" applyFont="1" applyBorder="1"/>
    <xf numFmtId="4" fontId="5" fillId="0" borderId="12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15" xfId="0" applyFont="1" applyBorder="1"/>
    <xf numFmtId="4" fontId="3" fillId="0" borderId="20" xfId="0" applyNumberFormat="1" applyFont="1" applyBorder="1"/>
    <xf numFmtId="4" fontId="5" fillId="0" borderId="20" xfId="0" applyNumberFormat="1" applyFont="1" applyBorder="1"/>
    <xf numFmtId="0" fontId="3" fillId="0" borderId="7" xfId="0" applyFont="1" applyBorder="1"/>
    <xf numFmtId="4" fontId="5" fillId="5" borderId="0" xfId="0" applyNumberFormat="1" applyFont="1" applyFill="1"/>
    <xf numFmtId="4" fontId="9" fillId="0" borderId="5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1" fillId="0" borderId="0" xfId="0" applyFont="1"/>
    <xf numFmtId="4" fontId="20" fillId="0" borderId="0" xfId="0" applyNumberFormat="1" applyFont="1"/>
    <xf numFmtId="0" fontId="4" fillId="4" borderId="39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 vertical="justify"/>
    </xf>
    <xf numFmtId="0" fontId="4" fillId="4" borderId="40" xfId="0" applyFont="1" applyFill="1" applyBorder="1" applyAlignment="1">
      <alignment horizontal="center"/>
    </xf>
    <xf numFmtId="4" fontId="4" fillId="4" borderId="40" xfId="0" applyNumberFormat="1" applyFont="1" applyFill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8" fillId="0" borderId="13" xfId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4" fillId="0" borderId="13" xfId="0" applyNumberFormat="1" applyFont="1" applyBorder="1"/>
    <xf numFmtId="4" fontId="9" fillId="0" borderId="12" xfId="0" applyNumberFormat="1" applyFont="1" applyBorder="1"/>
    <xf numFmtId="4" fontId="19" fillId="0" borderId="0" xfId="0" applyNumberFormat="1" applyFont="1"/>
    <xf numFmtId="0" fontId="18" fillId="0" borderId="14" xfId="1" applyFont="1" applyBorder="1" applyAlignment="1">
      <alignment horizontal="center"/>
    </xf>
    <xf numFmtId="0" fontId="18" fillId="0" borderId="18" xfId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4" fillId="0" borderId="18" xfId="0" applyNumberFormat="1" applyFont="1" applyBorder="1"/>
    <xf numFmtId="4" fontId="9" fillId="0" borderId="16" xfId="0" applyNumberFormat="1" applyFont="1" applyBorder="1"/>
    <xf numFmtId="4" fontId="4" fillId="0" borderId="18" xfId="0" applyNumberFormat="1" applyFont="1" applyBorder="1" applyAlignment="1">
      <alignment horizontal="center"/>
    </xf>
    <xf numFmtId="0" fontId="18" fillId="0" borderId="18" xfId="0" applyFont="1" applyBorder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0" applyFont="1"/>
    <xf numFmtId="3" fontId="4" fillId="0" borderId="0" xfId="0" applyNumberFormat="1" applyFont="1"/>
    <xf numFmtId="4" fontId="9" fillId="0" borderId="0" xfId="0" applyNumberFormat="1" applyFont="1"/>
    <xf numFmtId="0" fontId="18" fillId="0" borderId="18" xfId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0" fontId="18" fillId="2" borderId="18" xfId="1" applyFont="1" applyFill="1" applyBorder="1" applyAlignment="1">
      <alignment horizontal="left"/>
    </xf>
    <xf numFmtId="4" fontId="3" fillId="0" borderId="0" xfId="0" applyNumberFormat="1" applyFont="1" applyAlignment="1">
      <alignment horizontal="center" wrapText="1"/>
    </xf>
    <xf numFmtId="0" fontId="5" fillId="2" borderId="0" xfId="0" applyFont="1" applyFill="1"/>
    <xf numFmtId="0" fontId="3" fillId="2" borderId="0" xfId="0" applyFont="1" applyFill="1" applyAlignment="1">
      <alignment wrapText="1"/>
    </xf>
    <xf numFmtId="4" fontId="9" fillId="0" borderId="6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right" vertical="justify"/>
    </xf>
    <xf numFmtId="0" fontId="4" fillId="0" borderId="8" xfId="0" applyFont="1" applyBorder="1" applyAlignment="1">
      <alignment horizontal="center"/>
    </xf>
    <xf numFmtId="4" fontId="5" fillId="0" borderId="12" xfId="0" applyNumberFormat="1" applyFont="1" applyBorder="1"/>
    <xf numFmtId="0" fontId="3" fillId="0" borderId="7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0" fontId="3" fillId="0" borderId="18" xfId="1" applyFont="1" applyBorder="1" applyAlignment="1">
      <alignment horizontal="center"/>
    </xf>
    <xf numFmtId="0" fontId="3" fillId="0" borderId="18" xfId="1" applyFont="1" applyBorder="1" applyAlignment="1">
      <alignment horizontal="left"/>
    </xf>
    <xf numFmtId="0" fontId="7" fillId="0" borderId="18" xfId="1" applyFont="1" applyBorder="1" applyAlignment="1">
      <alignment horizontal="center"/>
    </xf>
    <xf numFmtId="0" fontId="6" fillId="0" borderId="18" xfId="0" applyFont="1" applyBorder="1"/>
    <xf numFmtId="0" fontId="7" fillId="0" borderId="22" xfId="1" applyFont="1" applyBorder="1" applyAlignment="1">
      <alignment horizontal="center"/>
    </xf>
    <xf numFmtId="0" fontId="3" fillId="0" borderId="4" xfId="1" applyFont="1" applyBorder="1"/>
    <xf numFmtId="0" fontId="3" fillId="0" borderId="7" xfId="1" applyFont="1" applyBorder="1"/>
    <xf numFmtId="4" fontId="3" fillId="0" borderId="8" xfId="0" applyNumberFormat="1" applyFont="1" applyBorder="1"/>
    <xf numFmtId="0" fontId="3" fillId="0" borderId="10" xfId="0" applyFont="1" applyBorder="1"/>
    <xf numFmtId="4" fontId="5" fillId="0" borderId="25" xfId="0" applyNumberFormat="1" applyFont="1" applyBorder="1"/>
    <xf numFmtId="4" fontId="5" fillId="0" borderId="5" xfId="0" applyNumberFormat="1" applyFont="1" applyBorder="1"/>
    <xf numFmtId="4" fontId="5" fillId="0" borderId="23" xfId="0" applyNumberFormat="1" applyFont="1" applyBorder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7" fillId="4" borderId="42" xfId="1" applyFont="1" applyFill="1" applyBorder="1" applyAlignment="1">
      <alignment horizontal="center" vertical="center"/>
    </xf>
    <xf numFmtId="0" fontId="17" fillId="4" borderId="35" xfId="1" applyFont="1" applyFill="1" applyBorder="1" applyAlignment="1">
      <alignment horizontal="center" vertical="center"/>
    </xf>
    <xf numFmtId="0" fontId="17" fillId="4" borderId="39" xfId="1" applyFont="1" applyFill="1" applyBorder="1" applyAlignment="1">
      <alignment horizontal="center" vertical="center"/>
    </xf>
    <xf numFmtId="0" fontId="17" fillId="4" borderId="40" xfId="1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justify"/>
    </xf>
    <xf numFmtId="0" fontId="4" fillId="4" borderId="40" xfId="0" applyFont="1" applyFill="1" applyBorder="1" applyAlignment="1">
      <alignment horizontal="center" vertical="justify"/>
    </xf>
    <xf numFmtId="0" fontId="4" fillId="4" borderId="43" xfId="0" applyFont="1" applyFill="1" applyBorder="1" applyAlignment="1">
      <alignment horizontal="center" vertical="justify"/>
    </xf>
    <xf numFmtId="0" fontId="4" fillId="4" borderId="44" xfId="0" applyFont="1" applyFill="1" applyBorder="1" applyAlignment="1">
      <alignment horizontal="center" vertical="justify"/>
    </xf>
    <xf numFmtId="0" fontId="17" fillId="0" borderId="42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justify"/>
    </xf>
    <xf numFmtId="0" fontId="4" fillId="0" borderId="41" xfId="0" applyFont="1" applyBorder="1" applyAlignment="1">
      <alignment horizontal="center" vertical="justify"/>
    </xf>
    <xf numFmtId="0" fontId="4" fillId="0" borderId="21" xfId="0" applyFont="1" applyBorder="1" applyAlignment="1">
      <alignment horizontal="center" vertical="justify"/>
    </xf>
    <xf numFmtId="0" fontId="19" fillId="0" borderId="4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CONTRACT%20=%20monitor%20iu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,contract =monitor iunie"/>
      <sheetName val="serv monitor iunie"/>
    </sheetNames>
    <sheetDataSet>
      <sheetData sheetId="0"/>
      <sheetData sheetId="1">
        <row r="24">
          <cell r="G24">
            <v>18064.8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7"/>
  <sheetViews>
    <sheetView topLeftCell="A16" workbookViewId="0">
      <selection activeCell="Q73" sqref="Q73"/>
    </sheetView>
  </sheetViews>
  <sheetFormatPr defaultRowHeight="15" x14ac:dyDescent="0.25"/>
  <cols>
    <col min="1" max="1" width="7" style="2" customWidth="1"/>
    <col min="2" max="2" width="24.5703125" style="2" customWidth="1"/>
    <col min="3" max="3" width="13.140625" style="2" customWidth="1"/>
    <col min="4" max="4" width="13.7109375" style="2" customWidth="1"/>
    <col min="5" max="5" width="15.42578125" style="2" customWidth="1"/>
    <col min="6" max="6" width="12.85546875" style="2" customWidth="1"/>
    <col min="7" max="7" width="12.7109375" style="2" customWidth="1"/>
    <col min="8" max="8" width="13.42578125" style="2" customWidth="1"/>
    <col min="9" max="9" width="18.7109375" style="2" customWidth="1"/>
    <col min="10" max="10" width="11.85546875" style="2" customWidth="1"/>
    <col min="11" max="13" width="11.28515625" style="2" bestFit="1" customWidth="1"/>
    <col min="14" max="14" width="11.42578125" style="2" bestFit="1" customWidth="1"/>
    <col min="15" max="15" width="13.140625" style="2" bestFit="1" customWidth="1"/>
    <col min="16" max="16384" width="9.140625" style="2"/>
  </cols>
  <sheetData>
    <row r="1" spans="1:11" x14ac:dyDescent="0.25">
      <c r="A1" s="1" t="s">
        <v>0</v>
      </c>
    </row>
    <row r="2" spans="1:11" ht="15" customHeight="1" x14ac:dyDescent="0.25">
      <c r="A2" s="156" t="s">
        <v>131</v>
      </c>
      <c r="B2" s="157"/>
      <c r="F2" s="3"/>
      <c r="G2" s="3"/>
      <c r="H2" s="3"/>
      <c r="I2" s="3"/>
    </row>
    <row r="3" spans="1:11" x14ac:dyDescent="0.25">
      <c r="A3" s="4"/>
      <c r="B3" s="4"/>
      <c r="C3" s="4"/>
      <c r="D3" s="4"/>
      <c r="E3" s="4"/>
      <c r="F3" s="5" t="s">
        <v>1</v>
      </c>
      <c r="G3" s="4"/>
      <c r="I3" s="4"/>
    </row>
    <row r="4" spans="1:11" s="6" customFormat="1" x14ac:dyDescent="0.25">
      <c r="A4" s="4" t="s">
        <v>2</v>
      </c>
      <c r="B4" s="4"/>
      <c r="C4" s="2"/>
      <c r="E4" s="4" t="s">
        <v>3</v>
      </c>
      <c r="H4" s="4"/>
      <c r="J4" s="4" t="s">
        <v>4</v>
      </c>
    </row>
    <row r="5" spans="1:11" s="6" customFormat="1" x14ac:dyDescent="0.25">
      <c r="A5" s="4" t="s">
        <v>5</v>
      </c>
      <c r="B5" s="4"/>
      <c r="C5" s="2"/>
      <c r="E5" s="4" t="s">
        <v>6</v>
      </c>
      <c r="H5" s="1"/>
      <c r="J5" s="1" t="s">
        <v>7</v>
      </c>
    </row>
    <row r="6" spans="1:11" s="6" customFormat="1" x14ac:dyDescent="0.25">
      <c r="A6" s="4"/>
      <c r="B6" s="4"/>
      <c r="C6" s="2"/>
      <c r="E6" s="4"/>
      <c r="H6" s="1"/>
      <c r="J6" s="1"/>
    </row>
    <row r="7" spans="1:11" s="6" customFormat="1" x14ac:dyDescent="0.25">
      <c r="A7" s="4"/>
      <c r="B7" s="4"/>
      <c r="C7" s="2"/>
      <c r="E7" s="4"/>
      <c r="H7" s="1"/>
      <c r="J7" s="1"/>
    </row>
    <row r="8" spans="1:11" s="6" customFormat="1" x14ac:dyDescent="0.25">
      <c r="A8" s="4"/>
      <c r="B8" s="4"/>
      <c r="C8" s="2"/>
      <c r="D8" s="4"/>
      <c r="E8" s="2"/>
      <c r="H8" s="1"/>
    </row>
    <row r="9" spans="1:11" s="6" customFormat="1" x14ac:dyDescent="0.25">
      <c r="A9" s="4"/>
      <c r="B9" s="4"/>
      <c r="C9" s="2"/>
      <c r="D9" s="4"/>
      <c r="E9" s="2"/>
      <c r="H9" s="1"/>
    </row>
    <row r="10" spans="1:11" ht="15" customHeight="1" x14ac:dyDescent="0.25">
      <c r="A10" s="4"/>
      <c r="C10" s="7" t="s">
        <v>85</v>
      </c>
      <c r="D10" s="8"/>
      <c r="E10" s="8"/>
      <c r="F10" s="9"/>
      <c r="G10" s="9"/>
      <c r="H10" s="9"/>
      <c r="I10" s="9"/>
    </row>
    <row r="11" spans="1:11" ht="15" customHeight="1" x14ac:dyDescent="0.25">
      <c r="A11" s="4"/>
      <c r="B11" s="7"/>
      <c r="D11" s="4" t="s">
        <v>86</v>
      </c>
      <c r="E11" s="8"/>
      <c r="F11" s="9"/>
      <c r="G11" s="9"/>
      <c r="H11" s="9"/>
      <c r="I11" s="9"/>
    </row>
    <row r="12" spans="1:11" ht="15" customHeight="1" x14ac:dyDescent="0.25">
      <c r="A12" s="4"/>
      <c r="C12" s="7"/>
      <c r="D12" s="8"/>
      <c r="E12" s="8"/>
      <c r="F12" s="9"/>
      <c r="K12" s="4"/>
    </row>
    <row r="13" spans="1:11" ht="15.75" thickBot="1" x14ac:dyDescent="0.3">
      <c r="A13" s="4"/>
      <c r="B13" s="10"/>
      <c r="C13" s="11"/>
      <c r="D13" s="11"/>
      <c r="E13" s="11"/>
      <c r="F13" s="3" t="s">
        <v>8</v>
      </c>
      <c r="K13" s="4"/>
    </row>
    <row r="14" spans="1:11" ht="15.75" thickBot="1" x14ac:dyDescent="0.3">
      <c r="B14" s="150" t="s">
        <v>9</v>
      </c>
      <c r="C14" s="180"/>
      <c r="D14" s="180"/>
      <c r="E14" s="180"/>
      <c r="F14" s="151">
        <v>8052680</v>
      </c>
      <c r="G14" s="12"/>
      <c r="H14" s="252"/>
      <c r="I14" s="253"/>
      <c r="J14" s="253"/>
      <c r="K14" s="253"/>
    </row>
    <row r="15" spans="1:11" ht="15.75" thickBot="1" x14ac:dyDescent="0.3">
      <c r="B15" s="150" t="s">
        <v>10</v>
      </c>
      <c r="C15" s="180"/>
      <c r="D15" s="180"/>
      <c r="E15" s="180"/>
      <c r="F15" s="151">
        <f>O73</f>
        <v>8049918.3899999997</v>
      </c>
      <c r="G15" s="12"/>
      <c r="H15" s="252"/>
      <c r="I15" s="253"/>
      <c r="J15" s="253"/>
      <c r="K15" s="253"/>
    </row>
    <row r="16" spans="1:11" x14ac:dyDescent="0.25">
      <c r="B16" s="134" t="s">
        <v>82</v>
      </c>
      <c r="C16" s="173"/>
      <c r="D16" s="173"/>
      <c r="E16" s="173"/>
      <c r="F16" s="174">
        <f>F14-F15</f>
        <v>2761.6100000003353</v>
      </c>
      <c r="G16" s="12"/>
      <c r="H16" s="12"/>
      <c r="I16" s="12"/>
    </row>
    <row r="17" spans="1:23" x14ac:dyDescent="0.25">
      <c r="B17" s="175" t="s">
        <v>83</v>
      </c>
      <c r="C17" s="60"/>
      <c r="D17" s="60"/>
      <c r="E17" s="60"/>
      <c r="F17" s="176">
        <v>3.61</v>
      </c>
      <c r="G17" s="12"/>
      <c r="H17" s="12"/>
      <c r="I17" s="12"/>
    </row>
    <row r="18" spans="1:23" ht="15.75" thickBot="1" x14ac:dyDescent="0.3">
      <c r="B18" s="177" t="s">
        <v>84</v>
      </c>
      <c r="C18" s="178"/>
      <c r="D18" s="178"/>
      <c r="E18" s="178"/>
      <c r="F18" s="179">
        <v>2758</v>
      </c>
      <c r="G18" s="13"/>
      <c r="H18" s="12"/>
      <c r="I18" s="12"/>
    </row>
    <row r="19" spans="1:23" ht="15.75" thickBot="1" x14ac:dyDescent="0.3">
      <c r="A19" s="4" t="s">
        <v>11</v>
      </c>
      <c r="B19" s="14"/>
      <c r="F19" s="15">
        <f>SUM(F17:F18)-F16</f>
        <v>-3.3514879760332406E-10</v>
      </c>
    </row>
    <row r="20" spans="1:23" ht="30" thickBot="1" x14ac:dyDescent="0.3">
      <c r="A20" s="16" t="s">
        <v>12</v>
      </c>
      <c r="B20" s="17" t="s">
        <v>13</v>
      </c>
      <c r="C20" s="18" t="s">
        <v>14</v>
      </c>
      <c r="D20" s="19" t="s">
        <v>15</v>
      </c>
      <c r="E20" s="19" t="s">
        <v>16</v>
      </c>
      <c r="F20" s="20" t="s">
        <v>17</v>
      </c>
      <c r="G20" s="21" t="s">
        <v>18</v>
      </c>
      <c r="H20" s="20" t="s">
        <v>19</v>
      </c>
      <c r="I20" s="22" t="s">
        <v>20</v>
      </c>
      <c r="J20" s="23" t="s">
        <v>21</v>
      </c>
      <c r="K20" s="24" t="s">
        <v>22</v>
      </c>
      <c r="L20" s="25" t="s">
        <v>23</v>
      </c>
      <c r="M20" s="26" t="s">
        <v>24</v>
      </c>
      <c r="N20" s="26" t="s">
        <v>25</v>
      </c>
      <c r="O20" s="27" t="s">
        <v>26</v>
      </c>
      <c r="P20" s="28"/>
      <c r="Q20" s="29"/>
      <c r="R20" s="29"/>
      <c r="S20" s="29"/>
      <c r="T20" s="29"/>
      <c r="U20" s="29"/>
      <c r="V20" s="29"/>
      <c r="W20" s="29"/>
    </row>
    <row r="21" spans="1:23" x14ac:dyDescent="0.25">
      <c r="A21" s="30">
        <v>1</v>
      </c>
      <c r="B21" s="31" t="s">
        <v>27</v>
      </c>
      <c r="C21" s="32">
        <v>74234.11</v>
      </c>
      <c r="D21" s="33">
        <v>78241.31</v>
      </c>
      <c r="E21" s="33">
        <v>76342.5</v>
      </c>
      <c r="F21" s="34">
        <v>74313.78</v>
      </c>
      <c r="G21" s="34">
        <v>83073.72</v>
      </c>
      <c r="H21" s="35">
        <v>67755</v>
      </c>
      <c r="I21" s="35">
        <v>86024.85</v>
      </c>
      <c r="J21" s="35">
        <v>91816.99</v>
      </c>
      <c r="K21" s="37">
        <v>94981.159999999989</v>
      </c>
      <c r="L21" s="38">
        <v>86979</v>
      </c>
      <c r="M21" s="39">
        <v>80000</v>
      </c>
      <c r="N21" s="39">
        <v>6642</v>
      </c>
      <c r="O21" s="39">
        <f>SUM(C21:N21)</f>
        <v>900404.41999999993</v>
      </c>
    </row>
    <row r="22" spans="1:23" x14ac:dyDescent="0.25">
      <c r="A22" s="40">
        <v>2</v>
      </c>
      <c r="B22" s="41" t="s">
        <v>28</v>
      </c>
      <c r="C22" s="35">
        <v>58320.75</v>
      </c>
      <c r="D22" s="36">
        <v>61465.13</v>
      </c>
      <c r="E22" s="36">
        <v>59954.34</v>
      </c>
      <c r="F22" s="34">
        <v>59623.79</v>
      </c>
      <c r="G22" s="34">
        <v>68808.990000000005</v>
      </c>
      <c r="H22" s="35">
        <v>55150.32</v>
      </c>
      <c r="I22" s="35">
        <v>74942.45</v>
      </c>
      <c r="J22" s="35">
        <v>78093.94</v>
      </c>
      <c r="K22" s="44">
        <v>81587.61</v>
      </c>
      <c r="L22" s="45">
        <v>74904</v>
      </c>
      <c r="M22" s="46">
        <v>65000</v>
      </c>
      <c r="N22" s="46">
        <v>9613</v>
      </c>
      <c r="O22" s="46">
        <f t="shared" ref="O22:O29" si="0">SUM(C22:N22)</f>
        <v>747464.32000000007</v>
      </c>
    </row>
    <row r="23" spans="1:23" s="47" customFormat="1" x14ac:dyDescent="0.25">
      <c r="A23" s="40">
        <v>3</v>
      </c>
      <c r="B23" s="41" t="s">
        <v>29</v>
      </c>
      <c r="C23" s="35">
        <v>77173.320000000007</v>
      </c>
      <c r="D23" s="36">
        <v>81328.210000000006</v>
      </c>
      <c r="E23" s="36">
        <v>79337.41</v>
      </c>
      <c r="F23" s="34">
        <v>84107.31</v>
      </c>
      <c r="G23" s="34">
        <v>80003.28</v>
      </c>
      <c r="H23" s="35">
        <v>71551.240000000005</v>
      </c>
      <c r="I23" s="35">
        <v>88253.84</v>
      </c>
      <c r="J23" s="35">
        <v>83487.8</v>
      </c>
      <c r="K23" s="44">
        <v>80689.36</v>
      </c>
      <c r="L23" s="45">
        <v>80191</v>
      </c>
      <c r="M23" s="46">
        <v>75000</v>
      </c>
      <c r="N23" s="46">
        <v>4879</v>
      </c>
      <c r="O23" s="46">
        <f t="shared" si="0"/>
        <v>886001.77</v>
      </c>
    </row>
    <row r="24" spans="1:23" x14ac:dyDescent="0.25">
      <c r="A24" s="40">
        <v>4</v>
      </c>
      <c r="B24" s="41" t="s">
        <v>30</v>
      </c>
      <c r="C24" s="35">
        <v>82499.789999999994</v>
      </c>
      <c r="D24" s="36">
        <v>86945.51</v>
      </c>
      <c r="E24" s="36">
        <v>84832.99</v>
      </c>
      <c r="F24" s="34">
        <v>81552.14</v>
      </c>
      <c r="G24" s="34">
        <v>85663.65</v>
      </c>
      <c r="H24" s="35">
        <v>84027.6</v>
      </c>
      <c r="I24" s="35">
        <v>98177.89</v>
      </c>
      <c r="J24" s="35">
        <v>102228.56</v>
      </c>
      <c r="K24" s="44">
        <v>107063.48000000001</v>
      </c>
      <c r="L24" s="45">
        <v>98127</v>
      </c>
      <c r="M24" s="46">
        <v>90000</v>
      </c>
      <c r="N24" s="46">
        <v>7746</v>
      </c>
      <c r="O24" s="46">
        <f t="shared" si="0"/>
        <v>1008864.6099999999</v>
      </c>
    </row>
    <row r="25" spans="1:23" x14ac:dyDescent="0.25">
      <c r="A25" s="40">
        <v>5</v>
      </c>
      <c r="B25" s="41" t="s">
        <v>31</v>
      </c>
      <c r="C25" s="35">
        <v>59239.79</v>
      </c>
      <c r="D25" s="36">
        <v>62431.07</v>
      </c>
      <c r="E25" s="36">
        <v>60896.959999999999</v>
      </c>
      <c r="F25" s="34">
        <v>65399.94</v>
      </c>
      <c r="G25" s="34">
        <v>59615.62</v>
      </c>
      <c r="H25" s="35">
        <v>58323.82</v>
      </c>
      <c r="I25" s="35">
        <v>81383.48</v>
      </c>
      <c r="J25" s="35">
        <v>82036.44</v>
      </c>
      <c r="K25" s="44">
        <v>77098.39</v>
      </c>
      <c r="L25" s="45">
        <v>76845</v>
      </c>
      <c r="M25" s="46">
        <v>70000</v>
      </c>
      <c r="N25" s="46">
        <v>6547</v>
      </c>
      <c r="O25" s="43">
        <f t="shared" si="0"/>
        <v>759817.51</v>
      </c>
    </row>
    <row r="26" spans="1:23" x14ac:dyDescent="0.25">
      <c r="A26" s="40">
        <v>6</v>
      </c>
      <c r="B26" s="41" t="s">
        <v>32</v>
      </c>
      <c r="C26" s="35">
        <v>56037.98</v>
      </c>
      <c r="D26" s="36">
        <v>56322</v>
      </c>
      <c r="E26" s="36">
        <v>57856.18</v>
      </c>
      <c r="F26" s="34">
        <v>61559.35</v>
      </c>
      <c r="G26" s="34">
        <v>70808.41</v>
      </c>
      <c r="H26" s="35">
        <v>55008.160000000003</v>
      </c>
      <c r="I26" s="35">
        <v>62588.95</v>
      </c>
      <c r="J26" s="35">
        <v>65682.39</v>
      </c>
      <c r="K26" s="44">
        <v>68909.66</v>
      </c>
      <c r="L26" s="45">
        <v>62745</v>
      </c>
      <c r="M26" s="46">
        <v>55000</v>
      </c>
      <c r="N26" s="46">
        <v>7500</v>
      </c>
      <c r="O26" s="46">
        <f t="shared" si="0"/>
        <v>680018.08000000007</v>
      </c>
    </row>
    <row r="27" spans="1:23" x14ac:dyDescent="0.25">
      <c r="A27" s="40">
        <v>7</v>
      </c>
      <c r="B27" s="41" t="s">
        <v>33</v>
      </c>
      <c r="C27" s="35">
        <v>56726.31</v>
      </c>
      <c r="D27" s="36">
        <v>60244.82</v>
      </c>
      <c r="E27" s="36">
        <v>62268.14</v>
      </c>
      <c r="F27" s="34">
        <v>56797.24</v>
      </c>
      <c r="G27" s="34">
        <v>60236.74</v>
      </c>
      <c r="H27" s="35">
        <v>59600.23</v>
      </c>
      <c r="I27" s="35">
        <v>63777.18</v>
      </c>
      <c r="J27" s="35">
        <v>58135.64</v>
      </c>
      <c r="K27" s="44">
        <v>74866</v>
      </c>
      <c r="L27" s="45">
        <v>72192</v>
      </c>
      <c r="M27" s="46">
        <v>65000</v>
      </c>
      <c r="N27" s="46">
        <v>6911</v>
      </c>
      <c r="O27" s="46">
        <f t="shared" si="0"/>
        <v>696755.3</v>
      </c>
    </row>
    <row r="28" spans="1:23" x14ac:dyDescent="0.25">
      <c r="A28" s="40">
        <v>8</v>
      </c>
      <c r="B28" s="41" t="s">
        <v>34</v>
      </c>
      <c r="C28" s="35">
        <v>22033.56</v>
      </c>
      <c r="D28" s="36">
        <v>24495.43</v>
      </c>
      <c r="E28" s="36">
        <v>25655.14</v>
      </c>
      <c r="F28" s="34">
        <v>24937.18</v>
      </c>
      <c r="G28" s="34">
        <v>25414.76</v>
      </c>
      <c r="H28" s="35">
        <v>25192.41</v>
      </c>
      <c r="I28" s="35">
        <v>31532.84</v>
      </c>
      <c r="J28" s="35">
        <v>31893.91</v>
      </c>
      <c r="K28" s="44">
        <v>35349.25</v>
      </c>
      <c r="L28" s="171">
        <v>30135</v>
      </c>
      <c r="M28" s="172">
        <v>23904</v>
      </c>
      <c r="N28" s="172">
        <v>6114</v>
      </c>
      <c r="O28" s="46">
        <f t="shared" si="0"/>
        <v>306657.48</v>
      </c>
    </row>
    <row r="29" spans="1:23" ht="15.75" thickBot="1" x14ac:dyDescent="0.3">
      <c r="A29" s="48">
        <v>9</v>
      </c>
      <c r="B29" s="49" t="s">
        <v>35</v>
      </c>
      <c r="C29" s="50">
        <v>25515.040000000001</v>
      </c>
      <c r="D29" s="51">
        <v>22815.74</v>
      </c>
      <c r="E29" s="33">
        <v>34814.07</v>
      </c>
      <c r="F29" s="34">
        <v>28629.51</v>
      </c>
      <c r="G29" s="34">
        <v>34563.11</v>
      </c>
      <c r="H29" s="35">
        <v>34354.54</v>
      </c>
      <c r="I29" s="35">
        <v>24558.51</v>
      </c>
      <c r="J29" s="35">
        <v>27412.67</v>
      </c>
      <c r="K29" s="44">
        <v>40320.699999999997</v>
      </c>
      <c r="L29" s="45">
        <v>38870</v>
      </c>
      <c r="M29" s="46">
        <v>30000</v>
      </c>
      <c r="N29" s="46">
        <v>8687</v>
      </c>
      <c r="O29" s="52">
        <f t="shared" si="0"/>
        <v>350540.89</v>
      </c>
    </row>
    <row r="30" spans="1:23" ht="15.75" thickBot="1" x14ac:dyDescent="0.3">
      <c r="A30" s="53"/>
      <c r="B30" s="53" t="s">
        <v>36</v>
      </c>
      <c r="C30" s="54">
        <f>SUM(C21:C29)</f>
        <v>511780.64999999991</v>
      </c>
      <c r="D30" s="54">
        <f t="shared" ref="D30:O30" si="1">SUM(D21:D29)</f>
        <v>534289.22000000009</v>
      </c>
      <c r="E30" s="54">
        <f t="shared" si="1"/>
        <v>541957.73</v>
      </c>
      <c r="F30" s="54">
        <f t="shared" si="1"/>
        <v>536920.24</v>
      </c>
      <c r="G30" s="54">
        <f t="shared" si="1"/>
        <v>568188.28</v>
      </c>
      <c r="H30" s="54">
        <f t="shared" si="1"/>
        <v>510963.31999999995</v>
      </c>
      <c r="I30" s="54">
        <f t="shared" si="1"/>
        <v>611239.99</v>
      </c>
      <c r="J30" s="54">
        <f t="shared" si="1"/>
        <v>620788.34000000008</v>
      </c>
      <c r="K30" s="55">
        <f t="shared" si="1"/>
        <v>660865.61</v>
      </c>
      <c r="L30" s="56">
        <f t="shared" si="1"/>
        <v>620988</v>
      </c>
      <c r="M30" s="54">
        <f t="shared" si="1"/>
        <v>553904</v>
      </c>
      <c r="N30" s="54">
        <f t="shared" si="1"/>
        <v>64639</v>
      </c>
      <c r="O30" s="54">
        <f t="shared" si="1"/>
        <v>6336524.3799999999</v>
      </c>
    </row>
    <row r="31" spans="1:23" x14ac:dyDescent="0.25">
      <c r="G31" s="2" t="s">
        <v>37</v>
      </c>
      <c r="H31" s="15">
        <f>SUM(C30:H30)</f>
        <v>3204099.44</v>
      </c>
      <c r="K31" s="15"/>
      <c r="M31" s="2" t="s">
        <v>38</v>
      </c>
      <c r="N31" s="57">
        <f>SUM(I30:N30)</f>
        <v>3132424.94</v>
      </c>
      <c r="O31" s="15">
        <f>N31+H31</f>
        <v>6336524.3799999999</v>
      </c>
    </row>
    <row r="32" spans="1:23" ht="15.75" thickBot="1" x14ac:dyDescent="0.3">
      <c r="A32" s="58" t="s">
        <v>39</v>
      </c>
      <c r="B32" s="59"/>
      <c r="C32" s="60"/>
      <c r="D32" s="60"/>
      <c r="E32" s="60"/>
      <c r="F32" s="60"/>
      <c r="G32" s="60"/>
      <c r="H32" s="60"/>
      <c r="I32" s="60"/>
    </row>
    <row r="33" spans="1:15" ht="30" thickBot="1" x14ac:dyDescent="0.3">
      <c r="A33" s="61" t="s">
        <v>12</v>
      </c>
      <c r="B33" s="62" t="s">
        <v>13</v>
      </c>
      <c r="C33" s="18" t="s">
        <v>14</v>
      </c>
      <c r="D33" s="19" t="s">
        <v>15</v>
      </c>
      <c r="E33" s="19" t="s">
        <v>16</v>
      </c>
      <c r="F33" s="20" t="s">
        <v>17</v>
      </c>
      <c r="G33" s="21" t="s">
        <v>18</v>
      </c>
      <c r="H33" s="20" t="s">
        <v>19</v>
      </c>
      <c r="I33" s="166" t="s">
        <v>81</v>
      </c>
      <c r="J33" s="23" t="s">
        <v>21</v>
      </c>
      <c r="K33" s="23" t="s">
        <v>22</v>
      </c>
      <c r="L33" s="26" t="s">
        <v>23</v>
      </c>
      <c r="M33" s="26" t="s">
        <v>24</v>
      </c>
      <c r="N33" s="63" t="s">
        <v>25</v>
      </c>
      <c r="O33" s="64" t="s">
        <v>26</v>
      </c>
    </row>
    <row r="34" spans="1:15" x14ac:dyDescent="0.25">
      <c r="A34" s="65">
        <v>1</v>
      </c>
      <c r="B34" s="66" t="s">
        <v>27</v>
      </c>
      <c r="C34" s="67"/>
      <c r="D34" s="67"/>
      <c r="E34" s="67"/>
      <c r="F34" s="68">
        <v>0</v>
      </c>
      <c r="G34" s="68">
        <v>0</v>
      </c>
      <c r="H34" s="69">
        <v>0</v>
      </c>
      <c r="I34" s="70"/>
      <c r="J34" s="71"/>
      <c r="K34" s="71"/>
      <c r="L34" s="71"/>
      <c r="M34" s="71"/>
      <c r="N34" s="72"/>
      <c r="O34" s="73">
        <f>SUM(C34:N34)</f>
        <v>0</v>
      </c>
    </row>
    <row r="35" spans="1:15" x14ac:dyDescent="0.25">
      <c r="A35" s="74">
        <v>2</v>
      </c>
      <c r="B35" s="75" t="s">
        <v>28</v>
      </c>
      <c r="C35" s="67">
        <v>13318.18</v>
      </c>
      <c r="D35" s="67">
        <v>14863.48</v>
      </c>
      <c r="E35" s="67">
        <v>19774.62</v>
      </c>
      <c r="F35" s="68">
        <v>9301.83</v>
      </c>
      <c r="G35" s="68">
        <v>18500.34</v>
      </c>
      <c r="H35" s="69">
        <v>12138.93</v>
      </c>
      <c r="I35" s="165">
        <v>8688.3799999999992</v>
      </c>
      <c r="J35" s="77"/>
      <c r="K35" s="77"/>
      <c r="L35" s="77"/>
      <c r="M35" s="77"/>
      <c r="N35" s="41"/>
      <c r="O35" s="73">
        <f t="shared" ref="O35:O42" si="2">SUM(C35:N35)</f>
        <v>96585.760000000009</v>
      </c>
    </row>
    <row r="36" spans="1:15" x14ac:dyDescent="0.25">
      <c r="A36" s="74">
        <v>3</v>
      </c>
      <c r="B36" s="75" t="s">
        <v>29</v>
      </c>
      <c r="C36" s="67">
        <v>561.83000000000004</v>
      </c>
      <c r="D36" s="67">
        <v>837.99</v>
      </c>
      <c r="E36" s="67">
        <v>1199.52</v>
      </c>
      <c r="F36" s="68">
        <v>946.97</v>
      </c>
      <c r="G36" s="68">
        <v>923.1</v>
      </c>
      <c r="H36" s="69">
        <v>339.04</v>
      </c>
      <c r="I36" s="165">
        <v>394.63</v>
      </c>
      <c r="J36" s="77"/>
      <c r="K36" s="77"/>
      <c r="L36" s="77"/>
      <c r="M36" s="77"/>
      <c r="N36" s="41"/>
      <c r="O36" s="73">
        <f t="shared" si="2"/>
        <v>5203.0800000000008</v>
      </c>
    </row>
    <row r="37" spans="1:15" x14ac:dyDescent="0.25">
      <c r="A37" s="74">
        <v>4</v>
      </c>
      <c r="B37" s="75" t="s">
        <v>30</v>
      </c>
      <c r="C37" s="67"/>
      <c r="D37" s="67"/>
      <c r="E37" s="67"/>
      <c r="F37" s="68">
        <v>0</v>
      </c>
      <c r="G37" s="68">
        <v>0</v>
      </c>
      <c r="H37" s="69">
        <v>0</v>
      </c>
      <c r="I37" s="165"/>
      <c r="J37" s="77"/>
      <c r="K37" s="77"/>
      <c r="L37" s="77"/>
      <c r="M37" s="77"/>
      <c r="N37" s="41"/>
      <c r="O37" s="73">
        <f t="shared" si="2"/>
        <v>0</v>
      </c>
    </row>
    <row r="38" spans="1:15" x14ac:dyDescent="0.25">
      <c r="A38" s="74">
        <v>5</v>
      </c>
      <c r="B38" s="75" t="s">
        <v>31</v>
      </c>
      <c r="C38" s="67">
        <v>6742.32</v>
      </c>
      <c r="D38" s="67">
        <v>8724.24</v>
      </c>
      <c r="E38" s="67">
        <v>10001.209999999999</v>
      </c>
      <c r="F38" s="68">
        <v>4755.99</v>
      </c>
      <c r="G38" s="68">
        <v>6782.15</v>
      </c>
      <c r="H38" s="46">
        <v>5497.64</v>
      </c>
      <c r="I38" s="165">
        <v>6838.43</v>
      </c>
      <c r="J38" s="77"/>
      <c r="K38" s="77"/>
      <c r="L38" s="77"/>
      <c r="M38" s="77"/>
      <c r="N38" s="41"/>
      <c r="O38" s="73">
        <f t="shared" si="2"/>
        <v>49341.979999999996</v>
      </c>
    </row>
    <row r="39" spans="1:15" x14ac:dyDescent="0.25">
      <c r="A39" s="74">
        <v>6</v>
      </c>
      <c r="B39" s="75" t="s">
        <v>32</v>
      </c>
      <c r="C39" s="67"/>
      <c r="D39" s="67">
        <v>222.43</v>
      </c>
      <c r="E39" s="67">
        <v>475.39</v>
      </c>
      <c r="F39" s="68">
        <v>75.97</v>
      </c>
      <c r="G39" s="68">
        <v>0</v>
      </c>
      <c r="H39" s="69">
        <v>0</v>
      </c>
      <c r="I39" s="165"/>
      <c r="J39" s="77"/>
      <c r="K39" s="77"/>
      <c r="L39" s="77"/>
      <c r="M39" s="77"/>
      <c r="N39" s="41"/>
      <c r="O39" s="73">
        <f t="shared" si="2"/>
        <v>773.79</v>
      </c>
    </row>
    <row r="40" spans="1:15" x14ac:dyDescent="0.25">
      <c r="A40" s="74">
        <v>7</v>
      </c>
      <c r="B40" s="75" t="s">
        <v>33</v>
      </c>
      <c r="C40" s="67"/>
      <c r="D40" s="67"/>
      <c r="E40" s="67"/>
      <c r="F40" s="68">
        <v>0</v>
      </c>
      <c r="G40" s="68">
        <v>0</v>
      </c>
      <c r="H40" s="69">
        <v>0</v>
      </c>
      <c r="I40" s="165"/>
      <c r="J40" s="77"/>
      <c r="K40" s="77"/>
      <c r="L40" s="77"/>
      <c r="M40" s="77"/>
      <c r="N40" s="41"/>
      <c r="O40" s="73">
        <f t="shared" si="2"/>
        <v>0</v>
      </c>
    </row>
    <row r="41" spans="1:15" x14ac:dyDescent="0.25">
      <c r="A41" s="74">
        <v>8</v>
      </c>
      <c r="B41" s="75" t="s">
        <v>34</v>
      </c>
      <c r="C41" s="67"/>
      <c r="D41" s="67">
        <v>777.02</v>
      </c>
      <c r="E41" s="67"/>
      <c r="F41" s="68">
        <v>230.24</v>
      </c>
      <c r="G41" s="68">
        <v>0</v>
      </c>
      <c r="H41" s="69">
        <v>89.19</v>
      </c>
      <c r="I41" s="165">
        <v>114.95</v>
      </c>
      <c r="J41" s="77"/>
      <c r="K41" s="77"/>
      <c r="L41" s="77"/>
      <c r="M41" s="77"/>
      <c r="N41" s="41"/>
      <c r="O41" s="73">
        <f t="shared" si="2"/>
        <v>1211.4000000000001</v>
      </c>
    </row>
    <row r="42" spans="1:15" ht="15.75" thickBot="1" x14ac:dyDescent="0.3">
      <c r="A42" s="74">
        <v>9</v>
      </c>
      <c r="B42" s="78" t="s">
        <v>35</v>
      </c>
      <c r="C42" s="79"/>
      <c r="D42" s="79"/>
      <c r="E42" s="67"/>
      <c r="F42" s="68">
        <v>0</v>
      </c>
      <c r="G42" s="68">
        <v>0</v>
      </c>
      <c r="H42" s="69">
        <v>0</v>
      </c>
      <c r="I42" s="76"/>
      <c r="J42" s="77"/>
      <c r="K42" s="77"/>
      <c r="L42" s="77"/>
      <c r="M42" s="77"/>
      <c r="N42" s="41"/>
      <c r="O42" s="73">
        <f t="shared" si="2"/>
        <v>0</v>
      </c>
    </row>
    <row r="43" spans="1:15" ht="15.75" thickBot="1" x14ac:dyDescent="0.3">
      <c r="A43" s="80"/>
      <c r="B43" s="80" t="s">
        <v>36</v>
      </c>
      <c r="C43" s="81">
        <f>SUM(C34:C42)</f>
        <v>20622.330000000002</v>
      </c>
      <c r="D43" s="81">
        <f t="shared" ref="D43:O43" si="3">SUM(D34:D42)</f>
        <v>25425.16</v>
      </c>
      <c r="E43" s="81">
        <f t="shared" si="3"/>
        <v>31450.739999999998</v>
      </c>
      <c r="F43" s="54">
        <f t="shared" si="3"/>
        <v>15310.999999999998</v>
      </c>
      <c r="G43" s="54">
        <f t="shared" si="3"/>
        <v>26205.589999999997</v>
      </c>
      <c r="H43" s="54">
        <f t="shared" si="3"/>
        <v>18064.8</v>
      </c>
      <c r="I43" s="54">
        <f t="shared" si="3"/>
        <v>16036.39</v>
      </c>
      <c r="J43" s="54">
        <f t="shared" si="3"/>
        <v>0</v>
      </c>
      <c r="K43" s="54">
        <f t="shared" si="3"/>
        <v>0</v>
      </c>
      <c r="L43" s="54">
        <f t="shared" si="3"/>
        <v>0</v>
      </c>
      <c r="M43" s="54">
        <f t="shared" si="3"/>
        <v>0</v>
      </c>
      <c r="N43" s="54">
        <f t="shared" si="3"/>
        <v>0</v>
      </c>
      <c r="O43" s="55">
        <f t="shared" si="3"/>
        <v>153116.01</v>
      </c>
    </row>
    <row r="44" spans="1:15" x14ac:dyDescent="0.25">
      <c r="A44" s="82"/>
      <c r="B44" s="82"/>
      <c r="C44" s="83"/>
      <c r="D44" s="83"/>
      <c r="E44" s="83"/>
      <c r="F44" s="84"/>
      <c r="G44" s="2" t="s">
        <v>37</v>
      </c>
      <c r="H44" s="15">
        <f>SUM(H43-'[1]serv monitor iunie'!G24)</f>
        <v>0</v>
      </c>
      <c r="I44" s="84"/>
      <c r="M44" s="2" t="s">
        <v>38</v>
      </c>
      <c r="N44" s="15">
        <f>SUM(I43:N43)</f>
        <v>16036.39</v>
      </c>
      <c r="O44" s="15">
        <f>N44+H44</f>
        <v>16036.39</v>
      </c>
    </row>
    <row r="45" spans="1:15" ht="15.75" thickBot="1" x14ac:dyDescent="0.3">
      <c r="A45" s="4" t="s">
        <v>40</v>
      </c>
    </row>
    <row r="46" spans="1:15" ht="30" thickBot="1" x14ac:dyDescent="0.3">
      <c r="A46" s="16" t="s">
        <v>12</v>
      </c>
      <c r="B46" s="17" t="s">
        <v>13</v>
      </c>
      <c r="C46" s="18" t="s">
        <v>14</v>
      </c>
      <c r="D46" s="19" t="s">
        <v>15</v>
      </c>
      <c r="E46" s="19" t="s">
        <v>16</v>
      </c>
      <c r="F46" s="20" t="s">
        <v>17</v>
      </c>
      <c r="G46" s="21" t="s">
        <v>18</v>
      </c>
      <c r="H46" s="20" t="s">
        <v>19</v>
      </c>
      <c r="I46" s="22" t="s">
        <v>20</v>
      </c>
      <c r="J46" s="23" t="s">
        <v>21</v>
      </c>
      <c r="K46" s="24" t="s">
        <v>22</v>
      </c>
      <c r="L46" s="25" t="s">
        <v>23</v>
      </c>
      <c r="M46" s="26" t="s">
        <v>24</v>
      </c>
      <c r="N46" s="26" t="s">
        <v>25</v>
      </c>
      <c r="O46" s="27" t="s">
        <v>26</v>
      </c>
    </row>
    <row r="47" spans="1:15" x14ac:dyDescent="0.25">
      <c r="A47" s="85">
        <v>1</v>
      </c>
      <c r="B47" s="86" t="s">
        <v>33</v>
      </c>
      <c r="C47" s="87">
        <v>240</v>
      </c>
      <c r="D47" s="87">
        <v>1480</v>
      </c>
      <c r="E47" s="88">
        <v>680</v>
      </c>
      <c r="F47" s="89">
        <v>1120</v>
      </c>
      <c r="G47" s="89">
        <v>1520</v>
      </c>
      <c r="H47" s="35">
        <v>1320</v>
      </c>
      <c r="I47" s="35">
        <v>1022.7</v>
      </c>
      <c r="J47" s="46">
        <v>876.6</v>
      </c>
      <c r="K47" s="37">
        <v>1280.6999999999998</v>
      </c>
      <c r="L47" s="38">
        <v>1060</v>
      </c>
      <c r="M47" s="39">
        <v>900</v>
      </c>
      <c r="N47" s="39">
        <v>160</v>
      </c>
      <c r="O47" s="39">
        <f>SUM(C47:N47)</f>
        <v>11660</v>
      </c>
    </row>
    <row r="48" spans="1:15" ht="15.75" thickBot="1" x14ac:dyDescent="0.3">
      <c r="A48" s="90">
        <v>2</v>
      </c>
      <c r="B48" s="91" t="s">
        <v>41</v>
      </c>
      <c r="C48" s="92">
        <v>440</v>
      </c>
      <c r="D48" s="87">
        <v>560</v>
      </c>
      <c r="E48" s="88">
        <v>320</v>
      </c>
      <c r="F48" s="89">
        <v>360</v>
      </c>
      <c r="G48" s="89">
        <v>480</v>
      </c>
      <c r="H48" s="35">
        <v>240</v>
      </c>
      <c r="I48" s="35">
        <v>633.1</v>
      </c>
      <c r="J48" s="52">
        <v>48.7</v>
      </c>
      <c r="K48" s="44">
        <v>1238.1999999999998</v>
      </c>
      <c r="L48" s="45">
        <v>640</v>
      </c>
      <c r="M48" s="46">
        <v>400</v>
      </c>
      <c r="N48" s="46">
        <v>240</v>
      </c>
      <c r="O48" s="39">
        <f t="shared" ref="O48" si="4">SUM(C48:N48)</f>
        <v>5600</v>
      </c>
    </row>
    <row r="49" spans="1:15" ht="15.75" thickBot="1" x14ac:dyDescent="0.3">
      <c r="A49" s="53"/>
      <c r="B49" s="53" t="s">
        <v>36</v>
      </c>
      <c r="C49" s="94">
        <f>SUM(C47:C48)</f>
        <v>680</v>
      </c>
      <c r="D49" s="95">
        <f t="shared" ref="D49:O49" si="5">SUM(D47:D48)</f>
        <v>2040</v>
      </c>
      <c r="E49" s="95">
        <f t="shared" si="5"/>
        <v>1000</v>
      </c>
      <c r="F49" s="96">
        <f t="shared" si="5"/>
        <v>1480</v>
      </c>
      <c r="G49" s="97">
        <f t="shared" si="5"/>
        <v>2000</v>
      </c>
      <c r="H49" s="97">
        <f t="shared" si="5"/>
        <v>1560</v>
      </c>
      <c r="I49" s="96">
        <f t="shared" si="5"/>
        <v>1655.8000000000002</v>
      </c>
      <c r="J49" s="97">
        <f t="shared" si="5"/>
        <v>925.30000000000007</v>
      </c>
      <c r="K49" s="98">
        <f t="shared" si="5"/>
        <v>2518.8999999999996</v>
      </c>
      <c r="L49" s="99">
        <f t="shared" si="5"/>
        <v>1700</v>
      </c>
      <c r="M49" s="97">
        <f t="shared" si="5"/>
        <v>1300</v>
      </c>
      <c r="N49" s="97">
        <f t="shared" si="5"/>
        <v>400</v>
      </c>
      <c r="O49" s="97">
        <f t="shared" si="5"/>
        <v>17260</v>
      </c>
    </row>
    <row r="50" spans="1:15" x14ac:dyDescent="0.25">
      <c r="A50" s="100"/>
      <c r="B50" s="100"/>
      <c r="C50" s="101"/>
      <c r="D50" s="101"/>
      <c r="E50" s="101"/>
      <c r="F50" s="101"/>
      <c r="G50" s="2" t="s">
        <v>37</v>
      </c>
      <c r="H50" s="15">
        <f>SUM(C49:H49)</f>
        <v>8760</v>
      </c>
      <c r="I50" s="101"/>
      <c r="M50" s="2" t="s">
        <v>38</v>
      </c>
      <c r="N50" s="15">
        <f>SUM(I49:N49)</f>
        <v>8500</v>
      </c>
      <c r="O50" s="15">
        <f>N50+H50</f>
        <v>17260</v>
      </c>
    </row>
    <row r="51" spans="1:15" x14ac:dyDescent="0.25">
      <c r="A51" s="100"/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1:15" x14ac:dyDescent="0.25">
      <c r="A52" s="100"/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1:15" ht="15.75" thickBot="1" x14ac:dyDescent="0.3">
      <c r="A53" s="4" t="s">
        <v>42</v>
      </c>
    </row>
    <row r="54" spans="1:15" ht="30" thickBot="1" x14ac:dyDescent="0.3">
      <c r="A54" s="102" t="s">
        <v>12</v>
      </c>
      <c r="B54" s="103" t="s">
        <v>13</v>
      </c>
      <c r="C54" s="18" t="s">
        <v>14</v>
      </c>
      <c r="D54" s="19" t="s">
        <v>15</v>
      </c>
      <c r="E54" s="19" t="s">
        <v>16</v>
      </c>
      <c r="F54" s="20" t="s">
        <v>17</v>
      </c>
      <c r="G54" s="21" t="s">
        <v>18</v>
      </c>
      <c r="H54" s="20" t="s">
        <v>19</v>
      </c>
      <c r="I54" s="22" t="s">
        <v>20</v>
      </c>
      <c r="J54" s="23" t="s">
        <v>21</v>
      </c>
      <c r="K54" s="24" t="s">
        <v>22</v>
      </c>
      <c r="L54" s="22" t="s">
        <v>23</v>
      </c>
      <c r="M54" s="26" t="s">
        <v>24</v>
      </c>
      <c r="N54" s="104" t="s">
        <v>25</v>
      </c>
      <c r="O54" s="105" t="s">
        <v>26</v>
      </c>
    </row>
    <row r="55" spans="1:15" x14ac:dyDescent="0.25">
      <c r="A55" s="106">
        <v>1</v>
      </c>
      <c r="B55" s="107" t="s">
        <v>43</v>
      </c>
      <c r="C55" s="89">
        <v>4880</v>
      </c>
      <c r="D55" s="87">
        <v>5160</v>
      </c>
      <c r="E55" s="88">
        <v>4540</v>
      </c>
      <c r="F55" s="89">
        <v>3980</v>
      </c>
      <c r="G55" s="89">
        <v>5040</v>
      </c>
      <c r="H55" s="108">
        <v>5020</v>
      </c>
      <c r="I55" s="108">
        <v>2394.96</v>
      </c>
      <c r="J55" s="39">
        <v>2465.4</v>
      </c>
      <c r="K55" s="37">
        <v>2417.64</v>
      </c>
      <c r="L55" s="34">
        <v>2426</v>
      </c>
      <c r="M55" s="39">
        <v>2426</v>
      </c>
      <c r="N55" s="37">
        <v>2426</v>
      </c>
      <c r="O55" s="38">
        <f>SUM(C55:N55)</f>
        <v>43176</v>
      </c>
    </row>
    <row r="56" spans="1:15" x14ac:dyDescent="0.25">
      <c r="A56" s="109">
        <v>2</v>
      </c>
      <c r="B56" s="110" t="s">
        <v>44</v>
      </c>
      <c r="C56" s="89">
        <v>4500</v>
      </c>
      <c r="D56" s="87">
        <v>4500</v>
      </c>
      <c r="E56" s="88">
        <v>4500</v>
      </c>
      <c r="F56" s="89">
        <v>4380</v>
      </c>
      <c r="G56" s="89">
        <v>4500</v>
      </c>
      <c r="H56" s="108">
        <v>3960</v>
      </c>
      <c r="I56" s="108">
        <v>6057.84</v>
      </c>
      <c r="J56" s="39">
        <v>6057.84</v>
      </c>
      <c r="K56" s="44">
        <v>6066</v>
      </c>
      <c r="L56" s="42">
        <v>6066</v>
      </c>
      <c r="M56" s="46">
        <v>5000</v>
      </c>
      <c r="N56" s="44">
        <v>1090</v>
      </c>
      <c r="O56" s="38">
        <f t="shared" ref="O56:O62" si="6">SUM(C56:N56)</f>
        <v>56677.68</v>
      </c>
    </row>
    <row r="57" spans="1:15" x14ac:dyDescent="0.25">
      <c r="A57" s="109">
        <v>3</v>
      </c>
      <c r="B57" s="110" t="s">
        <v>45</v>
      </c>
      <c r="C57" s="89">
        <v>4940</v>
      </c>
      <c r="D57" s="87">
        <v>4080</v>
      </c>
      <c r="E57" s="88">
        <v>6260</v>
      </c>
      <c r="F57" s="89">
        <v>4380</v>
      </c>
      <c r="G57" s="89">
        <v>4400</v>
      </c>
      <c r="H57" s="108">
        <v>4400</v>
      </c>
      <c r="I57" s="108">
        <v>4367.28</v>
      </c>
      <c r="J57" s="39">
        <v>2747.16</v>
      </c>
      <c r="K57" s="44">
        <v>7279</v>
      </c>
      <c r="L57" s="42">
        <v>5474</v>
      </c>
      <c r="M57" s="46">
        <v>5000</v>
      </c>
      <c r="N57" s="44">
        <v>585</v>
      </c>
      <c r="O57" s="38">
        <f t="shared" si="6"/>
        <v>53912.44</v>
      </c>
    </row>
    <row r="58" spans="1:15" x14ac:dyDescent="0.25">
      <c r="A58" s="109">
        <v>4</v>
      </c>
      <c r="B58" s="110" t="s">
        <v>46</v>
      </c>
      <c r="C58" s="89">
        <v>3000</v>
      </c>
      <c r="D58" s="87">
        <v>4020</v>
      </c>
      <c r="E58" s="88">
        <v>4200</v>
      </c>
      <c r="F58" s="89">
        <v>2940</v>
      </c>
      <c r="G58" s="89">
        <v>4980</v>
      </c>
      <c r="H58" s="108">
        <v>2940</v>
      </c>
      <c r="I58" s="108">
        <v>1549.68</v>
      </c>
      <c r="J58" s="39">
        <v>3944.64</v>
      </c>
      <c r="K58" s="44">
        <v>4199</v>
      </c>
      <c r="L58" s="42">
        <v>4158</v>
      </c>
      <c r="M58" s="46">
        <v>4000</v>
      </c>
      <c r="N58" s="44">
        <v>241</v>
      </c>
      <c r="O58" s="38">
        <f t="shared" si="6"/>
        <v>40172.32</v>
      </c>
    </row>
    <row r="59" spans="1:15" x14ac:dyDescent="0.25">
      <c r="A59" s="109">
        <v>5</v>
      </c>
      <c r="B59" s="110" t="s">
        <v>41</v>
      </c>
      <c r="C59" s="89">
        <v>4530</v>
      </c>
      <c r="D59" s="87">
        <v>4620</v>
      </c>
      <c r="E59" s="88">
        <v>4080</v>
      </c>
      <c r="F59" s="89">
        <v>3800</v>
      </c>
      <c r="G59" s="89">
        <v>4420</v>
      </c>
      <c r="H59" s="108">
        <v>3810</v>
      </c>
      <c r="I59" s="108">
        <v>3995.24</v>
      </c>
      <c r="J59" s="39">
        <v>5446.72</v>
      </c>
      <c r="K59" s="44">
        <v>6778.28</v>
      </c>
      <c r="L59" s="42">
        <v>5474</v>
      </c>
      <c r="M59" s="46">
        <v>5000</v>
      </c>
      <c r="N59" s="44">
        <v>585</v>
      </c>
      <c r="O59" s="38">
        <f t="shared" si="6"/>
        <v>52539.24</v>
      </c>
    </row>
    <row r="60" spans="1:15" x14ac:dyDescent="0.25">
      <c r="A60" s="111"/>
      <c r="B60" s="112" t="s">
        <v>35</v>
      </c>
      <c r="C60" s="113">
        <v>1800</v>
      </c>
      <c r="D60" s="114">
        <v>1980</v>
      </c>
      <c r="E60" s="115">
        <v>2400</v>
      </c>
      <c r="F60" s="113">
        <v>240</v>
      </c>
      <c r="G60" s="113"/>
      <c r="H60" s="116">
        <v>0</v>
      </c>
      <c r="I60" s="116"/>
      <c r="J60" s="39"/>
      <c r="K60" s="44"/>
      <c r="L60" s="42"/>
      <c r="M60" s="46"/>
      <c r="N60" s="44"/>
      <c r="O60" s="38">
        <f t="shared" si="6"/>
        <v>6420</v>
      </c>
    </row>
    <row r="61" spans="1:15" x14ac:dyDescent="0.25">
      <c r="A61" s="109">
        <v>6</v>
      </c>
      <c r="B61" s="117" t="s">
        <v>34</v>
      </c>
      <c r="C61" s="89">
        <v>300</v>
      </c>
      <c r="D61" s="87">
        <v>300</v>
      </c>
      <c r="E61" s="88">
        <v>60</v>
      </c>
      <c r="F61" s="89">
        <v>1380</v>
      </c>
      <c r="G61" s="89">
        <v>2670</v>
      </c>
      <c r="H61" s="108">
        <v>2130</v>
      </c>
      <c r="I61" s="108">
        <v>2858.04</v>
      </c>
      <c r="J61" s="39">
        <v>2606.2800000000002</v>
      </c>
      <c r="K61" s="44">
        <v>4852</v>
      </c>
      <c r="L61" s="42">
        <v>5129</v>
      </c>
      <c r="M61" s="46">
        <v>5000</v>
      </c>
      <c r="N61" s="44">
        <v>231</v>
      </c>
      <c r="O61" s="38">
        <f t="shared" si="6"/>
        <v>27516.32</v>
      </c>
    </row>
    <row r="62" spans="1:15" ht="15.75" thickBot="1" x14ac:dyDescent="0.3">
      <c r="A62" s="118"/>
      <c r="B62" s="119" t="s">
        <v>47</v>
      </c>
      <c r="C62" s="113">
        <v>2160</v>
      </c>
      <c r="D62" s="114">
        <v>2940</v>
      </c>
      <c r="E62" s="115">
        <v>3120</v>
      </c>
      <c r="F62" s="113">
        <v>2100</v>
      </c>
      <c r="G62" s="113">
        <v>2820</v>
      </c>
      <c r="H62" s="116">
        <v>2160</v>
      </c>
      <c r="I62" s="116"/>
      <c r="J62" s="39"/>
      <c r="K62" s="44"/>
      <c r="L62" s="42"/>
      <c r="M62" s="46"/>
      <c r="N62" s="44"/>
      <c r="O62" s="38">
        <f t="shared" si="6"/>
        <v>15300</v>
      </c>
    </row>
    <row r="63" spans="1:15" ht="15.75" thickBot="1" x14ac:dyDescent="0.3">
      <c r="A63" s="53"/>
      <c r="B63" s="53" t="s">
        <v>36</v>
      </c>
      <c r="C63" s="120">
        <f t="shared" ref="C63:O63" si="7">SUM(C55:C62)</f>
        <v>26110</v>
      </c>
      <c r="D63" s="120">
        <f t="shared" si="7"/>
        <v>27600</v>
      </c>
      <c r="E63" s="120">
        <f t="shared" si="7"/>
        <v>29160</v>
      </c>
      <c r="F63" s="54">
        <f t="shared" si="7"/>
        <v>23200</v>
      </c>
      <c r="G63" s="54">
        <f t="shared" si="7"/>
        <v>28830</v>
      </c>
      <c r="H63" s="54">
        <f t="shared" si="7"/>
        <v>24420</v>
      </c>
      <c r="I63" s="54">
        <f t="shared" si="7"/>
        <v>21223.040000000001</v>
      </c>
      <c r="J63" s="54">
        <f t="shared" si="7"/>
        <v>23268.039999999997</v>
      </c>
      <c r="K63" s="55">
        <f t="shared" si="7"/>
        <v>31591.919999999998</v>
      </c>
      <c r="L63" s="54">
        <f t="shared" si="7"/>
        <v>28727</v>
      </c>
      <c r="M63" s="54">
        <f t="shared" si="7"/>
        <v>26426</v>
      </c>
      <c r="N63" s="55">
        <f t="shared" si="7"/>
        <v>5158</v>
      </c>
      <c r="O63" s="56">
        <f t="shared" si="7"/>
        <v>295714</v>
      </c>
    </row>
    <row r="64" spans="1:15" x14ac:dyDescent="0.25">
      <c r="G64" s="2" t="s">
        <v>37</v>
      </c>
      <c r="H64" s="15">
        <f>SUM(C63:H63)</f>
        <v>159320</v>
      </c>
      <c r="I64" s="101"/>
      <c r="K64" s="15"/>
      <c r="M64" s="2" t="s">
        <v>38</v>
      </c>
      <c r="N64" s="15">
        <f>SUM(I63:N63)</f>
        <v>136394</v>
      </c>
      <c r="O64" s="15">
        <f>N64+H64</f>
        <v>295714</v>
      </c>
    </row>
    <row r="65" spans="1:15" ht="15.75" thickBot="1" x14ac:dyDescent="0.3">
      <c r="A65" s="4" t="s">
        <v>48</v>
      </c>
    </row>
    <row r="66" spans="1:15" ht="30" thickBot="1" x14ac:dyDescent="0.3">
      <c r="A66" s="121" t="s">
        <v>12</v>
      </c>
      <c r="B66" s="121" t="s">
        <v>13</v>
      </c>
      <c r="C66" s="18" t="s">
        <v>14</v>
      </c>
      <c r="D66" s="19" t="s">
        <v>15</v>
      </c>
      <c r="E66" s="19" t="s">
        <v>16</v>
      </c>
      <c r="F66" s="20" t="s">
        <v>17</v>
      </c>
      <c r="G66" s="21" t="s">
        <v>18</v>
      </c>
      <c r="H66" s="20" t="s">
        <v>19</v>
      </c>
      <c r="I66" s="26" t="s">
        <v>20</v>
      </c>
      <c r="J66" s="23" t="s">
        <v>21</v>
      </c>
      <c r="K66" s="23" t="s">
        <v>22</v>
      </c>
      <c r="L66" s="26" t="s">
        <v>23</v>
      </c>
      <c r="M66" s="26" t="s">
        <v>24</v>
      </c>
      <c r="N66" s="26" t="s">
        <v>25</v>
      </c>
      <c r="O66" s="122" t="s">
        <v>26</v>
      </c>
    </row>
    <row r="67" spans="1:15" x14ac:dyDescent="0.25">
      <c r="A67" s="71">
        <v>1</v>
      </c>
      <c r="B67" s="123" t="s">
        <v>33</v>
      </c>
      <c r="C67" s="39">
        <v>93785</v>
      </c>
      <c r="D67" s="39">
        <v>100564</v>
      </c>
      <c r="E67" s="39">
        <v>96676</v>
      </c>
      <c r="F67" s="39">
        <v>97186</v>
      </c>
      <c r="G67" s="39">
        <v>104718</v>
      </c>
      <c r="H67" s="39">
        <v>89727</v>
      </c>
      <c r="I67" s="39">
        <v>107678</v>
      </c>
      <c r="J67" s="36">
        <v>112369.01</v>
      </c>
      <c r="K67" s="39">
        <v>111147.29</v>
      </c>
      <c r="L67" s="39">
        <v>109197</v>
      </c>
      <c r="M67" s="39">
        <v>82000</v>
      </c>
      <c r="N67" s="39">
        <v>27450</v>
      </c>
      <c r="O67" s="70">
        <f>SUM(C67:N67)</f>
        <v>1132497.3</v>
      </c>
    </row>
    <row r="68" spans="1:15" ht="15.75" thickBot="1" x14ac:dyDescent="0.3">
      <c r="A68" s="124">
        <v>2</v>
      </c>
      <c r="B68" s="125" t="s">
        <v>49</v>
      </c>
      <c r="C68" s="126">
        <v>7771</v>
      </c>
      <c r="D68" s="126">
        <v>8939</v>
      </c>
      <c r="E68" s="127">
        <v>8542</v>
      </c>
      <c r="F68" s="128">
        <v>7316</v>
      </c>
      <c r="G68" s="128">
        <v>8128</v>
      </c>
      <c r="H68" s="129">
        <v>7952</v>
      </c>
      <c r="I68" s="129">
        <v>12185.7</v>
      </c>
      <c r="J68" s="130">
        <v>12105</v>
      </c>
      <c r="K68" s="52">
        <v>13945</v>
      </c>
      <c r="L68" s="52">
        <v>13945</v>
      </c>
      <c r="M68" s="52">
        <v>10000</v>
      </c>
      <c r="N68" s="52">
        <v>3978</v>
      </c>
      <c r="O68" s="131">
        <f>SUM(C68:N68)</f>
        <v>114806.7</v>
      </c>
    </row>
    <row r="69" spans="1:15" ht="15.75" thickBot="1" x14ac:dyDescent="0.3">
      <c r="A69" s="53"/>
      <c r="B69" s="53" t="s">
        <v>50</v>
      </c>
      <c r="C69" s="132">
        <f>SUM(C67:C68)</f>
        <v>101556</v>
      </c>
      <c r="D69" s="132">
        <f t="shared" ref="D69:O69" si="8">SUM(D67:D68)</f>
        <v>109503</v>
      </c>
      <c r="E69" s="132">
        <f t="shared" si="8"/>
        <v>105218</v>
      </c>
      <c r="F69" s="132">
        <f t="shared" si="8"/>
        <v>104502</v>
      </c>
      <c r="G69" s="132">
        <f t="shared" si="8"/>
        <v>112846</v>
      </c>
      <c r="H69" s="132">
        <f t="shared" si="8"/>
        <v>97679</v>
      </c>
      <c r="I69" s="132">
        <f t="shared" si="8"/>
        <v>119863.7</v>
      </c>
      <c r="J69" s="132">
        <f t="shared" si="8"/>
        <v>124474.01</v>
      </c>
      <c r="K69" s="132">
        <f t="shared" si="8"/>
        <v>125092.29</v>
      </c>
      <c r="L69" s="132">
        <f t="shared" si="8"/>
        <v>123142</v>
      </c>
      <c r="M69" s="132">
        <f t="shared" si="8"/>
        <v>92000</v>
      </c>
      <c r="N69" s="132">
        <f t="shared" si="8"/>
        <v>31428</v>
      </c>
      <c r="O69" s="133">
        <f t="shared" si="8"/>
        <v>1247304</v>
      </c>
    </row>
    <row r="70" spans="1:15" x14ac:dyDescent="0.25">
      <c r="G70" s="2" t="s">
        <v>37</v>
      </c>
      <c r="H70" s="15">
        <f>SUM(C69:H69)</f>
        <v>631304</v>
      </c>
      <c r="I70" s="101"/>
      <c r="M70" s="2" t="s">
        <v>38</v>
      </c>
      <c r="N70" s="15">
        <f>SUM(I69:N69)</f>
        <v>616000</v>
      </c>
      <c r="O70" s="15">
        <f>N70+H70</f>
        <v>1247304</v>
      </c>
    </row>
    <row r="71" spans="1:15" ht="15.75" thickBot="1" x14ac:dyDescent="0.3"/>
    <row r="72" spans="1:15" ht="30" thickBot="1" x14ac:dyDescent="0.3">
      <c r="A72" s="134" t="s">
        <v>51</v>
      </c>
      <c r="B72" s="135"/>
      <c r="C72" s="18" t="s">
        <v>14</v>
      </c>
      <c r="D72" s="19" t="s">
        <v>15</v>
      </c>
      <c r="E72" s="19" t="s">
        <v>16</v>
      </c>
      <c r="F72" s="20" t="s">
        <v>17</v>
      </c>
      <c r="G72" s="21" t="s">
        <v>18</v>
      </c>
      <c r="H72" s="20" t="s">
        <v>19</v>
      </c>
      <c r="I72" s="26" t="s">
        <v>20</v>
      </c>
      <c r="J72" s="23" t="s">
        <v>21</v>
      </c>
      <c r="K72" s="23" t="s">
        <v>22</v>
      </c>
      <c r="L72" s="26" t="s">
        <v>23</v>
      </c>
      <c r="M72" s="26" t="s">
        <v>24</v>
      </c>
      <c r="N72" s="26" t="s">
        <v>25</v>
      </c>
      <c r="O72" s="27" t="s">
        <v>26</v>
      </c>
    </row>
    <row r="73" spans="1:15" ht="15.75" thickBot="1" x14ac:dyDescent="0.3">
      <c r="A73" s="136"/>
      <c r="B73" s="137"/>
      <c r="C73" s="138">
        <f t="shared" ref="C73:O73" si="9">C30+C43+C49+C63+C69</f>
        <v>660748.97999999986</v>
      </c>
      <c r="D73" s="138">
        <f t="shared" si="9"/>
        <v>698857.38000000012</v>
      </c>
      <c r="E73" s="138">
        <f t="shared" si="9"/>
        <v>708786.47</v>
      </c>
      <c r="F73" s="138">
        <f t="shared" si="9"/>
        <v>681413.24</v>
      </c>
      <c r="G73" s="138">
        <f t="shared" si="9"/>
        <v>738069.87</v>
      </c>
      <c r="H73" s="138">
        <f t="shared" si="9"/>
        <v>652687.12</v>
      </c>
      <c r="I73" s="138">
        <f t="shared" si="9"/>
        <v>770018.92</v>
      </c>
      <c r="J73" s="138">
        <f t="shared" si="9"/>
        <v>769455.69000000018</v>
      </c>
      <c r="K73" s="138">
        <f t="shared" si="9"/>
        <v>820068.72000000009</v>
      </c>
      <c r="L73" s="138">
        <f t="shared" si="9"/>
        <v>774557</v>
      </c>
      <c r="M73" s="138">
        <f t="shared" si="9"/>
        <v>673630</v>
      </c>
      <c r="N73" s="138">
        <f t="shared" si="9"/>
        <v>101625</v>
      </c>
      <c r="O73" s="138">
        <f t="shared" si="9"/>
        <v>8049918.3899999997</v>
      </c>
    </row>
    <row r="74" spans="1:15" ht="15.75" thickBot="1" x14ac:dyDescent="0.3">
      <c r="O74" s="15">
        <f>SUM(F14-O73)</f>
        <v>2761.6100000003353</v>
      </c>
    </row>
    <row r="75" spans="1:15" x14ac:dyDescent="0.25">
      <c r="B75" s="139" t="s">
        <v>52</v>
      </c>
      <c r="C75" s="140">
        <f>SUM(C73:E73)</f>
        <v>2068392.8299999998</v>
      </c>
      <c r="F75" s="4"/>
      <c r="H75" s="4"/>
      <c r="O75" s="15"/>
    </row>
    <row r="76" spans="1:15" x14ac:dyDescent="0.25">
      <c r="B76" s="141" t="s">
        <v>53</v>
      </c>
      <c r="C76" s="142">
        <f>SUM(F73:H73)</f>
        <v>2072170.23</v>
      </c>
      <c r="D76" s="12"/>
      <c r="E76" s="143"/>
      <c r="F76" s="167" t="s">
        <v>54</v>
      </c>
      <c r="G76" s="167" t="s">
        <v>55</v>
      </c>
      <c r="H76" s="168" t="s">
        <v>56</v>
      </c>
      <c r="O76" s="15"/>
    </row>
    <row r="77" spans="1:15" ht="15.75" thickBot="1" x14ac:dyDescent="0.3">
      <c r="B77" s="146" t="s">
        <v>57</v>
      </c>
      <c r="C77" s="147">
        <f>SUM(C75:C76)</f>
        <v>4140563.0599999996</v>
      </c>
      <c r="D77" s="12"/>
      <c r="E77" s="144" t="s">
        <v>58</v>
      </c>
      <c r="F77" s="145">
        <v>6500110</v>
      </c>
      <c r="G77" s="145">
        <f>SUM(C73:K73)</f>
        <v>6500106.3900000006</v>
      </c>
      <c r="H77" s="145">
        <f>SUM(F77-G77)</f>
        <v>3.6099999994039536</v>
      </c>
      <c r="O77" s="15"/>
    </row>
    <row r="78" spans="1:15" x14ac:dyDescent="0.25">
      <c r="B78" s="139" t="s">
        <v>59</v>
      </c>
      <c r="C78" s="140">
        <f>SUM(I73:K73)</f>
        <v>2359543.3300000005</v>
      </c>
      <c r="E78" s="144" t="s">
        <v>60</v>
      </c>
      <c r="F78" s="145">
        <v>1552570</v>
      </c>
      <c r="G78" s="145">
        <f>SUM(L73:N73)</f>
        <v>1549812</v>
      </c>
      <c r="H78" s="145">
        <f>SUM(F78-G78)</f>
        <v>2758</v>
      </c>
      <c r="O78" s="15"/>
    </row>
    <row r="79" spans="1:15" x14ac:dyDescent="0.25">
      <c r="B79" s="141" t="s">
        <v>61</v>
      </c>
      <c r="C79" s="142">
        <f>SUM(L73:N73)</f>
        <v>1549812</v>
      </c>
      <c r="D79" s="12"/>
      <c r="E79" s="144" t="s">
        <v>62</v>
      </c>
      <c r="F79" s="145">
        <f>SUM(F77:F78)</f>
        <v>8052680</v>
      </c>
      <c r="G79" s="145">
        <f t="shared" ref="G79:H79" si="10">SUM(G77:G78)</f>
        <v>8049918.3900000006</v>
      </c>
      <c r="H79" s="145">
        <f t="shared" si="10"/>
        <v>2761.609999999404</v>
      </c>
      <c r="O79" s="15"/>
    </row>
    <row r="80" spans="1:15" ht="15.75" thickBot="1" x14ac:dyDescent="0.3">
      <c r="B80" s="148" t="s">
        <v>63</v>
      </c>
      <c r="C80" s="149">
        <f>SUM(C78:C79)</f>
        <v>3909355.3300000005</v>
      </c>
      <c r="F80" s="15">
        <f>SUM(F79-F14)</f>
        <v>0</v>
      </c>
    </row>
    <row r="81" spans="2:12" ht="15.75" thickBot="1" x14ac:dyDescent="0.3">
      <c r="B81" s="150" t="s">
        <v>64</v>
      </c>
      <c r="C81" s="151">
        <f>C77+C80</f>
        <v>8049918.3900000006</v>
      </c>
      <c r="F81" s="12"/>
      <c r="H81" s="12"/>
    </row>
    <row r="82" spans="2:12" ht="15.75" thickBot="1" x14ac:dyDescent="0.3">
      <c r="B82" s="4"/>
      <c r="C82" s="12"/>
    </row>
    <row r="83" spans="2:12" ht="15.75" thickBot="1" x14ac:dyDescent="0.3">
      <c r="B83" s="152" t="s">
        <v>65</v>
      </c>
      <c r="C83" s="153" t="s">
        <v>66</v>
      </c>
      <c r="D83" s="153" t="s">
        <v>67</v>
      </c>
      <c r="E83" s="153" t="s">
        <v>68</v>
      </c>
      <c r="F83" s="154" t="s">
        <v>69</v>
      </c>
      <c r="H83" s="102" t="s">
        <v>12</v>
      </c>
      <c r="I83" s="103" t="s">
        <v>13</v>
      </c>
      <c r="J83" s="159" t="s">
        <v>79</v>
      </c>
      <c r="K83" s="160" t="s">
        <v>80</v>
      </c>
      <c r="L83" s="122" t="s">
        <v>69</v>
      </c>
    </row>
    <row r="84" spans="2:12" x14ac:dyDescent="0.25">
      <c r="B84" s="77" t="s">
        <v>70</v>
      </c>
      <c r="C84" s="46">
        <f>O27+O40</f>
        <v>696755.3</v>
      </c>
      <c r="D84" s="46">
        <f>O47</f>
        <v>11660</v>
      </c>
      <c r="E84" s="46">
        <f>O67</f>
        <v>1132497.3</v>
      </c>
      <c r="F84" s="76">
        <f>SUM(C84:E84)</f>
        <v>1840912.6</v>
      </c>
      <c r="G84" s="15"/>
      <c r="H84" s="30">
        <v>1</v>
      </c>
      <c r="I84" s="162" t="s">
        <v>27</v>
      </c>
      <c r="J84" s="39">
        <f t="shared" ref="J84:J92" si="11">O21</f>
        <v>900404.41999999993</v>
      </c>
      <c r="K84" s="39">
        <f t="shared" ref="K84:K92" si="12">O34</f>
        <v>0</v>
      </c>
      <c r="L84" s="39">
        <f>SUM(J84:K84)</f>
        <v>900404.41999999993</v>
      </c>
    </row>
    <row r="85" spans="2:12" x14ac:dyDescent="0.25">
      <c r="B85" s="77" t="s">
        <v>71</v>
      </c>
      <c r="C85" s="46">
        <v>0</v>
      </c>
      <c r="D85" s="46">
        <f>O48</f>
        <v>5600</v>
      </c>
      <c r="E85" s="46">
        <f>O59+O68</f>
        <v>167345.94</v>
      </c>
      <c r="F85" s="76">
        <f t="shared" ref="F85:F86" si="13">SUM(C85:E85)</f>
        <v>172945.94</v>
      </c>
      <c r="H85" s="155">
        <v>2</v>
      </c>
      <c r="I85" s="163" t="s">
        <v>28</v>
      </c>
      <c r="J85" s="39">
        <f t="shared" si="11"/>
        <v>747464.32000000007</v>
      </c>
      <c r="K85" s="39">
        <f t="shared" si="12"/>
        <v>96585.760000000009</v>
      </c>
      <c r="L85" s="39">
        <f t="shared" ref="L85:L92" si="14">SUM(J85:K85)</f>
        <v>844050.08000000007</v>
      </c>
    </row>
    <row r="86" spans="2:12" ht="18" customHeight="1" x14ac:dyDescent="0.25">
      <c r="B86" s="77" t="s">
        <v>72</v>
      </c>
      <c r="C86" s="46">
        <f>O28+O41</f>
        <v>307868.88</v>
      </c>
      <c r="D86" s="46">
        <v>0</v>
      </c>
      <c r="E86" s="46">
        <f>O61</f>
        <v>27516.32</v>
      </c>
      <c r="F86" s="76">
        <f t="shared" si="13"/>
        <v>335385.2</v>
      </c>
      <c r="H86" s="155">
        <v>3</v>
      </c>
      <c r="I86" s="163" t="s">
        <v>29</v>
      </c>
      <c r="J86" s="39">
        <f t="shared" si="11"/>
        <v>886001.77</v>
      </c>
      <c r="K86" s="39">
        <f t="shared" si="12"/>
        <v>5203.0800000000008</v>
      </c>
      <c r="L86" s="39">
        <f t="shared" si="14"/>
        <v>891204.85</v>
      </c>
    </row>
    <row r="87" spans="2:12" x14ac:dyDescent="0.25">
      <c r="B87" s="77" t="s">
        <v>73</v>
      </c>
      <c r="C87" s="46">
        <f>O29+O42</f>
        <v>350540.89</v>
      </c>
      <c r="D87" s="46">
        <v>0</v>
      </c>
      <c r="E87" s="46">
        <f>O60</f>
        <v>6420</v>
      </c>
      <c r="F87" s="76">
        <f>SUM(C87:E87)</f>
        <v>356960.89</v>
      </c>
      <c r="G87" s="12"/>
      <c r="H87" s="155">
        <v>4</v>
      </c>
      <c r="I87" s="163" t="s">
        <v>30</v>
      </c>
      <c r="J87" s="39">
        <f t="shared" si="11"/>
        <v>1008864.6099999999</v>
      </c>
      <c r="K87" s="39">
        <f t="shared" si="12"/>
        <v>0</v>
      </c>
      <c r="L87" s="39">
        <f t="shared" si="14"/>
        <v>1008864.6099999999</v>
      </c>
    </row>
    <row r="88" spans="2:12" x14ac:dyDescent="0.25">
      <c r="B88" s="77" t="s">
        <v>74</v>
      </c>
      <c r="C88" s="46">
        <f>SUM(C84:C87)</f>
        <v>1355165.07</v>
      </c>
      <c r="D88" s="46">
        <f t="shared" ref="D88:E88" si="15">SUM(D84:D87)</f>
        <v>17260</v>
      </c>
      <c r="E88" s="46">
        <f t="shared" si="15"/>
        <v>1333779.56</v>
      </c>
      <c r="F88" s="76">
        <f>SUM(F84:F87)</f>
        <v>2706204.6300000004</v>
      </c>
      <c r="G88" s="12"/>
      <c r="H88" s="155">
        <v>5</v>
      </c>
      <c r="I88" s="163" t="s">
        <v>31</v>
      </c>
      <c r="J88" s="39">
        <f t="shared" si="11"/>
        <v>759817.51</v>
      </c>
      <c r="K88" s="39">
        <f t="shared" si="12"/>
        <v>49341.979999999996</v>
      </c>
      <c r="L88" s="39">
        <f t="shared" si="14"/>
        <v>809159.49</v>
      </c>
    </row>
    <row r="89" spans="2:12" x14ac:dyDescent="0.25">
      <c r="G89" s="12"/>
      <c r="H89" s="155">
        <v>6</v>
      </c>
      <c r="I89" s="163" t="s">
        <v>32</v>
      </c>
      <c r="J89" s="39">
        <f t="shared" si="11"/>
        <v>680018.08000000007</v>
      </c>
      <c r="K89" s="39">
        <f t="shared" si="12"/>
        <v>773.79</v>
      </c>
      <c r="L89" s="39">
        <f t="shared" si="14"/>
        <v>680791.87000000011</v>
      </c>
    </row>
    <row r="90" spans="2:12" x14ac:dyDescent="0.25">
      <c r="B90" s="152" t="s">
        <v>75</v>
      </c>
      <c r="C90" s="46">
        <f>SUM(O21:O26)+SUM(O34:O39)</f>
        <v>5134475.32</v>
      </c>
      <c r="D90" s="46">
        <v>0</v>
      </c>
      <c r="E90" s="46">
        <f>O55+O56+O57+O58+O62</f>
        <v>209238.44</v>
      </c>
      <c r="F90" s="76">
        <f>SUM(C90:E90)</f>
        <v>5343713.7600000007</v>
      </c>
      <c r="G90" s="12"/>
      <c r="H90" s="155">
        <v>7</v>
      </c>
      <c r="I90" s="163" t="s">
        <v>33</v>
      </c>
      <c r="J90" s="39">
        <f t="shared" si="11"/>
        <v>696755.3</v>
      </c>
      <c r="K90" s="39">
        <f t="shared" si="12"/>
        <v>0</v>
      </c>
      <c r="L90" s="39">
        <f t="shared" si="14"/>
        <v>696755.3</v>
      </c>
    </row>
    <row r="91" spans="2:12" x14ac:dyDescent="0.25">
      <c r="G91" s="12"/>
      <c r="H91" s="155">
        <v>8</v>
      </c>
      <c r="I91" s="163" t="s">
        <v>34</v>
      </c>
      <c r="J91" s="39">
        <f t="shared" si="11"/>
        <v>306657.48</v>
      </c>
      <c r="K91" s="39">
        <f t="shared" si="12"/>
        <v>1211.4000000000001</v>
      </c>
      <c r="L91" s="39">
        <f t="shared" si="14"/>
        <v>307868.88</v>
      </c>
    </row>
    <row r="92" spans="2:12" ht="15.75" thickBot="1" x14ac:dyDescent="0.3">
      <c r="B92" s="152" t="s">
        <v>76</v>
      </c>
      <c r="C92" s="76">
        <f>C90+C88</f>
        <v>6489640.3900000006</v>
      </c>
      <c r="D92" s="76">
        <f t="shared" ref="D92:E92" si="16">D90+D88</f>
        <v>17260</v>
      </c>
      <c r="E92" s="76">
        <f t="shared" si="16"/>
        <v>1543018</v>
      </c>
      <c r="F92" s="76">
        <f>SUM(C92:E92)</f>
        <v>8049918.3900000006</v>
      </c>
      <c r="H92" s="48">
        <v>9</v>
      </c>
      <c r="I92" s="164" t="s">
        <v>35</v>
      </c>
      <c r="J92" s="39">
        <f t="shared" si="11"/>
        <v>350540.89</v>
      </c>
      <c r="K92" s="39">
        <f t="shared" si="12"/>
        <v>0</v>
      </c>
      <c r="L92" s="39">
        <f t="shared" si="14"/>
        <v>350540.89</v>
      </c>
    </row>
    <row r="93" spans="2:12" ht="15.75" thickBot="1" x14ac:dyDescent="0.3">
      <c r="F93" s="15">
        <f>F14-F92</f>
        <v>2761.609999999404</v>
      </c>
      <c r="H93" s="161"/>
      <c r="I93" s="161" t="s">
        <v>36</v>
      </c>
      <c r="J93" s="158">
        <f>SUM(J84:J92)</f>
        <v>6336524.3799999999</v>
      </c>
      <c r="K93" s="158">
        <f t="shared" ref="K93:L93" si="17">SUM(K84:K92)</f>
        <v>153116.01</v>
      </c>
      <c r="L93" s="158">
        <f t="shared" si="17"/>
        <v>6489640.3899999997</v>
      </c>
    </row>
    <row r="96" spans="2:12" x14ac:dyDescent="0.25">
      <c r="B96" s="2" t="s">
        <v>77</v>
      </c>
    </row>
    <row r="97" spans="2:2" x14ac:dyDescent="0.25">
      <c r="B97" s="4" t="s">
        <v>78</v>
      </c>
    </row>
  </sheetData>
  <mergeCells count="2">
    <mergeCell ref="H14:K14"/>
    <mergeCell ref="H15:K15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>
      <selection activeCell="A2" sqref="A2:B2"/>
    </sheetView>
  </sheetViews>
  <sheetFormatPr defaultRowHeight="15" x14ac:dyDescent="0.25"/>
  <cols>
    <col min="1" max="1" width="7" style="2" customWidth="1"/>
    <col min="2" max="2" width="24.5703125" style="2" customWidth="1"/>
    <col min="3" max="4" width="13.42578125" style="2" customWidth="1"/>
    <col min="5" max="5" width="16.140625" style="2" customWidth="1"/>
    <col min="6" max="6" width="18.42578125" style="2" customWidth="1"/>
    <col min="7" max="7" width="22.42578125" style="2" bestFit="1" customWidth="1"/>
    <col min="8" max="8" width="9.140625" style="2"/>
    <col min="9" max="9" width="10.140625" style="2" bestFit="1" customWidth="1"/>
    <col min="10" max="16384" width="9.140625" style="2"/>
  </cols>
  <sheetData>
    <row r="1" spans="1:9" x14ac:dyDescent="0.25">
      <c r="A1" s="1" t="s">
        <v>0</v>
      </c>
    </row>
    <row r="2" spans="1:9" ht="15.75" x14ac:dyDescent="0.25">
      <c r="A2" s="156" t="s">
        <v>131</v>
      </c>
      <c r="B2" s="157"/>
      <c r="C2" s="12"/>
      <c r="D2" s="12"/>
      <c r="E2" s="12"/>
      <c r="F2" s="12"/>
    </row>
    <row r="3" spans="1:9" ht="15.75" x14ac:dyDescent="0.25">
      <c r="A3" s="182"/>
      <c r="B3" s="4"/>
      <c r="C3" s="12"/>
      <c r="D3" s="12"/>
      <c r="E3" s="12"/>
      <c r="F3" s="12"/>
    </row>
    <row r="4" spans="1:9" x14ac:dyDescent="0.25">
      <c r="A4" s="4"/>
      <c r="B4" s="4"/>
      <c r="C4" s="4"/>
      <c r="D4" s="5" t="s">
        <v>1</v>
      </c>
      <c r="E4" s="4"/>
      <c r="G4" s="4"/>
      <c r="I4" s="4"/>
    </row>
    <row r="5" spans="1:9" x14ac:dyDescent="0.25">
      <c r="A5" s="4"/>
      <c r="B5" s="4"/>
      <c r="C5" s="4"/>
      <c r="D5" s="5"/>
      <c r="E5" s="4"/>
      <c r="G5" s="4"/>
      <c r="I5" s="4"/>
    </row>
    <row r="6" spans="1:9" s="6" customFormat="1" x14ac:dyDescent="0.25">
      <c r="A6" s="4" t="s">
        <v>2</v>
      </c>
      <c r="B6" s="4"/>
      <c r="D6" s="4" t="s">
        <v>3</v>
      </c>
      <c r="F6" s="4" t="s">
        <v>87</v>
      </c>
      <c r="H6" s="4"/>
    </row>
    <row r="7" spans="1:9" s="6" customFormat="1" x14ac:dyDescent="0.25">
      <c r="A7" s="4" t="s">
        <v>5</v>
      </c>
      <c r="B7" s="4"/>
      <c r="D7" s="4" t="s">
        <v>88</v>
      </c>
      <c r="F7" s="1" t="s">
        <v>89</v>
      </c>
      <c r="H7" s="1"/>
    </row>
    <row r="8" spans="1:9" s="6" customFormat="1" x14ac:dyDescent="0.25">
      <c r="A8" s="4"/>
      <c r="B8" s="4"/>
      <c r="D8" s="4"/>
      <c r="G8" s="1"/>
      <c r="H8" s="1"/>
    </row>
    <row r="9" spans="1:9" s="6" customFormat="1" x14ac:dyDescent="0.25">
      <c r="A9" s="4"/>
      <c r="B9" s="4"/>
      <c r="D9" s="4"/>
      <c r="G9" s="1"/>
      <c r="H9" s="1"/>
    </row>
    <row r="10" spans="1:9" ht="15.75" x14ac:dyDescent="0.25">
      <c r="A10" s="182"/>
      <c r="B10" s="4"/>
      <c r="C10" s="12"/>
      <c r="D10" s="12"/>
      <c r="E10" s="12"/>
      <c r="F10" s="12"/>
    </row>
    <row r="11" spans="1:9" x14ac:dyDescent="0.25">
      <c r="B11" s="4"/>
      <c r="C11" s="12" t="s">
        <v>93</v>
      </c>
      <c r="D11" s="12"/>
      <c r="E11" s="12"/>
      <c r="F11" s="12"/>
    </row>
    <row r="12" spans="1:9" x14ac:dyDescent="0.25">
      <c r="C12" s="12"/>
      <c r="D12" s="12"/>
      <c r="E12" s="12"/>
      <c r="F12" s="12"/>
    </row>
    <row r="13" spans="1:9" ht="15.75" thickBot="1" x14ac:dyDescent="0.3">
      <c r="A13" s="4" t="s">
        <v>11</v>
      </c>
      <c r="B13" s="14"/>
    </row>
    <row r="14" spans="1:9" ht="16.5" thickBot="1" x14ac:dyDescent="0.3">
      <c r="A14" s="16" t="s">
        <v>12</v>
      </c>
      <c r="B14" s="17" t="s">
        <v>13</v>
      </c>
      <c r="C14" s="19" t="s">
        <v>21</v>
      </c>
      <c r="D14" s="23" t="s">
        <v>95</v>
      </c>
      <c r="E14" s="183" t="s">
        <v>90</v>
      </c>
      <c r="F14" s="183" t="s">
        <v>94</v>
      </c>
      <c r="G14" s="24" t="s">
        <v>91</v>
      </c>
    </row>
    <row r="15" spans="1:9" x14ac:dyDescent="0.25">
      <c r="A15" s="30">
        <v>1</v>
      </c>
      <c r="B15" s="31" t="s">
        <v>27</v>
      </c>
      <c r="C15" s="36">
        <v>91852.15</v>
      </c>
      <c r="D15" s="35">
        <v>91816.99</v>
      </c>
      <c r="E15" s="35">
        <f>ROUND(C15*5/100,0)</f>
        <v>4593</v>
      </c>
      <c r="F15" s="35">
        <f t="shared" ref="F15:F23" si="0">C15-D15</f>
        <v>35.159999999988941</v>
      </c>
      <c r="G15" s="184" t="str">
        <f>IF(F15&lt;=E15,"epuizat-se suplimenteaza","economie")</f>
        <v>epuizat-se suplimenteaza</v>
      </c>
    </row>
    <row r="16" spans="1:9" x14ac:dyDescent="0.25">
      <c r="A16" s="155">
        <v>2</v>
      </c>
      <c r="B16" s="117" t="s">
        <v>28</v>
      </c>
      <c r="C16" s="43">
        <v>78095.55</v>
      </c>
      <c r="D16" s="35">
        <v>78093.94</v>
      </c>
      <c r="E16" s="35">
        <f t="shared" ref="E16:E23" si="1">ROUND(C16*5/100,0)</f>
        <v>3905</v>
      </c>
      <c r="F16" s="35">
        <f t="shared" si="0"/>
        <v>1.6100000000005821</v>
      </c>
      <c r="G16" s="184" t="str">
        <f t="shared" ref="G16:G23" si="2">IF(F16&lt;=E16,"epuizat-se suplimenteaza","economie")</f>
        <v>epuizat-se suplimenteaza</v>
      </c>
    </row>
    <row r="17" spans="1:9" x14ac:dyDescent="0.25">
      <c r="A17" s="155">
        <v>3</v>
      </c>
      <c r="B17" s="117" t="s">
        <v>29</v>
      </c>
      <c r="C17" s="43">
        <v>83488.160000000003</v>
      </c>
      <c r="D17" s="35">
        <v>83487.8</v>
      </c>
      <c r="E17" s="35">
        <f t="shared" si="1"/>
        <v>4174</v>
      </c>
      <c r="F17" s="35">
        <f t="shared" si="0"/>
        <v>0.36000000000058208</v>
      </c>
      <c r="G17" s="184" t="str">
        <f t="shared" si="2"/>
        <v>epuizat-se suplimenteaza</v>
      </c>
    </row>
    <row r="18" spans="1:9" x14ac:dyDescent="0.25">
      <c r="A18" s="155">
        <v>4</v>
      </c>
      <c r="B18" s="117" t="s">
        <v>30</v>
      </c>
      <c r="C18" s="43">
        <v>102229.11</v>
      </c>
      <c r="D18" s="35">
        <v>102228.56</v>
      </c>
      <c r="E18" s="35">
        <f t="shared" si="1"/>
        <v>5111</v>
      </c>
      <c r="F18" s="35">
        <f t="shared" si="0"/>
        <v>0.55000000000291038</v>
      </c>
      <c r="G18" s="184" t="str">
        <f t="shared" si="2"/>
        <v>epuizat-se suplimenteaza</v>
      </c>
    </row>
    <row r="19" spans="1:9" x14ac:dyDescent="0.25">
      <c r="A19" s="155">
        <v>5</v>
      </c>
      <c r="B19" s="117" t="s">
        <v>31</v>
      </c>
      <c r="C19" s="43">
        <v>82036.83</v>
      </c>
      <c r="D19" s="35">
        <v>82036.44</v>
      </c>
      <c r="E19" s="35">
        <f t="shared" si="1"/>
        <v>4102</v>
      </c>
      <c r="F19" s="35">
        <f t="shared" si="0"/>
        <v>0.38999999999941792</v>
      </c>
      <c r="G19" s="184" t="str">
        <f t="shared" si="2"/>
        <v>epuizat-se suplimenteaza</v>
      </c>
    </row>
    <row r="20" spans="1:9" x14ac:dyDescent="0.25">
      <c r="A20" s="155">
        <v>6</v>
      </c>
      <c r="B20" s="117" t="s">
        <v>32</v>
      </c>
      <c r="C20" s="43">
        <v>65896.05</v>
      </c>
      <c r="D20" s="35">
        <v>65682.39</v>
      </c>
      <c r="E20" s="35">
        <f t="shared" si="1"/>
        <v>3295</v>
      </c>
      <c r="F20" s="35">
        <f t="shared" si="0"/>
        <v>213.66000000000349</v>
      </c>
      <c r="G20" s="184" t="str">
        <f t="shared" si="2"/>
        <v>epuizat-se suplimenteaza</v>
      </c>
    </row>
    <row r="21" spans="1:9" x14ac:dyDescent="0.25">
      <c r="A21" s="155">
        <v>7</v>
      </c>
      <c r="B21" s="117" t="s">
        <v>33</v>
      </c>
      <c r="C21" s="43">
        <v>72192</v>
      </c>
      <c r="D21" s="35">
        <v>58135.64</v>
      </c>
      <c r="E21" s="35">
        <f t="shared" si="1"/>
        <v>3610</v>
      </c>
      <c r="F21" s="185">
        <f t="shared" si="0"/>
        <v>14056.36</v>
      </c>
      <c r="G21" s="186" t="str">
        <f t="shared" si="2"/>
        <v>economie</v>
      </c>
      <c r="I21" s="15"/>
    </row>
    <row r="22" spans="1:9" x14ac:dyDescent="0.25">
      <c r="A22" s="155">
        <v>8</v>
      </c>
      <c r="B22" s="117" t="s">
        <v>34</v>
      </c>
      <c r="C22" s="43">
        <v>32884.160000000003</v>
      </c>
      <c r="D22" s="35">
        <v>31893.91</v>
      </c>
      <c r="E22" s="35">
        <f t="shared" si="1"/>
        <v>1644</v>
      </c>
      <c r="F22" s="35">
        <f t="shared" si="0"/>
        <v>990.25000000000364</v>
      </c>
      <c r="G22" s="184" t="str">
        <f t="shared" si="2"/>
        <v>epuizat-se suplimenteaza</v>
      </c>
      <c r="I22" s="15"/>
    </row>
    <row r="23" spans="1:9" ht="15.75" thickBot="1" x14ac:dyDescent="0.3">
      <c r="A23" s="48">
        <v>9</v>
      </c>
      <c r="B23" s="49" t="s">
        <v>35</v>
      </c>
      <c r="C23" s="43">
        <v>38870</v>
      </c>
      <c r="D23" s="35">
        <v>27412.67</v>
      </c>
      <c r="E23" s="35">
        <f t="shared" si="1"/>
        <v>1944</v>
      </c>
      <c r="F23" s="185">
        <f t="shared" si="0"/>
        <v>11457.330000000002</v>
      </c>
      <c r="G23" s="186" t="str">
        <f t="shared" si="2"/>
        <v>economie</v>
      </c>
    </row>
    <row r="24" spans="1:9" ht="15.75" thickBot="1" x14ac:dyDescent="0.3">
      <c r="A24" s="53"/>
      <c r="B24" s="53" t="s">
        <v>36</v>
      </c>
      <c r="C24" s="54">
        <f t="shared" ref="C24:F24" si="3">SUM(C15:C23)</f>
        <v>647544.01000000013</v>
      </c>
      <c r="D24" s="54">
        <f t="shared" si="3"/>
        <v>620788.34000000008</v>
      </c>
      <c r="E24" s="54"/>
      <c r="F24" s="54">
        <f t="shared" si="3"/>
        <v>26755.670000000002</v>
      </c>
      <c r="G24" s="55"/>
    </row>
    <row r="25" spans="1:9" x14ac:dyDescent="0.25">
      <c r="C25" s="15"/>
      <c r="D25" s="15"/>
      <c r="E25" s="187" t="s">
        <v>92</v>
      </c>
      <c r="F25" s="12">
        <f>F21+F23</f>
        <v>25513.690000000002</v>
      </c>
      <c r="G25" s="15"/>
    </row>
    <row r="26" spans="1:9" ht="15.75" thickBot="1" x14ac:dyDescent="0.3">
      <c r="A26" s="4" t="s">
        <v>40</v>
      </c>
    </row>
    <row r="27" spans="1:9" ht="16.5" thickBot="1" x14ac:dyDescent="0.3">
      <c r="A27" s="16" t="s">
        <v>12</v>
      </c>
      <c r="B27" s="17" t="s">
        <v>13</v>
      </c>
      <c r="C27" s="19" t="s">
        <v>21</v>
      </c>
      <c r="D27" s="23" t="s">
        <v>95</v>
      </c>
      <c r="E27" s="183" t="s">
        <v>90</v>
      </c>
      <c r="F27" s="183" t="s">
        <v>94</v>
      </c>
      <c r="G27" s="24" t="s">
        <v>91</v>
      </c>
    </row>
    <row r="28" spans="1:9" x14ac:dyDescent="0.25">
      <c r="A28" s="85">
        <v>1</v>
      </c>
      <c r="B28" s="86" t="s">
        <v>33</v>
      </c>
      <c r="C28" s="76">
        <v>1097.3</v>
      </c>
      <c r="D28" s="35">
        <v>876.6</v>
      </c>
      <c r="E28" s="35">
        <f t="shared" ref="E28:E29" si="4">ROUND(C28*5/100,0)</f>
        <v>55</v>
      </c>
      <c r="F28" s="35">
        <f>C28-D28</f>
        <v>220.69999999999993</v>
      </c>
      <c r="G28" s="184" t="str">
        <f>IF(F28&lt;=E28,"epuizat-se suplimenteaza","economie")</f>
        <v>economie</v>
      </c>
    </row>
    <row r="29" spans="1:9" ht="15.75" thickBot="1" x14ac:dyDescent="0.3">
      <c r="A29" s="90">
        <v>2</v>
      </c>
      <c r="B29" s="91" t="s">
        <v>41</v>
      </c>
      <c r="C29" s="93">
        <v>646.9</v>
      </c>
      <c r="D29" s="35">
        <v>48.7</v>
      </c>
      <c r="E29" s="35">
        <f t="shared" si="4"/>
        <v>32</v>
      </c>
      <c r="F29" s="35">
        <f>C29-D29</f>
        <v>598.19999999999993</v>
      </c>
      <c r="G29" s="184" t="str">
        <f>IF(F29&lt;=E29,"epuizat-se suplimenteaza","economie")</f>
        <v>economie</v>
      </c>
    </row>
    <row r="30" spans="1:9" ht="15.75" thickBot="1" x14ac:dyDescent="0.3">
      <c r="A30" s="53"/>
      <c r="B30" s="53" t="s">
        <v>36</v>
      </c>
      <c r="C30" s="97">
        <f t="shared" ref="C30:F30" si="5">SUM(C28:C29)</f>
        <v>1744.1999999999998</v>
      </c>
      <c r="D30" s="97">
        <f t="shared" si="5"/>
        <v>925.30000000000007</v>
      </c>
      <c r="E30" s="97"/>
      <c r="F30" s="97">
        <f t="shared" si="5"/>
        <v>818.89999999999986</v>
      </c>
      <c r="G30" s="98"/>
    </row>
    <row r="31" spans="1:9" x14ac:dyDescent="0.25">
      <c r="A31" s="100"/>
      <c r="B31" s="100"/>
      <c r="C31" s="15"/>
      <c r="D31" s="15"/>
      <c r="E31" s="15"/>
      <c r="F31" s="15"/>
    </row>
    <row r="32" spans="1:9" ht="15.75" thickBot="1" x14ac:dyDescent="0.3">
      <c r="A32" s="4" t="s">
        <v>42</v>
      </c>
    </row>
    <row r="33" spans="1:7" ht="16.5" thickBot="1" x14ac:dyDescent="0.3">
      <c r="A33" s="102" t="s">
        <v>12</v>
      </c>
      <c r="B33" s="103" t="s">
        <v>13</v>
      </c>
      <c r="C33" s="19" t="s">
        <v>21</v>
      </c>
      <c r="D33" s="23" t="s">
        <v>95</v>
      </c>
      <c r="E33" s="183" t="s">
        <v>90</v>
      </c>
      <c r="F33" s="183" t="s">
        <v>94</v>
      </c>
      <c r="G33" s="24" t="s">
        <v>91</v>
      </c>
    </row>
    <row r="34" spans="1:7" x14ac:dyDescent="0.25">
      <c r="A34" s="109">
        <v>1</v>
      </c>
      <c r="B34" s="110" t="s">
        <v>43</v>
      </c>
      <c r="C34" s="39">
        <v>2457.04</v>
      </c>
      <c r="D34" s="108">
        <v>2465.4</v>
      </c>
      <c r="E34" s="35">
        <f t="shared" ref="E34:E40" si="6">ROUND(C34*5/100,0)</f>
        <v>123</v>
      </c>
      <c r="F34" s="35">
        <f t="shared" ref="F34:F40" si="7">C34-D34</f>
        <v>-8.3600000000001273</v>
      </c>
      <c r="G34" s="184" t="str">
        <f t="shared" ref="G34:G38" si="8">IF(F34&lt;=E34,"Epuizat","economie")</f>
        <v>Epuizat</v>
      </c>
    </row>
    <row r="35" spans="1:7" x14ac:dyDescent="0.25">
      <c r="A35" s="109">
        <v>2</v>
      </c>
      <c r="B35" s="110" t="s">
        <v>44</v>
      </c>
      <c r="C35" s="39">
        <v>6074.16</v>
      </c>
      <c r="D35" s="108">
        <v>6057.84</v>
      </c>
      <c r="E35" s="35">
        <f t="shared" si="6"/>
        <v>304</v>
      </c>
      <c r="F35" s="35">
        <f t="shared" si="7"/>
        <v>16.319999999999709</v>
      </c>
      <c r="G35" s="184" t="str">
        <f t="shared" si="8"/>
        <v>Epuizat</v>
      </c>
    </row>
    <row r="36" spans="1:7" x14ac:dyDescent="0.25">
      <c r="A36" s="109">
        <v>3</v>
      </c>
      <c r="B36" s="110" t="s">
        <v>45</v>
      </c>
      <c r="C36" s="39">
        <v>5530</v>
      </c>
      <c r="D36" s="108">
        <v>2747.16</v>
      </c>
      <c r="E36" s="35">
        <f t="shared" si="6"/>
        <v>277</v>
      </c>
      <c r="F36" s="185">
        <f t="shared" si="7"/>
        <v>2782.84</v>
      </c>
      <c r="G36" s="186" t="str">
        <f t="shared" si="8"/>
        <v>economie</v>
      </c>
    </row>
    <row r="37" spans="1:7" x14ac:dyDescent="0.25">
      <c r="A37" s="109">
        <v>4</v>
      </c>
      <c r="B37" s="110" t="s">
        <v>46</v>
      </c>
      <c r="C37" s="39">
        <v>4200</v>
      </c>
      <c r="D37" s="108">
        <v>3944.64</v>
      </c>
      <c r="E37" s="35">
        <f t="shared" si="6"/>
        <v>210</v>
      </c>
      <c r="F37" s="185">
        <f t="shared" si="7"/>
        <v>255.36000000000013</v>
      </c>
      <c r="G37" s="186" t="str">
        <f t="shared" si="8"/>
        <v>economie</v>
      </c>
    </row>
    <row r="38" spans="1:7" x14ac:dyDescent="0.25">
      <c r="A38" s="109">
        <v>5</v>
      </c>
      <c r="B38" s="110" t="s">
        <v>41</v>
      </c>
      <c r="C38" s="39">
        <v>5530</v>
      </c>
      <c r="D38" s="108">
        <v>5446.72</v>
      </c>
      <c r="E38" s="35">
        <f t="shared" si="6"/>
        <v>277</v>
      </c>
      <c r="F38" s="35">
        <f t="shared" si="7"/>
        <v>83.279999999999745</v>
      </c>
      <c r="G38" s="184" t="str">
        <f t="shared" si="8"/>
        <v>Epuizat</v>
      </c>
    </row>
    <row r="39" spans="1:7" x14ac:dyDescent="0.25">
      <c r="A39" s="111"/>
      <c r="B39" s="188" t="s">
        <v>35</v>
      </c>
      <c r="C39" s="39"/>
      <c r="D39" s="116"/>
      <c r="E39" s="35"/>
      <c r="F39" s="35"/>
      <c r="G39" s="184"/>
    </row>
    <row r="40" spans="1:7" x14ac:dyDescent="0.25">
      <c r="A40" s="109">
        <v>6</v>
      </c>
      <c r="B40" s="41" t="s">
        <v>34</v>
      </c>
      <c r="C40" s="39">
        <v>4852</v>
      </c>
      <c r="D40" s="108">
        <v>2606.2800000000002</v>
      </c>
      <c r="E40" s="35">
        <f t="shared" si="6"/>
        <v>243</v>
      </c>
      <c r="F40" s="185">
        <f t="shared" si="7"/>
        <v>2245.7199999999998</v>
      </c>
      <c r="G40" s="186" t="str">
        <f t="shared" ref="G40" si="9">IF(F40&lt;=E40,"Epuizat","economie")</f>
        <v>economie</v>
      </c>
    </row>
    <row r="41" spans="1:7" ht="15.75" thickBot="1" x14ac:dyDescent="0.3">
      <c r="A41" s="118"/>
      <c r="B41" s="119" t="s">
        <v>47</v>
      </c>
      <c r="C41" s="39"/>
      <c r="D41" s="116"/>
      <c r="E41" s="35"/>
      <c r="F41" s="69"/>
      <c r="G41" s="184"/>
    </row>
    <row r="42" spans="1:7" ht="15.75" thickBot="1" x14ac:dyDescent="0.3">
      <c r="A42" s="53"/>
      <c r="B42" s="53" t="s">
        <v>36</v>
      </c>
      <c r="C42" s="54">
        <f t="shared" ref="C42:F42" si="10">SUM(C34:C41)</f>
        <v>28643.200000000001</v>
      </c>
      <c r="D42" s="54">
        <f t="shared" si="10"/>
        <v>23268.039999999997</v>
      </c>
      <c r="E42" s="54"/>
      <c r="F42" s="54">
        <f t="shared" si="10"/>
        <v>5375.16</v>
      </c>
      <c r="G42" s="55"/>
    </row>
    <row r="43" spans="1:7" ht="45" x14ac:dyDescent="0.25">
      <c r="C43" s="15"/>
      <c r="D43" s="15"/>
      <c r="E43" s="12" t="s">
        <v>92</v>
      </c>
      <c r="F43" s="12">
        <f>F36+F37+F40</f>
        <v>5283.92</v>
      </c>
      <c r="G43" s="230" t="s">
        <v>120</v>
      </c>
    </row>
    <row r="44" spans="1:7" ht="45" x14ac:dyDescent="0.25">
      <c r="C44" s="15"/>
      <c r="D44" s="15"/>
      <c r="E44" s="12"/>
      <c r="F44" s="12"/>
      <c r="G44" s="230" t="s">
        <v>121</v>
      </c>
    </row>
    <row r="45" spans="1:7" ht="15.75" thickBot="1" x14ac:dyDescent="0.3">
      <c r="A45" s="4" t="s">
        <v>48</v>
      </c>
    </row>
    <row r="46" spans="1:7" ht="16.5" thickBot="1" x14ac:dyDescent="0.3">
      <c r="A46" s="121" t="s">
        <v>12</v>
      </c>
      <c r="B46" s="121" t="s">
        <v>13</v>
      </c>
      <c r="C46" s="19" t="s">
        <v>21</v>
      </c>
      <c r="D46" s="23" t="s">
        <v>95</v>
      </c>
      <c r="E46" s="183" t="s">
        <v>90</v>
      </c>
      <c r="F46" s="183" t="s">
        <v>94</v>
      </c>
      <c r="G46" s="24" t="s">
        <v>91</v>
      </c>
    </row>
    <row r="47" spans="1:7" x14ac:dyDescent="0.25">
      <c r="A47" s="71">
        <v>1</v>
      </c>
      <c r="B47" s="123" t="s">
        <v>33</v>
      </c>
      <c r="C47" s="36">
        <v>112478.3</v>
      </c>
      <c r="D47" s="39">
        <v>112369.01</v>
      </c>
      <c r="E47" s="35">
        <f t="shared" ref="E47:E48" si="11">ROUND(C47*5/100,0)</f>
        <v>5624</v>
      </c>
      <c r="F47" s="35">
        <f>C47-D47</f>
        <v>109.29000000000815</v>
      </c>
      <c r="G47" s="184" t="str">
        <f>IF(F47&lt;=E47,"epuizat-se suplimenteaza","economie")</f>
        <v>epuizat-se suplimenteaza</v>
      </c>
    </row>
    <row r="48" spans="1:7" ht="15.75" thickBot="1" x14ac:dyDescent="0.3">
      <c r="A48" s="124">
        <v>2</v>
      </c>
      <c r="B48" s="125" t="s">
        <v>49</v>
      </c>
      <c r="C48" s="130">
        <v>13946</v>
      </c>
      <c r="D48" s="129">
        <v>12105</v>
      </c>
      <c r="E48" s="189">
        <f t="shared" si="11"/>
        <v>697</v>
      </c>
      <c r="F48" s="190">
        <f>C48-D48</f>
        <v>1841</v>
      </c>
      <c r="G48" s="186" t="str">
        <f>IF(F48&lt;=E48,"epuizat-se suplimenteaza","economie")</f>
        <v>economie</v>
      </c>
    </row>
    <row r="49" spans="1:7" ht="15.75" thickBot="1" x14ac:dyDescent="0.3">
      <c r="A49" s="181"/>
      <c r="B49" s="191" t="s">
        <v>50</v>
      </c>
      <c r="C49" s="132">
        <f t="shared" ref="C49:F49" si="12">SUM(C47:C48)</f>
        <v>126424.3</v>
      </c>
      <c r="D49" s="132">
        <f t="shared" si="12"/>
        <v>124474.01</v>
      </c>
      <c r="E49" s="132"/>
      <c r="F49" s="132">
        <f t="shared" si="12"/>
        <v>1950.2900000000081</v>
      </c>
      <c r="G49" s="133"/>
    </row>
    <row r="51" spans="1:7" x14ac:dyDescent="0.25">
      <c r="B51" s="2" t="s">
        <v>77</v>
      </c>
    </row>
    <row r="52" spans="1:7" x14ac:dyDescent="0.25">
      <c r="B52" s="4" t="s">
        <v>78</v>
      </c>
    </row>
  </sheetData>
  <pageMargins left="0" right="0" top="0.19685039370078741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0"/>
  <sheetViews>
    <sheetView workbookViewId="0">
      <selection activeCell="A2" sqref="A2:B2"/>
    </sheetView>
  </sheetViews>
  <sheetFormatPr defaultRowHeight="15" x14ac:dyDescent="0.25"/>
  <cols>
    <col min="1" max="1" width="7" style="2" customWidth="1"/>
    <col min="2" max="2" width="24.5703125" style="2" customWidth="1"/>
    <col min="3" max="3" width="13.140625" style="2" customWidth="1"/>
    <col min="4" max="4" width="13.7109375" style="2" customWidth="1"/>
    <col min="5" max="5" width="15.42578125" style="2" customWidth="1"/>
    <col min="6" max="6" width="12.85546875" style="2" customWidth="1"/>
    <col min="7" max="7" width="12.7109375" style="2" customWidth="1"/>
    <col min="8" max="8" width="13.42578125" style="2" customWidth="1"/>
    <col min="9" max="9" width="11.28515625" style="2" bestFit="1" customWidth="1"/>
    <col min="10" max="10" width="11.28515625" style="2" customWidth="1"/>
    <col min="11" max="11" width="11.85546875" style="2" customWidth="1"/>
    <col min="12" max="12" width="16" style="2" bestFit="1" customWidth="1"/>
    <col min="13" max="13" width="11.28515625" style="2" bestFit="1" customWidth="1"/>
    <col min="14" max="14" width="10.140625" style="2" bestFit="1" customWidth="1"/>
    <col min="15" max="16384" width="9.140625" style="2"/>
  </cols>
  <sheetData>
    <row r="1" spans="1:21" x14ac:dyDescent="0.25">
      <c r="A1" s="1" t="s">
        <v>0</v>
      </c>
    </row>
    <row r="2" spans="1:21" ht="15" customHeight="1" x14ac:dyDescent="0.25">
      <c r="A2" s="156" t="s">
        <v>131</v>
      </c>
      <c r="B2" s="157"/>
      <c r="F2" s="3"/>
      <c r="G2" s="3"/>
      <c r="H2" s="3"/>
      <c r="I2" s="3"/>
      <c r="J2" s="3"/>
    </row>
    <row r="3" spans="1:21" x14ac:dyDescent="0.25">
      <c r="A3" s="4"/>
      <c r="B3" s="4"/>
      <c r="C3" s="4"/>
      <c r="D3" s="4"/>
      <c r="E3" s="4"/>
      <c r="F3" s="5" t="s">
        <v>1</v>
      </c>
      <c r="G3" s="4"/>
      <c r="I3" s="4"/>
      <c r="J3" s="4"/>
    </row>
    <row r="4" spans="1:21" s="6" customFormat="1" x14ac:dyDescent="0.25">
      <c r="A4" s="4" t="s">
        <v>2</v>
      </c>
      <c r="B4" s="4"/>
      <c r="C4" s="2"/>
      <c r="E4" s="4" t="s">
        <v>3</v>
      </c>
      <c r="H4" s="4"/>
      <c r="K4" s="4" t="s">
        <v>4</v>
      </c>
    </row>
    <row r="5" spans="1:21" s="6" customFormat="1" x14ac:dyDescent="0.25">
      <c r="A5" s="4" t="s">
        <v>5</v>
      </c>
      <c r="B5" s="4"/>
      <c r="C5" s="2"/>
      <c r="E5" s="4" t="s">
        <v>6</v>
      </c>
      <c r="H5" s="1"/>
      <c r="K5" s="1" t="s">
        <v>7</v>
      </c>
    </row>
    <row r="6" spans="1:21" s="6" customFormat="1" x14ac:dyDescent="0.25">
      <c r="A6" s="4"/>
      <c r="B6" s="4"/>
      <c r="C6" s="2"/>
      <c r="E6" s="4"/>
      <c r="H6" s="1"/>
      <c r="K6" s="1"/>
    </row>
    <row r="7" spans="1:21" s="6" customFormat="1" x14ac:dyDescent="0.25">
      <c r="A7" s="4"/>
      <c r="B7" s="4"/>
      <c r="C7" s="2"/>
      <c r="E7" s="4"/>
      <c r="H7" s="1"/>
      <c r="K7" s="1"/>
    </row>
    <row r="8" spans="1:21" s="6" customFormat="1" x14ac:dyDescent="0.25">
      <c r="A8" s="4"/>
      <c r="B8" s="4"/>
      <c r="C8" s="7" t="s">
        <v>106</v>
      </c>
      <c r="D8" s="4"/>
      <c r="E8" s="2"/>
      <c r="H8" s="1"/>
    </row>
    <row r="9" spans="1:21" s="6" customFormat="1" x14ac:dyDescent="0.25">
      <c r="A9" s="4"/>
      <c r="B9" s="4"/>
      <c r="C9" s="2"/>
      <c r="D9" s="4"/>
      <c r="E9" s="2"/>
      <c r="H9" s="1"/>
      <c r="K9" s="6" t="s">
        <v>128</v>
      </c>
      <c r="M9" s="6">
        <v>27897.93</v>
      </c>
    </row>
    <row r="10" spans="1:21" ht="15" customHeight="1" x14ac:dyDescent="0.25">
      <c r="A10" s="4"/>
      <c r="D10" s="8"/>
      <c r="E10" s="8"/>
      <c r="F10" s="9"/>
      <c r="G10" s="9"/>
      <c r="H10" s="9"/>
      <c r="I10" s="9"/>
      <c r="J10" s="9"/>
      <c r="K10" s="2" t="s">
        <v>122</v>
      </c>
    </row>
    <row r="11" spans="1:21" ht="15.75" thickBot="1" x14ac:dyDescent="0.3">
      <c r="B11" s="60"/>
      <c r="C11" s="60"/>
      <c r="D11" s="60"/>
      <c r="E11" s="60"/>
      <c r="F11" s="13"/>
      <c r="G11" s="13"/>
      <c r="H11" s="12"/>
      <c r="I11" s="12"/>
      <c r="J11" s="12"/>
      <c r="K11" s="2" t="s">
        <v>123</v>
      </c>
    </row>
    <row r="12" spans="1:21" ht="15.75" thickBot="1" x14ac:dyDescent="0.3">
      <c r="A12" s="231" t="s">
        <v>11</v>
      </c>
      <c r="B12" s="232"/>
      <c r="C12" s="254" t="s">
        <v>96</v>
      </c>
      <c r="D12" s="255"/>
      <c r="E12" s="255"/>
      <c r="F12" s="255"/>
      <c r="G12" s="255"/>
      <c r="H12" s="255"/>
      <c r="I12" s="255"/>
      <c r="J12" s="256"/>
      <c r="L12" s="192">
        <v>27897.93</v>
      </c>
    </row>
    <row r="13" spans="1:21" ht="16.5" thickBot="1" x14ac:dyDescent="0.3">
      <c r="A13" s="16" t="s">
        <v>12</v>
      </c>
      <c r="B13" s="17" t="s">
        <v>13</v>
      </c>
      <c r="C13" s="18" t="s">
        <v>97</v>
      </c>
      <c r="D13" s="19" t="s">
        <v>98</v>
      </c>
      <c r="E13" s="19" t="s">
        <v>99</v>
      </c>
      <c r="F13" s="20" t="s">
        <v>100</v>
      </c>
      <c r="G13" s="21" t="s">
        <v>101</v>
      </c>
      <c r="H13" s="20" t="s">
        <v>102</v>
      </c>
      <c r="I13" s="22" t="s">
        <v>103</v>
      </c>
      <c r="J13" s="196" t="s">
        <v>21</v>
      </c>
      <c r="K13" s="193" t="s">
        <v>107</v>
      </c>
      <c r="L13" s="194" t="s">
        <v>104</v>
      </c>
      <c r="M13" s="195" t="s">
        <v>105</v>
      </c>
      <c r="N13" s="28"/>
      <c r="O13" s="29"/>
      <c r="P13" s="29"/>
      <c r="Q13" s="29"/>
      <c r="R13" s="29"/>
      <c r="S13" s="29"/>
      <c r="T13" s="29"/>
      <c r="U13" s="29"/>
    </row>
    <row r="14" spans="1:21" x14ac:dyDescent="0.25">
      <c r="A14" s="30">
        <v>1</v>
      </c>
      <c r="B14" s="31" t="s">
        <v>27</v>
      </c>
      <c r="C14" s="32">
        <v>74234.11</v>
      </c>
      <c r="D14" s="33">
        <v>78241.31</v>
      </c>
      <c r="E14" s="33">
        <v>76342.5</v>
      </c>
      <c r="F14" s="34">
        <v>74313.78</v>
      </c>
      <c r="G14" s="34">
        <v>83073.72</v>
      </c>
      <c r="H14" s="35">
        <v>67755</v>
      </c>
      <c r="I14" s="35">
        <v>86024.85</v>
      </c>
      <c r="J14" s="35">
        <v>91816.99</v>
      </c>
      <c r="K14" s="36">
        <f>ROUND(SUM(C14:J14)/8,0)</f>
        <v>78975</v>
      </c>
      <c r="L14" s="37">
        <f>ROUND(K14/K$23*100,0)</f>
        <v>17</v>
      </c>
      <c r="M14" s="73">
        <f>ROUND(L14*L$12/100,0)</f>
        <v>4743</v>
      </c>
    </row>
    <row r="15" spans="1:21" x14ac:dyDescent="0.25">
      <c r="A15" s="40">
        <v>2</v>
      </c>
      <c r="B15" s="41" t="s">
        <v>28</v>
      </c>
      <c r="C15" s="35">
        <v>58320.75</v>
      </c>
      <c r="D15" s="36">
        <v>61465.13</v>
      </c>
      <c r="E15" s="36">
        <v>59954.34</v>
      </c>
      <c r="F15" s="34">
        <v>59623.79</v>
      </c>
      <c r="G15" s="34">
        <v>68808.990000000005</v>
      </c>
      <c r="H15" s="35">
        <v>55150.32</v>
      </c>
      <c r="I15" s="35">
        <v>74942.45</v>
      </c>
      <c r="J15" s="35">
        <v>78093.94</v>
      </c>
      <c r="K15" s="36">
        <f t="shared" ref="K15:K21" si="0">ROUND(SUM(C15:J15)/8,0)</f>
        <v>64545</v>
      </c>
      <c r="L15" s="37">
        <f t="shared" ref="L15:L21" si="1">ROUND(K15/K$23*100,0)</f>
        <v>14</v>
      </c>
      <c r="M15" s="73">
        <f t="shared" ref="M15:M21" si="2">ROUND(L15*L$12/100,0)</f>
        <v>3906</v>
      </c>
    </row>
    <row r="16" spans="1:21" s="47" customFormat="1" x14ac:dyDescent="0.25">
      <c r="A16" s="40">
        <v>3</v>
      </c>
      <c r="B16" s="41" t="s">
        <v>29</v>
      </c>
      <c r="C16" s="35">
        <v>77173.320000000007</v>
      </c>
      <c r="D16" s="36">
        <v>81328.210000000006</v>
      </c>
      <c r="E16" s="36">
        <v>79337.41</v>
      </c>
      <c r="F16" s="34">
        <v>84107.31</v>
      </c>
      <c r="G16" s="34">
        <v>80003.28</v>
      </c>
      <c r="H16" s="35">
        <v>71551.240000000005</v>
      </c>
      <c r="I16" s="35">
        <v>88253.84</v>
      </c>
      <c r="J16" s="35">
        <v>83487.8</v>
      </c>
      <c r="K16" s="36">
        <f t="shared" si="0"/>
        <v>80655</v>
      </c>
      <c r="L16" s="37">
        <f t="shared" si="1"/>
        <v>17</v>
      </c>
      <c r="M16" s="73">
        <f t="shared" si="2"/>
        <v>4743</v>
      </c>
    </row>
    <row r="17" spans="1:14" x14ac:dyDescent="0.25">
      <c r="A17" s="40">
        <v>4</v>
      </c>
      <c r="B17" s="41" t="s">
        <v>30</v>
      </c>
      <c r="C17" s="35">
        <v>82499.789999999994</v>
      </c>
      <c r="D17" s="36">
        <v>86945.51</v>
      </c>
      <c r="E17" s="36">
        <v>84832.99</v>
      </c>
      <c r="F17" s="34">
        <v>81552.14</v>
      </c>
      <c r="G17" s="34">
        <v>85663.65</v>
      </c>
      <c r="H17" s="35">
        <v>84027.6</v>
      </c>
      <c r="I17" s="35">
        <v>98177.89</v>
      </c>
      <c r="J17" s="35">
        <v>102228.56</v>
      </c>
      <c r="K17" s="36">
        <f t="shared" si="0"/>
        <v>88241</v>
      </c>
      <c r="L17" s="37">
        <f t="shared" si="1"/>
        <v>19</v>
      </c>
      <c r="M17" s="73">
        <v>5298.93</v>
      </c>
    </row>
    <row r="18" spans="1:14" x14ac:dyDescent="0.25">
      <c r="A18" s="40">
        <v>5</v>
      </c>
      <c r="B18" s="41" t="s">
        <v>31</v>
      </c>
      <c r="C18" s="35">
        <v>59239.79</v>
      </c>
      <c r="D18" s="36">
        <v>62431.07</v>
      </c>
      <c r="E18" s="36">
        <v>60896.959999999999</v>
      </c>
      <c r="F18" s="34">
        <v>65399.94</v>
      </c>
      <c r="G18" s="34">
        <v>59615.62</v>
      </c>
      <c r="H18" s="35">
        <v>58323.82</v>
      </c>
      <c r="I18" s="35">
        <v>81383.48</v>
      </c>
      <c r="J18" s="35">
        <v>82036.44</v>
      </c>
      <c r="K18" s="36">
        <f t="shared" si="0"/>
        <v>66166</v>
      </c>
      <c r="L18" s="37">
        <f t="shared" si="1"/>
        <v>14</v>
      </c>
      <c r="M18" s="73">
        <f t="shared" si="2"/>
        <v>3906</v>
      </c>
    </row>
    <row r="19" spans="1:14" x14ac:dyDescent="0.25">
      <c r="A19" s="40">
        <v>6</v>
      </c>
      <c r="B19" s="41" t="s">
        <v>32</v>
      </c>
      <c r="C19" s="35">
        <v>56037.98</v>
      </c>
      <c r="D19" s="36">
        <v>56322</v>
      </c>
      <c r="E19" s="36">
        <v>57856.18</v>
      </c>
      <c r="F19" s="34">
        <v>61559.35</v>
      </c>
      <c r="G19" s="34">
        <v>70808.41</v>
      </c>
      <c r="H19" s="35">
        <v>55008.160000000003</v>
      </c>
      <c r="I19" s="35">
        <v>62588.95</v>
      </c>
      <c r="J19" s="35">
        <v>65682.39</v>
      </c>
      <c r="K19" s="36">
        <f t="shared" si="0"/>
        <v>60733</v>
      </c>
      <c r="L19" s="37">
        <f t="shared" si="1"/>
        <v>13</v>
      </c>
      <c r="M19" s="73">
        <f t="shared" si="2"/>
        <v>3627</v>
      </c>
    </row>
    <row r="20" spans="1:14" x14ac:dyDescent="0.25">
      <c r="A20" s="40">
        <v>7</v>
      </c>
      <c r="B20" s="41" t="s">
        <v>33</v>
      </c>
      <c r="C20" s="35">
        <v>56726.31</v>
      </c>
      <c r="D20" s="36">
        <v>60244.82</v>
      </c>
      <c r="E20" s="36">
        <v>62268.14</v>
      </c>
      <c r="F20" s="34">
        <v>56797.24</v>
      </c>
      <c r="G20" s="34">
        <v>60236.74</v>
      </c>
      <c r="H20" s="35">
        <v>59600.23</v>
      </c>
      <c r="I20" s="35">
        <v>63777.18</v>
      </c>
      <c r="J20" s="35">
        <v>58135.64</v>
      </c>
      <c r="K20" s="36"/>
      <c r="L20" s="37"/>
      <c r="M20" s="73"/>
    </row>
    <row r="21" spans="1:14" x14ac:dyDescent="0.25">
      <c r="A21" s="40">
        <v>8</v>
      </c>
      <c r="B21" s="41" t="s">
        <v>34</v>
      </c>
      <c r="C21" s="35">
        <v>22033.56</v>
      </c>
      <c r="D21" s="36">
        <v>24495.43</v>
      </c>
      <c r="E21" s="36">
        <v>25655.14</v>
      </c>
      <c r="F21" s="34">
        <v>24937.18</v>
      </c>
      <c r="G21" s="34">
        <v>25414.76</v>
      </c>
      <c r="H21" s="35">
        <v>25192.41</v>
      </c>
      <c r="I21" s="35">
        <v>31532.84</v>
      </c>
      <c r="J21" s="35">
        <v>31893.91</v>
      </c>
      <c r="K21" s="36">
        <f t="shared" si="0"/>
        <v>26394</v>
      </c>
      <c r="L21" s="37">
        <f t="shared" si="1"/>
        <v>6</v>
      </c>
      <c r="M21" s="73">
        <f t="shared" si="2"/>
        <v>1674</v>
      </c>
    </row>
    <row r="22" spans="1:14" ht="15.75" thickBot="1" x14ac:dyDescent="0.3">
      <c r="A22" s="48">
        <v>9</v>
      </c>
      <c r="B22" s="49" t="s">
        <v>35</v>
      </c>
      <c r="C22" s="50">
        <v>25515.040000000001</v>
      </c>
      <c r="D22" s="51">
        <v>22815.74</v>
      </c>
      <c r="E22" s="33">
        <v>34814.07</v>
      </c>
      <c r="F22" s="34">
        <v>28629.51</v>
      </c>
      <c r="G22" s="34">
        <v>34563.11</v>
      </c>
      <c r="H22" s="35">
        <v>34354.54</v>
      </c>
      <c r="I22" s="35">
        <v>24558.51</v>
      </c>
      <c r="J22" s="35">
        <v>27412.67</v>
      </c>
      <c r="K22" s="36"/>
      <c r="L22" s="37"/>
      <c r="M22" s="73"/>
    </row>
    <row r="23" spans="1:14" ht="15.75" thickBot="1" x14ac:dyDescent="0.3">
      <c r="A23" s="53"/>
      <c r="B23" s="53" t="s">
        <v>36</v>
      </c>
      <c r="C23" s="54">
        <f>SUM(C14:C22)</f>
        <v>511780.64999999991</v>
      </c>
      <c r="D23" s="54">
        <f t="shared" ref="D23:M23" si="3">SUM(D14:D22)</f>
        <v>534289.22000000009</v>
      </c>
      <c r="E23" s="54">
        <f t="shared" si="3"/>
        <v>541957.73</v>
      </c>
      <c r="F23" s="54">
        <f t="shared" si="3"/>
        <v>536920.24</v>
      </c>
      <c r="G23" s="54">
        <f t="shared" si="3"/>
        <v>568188.28</v>
      </c>
      <c r="H23" s="54">
        <f t="shared" si="3"/>
        <v>510963.31999999995</v>
      </c>
      <c r="I23" s="54">
        <f t="shared" si="3"/>
        <v>611239.99</v>
      </c>
      <c r="J23" s="54">
        <f t="shared" si="3"/>
        <v>620788.34000000008</v>
      </c>
      <c r="K23" s="54">
        <f t="shared" si="3"/>
        <v>465709</v>
      </c>
      <c r="L23" s="54">
        <f t="shared" si="3"/>
        <v>100</v>
      </c>
      <c r="M23" s="55">
        <f t="shared" si="3"/>
        <v>27897.93</v>
      </c>
      <c r="N23" s="15"/>
    </row>
    <row r="24" spans="1:14" x14ac:dyDescent="0.25">
      <c r="A24" s="100"/>
      <c r="B24" s="100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4" ht="15.75" thickBot="1" x14ac:dyDescent="0.3">
      <c r="A25" s="100"/>
      <c r="B25" s="100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>
        <f>L12-M23</f>
        <v>0</v>
      </c>
    </row>
    <row r="26" spans="1:14" ht="15.75" thickBot="1" x14ac:dyDescent="0.3">
      <c r="A26" s="231" t="s">
        <v>42</v>
      </c>
      <c r="B26" s="157"/>
      <c r="C26" s="254" t="s">
        <v>96</v>
      </c>
      <c r="D26" s="255"/>
      <c r="E26" s="255"/>
      <c r="F26" s="255"/>
      <c r="G26" s="255"/>
      <c r="H26" s="255"/>
      <c r="I26" s="255"/>
      <c r="J26" s="256"/>
      <c r="K26" s="84"/>
      <c r="L26" s="192">
        <v>3533.92</v>
      </c>
      <c r="M26" s="84"/>
    </row>
    <row r="27" spans="1:14" ht="16.5" thickBot="1" x14ac:dyDescent="0.3">
      <c r="A27" s="102" t="s">
        <v>12</v>
      </c>
      <c r="B27" s="103" t="s">
        <v>13</v>
      </c>
      <c r="C27" s="18" t="s">
        <v>97</v>
      </c>
      <c r="D27" s="19" t="s">
        <v>98</v>
      </c>
      <c r="E27" s="19" t="s">
        <v>99</v>
      </c>
      <c r="F27" s="20" t="s">
        <v>100</v>
      </c>
      <c r="G27" s="21" t="s">
        <v>101</v>
      </c>
      <c r="H27" s="20" t="s">
        <v>102</v>
      </c>
      <c r="I27" s="22" t="s">
        <v>103</v>
      </c>
      <c r="J27" s="196" t="s">
        <v>21</v>
      </c>
      <c r="K27" s="233" t="s">
        <v>107</v>
      </c>
      <c r="L27" s="194" t="s">
        <v>104</v>
      </c>
      <c r="M27" s="195" t="s">
        <v>105</v>
      </c>
    </row>
    <row r="28" spans="1:14" x14ac:dyDescent="0.25">
      <c r="A28" s="106">
        <v>1</v>
      </c>
      <c r="B28" s="107" t="s">
        <v>43</v>
      </c>
      <c r="C28" s="89">
        <v>4880</v>
      </c>
      <c r="D28" s="87">
        <v>5160</v>
      </c>
      <c r="E28" s="88">
        <v>4540</v>
      </c>
      <c r="F28" s="89">
        <v>3980</v>
      </c>
      <c r="G28" s="89">
        <v>5040</v>
      </c>
      <c r="H28" s="108">
        <v>5020</v>
      </c>
      <c r="I28" s="108">
        <v>2394.96</v>
      </c>
      <c r="J28" s="108">
        <v>2465.4</v>
      </c>
      <c r="K28" s="39">
        <f>ROUND(SUM(C28:J28)/8,0)</f>
        <v>4185</v>
      </c>
      <c r="L28" s="39">
        <f>ROUND(K28/K$36*100,0)</f>
        <v>31</v>
      </c>
      <c r="M28" s="39">
        <f>ROUND(L28*L$26/100,0)</f>
        <v>1096</v>
      </c>
    </row>
    <row r="29" spans="1:14" x14ac:dyDescent="0.25">
      <c r="A29" s="109">
        <v>2</v>
      </c>
      <c r="B29" s="110" t="s">
        <v>44</v>
      </c>
      <c r="C29" s="89">
        <v>4500</v>
      </c>
      <c r="D29" s="87">
        <v>4500</v>
      </c>
      <c r="E29" s="88">
        <v>4500</v>
      </c>
      <c r="F29" s="89">
        <v>4380</v>
      </c>
      <c r="G29" s="89">
        <v>4500</v>
      </c>
      <c r="H29" s="108">
        <v>3960</v>
      </c>
      <c r="I29" s="108">
        <v>6057.84</v>
      </c>
      <c r="J29" s="108">
        <v>6057.84</v>
      </c>
      <c r="K29" s="46">
        <f t="shared" ref="K29:K32" si="4">ROUND(SUM(C29:J29)/8,0)</f>
        <v>4807</v>
      </c>
      <c r="L29" s="39">
        <f t="shared" ref="L29:L32" si="5">ROUND(K29/K$36*100,0)</f>
        <v>36</v>
      </c>
      <c r="M29" s="39">
        <v>1271.92</v>
      </c>
    </row>
    <row r="30" spans="1:14" x14ac:dyDescent="0.25">
      <c r="A30" s="109">
        <v>3</v>
      </c>
      <c r="B30" s="110" t="s">
        <v>45</v>
      </c>
      <c r="C30" s="89">
        <v>4940</v>
      </c>
      <c r="D30" s="87">
        <v>4080</v>
      </c>
      <c r="E30" s="88">
        <v>6260</v>
      </c>
      <c r="F30" s="89">
        <v>4380</v>
      </c>
      <c r="G30" s="89">
        <v>4400</v>
      </c>
      <c r="H30" s="108">
        <v>4400</v>
      </c>
      <c r="I30" s="108">
        <v>4367.28</v>
      </c>
      <c r="J30" s="108">
        <v>2747.16</v>
      </c>
      <c r="K30" s="46"/>
      <c r="L30" s="39"/>
      <c r="M30" s="39"/>
      <c r="N30" s="15"/>
    </row>
    <row r="31" spans="1:14" x14ac:dyDescent="0.25">
      <c r="A31" s="109">
        <v>4</v>
      </c>
      <c r="B31" s="110" t="s">
        <v>46</v>
      </c>
      <c r="C31" s="89">
        <v>3000</v>
      </c>
      <c r="D31" s="87">
        <v>4020</v>
      </c>
      <c r="E31" s="88">
        <v>4200</v>
      </c>
      <c r="F31" s="89">
        <v>2940</v>
      </c>
      <c r="G31" s="89">
        <v>4980</v>
      </c>
      <c r="H31" s="108">
        <v>2940</v>
      </c>
      <c r="I31" s="108">
        <v>1549.68</v>
      </c>
      <c r="J31" s="108">
        <v>3944.64</v>
      </c>
      <c r="K31" s="46"/>
      <c r="L31" s="39"/>
      <c r="M31" s="39"/>
    </row>
    <row r="32" spans="1:14" x14ac:dyDescent="0.25">
      <c r="A32" s="109">
        <v>5</v>
      </c>
      <c r="B32" s="110" t="s">
        <v>41</v>
      </c>
      <c r="C32" s="89">
        <v>4530</v>
      </c>
      <c r="D32" s="87">
        <v>4620</v>
      </c>
      <c r="E32" s="88">
        <v>4080</v>
      </c>
      <c r="F32" s="89">
        <v>3800</v>
      </c>
      <c r="G32" s="89">
        <v>4420</v>
      </c>
      <c r="H32" s="108">
        <v>3810</v>
      </c>
      <c r="I32" s="108">
        <v>3995.24</v>
      </c>
      <c r="J32" s="108">
        <v>5446.72</v>
      </c>
      <c r="K32" s="46">
        <f t="shared" si="4"/>
        <v>4338</v>
      </c>
      <c r="L32" s="39">
        <f t="shared" si="5"/>
        <v>33</v>
      </c>
      <c r="M32" s="39">
        <f t="shared" ref="M32" si="6">ROUND(L32*L$26/100,0)</f>
        <v>1166</v>
      </c>
    </row>
    <row r="33" spans="1:14" x14ac:dyDescent="0.25">
      <c r="A33" s="111"/>
      <c r="B33" s="112" t="s">
        <v>35</v>
      </c>
      <c r="C33" s="113">
        <v>1800</v>
      </c>
      <c r="D33" s="114">
        <v>1980</v>
      </c>
      <c r="E33" s="115">
        <v>2400</v>
      </c>
      <c r="F33" s="113">
        <v>240</v>
      </c>
      <c r="G33" s="113"/>
      <c r="H33" s="116">
        <v>0</v>
      </c>
      <c r="I33" s="116"/>
      <c r="J33" s="116"/>
      <c r="K33" s="46"/>
      <c r="L33" s="39"/>
      <c r="M33" s="39"/>
    </row>
    <row r="34" spans="1:14" x14ac:dyDescent="0.25">
      <c r="A34" s="109">
        <v>6</v>
      </c>
      <c r="B34" s="117" t="s">
        <v>34</v>
      </c>
      <c r="C34" s="89">
        <v>300</v>
      </c>
      <c r="D34" s="87">
        <v>300</v>
      </c>
      <c r="E34" s="88">
        <v>60</v>
      </c>
      <c r="F34" s="89">
        <v>1380</v>
      </c>
      <c r="G34" s="89">
        <v>2670</v>
      </c>
      <c r="H34" s="108">
        <v>2130</v>
      </c>
      <c r="I34" s="108">
        <v>2858.04</v>
      </c>
      <c r="J34" s="108">
        <v>2606.2800000000002</v>
      </c>
      <c r="K34" s="46"/>
      <c r="L34" s="39"/>
      <c r="M34" s="39"/>
    </row>
    <row r="35" spans="1:14" ht="15.75" thickBot="1" x14ac:dyDescent="0.3">
      <c r="A35" s="118"/>
      <c r="B35" s="119" t="s">
        <v>47</v>
      </c>
      <c r="C35" s="113">
        <v>2160</v>
      </c>
      <c r="D35" s="114">
        <v>2940</v>
      </c>
      <c r="E35" s="115">
        <v>3120</v>
      </c>
      <c r="F35" s="113">
        <v>2100</v>
      </c>
      <c r="G35" s="113">
        <v>2820</v>
      </c>
      <c r="H35" s="116">
        <v>2160</v>
      </c>
      <c r="I35" s="116"/>
      <c r="J35" s="234"/>
      <c r="K35" s="52"/>
      <c r="L35" s="39"/>
      <c r="M35" s="39"/>
    </row>
    <row r="36" spans="1:14" ht="15.75" thickBot="1" x14ac:dyDescent="0.3">
      <c r="A36" s="53"/>
      <c r="B36" s="53" t="s">
        <v>36</v>
      </c>
      <c r="C36" s="120">
        <f t="shared" ref="C36:M36" si="7">SUM(C28:C35)</f>
        <v>26110</v>
      </c>
      <c r="D36" s="120">
        <f t="shared" si="7"/>
        <v>27600</v>
      </c>
      <c r="E36" s="120">
        <f t="shared" si="7"/>
        <v>29160</v>
      </c>
      <c r="F36" s="54">
        <f t="shared" si="7"/>
        <v>23200</v>
      </c>
      <c r="G36" s="54">
        <f t="shared" si="7"/>
        <v>28830</v>
      </c>
      <c r="H36" s="54">
        <f t="shared" si="7"/>
        <v>24420</v>
      </c>
      <c r="I36" s="54">
        <f t="shared" si="7"/>
        <v>21223.040000000001</v>
      </c>
      <c r="J36" s="54">
        <f t="shared" si="7"/>
        <v>23268.039999999997</v>
      </c>
      <c r="K36" s="54">
        <f t="shared" si="7"/>
        <v>13330</v>
      </c>
      <c r="L36" s="54">
        <f t="shared" si="7"/>
        <v>100</v>
      </c>
      <c r="M36" s="55">
        <f t="shared" si="7"/>
        <v>3533.92</v>
      </c>
      <c r="N36" s="15"/>
    </row>
    <row r="37" spans="1:14" x14ac:dyDescent="0.25">
      <c r="A37" s="100"/>
      <c r="B37" s="100"/>
      <c r="C37" s="101"/>
      <c r="D37" s="101"/>
      <c r="E37" s="101"/>
      <c r="F37" s="101"/>
      <c r="M37" s="15">
        <f>M28+M29</f>
        <v>2367.92</v>
      </c>
    </row>
    <row r="38" spans="1:14" x14ac:dyDescent="0.25">
      <c r="A38" s="100"/>
      <c r="B38" s="100" t="s">
        <v>129</v>
      </c>
      <c r="C38" s="101"/>
      <c r="D38" s="101"/>
      <c r="E38" s="101"/>
      <c r="F38" s="101"/>
      <c r="M38" s="15"/>
    </row>
    <row r="39" spans="1:14" x14ac:dyDescent="0.25">
      <c r="A39" s="100"/>
      <c r="B39" s="100" t="s">
        <v>130</v>
      </c>
      <c r="C39" s="101"/>
      <c r="D39" s="101"/>
      <c r="E39" s="101"/>
      <c r="F39" s="101"/>
      <c r="M39" s="15"/>
    </row>
    <row r="40" spans="1:14" x14ac:dyDescent="0.25">
      <c r="H40" s="15"/>
      <c r="I40" s="101"/>
      <c r="J40" s="101"/>
      <c r="L40" s="15"/>
    </row>
    <row r="41" spans="1:14" ht="15.75" thickBot="1" x14ac:dyDescent="0.3">
      <c r="H41" s="15"/>
      <c r="I41" s="101"/>
      <c r="J41" s="101"/>
      <c r="L41" s="15"/>
    </row>
    <row r="42" spans="1:14" ht="15.75" thickBot="1" x14ac:dyDescent="0.3">
      <c r="A42" s="143" t="s">
        <v>48</v>
      </c>
      <c r="C42" s="254" t="s">
        <v>96</v>
      </c>
      <c r="D42" s="255"/>
      <c r="E42" s="255"/>
      <c r="F42" s="255"/>
      <c r="G42" s="255"/>
      <c r="H42" s="255"/>
      <c r="I42" s="255"/>
      <c r="J42" s="256"/>
      <c r="L42" s="192">
        <v>1841</v>
      </c>
    </row>
    <row r="43" spans="1:14" ht="16.5" thickBot="1" x14ac:dyDescent="0.3">
      <c r="A43" s="121" t="s">
        <v>12</v>
      </c>
      <c r="B43" s="121" t="s">
        <v>13</v>
      </c>
      <c r="C43" s="18" t="s">
        <v>97</v>
      </c>
      <c r="D43" s="19" t="s">
        <v>98</v>
      </c>
      <c r="E43" s="19" t="s">
        <v>99</v>
      </c>
      <c r="F43" s="20" t="s">
        <v>100</v>
      </c>
      <c r="G43" s="21" t="s">
        <v>101</v>
      </c>
      <c r="H43" s="20" t="s">
        <v>102</v>
      </c>
      <c r="I43" s="22" t="s">
        <v>103</v>
      </c>
      <c r="J43" s="196" t="s">
        <v>21</v>
      </c>
      <c r="K43" s="193" t="s">
        <v>108</v>
      </c>
      <c r="L43" s="194" t="s">
        <v>104</v>
      </c>
      <c r="M43" s="195" t="s">
        <v>105</v>
      </c>
    </row>
    <row r="44" spans="1:14" x14ac:dyDescent="0.25">
      <c r="A44" s="71">
        <v>1</v>
      </c>
      <c r="B44" s="123" t="s">
        <v>33</v>
      </c>
      <c r="C44" s="39">
        <v>93785</v>
      </c>
      <c r="D44" s="39">
        <v>100564</v>
      </c>
      <c r="E44" s="39">
        <v>96676</v>
      </c>
      <c r="F44" s="39">
        <v>97186</v>
      </c>
      <c r="G44" s="39">
        <v>104718</v>
      </c>
      <c r="H44" s="39">
        <v>89727</v>
      </c>
      <c r="I44" s="39">
        <v>107678</v>
      </c>
      <c r="J44" s="39">
        <v>112369.01</v>
      </c>
      <c r="K44" s="36">
        <f t="shared" ref="K44" si="8">ROUND(SUM(C44:J44)/8,0)</f>
        <v>100338</v>
      </c>
      <c r="L44" s="46">
        <f>ROUND(K44/K$46*100,0)</f>
        <v>100</v>
      </c>
      <c r="M44" s="73">
        <f>L42</f>
        <v>1841</v>
      </c>
    </row>
    <row r="45" spans="1:14" ht="15.75" thickBot="1" x14ac:dyDescent="0.3">
      <c r="A45" s="124">
        <v>2</v>
      </c>
      <c r="B45" s="125" t="s">
        <v>49</v>
      </c>
      <c r="C45" s="126">
        <v>7771</v>
      </c>
      <c r="D45" s="126">
        <v>8939</v>
      </c>
      <c r="E45" s="127">
        <v>8542</v>
      </c>
      <c r="F45" s="128">
        <v>7316</v>
      </c>
      <c r="G45" s="128">
        <v>8128</v>
      </c>
      <c r="H45" s="129">
        <v>7952</v>
      </c>
      <c r="I45" s="52">
        <v>12185.7</v>
      </c>
      <c r="J45" s="129">
        <v>12105</v>
      </c>
      <c r="K45" s="36"/>
      <c r="L45" s="46"/>
      <c r="M45" s="52"/>
    </row>
    <row r="46" spans="1:14" ht="15.75" thickBot="1" x14ac:dyDescent="0.3">
      <c r="A46" s="53"/>
      <c r="B46" s="53" t="s">
        <v>50</v>
      </c>
      <c r="C46" s="132">
        <f>SUM(C44:C45)</f>
        <v>101556</v>
      </c>
      <c r="D46" s="132">
        <f t="shared" ref="D46:M46" si="9">SUM(D44:D45)</f>
        <v>109503</v>
      </c>
      <c r="E46" s="132">
        <f t="shared" si="9"/>
        <v>105218</v>
      </c>
      <c r="F46" s="132">
        <f t="shared" si="9"/>
        <v>104502</v>
      </c>
      <c r="G46" s="132">
        <f t="shared" si="9"/>
        <v>112846</v>
      </c>
      <c r="H46" s="132">
        <f t="shared" si="9"/>
        <v>97679</v>
      </c>
      <c r="I46" s="132">
        <f t="shared" si="9"/>
        <v>119863.7</v>
      </c>
      <c r="J46" s="132">
        <f t="shared" si="9"/>
        <v>124474.01</v>
      </c>
      <c r="K46" s="132">
        <f t="shared" si="9"/>
        <v>100338</v>
      </c>
      <c r="L46" s="132">
        <f t="shared" si="9"/>
        <v>100</v>
      </c>
      <c r="M46" s="132">
        <f t="shared" si="9"/>
        <v>1841</v>
      </c>
    </row>
    <row r="47" spans="1:14" x14ac:dyDescent="0.25">
      <c r="H47" s="15"/>
      <c r="I47" s="101"/>
      <c r="J47" s="101"/>
    </row>
    <row r="49" spans="2:2" x14ac:dyDescent="0.25">
      <c r="B49" s="2" t="s">
        <v>77</v>
      </c>
    </row>
    <row r="50" spans="2:2" x14ac:dyDescent="0.25">
      <c r="B50" s="4" t="s">
        <v>78</v>
      </c>
    </row>
  </sheetData>
  <mergeCells count="3">
    <mergeCell ref="C12:J12"/>
    <mergeCell ref="C42:J42"/>
    <mergeCell ref="C26:J26"/>
  </mergeCells>
  <pageMargins left="0" right="0" top="0" bottom="0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0"/>
  <sheetViews>
    <sheetView tabSelected="1" topLeftCell="A7" workbookViewId="0">
      <selection activeCell="E37" sqref="E37"/>
    </sheetView>
  </sheetViews>
  <sheetFormatPr defaultRowHeight="15" x14ac:dyDescent="0.25"/>
  <cols>
    <col min="1" max="1" width="7" style="2" customWidth="1"/>
    <col min="2" max="2" width="24.5703125" style="2" customWidth="1"/>
    <col min="3" max="3" width="11.85546875" style="2" customWidth="1"/>
    <col min="4" max="4" width="11.28515625" style="2" bestFit="1" customWidth="1"/>
    <col min="5" max="5" width="12.42578125" style="2" customWidth="1"/>
    <col min="6" max="6" width="17" style="2" bestFit="1" customWidth="1"/>
    <col min="7" max="7" width="15.85546875" style="2" customWidth="1"/>
    <col min="8" max="16384" width="9.140625" style="2"/>
  </cols>
  <sheetData>
    <row r="1" spans="1:14" x14ac:dyDescent="0.25">
      <c r="A1" s="1" t="s">
        <v>0</v>
      </c>
    </row>
    <row r="2" spans="1:14" ht="15" customHeight="1" x14ac:dyDescent="0.25">
      <c r="A2" s="156" t="s">
        <v>131</v>
      </c>
      <c r="B2" s="157"/>
      <c r="F2" s="3"/>
      <c r="G2" s="3"/>
      <c r="H2" s="3"/>
      <c r="I2" s="3"/>
    </row>
    <row r="3" spans="1:14" ht="15" customHeight="1" x14ac:dyDescent="0.25">
      <c r="A3" s="156"/>
      <c r="B3" s="157"/>
      <c r="F3" s="3"/>
      <c r="G3" s="3"/>
      <c r="H3" s="3"/>
      <c r="I3" s="3"/>
    </row>
    <row r="4" spans="1:14" x14ac:dyDescent="0.25">
      <c r="A4" s="4"/>
      <c r="B4" s="4"/>
      <c r="C4" s="4"/>
      <c r="D4" s="4"/>
      <c r="E4" s="5" t="s">
        <v>1</v>
      </c>
      <c r="F4" s="4"/>
      <c r="H4" s="4"/>
    </row>
    <row r="5" spans="1:14" s="6" customFormat="1" x14ac:dyDescent="0.25">
      <c r="A5" s="4" t="s">
        <v>2</v>
      </c>
      <c r="B5" s="4"/>
      <c r="C5" s="4" t="s">
        <v>3</v>
      </c>
      <c r="F5" s="4" t="s">
        <v>4</v>
      </c>
    </row>
    <row r="6" spans="1:14" s="6" customFormat="1" x14ac:dyDescent="0.25">
      <c r="A6" s="4" t="s">
        <v>5</v>
      </c>
      <c r="B6" s="4"/>
      <c r="C6" s="4" t="s">
        <v>6</v>
      </c>
      <c r="F6" s="1" t="s">
        <v>7</v>
      </c>
    </row>
    <row r="7" spans="1:14" s="6" customFormat="1" x14ac:dyDescent="0.25">
      <c r="A7" s="4"/>
      <c r="B7" s="4"/>
      <c r="C7" s="2"/>
      <c r="E7" s="4"/>
      <c r="H7" s="1"/>
      <c r="J7" s="1"/>
    </row>
    <row r="8" spans="1:14" s="6" customFormat="1" x14ac:dyDescent="0.25">
      <c r="A8" s="4"/>
      <c r="B8" s="4"/>
      <c r="C8" s="2"/>
      <c r="E8" s="4"/>
      <c r="H8" s="1"/>
      <c r="J8" s="1"/>
    </row>
    <row r="9" spans="1:14" x14ac:dyDescent="0.25">
      <c r="B9" s="4"/>
    </row>
    <row r="10" spans="1:14" x14ac:dyDescent="0.25">
      <c r="B10" s="4" t="s">
        <v>125</v>
      </c>
    </row>
    <row r="11" spans="1:14" x14ac:dyDescent="0.25">
      <c r="B11" s="60"/>
    </row>
    <row r="12" spans="1:14" ht="15.75" thickBot="1" x14ac:dyDescent="0.3">
      <c r="A12" s="4" t="s">
        <v>11</v>
      </c>
      <c r="B12" s="14"/>
    </row>
    <row r="13" spans="1:14" ht="16.5" thickBot="1" x14ac:dyDescent="0.3">
      <c r="A13" s="16" t="s">
        <v>12</v>
      </c>
      <c r="B13" s="17" t="s">
        <v>13</v>
      </c>
      <c r="C13" s="23" t="s">
        <v>126</v>
      </c>
      <c r="D13" s="24" t="s">
        <v>124</v>
      </c>
      <c r="E13" s="25" t="s">
        <v>105</v>
      </c>
      <c r="F13" s="235" t="s">
        <v>127</v>
      </c>
      <c r="G13" s="28"/>
      <c r="H13" s="29"/>
      <c r="I13" s="29"/>
      <c r="J13" s="29"/>
      <c r="K13" s="29"/>
      <c r="L13" s="29"/>
      <c r="M13" s="29"/>
      <c r="N13" s="29"/>
    </row>
    <row r="14" spans="1:14" x14ac:dyDescent="0.25">
      <c r="A14" s="30">
        <v>1</v>
      </c>
      <c r="B14" s="31" t="s">
        <v>27</v>
      </c>
      <c r="C14" s="37">
        <v>90203</v>
      </c>
      <c r="D14" s="37">
        <v>35.159999999988941</v>
      </c>
      <c r="E14" s="38">
        <v>4743</v>
      </c>
      <c r="F14" s="236">
        <f>SUM(C14:E14)</f>
        <v>94981.159999999989</v>
      </c>
      <c r="G14" s="15"/>
      <c r="H14" s="15"/>
    </row>
    <row r="15" spans="1:14" x14ac:dyDescent="0.25">
      <c r="A15" s="40">
        <v>2</v>
      </c>
      <c r="B15" s="41" t="s">
        <v>28</v>
      </c>
      <c r="C15" s="44">
        <v>77680</v>
      </c>
      <c r="D15" s="44">
        <v>1.6100000000005821</v>
      </c>
      <c r="E15" s="45">
        <v>3906</v>
      </c>
      <c r="F15" s="236">
        <f t="shared" ref="F15:F22" si="0">SUM(C15:E15)</f>
        <v>81587.61</v>
      </c>
      <c r="G15" s="15"/>
      <c r="H15" s="15"/>
    </row>
    <row r="16" spans="1:14" s="47" customFormat="1" x14ac:dyDescent="0.25">
      <c r="A16" s="40">
        <v>3</v>
      </c>
      <c r="B16" s="41" t="s">
        <v>29</v>
      </c>
      <c r="C16" s="44">
        <v>75946</v>
      </c>
      <c r="D16" s="44">
        <v>0.36000000000058208</v>
      </c>
      <c r="E16" s="45">
        <v>4743</v>
      </c>
      <c r="F16" s="236">
        <f t="shared" si="0"/>
        <v>80689.36</v>
      </c>
      <c r="G16" s="15"/>
      <c r="H16" s="15"/>
    </row>
    <row r="17" spans="1:8" x14ac:dyDescent="0.25">
      <c r="A17" s="40">
        <v>4</v>
      </c>
      <c r="B17" s="41" t="s">
        <v>30</v>
      </c>
      <c r="C17" s="44">
        <v>101764</v>
      </c>
      <c r="D17" s="44">
        <v>0.55000000000291038</v>
      </c>
      <c r="E17" s="45">
        <v>5298.93</v>
      </c>
      <c r="F17" s="236">
        <f t="shared" si="0"/>
        <v>107063.48000000001</v>
      </c>
      <c r="G17" s="15"/>
      <c r="H17" s="15"/>
    </row>
    <row r="18" spans="1:8" x14ac:dyDescent="0.25">
      <c r="A18" s="40">
        <v>5</v>
      </c>
      <c r="B18" s="41" t="s">
        <v>31</v>
      </c>
      <c r="C18" s="44">
        <v>73192</v>
      </c>
      <c r="D18" s="44">
        <v>0.38999999999941792</v>
      </c>
      <c r="E18" s="45">
        <v>3906</v>
      </c>
      <c r="F18" s="236">
        <f t="shared" si="0"/>
        <v>77098.39</v>
      </c>
      <c r="G18" s="15"/>
      <c r="H18" s="15"/>
    </row>
    <row r="19" spans="1:8" x14ac:dyDescent="0.25">
      <c r="A19" s="40">
        <v>6</v>
      </c>
      <c r="B19" s="41" t="s">
        <v>32</v>
      </c>
      <c r="C19" s="44">
        <v>65069</v>
      </c>
      <c r="D19" s="44">
        <v>213.66000000000349</v>
      </c>
      <c r="E19" s="45">
        <v>3627</v>
      </c>
      <c r="F19" s="236">
        <f t="shared" si="0"/>
        <v>68909.66</v>
      </c>
      <c r="G19" s="15"/>
      <c r="H19" s="15"/>
    </row>
    <row r="20" spans="1:8" x14ac:dyDescent="0.25">
      <c r="A20" s="40">
        <v>7</v>
      </c>
      <c r="B20" s="41" t="s">
        <v>33</v>
      </c>
      <c r="C20" s="44">
        <v>74866</v>
      </c>
      <c r="D20" s="44"/>
      <c r="E20" s="45"/>
      <c r="F20" s="236">
        <f t="shared" si="0"/>
        <v>74866</v>
      </c>
      <c r="G20" s="15"/>
      <c r="H20" s="15"/>
    </row>
    <row r="21" spans="1:8" x14ac:dyDescent="0.25">
      <c r="A21" s="40">
        <v>8</v>
      </c>
      <c r="B21" s="41" t="s">
        <v>34</v>
      </c>
      <c r="C21" s="44">
        <v>32685</v>
      </c>
      <c r="D21" s="44">
        <v>990.25000000000364</v>
      </c>
      <c r="E21" s="45">
        <v>1674</v>
      </c>
      <c r="F21" s="236">
        <f t="shared" si="0"/>
        <v>35349.25</v>
      </c>
      <c r="G21" s="15">
        <f t="shared" ref="G21" si="1">SUM(D21:E21)</f>
        <v>2664.2500000000036</v>
      </c>
      <c r="H21" s="15"/>
    </row>
    <row r="22" spans="1:8" ht="15.75" thickBot="1" x14ac:dyDescent="0.3">
      <c r="A22" s="48">
        <v>9</v>
      </c>
      <c r="B22" s="49" t="s">
        <v>35</v>
      </c>
      <c r="C22" s="44">
        <v>40320.699999999997</v>
      </c>
      <c r="D22" s="44"/>
      <c r="E22" s="45"/>
      <c r="F22" s="236">
        <f t="shared" si="0"/>
        <v>40320.699999999997</v>
      </c>
      <c r="H22" s="15"/>
    </row>
    <row r="23" spans="1:8" ht="15.75" thickBot="1" x14ac:dyDescent="0.3">
      <c r="A23" s="53"/>
      <c r="B23" s="53" t="s">
        <v>36</v>
      </c>
      <c r="C23" s="54">
        <f t="shared" ref="C23:F23" si="2">SUM(C14:C22)</f>
        <v>631725.69999999995</v>
      </c>
      <c r="D23" s="55">
        <f t="shared" si="2"/>
        <v>1241.9799999999996</v>
      </c>
      <c r="E23" s="56">
        <f t="shared" si="2"/>
        <v>27897.93</v>
      </c>
      <c r="F23" s="55">
        <f t="shared" si="2"/>
        <v>660865.61</v>
      </c>
    </row>
    <row r="24" spans="1:8" x14ac:dyDescent="0.25">
      <c r="D24" s="15"/>
    </row>
    <row r="25" spans="1:8" ht="15.75" thickBot="1" x14ac:dyDescent="0.3">
      <c r="A25" s="4" t="s">
        <v>40</v>
      </c>
    </row>
    <row r="26" spans="1:8" ht="16.5" thickBot="1" x14ac:dyDescent="0.3">
      <c r="A26" s="16" t="s">
        <v>12</v>
      </c>
      <c r="B26" s="17" t="s">
        <v>13</v>
      </c>
      <c r="C26" s="23" t="s">
        <v>126</v>
      </c>
      <c r="D26" s="24" t="s">
        <v>124</v>
      </c>
      <c r="E26" s="25" t="s">
        <v>105</v>
      </c>
      <c r="F26" s="235" t="s">
        <v>127</v>
      </c>
    </row>
    <row r="27" spans="1:8" x14ac:dyDescent="0.25">
      <c r="A27" s="85">
        <v>1</v>
      </c>
      <c r="B27" s="86" t="s">
        <v>33</v>
      </c>
      <c r="C27" s="37">
        <v>1060</v>
      </c>
      <c r="D27" s="37">
        <v>220.69999999999993</v>
      </c>
      <c r="E27" s="38"/>
      <c r="F27" s="236">
        <f t="shared" ref="F27:F28" si="3">SUM(C27:E27)</f>
        <v>1280.6999999999998</v>
      </c>
      <c r="H27" s="15"/>
    </row>
    <row r="28" spans="1:8" ht="15.75" thickBot="1" x14ac:dyDescent="0.3">
      <c r="A28" s="90">
        <v>2</v>
      </c>
      <c r="B28" s="91" t="s">
        <v>41</v>
      </c>
      <c r="C28" s="44">
        <v>640</v>
      </c>
      <c r="D28" s="44">
        <v>598.19999999999993</v>
      </c>
      <c r="E28" s="45"/>
      <c r="F28" s="236">
        <f t="shared" si="3"/>
        <v>1238.1999999999998</v>
      </c>
      <c r="H28" s="15"/>
    </row>
    <row r="29" spans="1:8" ht="15.75" thickBot="1" x14ac:dyDescent="0.3">
      <c r="A29" s="53"/>
      <c r="B29" s="53" t="s">
        <v>36</v>
      </c>
      <c r="C29" s="97">
        <f t="shared" ref="C29:F29" si="4">SUM(C27:C28)</f>
        <v>1700</v>
      </c>
      <c r="D29" s="98">
        <f t="shared" si="4"/>
        <v>818.89999999999986</v>
      </c>
      <c r="E29" s="99">
        <f t="shared" si="4"/>
        <v>0</v>
      </c>
      <c r="F29" s="98">
        <f t="shared" si="4"/>
        <v>2518.8999999999996</v>
      </c>
    </row>
    <row r="30" spans="1:8" x14ac:dyDescent="0.25">
      <c r="A30" s="100"/>
      <c r="B30" s="100"/>
    </row>
    <row r="31" spans="1:8" ht="15.75" thickBot="1" x14ac:dyDescent="0.3">
      <c r="A31" s="4" t="s">
        <v>42</v>
      </c>
    </row>
    <row r="32" spans="1:8" ht="16.5" thickBot="1" x14ac:dyDescent="0.3">
      <c r="A32" s="102" t="s">
        <v>12</v>
      </c>
      <c r="B32" s="237" t="s">
        <v>13</v>
      </c>
      <c r="C32" s="23" t="s">
        <v>126</v>
      </c>
      <c r="D32" s="24" t="s">
        <v>124</v>
      </c>
      <c r="E32" s="25" t="s">
        <v>105</v>
      </c>
      <c r="F32" s="235" t="s">
        <v>127</v>
      </c>
    </row>
    <row r="33" spans="1:8" x14ac:dyDescent="0.25">
      <c r="A33" s="238">
        <v>1</v>
      </c>
      <c r="B33" s="239" t="s">
        <v>43</v>
      </c>
      <c r="C33" s="37">
        <v>2426</v>
      </c>
      <c r="D33" s="39">
        <v>-8.3600000000001273</v>
      </c>
      <c r="E33" s="39"/>
      <c r="F33" s="39">
        <f>SUM(C33:E33)</f>
        <v>2417.64</v>
      </c>
      <c r="H33" s="15"/>
    </row>
    <row r="34" spans="1:8" x14ac:dyDescent="0.25">
      <c r="A34" s="240">
        <v>2</v>
      </c>
      <c r="B34" s="241" t="s">
        <v>44</v>
      </c>
      <c r="C34" s="44">
        <v>6066</v>
      </c>
      <c r="D34" s="46"/>
      <c r="E34" s="46"/>
      <c r="F34" s="46">
        <f t="shared" ref="F34:F39" si="5">SUM(C34:E34)</f>
        <v>6066</v>
      </c>
      <c r="H34" s="15"/>
    </row>
    <row r="35" spans="1:8" x14ac:dyDescent="0.25">
      <c r="A35" s="240">
        <v>3</v>
      </c>
      <c r="B35" s="241" t="s">
        <v>45</v>
      </c>
      <c r="C35" s="44">
        <v>5529</v>
      </c>
      <c r="D35" s="46"/>
      <c r="E35" s="46">
        <v>1750</v>
      </c>
      <c r="F35" s="46">
        <f t="shared" si="5"/>
        <v>7279</v>
      </c>
      <c r="H35" s="15"/>
    </row>
    <row r="36" spans="1:8" x14ac:dyDescent="0.25">
      <c r="A36" s="240">
        <v>4</v>
      </c>
      <c r="B36" s="241" t="s">
        <v>46</v>
      </c>
      <c r="C36" s="44">
        <v>4199</v>
      </c>
      <c r="D36" s="46"/>
      <c r="E36" s="46"/>
      <c r="F36" s="46">
        <f t="shared" si="5"/>
        <v>4199</v>
      </c>
      <c r="H36" s="15"/>
    </row>
    <row r="37" spans="1:8" x14ac:dyDescent="0.25">
      <c r="A37" s="240">
        <v>5</v>
      </c>
      <c r="B37" s="241" t="s">
        <v>41</v>
      </c>
      <c r="C37" s="44">
        <v>5529</v>
      </c>
      <c r="D37" s="46">
        <v>83.279999999999745</v>
      </c>
      <c r="E37" s="46">
        <v>1166</v>
      </c>
      <c r="F37" s="46">
        <f t="shared" si="5"/>
        <v>6778.28</v>
      </c>
      <c r="G37" s="15">
        <f>SUM(D37:E37)</f>
        <v>1249.2799999999997</v>
      </c>
      <c r="H37" s="15"/>
    </row>
    <row r="38" spans="1:8" x14ac:dyDescent="0.25">
      <c r="A38" s="242"/>
      <c r="B38" s="75" t="s">
        <v>35</v>
      </c>
      <c r="C38" s="44"/>
      <c r="D38" s="46"/>
      <c r="E38" s="46"/>
      <c r="F38" s="46"/>
      <c r="H38" s="15"/>
    </row>
    <row r="39" spans="1:8" x14ac:dyDescent="0.25">
      <c r="A39" s="240">
        <v>6</v>
      </c>
      <c r="B39" s="243" t="s">
        <v>34</v>
      </c>
      <c r="C39" s="44">
        <v>4852</v>
      </c>
      <c r="D39" s="46"/>
      <c r="E39" s="46"/>
      <c r="F39" s="46">
        <f t="shared" si="5"/>
        <v>4852</v>
      </c>
      <c r="H39" s="15"/>
    </row>
    <row r="40" spans="1:8" ht="15.75" thickBot="1" x14ac:dyDescent="0.3">
      <c r="A40" s="244"/>
      <c r="B40" s="78" t="s">
        <v>47</v>
      </c>
      <c r="C40" s="44"/>
      <c r="D40" s="52"/>
      <c r="E40" s="52"/>
      <c r="F40" s="52"/>
      <c r="H40" s="15"/>
    </row>
    <row r="41" spans="1:8" ht="15.75" thickBot="1" x14ac:dyDescent="0.3">
      <c r="A41" s="245"/>
      <c r="B41" s="246" t="s">
        <v>36</v>
      </c>
      <c r="C41" s="158">
        <f>SUM(C33:C40)</f>
        <v>28601</v>
      </c>
      <c r="D41" s="158">
        <f t="shared" ref="D41:F41" si="6">SUM(D33:D40)</f>
        <v>74.919999999999618</v>
      </c>
      <c r="E41" s="158">
        <f t="shared" si="6"/>
        <v>2916</v>
      </c>
      <c r="F41" s="247">
        <f t="shared" si="6"/>
        <v>31591.919999999998</v>
      </c>
    </row>
    <row r="42" spans="1:8" x14ac:dyDescent="0.25">
      <c r="A42" s="100"/>
      <c r="B42" s="100"/>
    </row>
    <row r="43" spans="1:8" ht="15.75" thickBot="1" x14ac:dyDescent="0.3">
      <c r="A43" s="4" t="s">
        <v>48</v>
      </c>
    </row>
    <row r="44" spans="1:8" ht="16.5" thickBot="1" x14ac:dyDescent="0.3">
      <c r="A44" s="121" t="s">
        <v>12</v>
      </c>
      <c r="B44" s="121" t="s">
        <v>13</v>
      </c>
      <c r="C44" s="23" t="s">
        <v>126</v>
      </c>
      <c r="D44" s="24" t="s">
        <v>124</v>
      </c>
      <c r="E44" s="25" t="s">
        <v>105</v>
      </c>
      <c r="F44" s="235" t="s">
        <v>127</v>
      </c>
    </row>
    <row r="45" spans="1:8" x14ac:dyDescent="0.25">
      <c r="A45" s="248">
        <v>1</v>
      </c>
      <c r="B45" s="123" t="s">
        <v>33</v>
      </c>
      <c r="C45" s="39">
        <v>109197</v>
      </c>
      <c r="D45" s="39">
        <v>109.29</v>
      </c>
      <c r="E45" s="36">
        <v>1841</v>
      </c>
      <c r="F45" s="249">
        <f>SUM(C45:E45)</f>
        <v>111147.29</v>
      </c>
      <c r="G45" s="15">
        <f>SUM(D45:E45)</f>
        <v>1950.29</v>
      </c>
      <c r="H45" s="15"/>
    </row>
    <row r="46" spans="1:8" ht="15.75" thickBot="1" x14ac:dyDescent="0.3">
      <c r="A46" s="124">
        <v>2</v>
      </c>
      <c r="B46" s="125" t="s">
        <v>49</v>
      </c>
      <c r="C46" s="52">
        <v>13945</v>
      </c>
      <c r="D46" s="52"/>
      <c r="E46" s="130"/>
      <c r="F46" s="249">
        <f>SUM(C46:E46)</f>
        <v>13945</v>
      </c>
      <c r="H46" s="15"/>
    </row>
    <row r="47" spans="1:8" ht="15.75" thickBot="1" x14ac:dyDescent="0.3">
      <c r="A47" s="53"/>
      <c r="B47" s="53" t="s">
        <v>50</v>
      </c>
      <c r="C47" s="132">
        <f t="shared" ref="C47:F47" si="7">SUM(C45:C46)</f>
        <v>123142</v>
      </c>
      <c r="D47" s="132">
        <f t="shared" si="7"/>
        <v>109.29</v>
      </c>
      <c r="E47" s="250">
        <f t="shared" si="7"/>
        <v>1841</v>
      </c>
      <c r="F47" s="251">
        <f t="shared" si="7"/>
        <v>125092.29</v>
      </c>
    </row>
    <row r="49" spans="2:6" x14ac:dyDescent="0.25">
      <c r="B49" s="2" t="s">
        <v>77</v>
      </c>
      <c r="D49" s="15"/>
      <c r="E49" s="15"/>
      <c r="F49" s="15"/>
    </row>
    <row r="50" spans="2:6" x14ac:dyDescent="0.25">
      <c r="B50" s="4" t="s">
        <v>78</v>
      </c>
    </row>
  </sheetData>
  <pageMargins left="0.78740157480314965" right="0.1968503937007874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4"/>
  <sheetViews>
    <sheetView topLeftCell="A11" workbookViewId="0">
      <selection activeCell="J23" sqref="J23"/>
    </sheetView>
  </sheetViews>
  <sheetFormatPr defaultRowHeight="16.5" x14ac:dyDescent="0.3"/>
  <cols>
    <col min="1" max="1" width="5.7109375" style="169" customWidth="1"/>
    <col min="2" max="2" width="24.28515625" style="169" bestFit="1" customWidth="1"/>
    <col min="3" max="5" width="10.42578125" style="169" customWidth="1"/>
    <col min="6" max="6" width="15.140625" style="169" customWidth="1"/>
    <col min="7" max="7" width="14" style="169" bestFit="1" customWidth="1"/>
    <col min="8" max="8" width="11.28515625" style="169" bestFit="1" customWidth="1"/>
    <col min="9" max="9" width="10.42578125" style="169" customWidth="1"/>
    <col min="10" max="10" width="12.7109375" style="169" customWidth="1"/>
    <col min="11" max="11" width="8.85546875" style="169" bestFit="1" customWidth="1"/>
    <col min="12" max="12" width="12.42578125" style="169" bestFit="1" customWidth="1"/>
    <col min="13" max="13" width="13.7109375" style="169" customWidth="1"/>
    <col min="14" max="14" width="11.5703125" style="169" customWidth="1"/>
    <col min="15" max="15" width="15.28515625" style="169" bestFit="1" customWidth="1"/>
    <col min="16" max="16" width="11.140625" style="169" customWidth="1"/>
    <col min="17" max="17" width="12.42578125" style="169" bestFit="1" customWidth="1"/>
    <col min="18" max="19" width="9.85546875" style="169" customWidth="1"/>
    <col min="20" max="20" width="11.7109375" style="169" customWidth="1"/>
    <col min="21" max="21" width="9.42578125" style="169" customWidth="1"/>
    <col min="22" max="22" width="12.42578125" style="169" bestFit="1" customWidth="1"/>
    <col min="23" max="23" width="9.85546875" style="169" bestFit="1" customWidth="1"/>
    <col min="24" max="24" width="10" style="169" bestFit="1" customWidth="1"/>
    <col min="25" max="25" width="12.28515625" style="169" customWidth="1"/>
    <col min="26" max="26" width="10.7109375" style="169" bestFit="1" customWidth="1"/>
    <col min="27" max="27" width="9" style="169" bestFit="1" customWidth="1"/>
    <col min="28" max="28" width="12.42578125" style="169" bestFit="1" customWidth="1"/>
    <col min="29" max="16384" width="9.140625" style="169"/>
  </cols>
  <sheetData>
    <row r="1" spans="1:28" x14ac:dyDescent="0.3">
      <c r="A1" s="4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8" x14ac:dyDescent="0.3">
      <c r="C2" s="198"/>
      <c r="D2" s="198"/>
      <c r="E2" s="198"/>
      <c r="F2" s="198" t="s">
        <v>109</v>
      </c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1:28" ht="17.25" thickBot="1" x14ac:dyDescent="0.35"/>
    <row r="4" spans="1:28" ht="31.5" x14ac:dyDescent="0.3">
      <c r="A4" s="257" t="s">
        <v>12</v>
      </c>
      <c r="B4" s="259" t="s">
        <v>13</v>
      </c>
      <c r="C4" s="199" t="s">
        <v>110</v>
      </c>
      <c r="D4" s="199" t="s">
        <v>111</v>
      </c>
      <c r="E4" s="199" t="s">
        <v>112</v>
      </c>
      <c r="F4" s="199" t="s">
        <v>113</v>
      </c>
      <c r="G4" s="200" t="s">
        <v>114</v>
      </c>
      <c r="H4" s="199" t="s">
        <v>115</v>
      </c>
      <c r="I4" s="261" t="s">
        <v>116</v>
      </c>
      <c r="J4" s="263" t="s">
        <v>117</v>
      </c>
    </row>
    <row r="5" spans="1:28" ht="17.25" thickBot="1" x14ac:dyDescent="0.35">
      <c r="A5" s="258"/>
      <c r="B5" s="260"/>
      <c r="C5" s="201">
        <v>70.44</v>
      </c>
      <c r="D5" s="201">
        <v>53.92</v>
      </c>
      <c r="E5" s="201">
        <v>40.44</v>
      </c>
      <c r="F5" s="201">
        <v>40.44</v>
      </c>
      <c r="G5" s="202">
        <v>67.400000000000006</v>
      </c>
      <c r="H5" s="201"/>
      <c r="I5" s="262"/>
      <c r="J5" s="264"/>
    </row>
    <row r="6" spans="1:28" x14ac:dyDescent="0.3">
      <c r="A6" s="203">
        <v>1</v>
      </c>
      <c r="B6" s="204" t="s">
        <v>43</v>
      </c>
      <c r="C6" s="205">
        <v>70.44</v>
      </c>
      <c r="D6" s="205">
        <v>53.92</v>
      </c>
      <c r="E6" s="205">
        <v>40.44</v>
      </c>
      <c r="F6" s="205">
        <v>40.44</v>
      </c>
      <c r="G6" s="206" t="s">
        <v>118</v>
      </c>
      <c r="H6" s="205">
        <v>20</v>
      </c>
      <c r="I6" s="207">
        <f t="shared" ref="I6:I11" si="0">H6*3</f>
        <v>60</v>
      </c>
      <c r="J6" s="208">
        <f>I6*F6</f>
        <v>2426.3999999999996</v>
      </c>
      <c r="L6" s="209"/>
    </row>
    <row r="7" spans="1:28" x14ac:dyDescent="0.3">
      <c r="A7" s="210">
        <v>2</v>
      </c>
      <c r="B7" s="211" t="s">
        <v>44</v>
      </c>
      <c r="C7" s="205">
        <v>70.44</v>
      </c>
      <c r="D7" s="212">
        <v>53.92</v>
      </c>
      <c r="E7" s="212">
        <v>40.44</v>
      </c>
      <c r="F7" s="213" t="s">
        <v>118</v>
      </c>
      <c r="G7" s="213" t="s">
        <v>118</v>
      </c>
      <c r="H7" s="212">
        <v>50</v>
      </c>
      <c r="I7" s="214">
        <f t="shared" si="0"/>
        <v>150</v>
      </c>
      <c r="J7" s="215">
        <f>I7*E7</f>
        <v>6066</v>
      </c>
      <c r="L7" s="209"/>
    </row>
    <row r="8" spans="1:28" x14ac:dyDescent="0.3">
      <c r="A8" s="203">
        <v>3</v>
      </c>
      <c r="B8" s="211" t="s">
        <v>45</v>
      </c>
      <c r="C8" s="205">
        <v>70.44</v>
      </c>
      <c r="D8" s="212">
        <v>53.92</v>
      </c>
      <c r="E8" s="212">
        <v>40.44</v>
      </c>
      <c r="F8" s="213" t="s">
        <v>118</v>
      </c>
      <c r="G8" s="213" t="s">
        <v>118</v>
      </c>
      <c r="H8" s="212">
        <v>60</v>
      </c>
      <c r="I8" s="214">
        <f t="shared" si="0"/>
        <v>180</v>
      </c>
      <c r="J8" s="215">
        <f>I8*E8</f>
        <v>7279.2</v>
      </c>
      <c r="L8" s="209"/>
    </row>
    <row r="9" spans="1:28" x14ac:dyDescent="0.3">
      <c r="A9" s="210">
        <v>4</v>
      </c>
      <c r="B9" s="211" t="s">
        <v>46</v>
      </c>
      <c r="C9" s="205">
        <v>70.44</v>
      </c>
      <c r="D9" s="213" t="s">
        <v>118</v>
      </c>
      <c r="E9" s="213" t="s">
        <v>118</v>
      </c>
      <c r="F9" s="213" t="s">
        <v>118</v>
      </c>
      <c r="G9" s="213" t="s">
        <v>118</v>
      </c>
      <c r="H9" s="212">
        <v>40</v>
      </c>
      <c r="I9" s="214">
        <f t="shared" si="0"/>
        <v>120</v>
      </c>
      <c r="J9" s="215">
        <f>I9*C9</f>
        <v>8452.7999999999993</v>
      </c>
      <c r="L9" s="209"/>
    </row>
    <row r="10" spans="1:28" x14ac:dyDescent="0.3">
      <c r="A10" s="203">
        <v>5</v>
      </c>
      <c r="B10" s="211" t="s">
        <v>41</v>
      </c>
      <c r="C10" s="205">
        <v>70.44</v>
      </c>
      <c r="D10" s="212">
        <v>53.92</v>
      </c>
      <c r="E10" s="212">
        <v>40.44</v>
      </c>
      <c r="F10" s="213" t="s">
        <v>118</v>
      </c>
      <c r="G10" s="216">
        <v>67.400000000000006</v>
      </c>
      <c r="H10" s="212">
        <v>56</v>
      </c>
      <c r="I10" s="214">
        <f t="shared" si="0"/>
        <v>168</v>
      </c>
      <c r="J10" s="215">
        <f>I10*E10</f>
        <v>6793.92</v>
      </c>
      <c r="L10" s="209"/>
    </row>
    <row r="11" spans="1:28" x14ac:dyDescent="0.3">
      <c r="A11" s="210">
        <v>6</v>
      </c>
      <c r="B11" s="217" t="s">
        <v>119</v>
      </c>
      <c r="C11" s="205">
        <v>70.44</v>
      </c>
      <c r="D11" s="212">
        <v>53.92</v>
      </c>
      <c r="E11" s="212">
        <v>40.44</v>
      </c>
      <c r="F11" s="213" t="s">
        <v>118</v>
      </c>
      <c r="G11" s="213" t="s">
        <v>118</v>
      </c>
      <c r="H11" s="212">
        <v>40</v>
      </c>
      <c r="I11" s="214">
        <f t="shared" si="0"/>
        <v>120</v>
      </c>
      <c r="J11" s="215">
        <f>I11*E11</f>
        <v>4852.7999999999993</v>
      </c>
      <c r="L11" s="209"/>
    </row>
    <row r="12" spans="1:28" x14ac:dyDescent="0.3">
      <c r="A12" s="218"/>
      <c r="B12" s="219"/>
      <c r="C12" s="220"/>
      <c r="D12" s="221"/>
      <c r="E12" s="221"/>
      <c r="F12" s="221"/>
      <c r="G12" s="221"/>
      <c r="H12" s="221"/>
    </row>
    <row r="13" spans="1:28" ht="17.25" thickBot="1" x14ac:dyDescent="0.35">
      <c r="A13" s="218"/>
      <c r="B13" s="219"/>
      <c r="C13" s="220"/>
      <c r="D13" s="221"/>
      <c r="E13" s="221"/>
      <c r="F13" s="221"/>
      <c r="G13" s="221"/>
      <c r="H13" s="221"/>
    </row>
    <row r="14" spans="1:28" x14ac:dyDescent="0.3">
      <c r="A14" s="265" t="s">
        <v>12</v>
      </c>
      <c r="B14" s="267" t="s">
        <v>13</v>
      </c>
      <c r="C14" s="269" t="s">
        <v>116</v>
      </c>
      <c r="D14" s="271" t="s">
        <v>117</v>
      </c>
      <c r="E14" s="273" t="s">
        <v>22</v>
      </c>
      <c r="F14" s="275" t="s">
        <v>91</v>
      </c>
      <c r="G14" s="221"/>
      <c r="H14" s="221"/>
    </row>
    <row r="15" spans="1:28" x14ac:dyDescent="0.3">
      <c r="A15" s="266"/>
      <c r="B15" s="268"/>
      <c r="C15" s="270"/>
      <c r="D15" s="272"/>
      <c r="E15" s="274"/>
      <c r="F15" s="276"/>
      <c r="G15" s="221"/>
      <c r="H15" s="221"/>
    </row>
    <row r="16" spans="1:28" x14ac:dyDescent="0.3">
      <c r="A16" s="227">
        <v>1</v>
      </c>
      <c r="B16" s="229" t="s">
        <v>43</v>
      </c>
      <c r="C16" s="214">
        <f>I6</f>
        <v>60</v>
      </c>
      <c r="D16" s="170">
        <f>J6</f>
        <v>2426.3999999999996</v>
      </c>
      <c r="E16" s="228">
        <f>'11.3 sept influentat de august'!F33</f>
        <v>2417.64</v>
      </c>
      <c r="F16" s="228" t="str">
        <f>IF(E16&gt;D16,"depaseste","bine")</f>
        <v>bine</v>
      </c>
      <c r="G16" s="222"/>
      <c r="H16" s="221"/>
      <c r="I16" s="15"/>
    </row>
    <row r="17" spans="1:9" x14ac:dyDescent="0.3">
      <c r="A17" s="227">
        <v>2</v>
      </c>
      <c r="B17" s="229" t="s">
        <v>44</v>
      </c>
      <c r="C17" s="214">
        <f t="shared" ref="C17:D20" si="1">I7</f>
        <v>150</v>
      </c>
      <c r="D17" s="170">
        <f t="shared" si="1"/>
        <v>6066</v>
      </c>
      <c r="E17" s="228">
        <f>'11.3 sept influentat de august'!F34</f>
        <v>6066</v>
      </c>
      <c r="F17" s="228" t="str">
        <f t="shared" ref="F17:F20" si="2">IF(E17&gt;D17,"depaseste","bine")</f>
        <v>bine</v>
      </c>
      <c r="G17" s="222"/>
      <c r="H17" s="221"/>
      <c r="I17" s="15"/>
    </row>
    <row r="18" spans="1:9" x14ac:dyDescent="0.3">
      <c r="A18" s="227">
        <v>3</v>
      </c>
      <c r="B18" s="211" t="s">
        <v>45</v>
      </c>
      <c r="C18" s="214">
        <f t="shared" si="1"/>
        <v>180</v>
      </c>
      <c r="D18" s="170">
        <f t="shared" si="1"/>
        <v>7279.2</v>
      </c>
      <c r="E18" s="228">
        <f>'11.3 sept influentat de august'!F35</f>
        <v>7279</v>
      </c>
      <c r="F18" s="228" t="str">
        <f t="shared" si="2"/>
        <v>bine</v>
      </c>
      <c r="G18" s="222">
        <f>D18-E18</f>
        <v>0.1999999999998181</v>
      </c>
      <c r="H18" s="221"/>
      <c r="I18" s="15"/>
    </row>
    <row r="19" spans="1:9" x14ac:dyDescent="0.3">
      <c r="A19" s="227">
        <v>4</v>
      </c>
      <c r="B19" s="211" t="s">
        <v>46</v>
      </c>
      <c r="C19" s="214">
        <f t="shared" si="1"/>
        <v>120</v>
      </c>
      <c r="D19" s="170">
        <f t="shared" si="1"/>
        <v>8452.7999999999993</v>
      </c>
      <c r="E19" s="228">
        <f>'11.3 sept influentat de august'!F36</f>
        <v>4199</v>
      </c>
      <c r="F19" s="228" t="str">
        <f t="shared" si="2"/>
        <v>bine</v>
      </c>
      <c r="G19" s="221"/>
      <c r="H19" s="221"/>
      <c r="I19" s="15"/>
    </row>
    <row r="20" spans="1:9" x14ac:dyDescent="0.3">
      <c r="A20" s="227">
        <v>5</v>
      </c>
      <c r="B20" s="229" t="s">
        <v>41</v>
      </c>
      <c r="C20" s="214">
        <f t="shared" si="1"/>
        <v>168</v>
      </c>
      <c r="D20" s="170">
        <f t="shared" si="1"/>
        <v>6793.92</v>
      </c>
      <c r="E20" s="228">
        <f>'11.3 sept influentat de august'!F37</f>
        <v>6778.28</v>
      </c>
      <c r="F20" s="228" t="str">
        <f t="shared" si="2"/>
        <v>bine</v>
      </c>
      <c r="G20" s="222">
        <f>D20-E20</f>
        <v>15.640000000000327</v>
      </c>
      <c r="H20" s="221"/>
      <c r="I20" s="15"/>
    </row>
    <row r="21" spans="1:9" x14ac:dyDescent="0.3">
      <c r="A21" s="227"/>
      <c r="B21" s="75" t="s">
        <v>35</v>
      </c>
      <c r="C21" s="214"/>
      <c r="D21" s="170"/>
      <c r="E21" s="228">
        <f>'11.3 sept influentat de august'!F38</f>
        <v>0</v>
      </c>
      <c r="F21" s="228"/>
      <c r="G21" s="221"/>
      <c r="H21" s="221"/>
      <c r="I21" s="15"/>
    </row>
    <row r="22" spans="1:9" x14ac:dyDescent="0.3">
      <c r="A22" s="227">
        <v>6</v>
      </c>
      <c r="B22" s="217" t="s">
        <v>119</v>
      </c>
      <c r="C22" s="214">
        <f>I11</f>
        <v>120</v>
      </c>
      <c r="D22" s="170">
        <f>J11</f>
        <v>4852.7999999999993</v>
      </c>
      <c r="E22" s="228">
        <f>'11.3 sept influentat de august'!F39</f>
        <v>4852</v>
      </c>
      <c r="F22" s="228" t="str">
        <f>IF(E22&gt;D22,"depaseste","bine")</f>
        <v>bine</v>
      </c>
      <c r="G22" s="221"/>
      <c r="H22" s="221"/>
      <c r="I22" s="15"/>
    </row>
    <row r="23" spans="1:9" x14ac:dyDescent="0.3">
      <c r="A23" s="227"/>
      <c r="B23" s="75" t="s">
        <v>47</v>
      </c>
      <c r="C23" s="214"/>
      <c r="D23" s="170"/>
      <c r="E23" s="228">
        <f>'11.3 sept influentat de august'!F40</f>
        <v>0</v>
      </c>
      <c r="F23" s="228"/>
      <c r="G23" s="221"/>
      <c r="H23" s="221"/>
      <c r="I23" s="15"/>
    </row>
    <row r="24" spans="1:9" x14ac:dyDescent="0.3">
      <c r="A24" s="223"/>
      <c r="B24" s="224"/>
      <c r="C24" s="225"/>
      <c r="D24" s="226"/>
      <c r="E24" s="222"/>
      <c r="F24" s="222"/>
      <c r="G24" s="221"/>
      <c r="H24" s="221"/>
      <c r="I24" s="15"/>
    </row>
  </sheetData>
  <mergeCells count="10">
    <mergeCell ref="A4:A5"/>
    <mergeCell ref="B4:B5"/>
    <mergeCell ref="I4:I5"/>
    <mergeCell ref="J4:J5"/>
    <mergeCell ref="A14:A15"/>
    <mergeCell ref="B14:B15"/>
    <mergeCell ref="C14:C15"/>
    <mergeCell ref="D14:D15"/>
    <mergeCell ref="E14:E15"/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11.contract= serv august</vt:lpstr>
      <vt:lpstr>11.1 serv august </vt:lpstr>
      <vt:lpstr>11.2 repartizare economii</vt:lpstr>
      <vt:lpstr>11.3 sept influentat de august</vt:lpstr>
      <vt:lpstr>suma max eco</vt:lpstr>
      <vt:lpstr>'11.contract= serv august'!Print_Titles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Monica</cp:lastModifiedBy>
  <cp:lastPrinted>2023-09-18T12:25:14Z</cp:lastPrinted>
  <dcterms:created xsi:type="dcterms:W3CDTF">2023-08-09T10:06:39Z</dcterms:created>
  <dcterms:modified xsi:type="dcterms:W3CDTF">2023-09-19T07:00:23Z</dcterms:modified>
</cp:coreProperties>
</file>