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P:\_AfisareSITE\PARA\"/>
    </mc:Choice>
  </mc:AlternateContent>
  <xr:revisionPtr revIDLastSave="0" documentId="13_ncr:1_{2CE48C27-7A18-48C9-9B5A-27A596E1D058}" xr6:coauthVersionLast="47" xr6:coauthVersionMax="47" xr10:uidLastSave="{00000000-0000-0000-0000-000000000000}"/>
  <bookViews>
    <workbookView xWindow="-120" yWindow="-120" windowWidth="29040" windowHeight="15720" tabRatio="598" activeTab="2" xr2:uid="{00000000-000D-0000-FFFF-FFFF00000000}"/>
  </bookViews>
  <sheets>
    <sheet name="contract" sheetId="12" r:id="rId1"/>
    <sheet name="serv dec" sheetId="11" r:id="rId2"/>
    <sheet name="suma max eco" sheetId="5" r:id="rId3"/>
  </sheets>
  <externalReferences>
    <externalReference r:id="rId4"/>
  </externalReferences>
  <definedNames>
    <definedName name="_xlnm.Print_Titles" localSheetId="0">contract!$9:$10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7" i="12" l="1"/>
  <c r="E77" i="12"/>
  <c r="F77" i="12"/>
  <c r="G77" i="12"/>
  <c r="H77" i="12"/>
  <c r="I77" i="12"/>
  <c r="J77" i="12"/>
  <c r="K77" i="12"/>
  <c r="L77" i="12"/>
  <c r="M77" i="12"/>
  <c r="N77" i="12"/>
  <c r="O77" i="12"/>
  <c r="D73" i="12"/>
  <c r="E73" i="12"/>
  <c r="F73" i="12"/>
  <c r="G73" i="12"/>
  <c r="H73" i="12"/>
  <c r="I73" i="12"/>
  <c r="J73" i="12"/>
  <c r="K73" i="12"/>
  <c r="L73" i="12"/>
  <c r="M73" i="12"/>
  <c r="N73" i="12"/>
  <c r="O73" i="12"/>
  <c r="O72" i="12"/>
  <c r="O71" i="12"/>
  <c r="D67" i="12"/>
  <c r="E67" i="12"/>
  <c r="F67" i="12"/>
  <c r="G67" i="12"/>
  <c r="H67" i="12"/>
  <c r="I67" i="12"/>
  <c r="J67" i="12"/>
  <c r="K67" i="12"/>
  <c r="L67" i="12"/>
  <c r="M67" i="12"/>
  <c r="N67" i="12"/>
  <c r="O67" i="12"/>
  <c r="O60" i="12"/>
  <c r="O61" i="12"/>
  <c r="O62" i="12"/>
  <c r="O63" i="12"/>
  <c r="O64" i="12"/>
  <c r="E91" i="12" s="1"/>
  <c r="O65" i="12"/>
  <c r="E90" i="12" s="1"/>
  <c r="O66" i="12"/>
  <c r="O59" i="12"/>
  <c r="D51" i="12"/>
  <c r="E51" i="12"/>
  <c r="F51" i="12"/>
  <c r="G51" i="12"/>
  <c r="H51" i="12"/>
  <c r="I51" i="12"/>
  <c r="J51" i="12"/>
  <c r="K51" i="12"/>
  <c r="L51" i="12"/>
  <c r="M51" i="12"/>
  <c r="N51" i="12"/>
  <c r="O51" i="12"/>
  <c r="O50" i="12"/>
  <c r="O49" i="12"/>
  <c r="D88" i="12" s="1"/>
  <c r="D45" i="12"/>
  <c r="E45" i="12"/>
  <c r="F45" i="12"/>
  <c r="G45" i="12"/>
  <c r="H45" i="12"/>
  <c r="H46" i="12" s="1"/>
  <c r="I45" i="12"/>
  <c r="J45" i="12"/>
  <c r="K45" i="12"/>
  <c r="L45" i="12"/>
  <c r="M45" i="12"/>
  <c r="N45" i="12"/>
  <c r="O45" i="12"/>
  <c r="O37" i="12"/>
  <c r="O38" i="12"/>
  <c r="K90" i="12" s="1"/>
  <c r="O39" i="12"/>
  <c r="K91" i="12" s="1"/>
  <c r="O40" i="12"/>
  <c r="K92" i="12" s="1"/>
  <c r="O41" i="12"/>
  <c r="K93" i="12" s="1"/>
  <c r="O42" i="12"/>
  <c r="K94" i="12" s="1"/>
  <c r="O43" i="12"/>
  <c r="O44" i="12"/>
  <c r="O36" i="12"/>
  <c r="D32" i="12"/>
  <c r="E32" i="12"/>
  <c r="F32" i="12"/>
  <c r="G32" i="12"/>
  <c r="H32" i="12"/>
  <c r="I32" i="12"/>
  <c r="J32" i="12"/>
  <c r="K32" i="12"/>
  <c r="L32" i="12"/>
  <c r="M32" i="12"/>
  <c r="N32" i="12"/>
  <c r="O32" i="12"/>
  <c r="O24" i="12"/>
  <c r="J89" i="12" s="1"/>
  <c r="O25" i="12"/>
  <c r="J90" i="12" s="1"/>
  <c r="O26" i="12"/>
  <c r="J91" i="12" s="1"/>
  <c r="O27" i="12"/>
  <c r="J92" i="12" s="1"/>
  <c r="O28" i="12"/>
  <c r="J93" i="12" s="1"/>
  <c r="O29" i="12"/>
  <c r="J94" i="12" s="1"/>
  <c r="O30" i="12"/>
  <c r="O31" i="12"/>
  <c r="O23" i="12"/>
  <c r="H37" i="11"/>
  <c r="H38" i="11"/>
  <c r="H39" i="11"/>
  <c r="H40" i="11"/>
  <c r="H41" i="11"/>
  <c r="H42" i="11"/>
  <c r="H43" i="11"/>
  <c r="H44" i="11"/>
  <c r="C51" i="11"/>
  <c r="D51" i="11"/>
  <c r="C45" i="11"/>
  <c r="D45" i="11"/>
  <c r="C32" i="11"/>
  <c r="D32" i="11"/>
  <c r="E50" i="11"/>
  <c r="E49" i="11"/>
  <c r="E51" i="11" s="1"/>
  <c r="E38" i="11"/>
  <c r="E39" i="11"/>
  <c r="E40" i="11"/>
  <c r="E41" i="11"/>
  <c r="E42" i="11"/>
  <c r="E43" i="11"/>
  <c r="E44" i="11"/>
  <c r="E37" i="11"/>
  <c r="E31" i="11"/>
  <c r="E30" i="11"/>
  <c r="E16" i="11"/>
  <c r="E17" i="11"/>
  <c r="E18" i="11"/>
  <c r="E19" i="11"/>
  <c r="E20" i="11"/>
  <c r="E21" i="11"/>
  <c r="E22" i="11"/>
  <c r="E23" i="11"/>
  <c r="E15" i="11"/>
  <c r="D20" i="5"/>
  <c r="D21" i="5"/>
  <c r="D22" i="5"/>
  <c r="D23" i="5"/>
  <c r="D24" i="5"/>
  <c r="D25" i="5"/>
  <c r="D19" i="5"/>
  <c r="G45" i="11"/>
  <c r="D24" i="11"/>
  <c r="C24" i="11"/>
  <c r="J95" i="12"/>
  <c r="C91" i="12"/>
  <c r="C73" i="12"/>
  <c r="C67" i="12"/>
  <c r="C51" i="12"/>
  <c r="D89" i="12"/>
  <c r="C45" i="12"/>
  <c r="K96" i="12"/>
  <c r="K95" i="12"/>
  <c r="K89" i="12"/>
  <c r="K88" i="12"/>
  <c r="C32" i="12"/>
  <c r="J88" i="12"/>
  <c r="H52" i="12" l="1"/>
  <c r="H33" i="12"/>
  <c r="H68" i="12"/>
  <c r="L89" i="12"/>
  <c r="N46" i="12"/>
  <c r="O46" i="12" s="1"/>
  <c r="N68" i="12"/>
  <c r="L88" i="12"/>
  <c r="N74" i="12"/>
  <c r="O74" i="12" s="1"/>
  <c r="L95" i="12"/>
  <c r="L94" i="12"/>
  <c r="H74" i="12"/>
  <c r="L93" i="12"/>
  <c r="N33" i="12"/>
  <c r="L92" i="12"/>
  <c r="E94" i="12"/>
  <c r="E89" i="12"/>
  <c r="F89" i="12" s="1"/>
  <c r="D92" i="12"/>
  <c r="D96" i="12" s="1"/>
  <c r="N52" i="12"/>
  <c r="O52" i="12" s="1"/>
  <c r="C90" i="12"/>
  <c r="F90" i="12" s="1"/>
  <c r="H45" i="11"/>
  <c r="E32" i="11"/>
  <c r="E45" i="11"/>
  <c r="E24" i="11"/>
  <c r="C94" i="12"/>
  <c r="L90" i="12"/>
  <c r="L91" i="12"/>
  <c r="K97" i="12"/>
  <c r="F91" i="12"/>
  <c r="C77" i="12"/>
  <c r="C88" i="12"/>
  <c r="J96" i="12"/>
  <c r="L96" i="12" s="1"/>
  <c r="E88" i="12"/>
  <c r="J97" i="12"/>
  <c r="C83" i="12" l="1"/>
  <c r="C80" i="12"/>
  <c r="O33" i="12"/>
  <c r="O68" i="12"/>
  <c r="F94" i="12"/>
  <c r="E92" i="12"/>
  <c r="E96" i="12" s="1"/>
  <c r="C82" i="12"/>
  <c r="L97" i="12"/>
  <c r="C79" i="12"/>
  <c r="F88" i="12"/>
  <c r="F92" i="12" s="1"/>
  <c r="C92" i="12"/>
  <c r="C96" i="12" s="1"/>
  <c r="H21" i="5"/>
  <c r="C84" i="12" l="1"/>
  <c r="F96" i="12"/>
  <c r="F97" i="12" s="1"/>
  <c r="C81" i="12"/>
  <c r="M79" i="12"/>
  <c r="G79" i="12"/>
  <c r="C85" i="12"/>
  <c r="F14" i="12"/>
  <c r="F15" i="12" s="1"/>
  <c r="F24" i="5" l="1"/>
  <c r="F25" i="5"/>
  <c r="F20" i="5"/>
  <c r="F21" i="5"/>
  <c r="F22" i="5"/>
  <c r="F23" i="5"/>
  <c r="F19" i="5"/>
  <c r="E20" i="5" l="1"/>
  <c r="E21" i="5"/>
  <c r="E22" i="5"/>
  <c r="E23" i="5"/>
  <c r="E24" i="5"/>
  <c r="E25" i="5"/>
  <c r="E19" i="5"/>
  <c r="I14" i="5" l="1"/>
  <c r="J14" i="5" s="1"/>
  <c r="I13" i="5"/>
  <c r="J13" i="5" s="1"/>
  <c r="I12" i="5"/>
  <c r="J12" i="5" s="1"/>
  <c r="I11" i="5"/>
  <c r="J11" i="5" s="1"/>
  <c r="I10" i="5"/>
  <c r="J10" i="5" s="1"/>
  <c r="I9" i="5"/>
  <c r="J9" i="5" s="1"/>
</calcChain>
</file>

<file path=xl/sharedStrings.xml><?xml version="1.0" encoding="utf-8"?>
<sst xmlns="http://schemas.openxmlformats.org/spreadsheetml/2006/main" count="299" uniqueCount="107">
  <si>
    <t>CAS IALOMITA</t>
  </si>
  <si>
    <t>SE APROBA,</t>
  </si>
  <si>
    <t>DIRECTOR GENERAL,</t>
  </si>
  <si>
    <t xml:space="preserve">   DIRECTOR EX R.C.</t>
  </si>
  <si>
    <t xml:space="preserve">        EC   DOINA STAN</t>
  </si>
  <si>
    <t>EC ANDA BUSUIOC</t>
  </si>
  <si>
    <t>LEI</t>
  </si>
  <si>
    <t>CREDIT DE ANGAJAMENT APROBAT an 2023</t>
  </si>
  <si>
    <t xml:space="preserve">contractat </t>
  </si>
  <si>
    <t>1. LABORATOARE</t>
  </si>
  <si>
    <t>nr crt</t>
  </si>
  <si>
    <t>furnizor</t>
  </si>
  <si>
    <t>ianuarie   realizari</t>
  </si>
  <si>
    <t>februarie  realizari</t>
  </si>
  <si>
    <t>martie  realizari</t>
  </si>
  <si>
    <t>aprilie  realizari</t>
  </si>
  <si>
    <t>mai realizari</t>
  </si>
  <si>
    <t>iunie realizari</t>
  </si>
  <si>
    <t>dec</t>
  </si>
  <si>
    <t>AN 2023</t>
  </si>
  <si>
    <t>PHILOS</t>
  </si>
  <si>
    <t>MEDICTEST</t>
  </si>
  <si>
    <t>BIOMED</t>
  </si>
  <si>
    <t>PLUSS</t>
  </si>
  <si>
    <t>PROFDIAGNOSIS</t>
  </si>
  <si>
    <t>IMEX CELIA</t>
  </si>
  <si>
    <t>SPITAL SLOBOZIA</t>
  </si>
  <si>
    <t>SPITAL FETESTI</t>
  </si>
  <si>
    <t>SPITAL TANDAREI</t>
  </si>
  <si>
    <t>TOTAL</t>
  </si>
  <si>
    <t>SEM I</t>
  </si>
  <si>
    <t>SEM II</t>
  </si>
  <si>
    <t>1.1 MONITORIZARE LABORATOARE</t>
  </si>
  <si>
    <t>2. CITOLOGIE SI ANATOMIE PATOLOGICA</t>
  </si>
  <si>
    <t>SPITAL URZICENI</t>
  </si>
  <si>
    <t>3. ECOGRAFII</t>
  </si>
  <si>
    <t>CAMEGRO</t>
  </si>
  <si>
    <t>NERA</t>
  </si>
  <si>
    <t>MARINESCU DOINA</t>
  </si>
  <si>
    <t>LUNGU TACHE IONEL</t>
  </si>
  <si>
    <t>LUNGU MIHAIL PETRU</t>
  </si>
  <si>
    <t xml:space="preserve">3. RADIOLOGIE SI IMAGISTICA </t>
  </si>
  <si>
    <t>spital URZICENI</t>
  </si>
  <si>
    <t>total</t>
  </si>
  <si>
    <t>TOTAL CONTRACT</t>
  </si>
  <si>
    <t>TRIM I</t>
  </si>
  <si>
    <t>TRIM II</t>
  </si>
  <si>
    <t>semestrul I 2023</t>
  </si>
  <si>
    <t>TRIM  III</t>
  </si>
  <si>
    <t>TRIM IV</t>
  </si>
  <si>
    <t>semestrul II 2023</t>
  </si>
  <si>
    <t>contractat 2023</t>
  </si>
  <si>
    <t>contractat spitale</t>
  </si>
  <si>
    <t>laborator</t>
  </si>
  <si>
    <t>citologie</t>
  </si>
  <si>
    <t xml:space="preserve">rad si imag </t>
  </si>
  <si>
    <t>an 2023</t>
  </si>
  <si>
    <t>SLOBOZIA</t>
  </si>
  <si>
    <t>URZICENI</t>
  </si>
  <si>
    <t>FETESTI</t>
  </si>
  <si>
    <t>TANDAREI</t>
  </si>
  <si>
    <t>total spitale</t>
  </si>
  <si>
    <t>contractat privati</t>
  </si>
  <si>
    <t>total an 2023</t>
  </si>
  <si>
    <t>act curenta</t>
  </si>
  <si>
    <t>generala</t>
  </si>
  <si>
    <t>abdomen</t>
  </si>
  <si>
    <t>pelvis</t>
  </si>
  <si>
    <t>ganglionara</t>
  </si>
  <si>
    <t>transvaginala/transrectala</t>
  </si>
  <si>
    <t>nr ore/luna</t>
  </si>
  <si>
    <t>nr max eco/luna</t>
  </si>
  <si>
    <t>suma max</t>
  </si>
  <si>
    <t>X</t>
  </si>
  <si>
    <t>spital FETESTI</t>
  </si>
  <si>
    <t xml:space="preserve">INTOCMIT, </t>
  </si>
  <si>
    <t>MONICA MATEI</t>
  </si>
  <si>
    <t>furnizor cu monitorizare</t>
  </si>
  <si>
    <t xml:space="preserve">             DIRECTOR EX D.E.</t>
  </si>
  <si>
    <t xml:space="preserve">           ec DIANA LAURA NICOLAE</t>
  </si>
  <si>
    <t>spital TANDAREI</t>
  </si>
  <si>
    <t>spital SLOBOZIA</t>
  </si>
  <si>
    <t>august realizari</t>
  </si>
  <si>
    <t>monitor</t>
  </si>
  <si>
    <t>necontractat</t>
  </si>
  <si>
    <t>SUMA MAXIMA ECO 17.10.2023</t>
  </si>
  <si>
    <t>sept realizari</t>
  </si>
  <si>
    <t>oct realizari</t>
  </si>
  <si>
    <t>iulie realizari</t>
  </si>
  <si>
    <t>oct  realizari</t>
  </si>
  <si>
    <t>nov realizari</t>
  </si>
  <si>
    <t xml:space="preserve">necontractat </t>
  </si>
  <si>
    <t>BUGET CC 10181/21.12.2023 INREG LA CAS IL NR 12107/22.12.2023</t>
  </si>
  <si>
    <t>CA aprobat</t>
  </si>
  <si>
    <t>SERV DEC</t>
  </si>
  <si>
    <t>ctr-serv</t>
  </si>
  <si>
    <t>ctr dec</t>
  </si>
  <si>
    <t>max-serv</t>
  </si>
  <si>
    <t>dec realizari</t>
  </si>
  <si>
    <t xml:space="preserve">servicii luna decembrie 2023 </t>
  </si>
  <si>
    <t>27.  CONTRACT PARACLINIC  - FINAL  AN 2023</t>
  </si>
  <si>
    <t>CA NECONSUMAT</t>
  </si>
  <si>
    <t>%</t>
  </si>
  <si>
    <t>Servicii luna decembrie 2023</t>
  </si>
  <si>
    <t xml:space="preserve">  DIRECTOR EX D.E.</t>
  </si>
  <si>
    <t xml:space="preserve"> ec DIANA  NICOLAE</t>
  </si>
  <si>
    <t>Nr. 12326 din  29.12.2023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</si>
</sst>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1"/>
      <color theme="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i/>
      <sz val="12"/>
      <name val="Times New Roman"/>
      <family val="1"/>
    </font>
    <font>
      <b/>
      <sz val="11"/>
      <name val="Calibri"/>
      <family val="2"/>
      <scheme val="minor"/>
    </font>
    <font>
      <sz val="8"/>
      <name val="Times New Roman"/>
      <family val="1"/>
    </font>
    <font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04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 wrapText="1"/>
    </xf>
    <xf numFmtId="4" fontId="3" fillId="0" borderId="0" xfId="0" applyNumberFormat="1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7" fillId="0" borderId="0" xfId="0" applyFont="1"/>
    <xf numFmtId="4" fontId="1" fillId="0" borderId="10" xfId="0" applyNumberFormat="1" applyFont="1" applyBorder="1"/>
    <xf numFmtId="4" fontId="1" fillId="0" borderId="2" xfId="0" applyNumberFormat="1" applyFont="1" applyBorder="1"/>
    <xf numFmtId="4" fontId="1" fillId="0" borderId="11" xfId="0" applyNumberFormat="1" applyFont="1" applyBorder="1"/>
    <xf numFmtId="4" fontId="1" fillId="0" borderId="3" xfId="0" applyNumberFormat="1" applyFont="1" applyBorder="1"/>
    <xf numFmtId="4" fontId="1" fillId="0" borderId="12" xfId="0" applyNumberFormat="1" applyFont="1" applyBorder="1"/>
    <xf numFmtId="0" fontId="1" fillId="0" borderId="14" xfId="0" applyFont="1" applyBorder="1"/>
    <xf numFmtId="4" fontId="1" fillId="0" borderId="15" xfId="0" applyNumberFormat="1" applyFont="1" applyBorder="1"/>
    <xf numFmtId="4" fontId="1" fillId="0" borderId="16" xfId="0" applyNumberFormat="1" applyFont="1" applyBorder="1"/>
    <xf numFmtId="4" fontId="1" fillId="0" borderId="20" xfId="0" applyNumberFormat="1" applyFont="1" applyBorder="1"/>
    <xf numFmtId="0" fontId="3" fillId="0" borderId="6" xfId="1" applyFont="1" applyBorder="1"/>
    <xf numFmtId="4" fontId="1" fillId="2" borderId="0" xfId="0" applyNumberFormat="1" applyFont="1" applyFill="1"/>
    <xf numFmtId="0" fontId="8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8" fillId="0" borderId="4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4" fontId="4" fillId="0" borderId="9" xfId="0" applyNumberFormat="1" applyFont="1" applyBorder="1"/>
    <xf numFmtId="4" fontId="4" fillId="0" borderId="10" xfId="0" applyNumberFormat="1" applyFont="1" applyBorder="1"/>
    <xf numFmtId="4" fontId="3" fillId="0" borderId="12" xfId="0" applyNumberFormat="1" applyFont="1" applyBorder="1"/>
    <xf numFmtId="0" fontId="1" fillId="0" borderId="12" xfId="0" applyFont="1" applyBorder="1"/>
    <xf numFmtId="4" fontId="1" fillId="0" borderId="23" xfId="0" applyNumberFormat="1" applyFont="1" applyBorder="1"/>
    <xf numFmtId="0" fontId="9" fillId="0" borderId="16" xfId="0" applyFont="1" applyBorder="1"/>
    <xf numFmtId="4" fontId="3" fillId="0" borderId="16" xfId="0" applyNumberFormat="1" applyFont="1" applyBorder="1"/>
    <xf numFmtId="0" fontId="1" fillId="0" borderId="16" xfId="0" applyFont="1" applyBorder="1"/>
    <xf numFmtId="0" fontId="8" fillId="0" borderId="6" xfId="1" applyFont="1" applyBorder="1"/>
    <xf numFmtId="0" fontId="1" fillId="0" borderId="9" xfId="1" applyFont="1" applyBorder="1"/>
    <xf numFmtId="0" fontId="1" fillId="0" borderId="2" xfId="1" applyFont="1" applyBorder="1"/>
    <xf numFmtId="4" fontId="1" fillId="0" borderId="12" xfId="0" applyNumberFormat="1" applyFont="1" applyBorder="1" applyAlignment="1">
      <alignment horizontal="right" vertical="justify"/>
    </xf>
    <xf numFmtId="4" fontId="1" fillId="0" borderId="2" xfId="0" applyNumberFormat="1" applyFont="1" applyBorder="1" applyAlignment="1">
      <alignment horizontal="right" vertical="justify"/>
    </xf>
    <xf numFmtId="4" fontId="1" fillId="0" borderId="9" xfId="0" applyNumberFormat="1" applyFont="1" applyBorder="1" applyAlignment="1">
      <alignment horizontal="right" vertical="justify"/>
    </xf>
    <xf numFmtId="0" fontId="1" fillId="0" borderId="17" xfId="1" applyFont="1" applyBorder="1"/>
    <xf numFmtId="0" fontId="1" fillId="0" borderId="1" xfId="1" applyFont="1" applyBorder="1"/>
    <xf numFmtId="4" fontId="1" fillId="0" borderId="20" xfId="0" applyNumberFormat="1" applyFont="1" applyBorder="1" applyAlignment="1">
      <alignment horizontal="right" vertical="justify"/>
    </xf>
    <xf numFmtId="4" fontId="3" fillId="0" borderId="4" xfId="1" applyNumberFormat="1" applyFont="1" applyBorder="1"/>
    <xf numFmtId="0" fontId="3" fillId="0" borderId="0" xfId="1" applyFont="1"/>
    <xf numFmtId="4" fontId="3" fillId="0" borderId="0" xfId="1" applyNumberFormat="1" applyFont="1"/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2" xfId="1" applyFont="1" applyBorder="1" applyAlignment="1">
      <alignment horizontal="left"/>
    </xf>
    <xf numFmtId="4" fontId="1" fillId="0" borderId="10" xfId="0" applyNumberFormat="1" applyFont="1" applyBorder="1" applyAlignment="1">
      <alignment horizontal="right" vertical="justify"/>
    </xf>
    <xf numFmtId="0" fontId="1" fillId="0" borderId="13" xfId="1" applyFont="1" applyBorder="1" applyAlignment="1">
      <alignment horizontal="center"/>
    </xf>
    <xf numFmtId="0" fontId="1" fillId="0" borderId="14" xfId="1" applyFont="1" applyBorder="1" applyAlignment="1">
      <alignment horizontal="left"/>
    </xf>
    <xf numFmtId="4" fontId="4" fillId="0" borderId="9" xfId="0" applyNumberFormat="1" applyFont="1" applyBorder="1" applyAlignment="1">
      <alignment horizontal="right" vertical="justify"/>
    </xf>
    <xf numFmtId="4" fontId="4" fillId="0" borderId="12" xfId="0" applyNumberFormat="1" applyFont="1" applyBorder="1" applyAlignment="1">
      <alignment horizontal="right" vertical="justify"/>
    </xf>
    <xf numFmtId="4" fontId="4" fillId="0" borderId="2" xfId="0" applyNumberFormat="1" applyFont="1" applyBorder="1" applyAlignment="1">
      <alignment horizontal="right" vertical="justify"/>
    </xf>
    <xf numFmtId="4" fontId="4" fillId="0" borderId="10" xfId="0" applyNumberFormat="1" applyFont="1" applyBorder="1" applyAlignment="1">
      <alignment horizontal="right" vertical="justify"/>
    </xf>
    <xf numFmtId="0" fontId="4" fillId="0" borderId="17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18" xfId="1" applyFont="1" applyBorder="1"/>
    <xf numFmtId="0" fontId="1" fillId="0" borderId="25" xfId="0" applyFont="1" applyBorder="1" applyAlignment="1">
      <alignment horizontal="right"/>
    </xf>
    <xf numFmtId="0" fontId="1" fillId="0" borderId="25" xfId="0" applyFont="1" applyBorder="1"/>
    <xf numFmtId="4" fontId="1" fillId="0" borderId="26" xfId="0" applyNumberFormat="1" applyFont="1" applyBorder="1"/>
    <xf numFmtId="4" fontId="1" fillId="0" borderId="19" xfId="0" applyNumberFormat="1" applyFont="1" applyBorder="1"/>
    <xf numFmtId="4" fontId="1" fillId="0" borderId="27" xfId="0" applyNumberFormat="1" applyFont="1" applyBorder="1"/>
    <xf numFmtId="4" fontId="1" fillId="0" borderId="28" xfId="0" applyNumberFormat="1" applyFont="1" applyBorder="1"/>
    <xf numFmtId="4" fontId="1" fillId="0" borderId="1" xfId="0" applyNumberFormat="1" applyFont="1" applyBorder="1"/>
    <xf numFmtId="4" fontId="3" fillId="0" borderId="7" xfId="0" applyNumberFormat="1" applyFont="1" applyBorder="1"/>
    <xf numFmtId="0" fontId="3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4" fontId="3" fillId="0" borderId="33" xfId="0" applyNumberFormat="1" applyFont="1" applyBorder="1"/>
    <xf numFmtId="0" fontId="1" fillId="0" borderId="29" xfId="0" applyFont="1" applyBorder="1"/>
    <xf numFmtId="4" fontId="1" fillId="0" borderId="34" xfId="0" applyNumberFormat="1" applyFont="1" applyBorder="1"/>
    <xf numFmtId="0" fontId="1" fillId="0" borderId="18" xfId="0" applyFont="1" applyBorder="1"/>
    <xf numFmtId="4" fontId="1" fillId="0" borderId="35" xfId="0" applyNumberFormat="1" applyFont="1" applyBorder="1"/>
    <xf numFmtId="0" fontId="3" fillId="0" borderId="31" xfId="0" applyFont="1" applyBorder="1"/>
    <xf numFmtId="4" fontId="3" fillId="0" borderId="36" xfId="0" applyNumberFormat="1" applyFont="1" applyBorder="1"/>
    <xf numFmtId="0" fontId="3" fillId="0" borderId="18" xfId="0" applyFont="1" applyBorder="1" applyAlignment="1">
      <alignment horizontal="left"/>
    </xf>
    <xf numFmtId="4" fontId="3" fillId="0" borderId="35" xfId="0" applyNumberFormat="1" applyFont="1" applyBorder="1"/>
    <xf numFmtId="0" fontId="3" fillId="0" borderId="6" xfId="0" applyFont="1" applyBorder="1"/>
    <xf numFmtId="4" fontId="3" fillId="0" borderId="24" xfId="0" applyNumberFormat="1" applyFont="1" applyBorder="1"/>
    <xf numFmtId="0" fontId="3" fillId="0" borderId="16" xfId="0" applyFont="1" applyBorder="1"/>
    <xf numFmtId="0" fontId="3" fillId="0" borderId="16" xfId="0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1" fillId="0" borderId="7" xfId="0" applyNumberFormat="1" applyFont="1" applyBorder="1"/>
    <xf numFmtId="0" fontId="1" fillId="0" borderId="6" xfId="1" applyFont="1" applyBorder="1"/>
    <xf numFmtId="4" fontId="4" fillId="0" borderId="16" xfId="0" applyNumberFormat="1" applyFont="1" applyBorder="1"/>
    <xf numFmtId="0" fontId="13" fillId="0" borderId="0" xfId="0" applyFont="1"/>
    <xf numFmtId="0" fontId="3" fillId="0" borderId="30" xfId="0" applyFont="1" applyBorder="1"/>
    <xf numFmtId="4" fontId="3" fillId="0" borderId="34" xfId="0" applyNumberFormat="1" applyFont="1" applyBorder="1"/>
    <xf numFmtId="0" fontId="3" fillId="0" borderId="22" xfId="0" applyFont="1" applyBorder="1"/>
    <xf numFmtId="0" fontId="15" fillId="0" borderId="0" xfId="0" applyFont="1"/>
    <xf numFmtId="4" fontId="14" fillId="0" borderId="0" xfId="0" applyNumberFormat="1" applyFont="1"/>
    <xf numFmtId="0" fontId="2" fillId="3" borderId="37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 vertical="justify"/>
    </xf>
    <xf numFmtId="0" fontId="2" fillId="3" borderId="38" xfId="0" applyFont="1" applyFill="1" applyBorder="1" applyAlignment="1">
      <alignment horizontal="center"/>
    </xf>
    <xf numFmtId="4" fontId="2" fillId="3" borderId="38" xfId="0" applyNumberFormat="1" applyFont="1" applyFill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12" fillId="0" borderId="12" xfId="1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2" fillId="0" borderId="12" xfId="0" applyNumberFormat="1" applyFont="1" applyBorder="1"/>
    <xf numFmtId="4" fontId="6" fillId="0" borderId="11" xfId="0" applyNumberFormat="1" applyFont="1" applyBorder="1"/>
    <xf numFmtId="4" fontId="13" fillId="0" borderId="0" xfId="0" applyNumberFormat="1" applyFont="1"/>
    <xf numFmtId="0" fontId="12" fillId="0" borderId="13" xfId="1" applyFont="1" applyBorder="1" applyAlignment="1">
      <alignment horizontal="center"/>
    </xf>
    <xf numFmtId="0" fontId="12" fillId="0" borderId="16" xfId="1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2" fillId="0" borderId="16" xfId="0" applyNumberFormat="1" applyFont="1" applyBorder="1"/>
    <xf numFmtId="4" fontId="6" fillId="0" borderId="15" xfId="0" applyNumberFormat="1" applyFont="1" applyBorder="1"/>
    <xf numFmtId="4" fontId="2" fillId="0" borderId="16" xfId="0" applyNumberFormat="1" applyFont="1" applyBorder="1" applyAlignment="1">
      <alignment horizontal="center"/>
    </xf>
    <xf numFmtId="0" fontId="12" fillId="0" borderId="16" xfId="0" applyFont="1" applyBorder="1"/>
    <xf numFmtId="0" fontId="7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2" fillId="0" borderId="0" xfId="1" applyFont="1" applyAlignment="1">
      <alignment horizontal="center"/>
    </xf>
    <xf numFmtId="0" fontId="12" fillId="0" borderId="0" xfId="0" applyFont="1"/>
    <xf numFmtId="3" fontId="2" fillId="0" borderId="0" xfId="0" applyNumberFormat="1" applyFont="1"/>
    <xf numFmtId="4" fontId="6" fillId="0" borderId="0" xfId="0" applyNumberFormat="1" applyFont="1"/>
    <xf numFmtId="0" fontId="12" fillId="0" borderId="16" xfId="1" applyFont="1" applyBorder="1" applyAlignment="1">
      <alignment horizontal="center"/>
    </xf>
    <xf numFmtId="0" fontId="3" fillId="0" borderId="4" xfId="1" applyFont="1" applyBorder="1" applyAlignment="1">
      <alignment horizontal="center" vertical="justify"/>
    </xf>
    <xf numFmtId="0" fontId="3" fillId="0" borderId="5" xfId="1" applyFont="1" applyBorder="1" applyAlignment="1">
      <alignment horizontal="center" vertical="justify"/>
    </xf>
    <xf numFmtId="0" fontId="3" fillId="0" borderId="4" xfId="0" applyFont="1" applyBorder="1" applyAlignment="1">
      <alignment horizontal="center" vertical="justify"/>
    </xf>
    <xf numFmtId="0" fontId="3" fillId="0" borderId="7" xfId="0" applyFont="1" applyBorder="1" applyAlignment="1">
      <alignment horizontal="center" vertical="justify"/>
    </xf>
    <xf numFmtId="0" fontId="3" fillId="0" borderId="8" xfId="0" applyFont="1" applyBorder="1" applyAlignment="1">
      <alignment horizontal="center" vertical="justify"/>
    </xf>
    <xf numFmtId="0" fontId="4" fillId="0" borderId="13" xfId="1" applyFont="1" applyBorder="1" applyAlignment="1">
      <alignment horizontal="center"/>
    </xf>
    <xf numFmtId="0" fontId="4" fillId="0" borderId="16" xfId="0" applyFont="1" applyBorder="1"/>
    <xf numFmtId="0" fontId="11" fillId="0" borderId="16" xfId="1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4" fontId="13" fillId="0" borderId="16" xfId="0" applyNumberFormat="1" applyFont="1" applyBorder="1"/>
    <xf numFmtId="4" fontId="13" fillId="0" borderId="14" xfId="0" applyNumberFormat="1" applyFont="1" applyBorder="1" applyAlignment="1">
      <alignment horizontal="center"/>
    </xf>
    <xf numFmtId="0" fontId="8" fillId="0" borderId="0" xfId="1" applyFont="1"/>
    <xf numFmtId="4" fontId="4" fillId="0" borderId="0" xfId="0" applyNumberFormat="1" applyFont="1"/>
    <xf numFmtId="0" fontId="1" fillId="0" borderId="13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center"/>
    </xf>
    <xf numFmtId="4" fontId="10" fillId="0" borderId="0" xfId="0" applyNumberFormat="1" applyFont="1"/>
    <xf numFmtId="0" fontId="4" fillId="0" borderId="14" xfId="0" applyFont="1" applyBorder="1"/>
    <xf numFmtId="0" fontId="3" fillId="0" borderId="0" xfId="0" applyFont="1" applyAlignment="1">
      <alignment horizontal="center" wrapText="1"/>
    </xf>
    <xf numFmtId="4" fontId="4" fillId="0" borderId="14" xfId="0" applyNumberFormat="1" applyFont="1" applyBorder="1"/>
    <xf numFmtId="0" fontId="8" fillId="0" borderId="16" xfId="0" applyFont="1" applyBorder="1"/>
    <xf numFmtId="0" fontId="12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1" fillId="0" borderId="9" xfId="0" applyFont="1" applyBorder="1"/>
    <xf numFmtId="0" fontId="1" fillId="0" borderId="2" xfId="0" applyFont="1" applyBorder="1"/>
    <xf numFmtId="0" fontId="1" fillId="0" borderId="17" xfId="0" applyFont="1" applyBorder="1"/>
    <xf numFmtId="0" fontId="1" fillId="0" borderId="1" xfId="0" applyFont="1" applyBorder="1"/>
    <xf numFmtId="4" fontId="3" fillId="0" borderId="6" xfId="0" applyNumberFormat="1" applyFont="1" applyBorder="1"/>
    <xf numFmtId="0" fontId="4" fillId="0" borderId="9" xfId="0" applyFont="1" applyBorder="1"/>
    <xf numFmtId="0" fontId="4" fillId="0" borderId="12" xfId="0" applyFont="1" applyBorder="1"/>
    <xf numFmtId="4" fontId="4" fillId="0" borderId="2" xfId="0" applyNumberFormat="1" applyFont="1" applyBorder="1"/>
    <xf numFmtId="0" fontId="4" fillId="0" borderId="13" xfId="0" applyFont="1" applyBorder="1"/>
    <xf numFmtId="0" fontId="4" fillId="0" borderId="20" xfId="0" applyFont="1" applyBorder="1"/>
    <xf numFmtId="4" fontId="4" fillId="0" borderId="19" xfId="0" applyNumberFormat="1" applyFont="1" applyBorder="1"/>
    <xf numFmtId="4" fontId="8" fillId="0" borderId="6" xfId="0" applyNumberFormat="1" applyFont="1" applyBorder="1"/>
    <xf numFmtId="4" fontId="8" fillId="0" borderId="0" xfId="0" applyNumberFormat="1" applyFont="1"/>
    <xf numFmtId="0" fontId="4" fillId="0" borderId="1" xfId="0" applyFont="1" applyBorder="1"/>
    <xf numFmtId="4" fontId="3" fillId="0" borderId="4" xfId="0" applyNumberFormat="1" applyFont="1" applyBorder="1"/>
    <xf numFmtId="0" fontId="19" fillId="0" borderId="2" xfId="0" applyFont="1" applyBorder="1"/>
    <xf numFmtId="0" fontId="19" fillId="0" borderId="14" xfId="0" applyFont="1" applyBorder="1"/>
    <xf numFmtId="0" fontId="19" fillId="0" borderId="1" xfId="0" applyFont="1" applyBorder="1"/>
    <xf numFmtId="4" fontId="3" fillId="0" borderId="21" xfId="0" applyNumberFormat="1" applyFont="1" applyBorder="1"/>
    <xf numFmtId="4" fontId="1" fillId="0" borderId="0" xfId="0" applyNumberFormat="1" applyFont="1" applyAlignment="1">
      <alignment horizontal="center"/>
    </xf>
    <xf numFmtId="4" fontId="1" fillId="4" borderId="16" xfId="0" applyNumberFormat="1" applyFont="1" applyFill="1" applyBorder="1"/>
    <xf numFmtId="4" fontId="1" fillId="4" borderId="12" xfId="0" applyNumberFormat="1" applyFont="1" applyFill="1" applyBorder="1"/>
    <xf numFmtId="0" fontId="7" fillId="4" borderId="7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4" fontId="1" fillId="4" borderId="20" xfId="0" applyNumberFormat="1" applyFont="1" applyFill="1" applyBorder="1"/>
    <xf numFmtId="4" fontId="3" fillId="4" borderId="7" xfId="0" applyNumberFormat="1" applyFont="1" applyFill="1" applyBorder="1"/>
    <xf numFmtId="0" fontId="7" fillId="4" borderId="7" xfId="0" applyFont="1" applyFill="1" applyBorder="1"/>
    <xf numFmtId="0" fontId="7" fillId="0" borderId="7" xfId="0" applyFont="1" applyBorder="1"/>
    <xf numFmtId="4" fontId="3" fillId="0" borderId="7" xfId="1" applyNumberFormat="1" applyFont="1" applyBorder="1"/>
    <xf numFmtId="4" fontId="3" fillId="4" borderId="7" xfId="1" applyNumberFormat="1" applyFont="1" applyFill="1" applyBorder="1"/>
    <xf numFmtId="0" fontId="12" fillId="0" borderId="7" xfId="0" applyFont="1" applyBorder="1"/>
    <xf numFmtId="0" fontId="3" fillId="0" borderId="21" xfId="0" applyFont="1" applyBorder="1" applyAlignment="1">
      <alignment horizontal="center"/>
    </xf>
    <xf numFmtId="4" fontId="1" fillId="0" borderId="14" xfId="0" applyNumberFormat="1" applyFont="1" applyBorder="1"/>
    <xf numFmtId="4" fontId="3" fillId="4" borderId="0" xfId="0" applyNumberFormat="1" applyFont="1" applyFill="1"/>
    <xf numFmtId="0" fontId="3" fillId="4" borderId="0" xfId="0" applyFont="1" applyFill="1"/>
    <xf numFmtId="4" fontId="8" fillId="0" borderId="21" xfId="0" applyNumberFormat="1" applyFont="1" applyBorder="1"/>
    <xf numFmtId="0" fontId="20" fillId="0" borderId="0" xfId="0" applyFont="1"/>
    <xf numFmtId="0" fontId="17" fillId="0" borderId="0" xfId="0" applyFont="1" applyAlignment="1">
      <alignment vertical="center"/>
    </xf>
    <xf numFmtId="0" fontId="3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1" fillId="3" borderId="39" xfId="1" applyFont="1" applyFill="1" applyBorder="1" applyAlignment="1">
      <alignment horizontal="center" vertical="center"/>
    </xf>
    <xf numFmtId="0" fontId="11" fillId="3" borderId="33" xfId="1" applyFont="1" applyFill="1" applyBorder="1" applyAlignment="1">
      <alignment horizontal="center" vertical="center"/>
    </xf>
    <xf numFmtId="0" fontId="11" fillId="3" borderId="37" xfId="1" applyFont="1" applyFill="1" applyBorder="1" applyAlignment="1">
      <alignment horizontal="center" vertical="center"/>
    </xf>
    <xf numFmtId="0" fontId="11" fillId="3" borderId="38" xfId="1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justify"/>
    </xf>
    <xf numFmtId="0" fontId="2" fillId="3" borderId="38" xfId="0" applyFont="1" applyFill="1" applyBorder="1" applyAlignment="1">
      <alignment horizontal="center" vertical="justify"/>
    </xf>
    <xf numFmtId="0" fontId="2" fillId="3" borderId="40" xfId="0" applyFont="1" applyFill="1" applyBorder="1" applyAlignment="1">
      <alignment horizontal="center" vertical="justify"/>
    </xf>
    <xf numFmtId="0" fontId="2" fillId="3" borderId="41" xfId="0" applyFont="1" applyFill="1" applyBorder="1" applyAlignment="1">
      <alignment horizontal="center" vertical="justify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CONTRACTARE%202023\1.%20PARACLINIC%20_2023\1.Valori%20contract%20%202023\1.Valori%20contract%2001.07.2023\5.%20CONTRACT%20=%20monitor%20iun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5,contract =monitor iunie"/>
      <sheetName val="serv monitor iunie"/>
    </sheetNames>
    <sheetDataSet>
      <sheetData sheetId="0"/>
      <sheetData sheetId="1">
        <row r="24">
          <cell r="G24">
            <v>18064.8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9DDAF-0BFB-4B2B-B65A-1E25A5921DD8}">
  <dimension ref="A1:R97"/>
  <sheetViews>
    <sheetView workbookViewId="0">
      <selection activeCell="B64" sqref="B64"/>
    </sheetView>
  </sheetViews>
  <sheetFormatPr defaultRowHeight="15" x14ac:dyDescent="0.25"/>
  <cols>
    <col min="1" max="1" width="7" style="1" customWidth="1"/>
    <col min="2" max="2" width="24.5703125" style="1" customWidth="1"/>
    <col min="3" max="3" width="13.140625" style="1" customWidth="1"/>
    <col min="4" max="4" width="13.7109375" style="1" customWidth="1"/>
    <col min="5" max="5" width="15.42578125" style="1" customWidth="1"/>
    <col min="6" max="6" width="12.85546875" style="1" customWidth="1"/>
    <col min="7" max="7" width="12.7109375" style="1" customWidth="1"/>
    <col min="8" max="8" width="13.42578125" style="1" customWidth="1"/>
    <col min="9" max="9" width="13.42578125" style="1" bestFit="1" customWidth="1"/>
    <col min="10" max="10" width="11.85546875" style="1" customWidth="1"/>
    <col min="11" max="13" width="11.28515625" style="1" bestFit="1" customWidth="1"/>
    <col min="14" max="14" width="11.42578125" style="1" bestFit="1" customWidth="1"/>
    <col min="15" max="15" width="13.140625" style="1" bestFit="1" customWidth="1"/>
    <col min="16" max="17" width="9.140625" style="1"/>
    <col min="18" max="18" width="11.42578125" style="1" bestFit="1" customWidth="1"/>
    <col min="19" max="16384" width="9.140625" style="1"/>
  </cols>
  <sheetData>
    <row r="1" spans="1:11" x14ac:dyDescent="0.25">
      <c r="A1" s="2" t="s">
        <v>0</v>
      </c>
    </row>
    <row r="2" spans="1:11" ht="15" customHeight="1" x14ac:dyDescent="0.25">
      <c r="A2" s="193" t="s">
        <v>106</v>
      </c>
      <c r="B2" s="193"/>
      <c r="F2" s="149"/>
      <c r="G2" s="149"/>
      <c r="H2" s="149"/>
      <c r="I2" s="149"/>
    </row>
    <row r="3" spans="1:11" x14ac:dyDescent="0.25">
      <c r="A3" s="2"/>
      <c r="B3" s="2"/>
      <c r="C3" s="2"/>
      <c r="D3" s="2"/>
      <c r="E3" s="2"/>
      <c r="F3" s="3" t="s">
        <v>1</v>
      </c>
      <c r="G3" s="2"/>
      <c r="I3" s="2"/>
    </row>
    <row r="4" spans="1:11" x14ac:dyDescent="0.25">
      <c r="A4" s="2" t="s">
        <v>2</v>
      </c>
      <c r="B4" s="2"/>
      <c r="E4" s="2" t="s">
        <v>78</v>
      </c>
      <c r="H4" s="2"/>
      <c r="J4" s="2" t="s">
        <v>3</v>
      </c>
    </row>
    <row r="5" spans="1:11" x14ac:dyDescent="0.25">
      <c r="A5" s="2" t="s">
        <v>4</v>
      </c>
      <c r="B5" s="2"/>
      <c r="E5" s="2" t="s">
        <v>79</v>
      </c>
      <c r="H5" s="2"/>
      <c r="J5" s="2" t="s">
        <v>5</v>
      </c>
    </row>
    <row r="6" spans="1:11" x14ac:dyDescent="0.25">
      <c r="A6" s="2"/>
      <c r="B6" s="2"/>
      <c r="E6" s="2"/>
      <c r="H6" s="2"/>
      <c r="J6" s="2"/>
    </row>
    <row r="7" spans="1:11" x14ac:dyDescent="0.25">
      <c r="A7" s="2"/>
      <c r="B7" s="2"/>
      <c r="E7" s="2"/>
      <c r="H7" s="2"/>
      <c r="J7" s="2"/>
    </row>
    <row r="8" spans="1:11" x14ac:dyDescent="0.25">
      <c r="A8" s="2"/>
      <c r="B8" s="2"/>
      <c r="D8" s="2"/>
      <c r="H8" s="2"/>
    </row>
    <row r="9" spans="1:11" x14ac:dyDescent="0.25">
      <c r="A9" s="2"/>
      <c r="C9" s="4" t="s">
        <v>100</v>
      </c>
      <c r="D9" s="153"/>
      <c r="E9" s="153"/>
      <c r="F9" s="154"/>
      <c r="G9" s="154"/>
      <c r="H9" s="154"/>
      <c r="I9" s="154"/>
    </row>
    <row r="10" spans="1:11" x14ac:dyDescent="0.25">
      <c r="A10" s="2"/>
      <c r="D10" s="4" t="s">
        <v>99</v>
      </c>
      <c r="E10" s="153"/>
      <c r="F10" s="154"/>
      <c r="G10" s="154"/>
      <c r="H10" s="154"/>
      <c r="I10" s="154"/>
    </row>
    <row r="11" spans="1:11" ht="13.5" customHeight="1" x14ac:dyDescent="0.25">
      <c r="A11" s="2"/>
      <c r="B11" s="2"/>
      <c r="C11" s="2"/>
      <c r="E11" s="4"/>
      <c r="F11" s="149"/>
      <c r="G11" s="154"/>
      <c r="H11" s="154"/>
      <c r="I11" s="154"/>
    </row>
    <row r="12" spans="1:11" ht="15.75" thickBot="1" x14ac:dyDescent="0.3">
      <c r="A12" s="2"/>
      <c r="B12" s="5"/>
      <c r="C12" s="155"/>
      <c r="D12" s="155"/>
      <c r="E12" s="155"/>
      <c r="F12" s="149" t="s">
        <v>6</v>
      </c>
      <c r="K12" s="2"/>
    </row>
    <row r="13" spans="1:11" ht="15.75" thickBot="1" x14ac:dyDescent="0.3">
      <c r="B13" s="87" t="s">
        <v>7</v>
      </c>
      <c r="C13" s="98"/>
      <c r="D13" s="98"/>
      <c r="E13" s="98"/>
      <c r="F13" s="88">
        <v>8693020</v>
      </c>
      <c r="G13" s="6"/>
      <c r="H13" s="194"/>
      <c r="I13" s="195"/>
      <c r="J13" s="195"/>
      <c r="K13" s="195"/>
    </row>
    <row r="14" spans="1:11" ht="15.75" thickBot="1" x14ac:dyDescent="0.3">
      <c r="B14" s="74" t="s">
        <v>8</v>
      </c>
      <c r="C14" s="96"/>
      <c r="D14" s="96"/>
      <c r="E14" s="96"/>
      <c r="F14" s="97">
        <f>O77</f>
        <v>8657399.2199999988</v>
      </c>
      <c r="G14" s="6"/>
      <c r="H14" s="194"/>
      <c r="I14" s="195"/>
      <c r="J14" s="195"/>
      <c r="K14" s="195"/>
    </row>
    <row r="15" spans="1:11" ht="15.75" thickBot="1" x14ac:dyDescent="0.3">
      <c r="B15" s="87" t="s">
        <v>91</v>
      </c>
      <c r="C15" s="98"/>
      <c r="D15" s="98"/>
      <c r="E15" s="98"/>
      <c r="F15" s="88">
        <f>F13-F14</f>
        <v>35620.780000001192</v>
      </c>
      <c r="G15" s="6"/>
      <c r="H15" s="6"/>
      <c r="I15" s="6"/>
    </row>
    <row r="16" spans="1:11" x14ac:dyDescent="0.25">
      <c r="B16" s="29"/>
      <c r="C16" s="29"/>
      <c r="D16" s="29"/>
      <c r="E16" s="29"/>
      <c r="F16" s="142"/>
      <c r="G16" s="6"/>
      <c r="H16" s="6"/>
      <c r="I16" s="6"/>
    </row>
    <row r="17" spans="1:18" x14ac:dyDescent="0.25">
      <c r="G17" s="6"/>
      <c r="H17" s="6"/>
      <c r="I17" s="6"/>
    </row>
    <row r="18" spans="1:18" x14ac:dyDescent="0.25">
      <c r="B18" s="29" t="s">
        <v>92</v>
      </c>
      <c r="C18" s="29"/>
      <c r="D18" s="29"/>
      <c r="E18" s="29"/>
      <c r="F18" s="142"/>
      <c r="G18" s="142"/>
      <c r="H18" s="6"/>
      <c r="I18" s="6"/>
    </row>
    <row r="19" spans="1:18" x14ac:dyDescent="0.25">
      <c r="B19" s="29" t="s">
        <v>93</v>
      </c>
      <c r="C19" s="142">
        <v>8693020</v>
      </c>
      <c r="D19" s="29"/>
      <c r="E19" s="29"/>
      <c r="F19" s="142"/>
      <c r="G19" s="142"/>
      <c r="H19" s="6"/>
      <c r="I19" s="6"/>
    </row>
    <row r="20" spans="1:18" x14ac:dyDescent="0.25">
      <c r="B20" s="29"/>
      <c r="C20" s="29"/>
      <c r="D20" s="29"/>
      <c r="E20" s="29"/>
      <c r="F20" s="142"/>
      <c r="G20" s="142"/>
      <c r="H20" s="6"/>
      <c r="I20" s="6"/>
    </row>
    <row r="21" spans="1:18" ht="15.75" thickBot="1" x14ac:dyDescent="0.3">
      <c r="A21" s="2" t="s">
        <v>9</v>
      </c>
      <c r="B21" s="7"/>
      <c r="F21" s="8"/>
    </row>
    <row r="22" spans="1:18" ht="30" thickBot="1" x14ac:dyDescent="0.3">
      <c r="A22" s="9" t="s">
        <v>10</v>
      </c>
      <c r="B22" s="10" t="s">
        <v>11</v>
      </c>
      <c r="C22" s="11" t="s">
        <v>12</v>
      </c>
      <c r="D22" s="12" t="s">
        <v>13</v>
      </c>
      <c r="E22" s="12" t="s">
        <v>14</v>
      </c>
      <c r="F22" s="13" t="s">
        <v>15</v>
      </c>
      <c r="G22" s="14" t="s">
        <v>16</v>
      </c>
      <c r="H22" s="13" t="s">
        <v>17</v>
      </c>
      <c r="I22" s="13" t="s">
        <v>88</v>
      </c>
      <c r="J22" s="13" t="s">
        <v>82</v>
      </c>
      <c r="K22" s="13" t="s">
        <v>86</v>
      </c>
      <c r="L22" s="13" t="s">
        <v>87</v>
      </c>
      <c r="M22" s="13" t="s">
        <v>90</v>
      </c>
      <c r="N22" s="13" t="s">
        <v>98</v>
      </c>
      <c r="O22" s="187" t="s">
        <v>19</v>
      </c>
      <c r="P22" s="15"/>
      <c r="Q22" s="15"/>
      <c r="R22" s="15"/>
    </row>
    <row r="23" spans="1:18" x14ac:dyDescent="0.25">
      <c r="A23" s="156">
        <v>1</v>
      </c>
      <c r="B23" s="157" t="s">
        <v>20</v>
      </c>
      <c r="C23" s="20">
        <v>74234.11</v>
      </c>
      <c r="D23" s="20">
        <v>78241.31</v>
      </c>
      <c r="E23" s="20">
        <v>76342.5</v>
      </c>
      <c r="F23" s="20">
        <v>74313.78</v>
      </c>
      <c r="G23" s="20">
        <v>83073.72</v>
      </c>
      <c r="H23" s="20">
        <v>67755</v>
      </c>
      <c r="I23" s="20">
        <v>86024.85</v>
      </c>
      <c r="J23" s="20">
        <v>91816.99</v>
      </c>
      <c r="K23" s="20">
        <v>94637.08</v>
      </c>
      <c r="L23" s="16">
        <v>91058.49</v>
      </c>
      <c r="M23" s="16">
        <v>84244.44</v>
      </c>
      <c r="N23" s="17">
        <v>62590.65</v>
      </c>
      <c r="O23" s="36">
        <f>SUM(C23:N23)</f>
        <v>964332.91999999981</v>
      </c>
    </row>
    <row r="24" spans="1:18" x14ac:dyDescent="0.25">
      <c r="A24" s="143">
        <v>2</v>
      </c>
      <c r="B24" s="21" t="s">
        <v>21</v>
      </c>
      <c r="C24" s="23">
        <v>58320.75</v>
      </c>
      <c r="D24" s="23">
        <v>61465.13</v>
      </c>
      <c r="E24" s="23">
        <v>59954.34</v>
      </c>
      <c r="F24" s="23">
        <v>59623.79</v>
      </c>
      <c r="G24" s="23">
        <v>68808.990000000005</v>
      </c>
      <c r="H24" s="23">
        <v>55150.32</v>
      </c>
      <c r="I24" s="23">
        <v>74942.45</v>
      </c>
      <c r="J24" s="23">
        <v>78093.94</v>
      </c>
      <c r="K24" s="23">
        <v>81585.19</v>
      </c>
      <c r="L24" s="16">
        <v>78196.070000000007</v>
      </c>
      <c r="M24" s="16">
        <v>65093.84</v>
      </c>
      <c r="N24" s="188">
        <v>70772.33</v>
      </c>
      <c r="O24" s="36">
        <f t="shared" ref="O24:O31" si="0">SUM(C24:N24)</f>
        <v>812007.1399999999</v>
      </c>
    </row>
    <row r="25" spans="1:18" x14ac:dyDescent="0.25">
      <c r="A25" s="143">
        <v>3</v>
      </c>
      <c r="B25" s="21" t="s">
        <v>22</v>
      </c>
      <c r="C25" s="23">
        <v>77173.320000000007</v>
      </c>
      <c r="D25" s="23">
        <v>81328.210000000006</v>
      </c>
      <c r="E25" s="23">
        <v>79337.41</v>
      </c>
      <c r="F25" s="23">
        <v>84107.31</v>
      </c>
      <c r="G25" s="23">
        <v>80003.28</v>
      </c>
      <c r="H25" s="23">
        <v>71551.240000000005</v>
      </c>
      <c r="I25" s="23">
        <v>88253.84</v>
      </c>
      <c r="J25" s="23">
        <v>83487.8</v>
      </c>
      <c r="K25" s="23">
        <v>80686.81</v>
      </c>
      <c r="L25" s="16">
        <v>92610.37</v>
      </c>
      <c r="M25" s="16">
        <v>72541.33</v>
      </c>
      <c r="N25" s="188">
        <v>83877.22</v>
      </c>
      <c r="O25" s="36">
        <f t="shared" si="0"/>
        <v>974958.1399999999</v>
      </c>
    </row>
    <row r="26" spans="1:18" x14ac:dyDescent="0.25">
      <c r="A26" s="143">
        <v>4</v>
      </c>
      <c r="B26" s="21" t="s">
        <v>23</v>
      </c>
      <c r="C26" s="23">
        <v>82499.789999999994</v>
      </c>
      <c r="D26" s="23">
        <v>86945.51</v>
      </c>
      <c r="E26" s="23">
        <v>84832.99</v>
      </c>
      <c r="F26" s="23">
        <v>81552.14</v>
      </c>
      <c r="G26" s="23">
        <v>85663.65</v>
      </c>
      <c r="H26" s="23">
        <v>84027.6</v>
      </c>
      <c r="I26" s="23">
        <v>98177.89</v>
      </c>
      <c r="J26" s="23">
        <v>102228.56</v>
      </c>
      <c r="K26" s="23">
        <v>107063.07</v>
      </c>
      <c r="L26" s="16">
        <v>102595.33</v>
      </c>
      <c r="M26" s="16">
        <v>95760.22</v>
      </c>
      <c r="N26" s="188">
        <v>61611.99</v>
      </c>
      <c r="O26" s="36">
        <f t="shared" si="0"/>
        <v>1072958.74</v>
      </c>
    </row>
    <row r="27" spans="1:18" x14ac:dyDescent="0.25">
      <c r="A27" s="143">
        <v>5</v>
      </c>
      <c r="B27" s="21" t="s">
        <v>24</v>
      </c>
      <c r="C27" s="23">
        <v>59239.79</v>
      </c>
      <c r="D27" s="23">
        <v>62431.07</v>
      </c>
      <c r="E27" s="23">
        <v>60896.959999999999</v>
      </c>
      <c r="F27" s="23">
        <v>65399.94</v>
      </c>
      <c r="G27" s="23">
        <v>59615.62</v>
      </c>
      <c r="H27" s="23">
        <v>58323.82</v>
      </c>
      <c r="I27" s="23">
        <v>81383.48</v>
      </c>
      <c r="J27" s="23">
        <v>82036.44</v>
      </c>
      <c r="K27" s="23">
        <v>77096.990000000005</v>
      </c>
      <c r="L27" s="16">
        <v>86138.17</v>
      </c>
      <c r="M27" s="16">
        <v>69889.350000000006</v>
      </c>
      <c r="N27" s="188">
        <v>64656.38</v>
      </c>
      <c r="O27" s="36">
        <f t="shared" si="0"/>
        <v>827108.01</v>
      </c>
    </row>
    <row r="28" spans="1:18" x14ac:dyDescent="0.25">
      <c r="A28" s="143">
        <v>6</v>
      </c>
      <c r="B28" s="21" t="s">
        <v>25</v>
      </c>
      <c r="C28" s="23">
        <v>56037.98</v>
      </c>
      <c r="D28" s="23">
        <v>56322</v>
      </c>
      <c r="E28" s="23">
        <v>57856.18</v>
      </c>
      <c r="F28" s="23">
        <v>61559.35</v>
      </c>
      <c r="G28" s="23">
        <v>70808.41</v>
      </c>
      <c r="H28" s="23">
        <v>55008.160000000003</v>
      </c>
      <c r="I28" s="23">
        <v>62588.95</v>
      </c>
      <c r="J28" s="23">
        <v>65682.39</v>
      </c>
      <c r="K28" s="23">
        <v>68298.42</v>
      </c>
      <c r="L28" s="16">
        <v>65475.5</v>
      </c>
      <c r="M28" s="16">
        <v>57079.23</v>
      </c>
      <c r="N28" s="188">
        <v>46895.07</v>
      </c>
      <c r="O28" s="36">
        <f t="shared" si="0"/>
        <v>723611.64</v>
      </c>
    </row>
    <row r="29" spans="1:18" x14ac:dyDescent="0.25">
      <c r="A29" s="143">
        <v>7</v>
      </c>
      <c r="B29" s="21" t="s">
        <v>26</v>
      </c>
      <c r="C29" s="23">
        <v>56726.31</v>
      </c>
      <c r="D29" s="23">
        <v>60244.82</v>
      </c>
      <c r="E29" s="23">
        <v>62268.14</v>
      </c>
      <c r="F29" s="23">
        <v>56797.24</v>
      </c>
      <c r="G29" s="23">
        <v>60236.74</v>
      </c>
      <c r="H29" s="23">
        <v>59600.23</v>
      </c>
      <c r="I29" s="23">
        <v>63777.18</v>
      </c>
      <c r="J29" s="23">
        <v>58135.64</v>
      </c>
      <c r="K29" s="23">
        <v>67704.34</v>
      </c>
      <c r="L29" s="16">
        <v>71599.05</v>
      </c>
      <c r="M29" s="16">
        <v>64837.09</v>
      </c>
      <c r="N29" s="188">
        <v>34367.43</v>
      </c>
      <c r="O29" s="36">
        <f t="shared" si="0"/>
        <v>716294.21000000008</v>
      </c>
    </row>
    <row r="30" spans="1:18" x14ac:dyDescent="0.25">
      <c r="A30" s="143">
        <v>8</v>
      </c>
      <c r="B30" s="21" t="s">
        <v>27</v>
      </c>
      <c r="C30" s="23">
        <v>22033.56</v>
      </c>
      <c r="D30" s="23">
        <v>24495.43</v>
      </c>
      <c r="E30" s="23">
        <v>25655.14</v>
      </c>
      <c r="F30" s="23">
        <v>24937.18</v>
      </c>
      <c r="G30" s="23">
        <v>25414.76</v>
      </c>
      <c r="H30" s="23">
        <v>25192.41</v>
      </c>
      <c r="I30" s="23">
        <v>31532.84</v>
      </c>
      <c r="J30" s="23">
        <v>31893.91</v>
      </c>
      <c r="K30" s="23">
        <v>35347.14</v>
      </c>
      <c r="L30" s="16">
        <v>34703.360000000001</v>
      </c>
      <c r="M30" s="16">
        <v>23652.75</v>
      </c>
      <c r="N30" s="188">
        <v>27013.31</v>
      </c>
      <c r="O30" s="36">
        <f t="shared" si="0"/>
        <v>331871.78999999998</v>
      </c>
    </row>
    <row r="31" spans="1:18" ht="15.75" thickBot="1" x14ac:dyDescent="0.3">
      <c r="A31" s="158">
        <v>9</v>
      </c>
      <c r="B31" s="159" t="s">
        <v>28</v>
      </c>
      <c r="C31" s="24">
        <v>25515.040000000001</v>
      </c>
      <c r="D31" s="24">
        <v>22815.74</v>
      </c>
      <c r="E31" s="24">
        <v>34814.07</v>
      </c>
      <c r="F31" s="24">
        <v>28629.51</v>
      </c>
      <c r="G31" s="24">
        <v>34563.11</v>
      </c>
      <c r="H31" s="24">
        <v>34354.54</v>
      </c>
      <c r="I31" s="24">
        <v>24558.51</v>
      </c>
      <c r="J31" s="24">
        <v>27412.67</v>
      </c>
      <c r="K31" s="24">
        <v>23964.52</v>
      </c>
      <c r="L31" s="16">
        <v>28159.73</v>
      </c>
      <c r="M31" s="16">
        <v>28543.72</v>
      </c>
      <c r="N31" s="72">
        <v>18300</v>
      </c>
      <c r="O31" s="36">
        <f t="shared" si="0"/>
        <v>331631.16000000003</v>
      </c>
    </row>
    <row r="32" spans="1:18" ht="15.75" thickBot="1" x14ac:dyDescent="0.3">
      <c r="A32" s="25"/>
      <c r="B32" s="25" t="s">
        <v>29</v>
      </c>
      <c r="C32" s="160">
        <f>SUM(C23:C31)</f>
        <v>511780.64999999991</v>
      </c>
      <c r="D32" s="160">
        <f t="shared" ref="D32:O32" si="1">SUM(D23:D31)</f>
        <v>534289.22000000009</v>
      </c>
      <c r="E32" s="160">
        <f t="shared" si="1"/>
        <v>541957.73</v>
      </c>
      <c r="F32" s="160">
        <f t="shared" si="1"/>
        <v>536920.24</v>
      </c>
      <c r="G32" s="160">
        <f t="shared" si="1"/>
        <v>568188.28</v>
      </c>
      <c r="H32" s="160">
        <f t="shared" si="1"/>
        <v>510963.31999999995</v>
      </c>
      <c r="I32" s="160">
        <f t="shared" si="1"/>
        <v>611239.99</v>
      </c>
      <c r="J32" s="160">
        <f t="shared" si="1"/>
        <v>620788.34000000008</v>
      </c>
      <c r="K32" s="160">
        <f t="shared" si="1"/>
        <v>636383.56000000006</v>
      </c>
      <c r="L32" s="160">
        <f t="shared" si="1"/>
        <v>650536.06999999995</v>
      </c>
      <c r="M32" s="160">
        <f t="shared" si="1"/>
        <v>561641.96999999986</v>
      </c>
      <c r="N32" s="160">
        <f t="shared" si="1"/>
        <v>470084.38</v>
      </c>
      <c r="O32" s="174">
        <f t="shared" si="1"/>
        <v>6754773.7499999991</v>
      </c>
      <c r="R32" s="8"/>
    </row>
    <row r="33" spans="1:16" x14ac:dyDescent="0.25">
      <c r="G33" s="1" t="s">
        <v>30</v>
      </c>
      <c r="H33" s="8">
        <f>SUM(C32:H32)</f>
        <v>3204099.44</v>
      </c>
      <c r="K33" s="8"/>
      <c r="M33" s="1" t="s">
        <v>31</v>
      </c>
      <c r="N33" s="26">
        <f>SUM(I32:N32)</f>
        <v>3550674.3099999996</v>
      </c>
      <c r="O33" s="8">
        <f>N33+H33</f>
        <v>6754773.75</v>
      </c>
    </row>
    <row r="34" spans="1:16" ht="15.75" thickBot="1" x14ac:dyDescent="0.3">
      <c r="A34" s="27" t="s">
        <v>32</v>
      </c>
      <c r="B34" s="28"/>
      <c r="C34" s="29"/>
      <c r="D34" s="29"/>
      <c r="E34" s="29"/>
      <c r="F34" s="29"/>
      <c r="G34" s="29"/>
      <c r="H34" s="29"/>
      <c r="I34" s="29"/>
    </row>
    <row r="35" spans="1:16" ht="30" thickBot="1" x14ac:dyDescent="0.3">
      <c r="A35" s="30" t="s">
        <v>10</v>
      </c>
      <c r="B35" s="31" t="s">
        <v>11</v>
      </c>
      <c r="C35" s="11" t="s">
        <v>12</v>
      </c>
      <c r="D35" s="12" t="s">
        <v>13</v>
      </c>
      <c r="E35" s="12" t="s">
        <v>14</v>
      </c>
      <c r="F35" s="13" t="s">
        <v>15</v>
      </c>
      <c r="G35" s="14" t="s">
        <v>16</v>
      </c>
      <c r="H35" s="13" t="s">
        <v>17</v>
      </c>
      <c r="I35" s="13" t="s">
        <v>88</v>
      </c>
      <c r="J35" s="13" t="s">
        <v>82</v>
      </c>
      <c r="K35" s="13" t="s">
        <v>86</v>
      </c>
      <c r="L35" s="13" t="s">
        <v>89</v>
      </c>
      <c r="M35" s="13" t="s">
        <v>90</v>
      </c>
      <c r="N35" s="13" t="s">
        <v>18</v>
      </c>
      <c r="O35" s="187" t="s">
        <v>19</v>
      </c>
    </row>
    <row r="36" spans="1:16" x14ac:dyDescent="0.25">
      <c r="A36" s="161">
        <v>1</v>
      </c>
      <c r="B36" s="162" t="s">
        <v>20</v>
      </c>
      <c r="C36" s="163"/>
      <c r="D36" s="163"/>
      <c r="E36" s="163"/>
      <c r="F36" s="32">
        <v>0</v>
      </c>
      <c r="G36" s="32">
        <v>0</v>
      </c>
      <c r="H36" s="33">
        <v>0</v>
      </c>
      <c r="I36" s="34"/>
      <c r="J36" s="35"/>
      <c r="K36" s="35"/>
      <c r="L36" s="35"/>
      <c r="M36" s="20"/>
      <c r="N36" s="17"/>
      <c r="O36" s="36">
        <f>SUM(C36:N36)</f>
        <v>0</v>
      </c>
    </row>
    <row r="37" spans="1:16" x14ac:dyDescent="0.25">
      <c r="A37" s="164">
        <v>2</v>
      </c>
      <c r="B37" s="136" t="s">
        <v>21</v>
      </c>
      <c r="C37" s="163">
        <v>13318.18</v>
      </c>
      <c r="D37" s="163">
        <v>14863.48</v>
      </c>
      <c r="E37" s="163">
        <v>19774.62</v>
      </c>
      <c r="F37" s="32">
        <v>9301.83</v>
      </c>
      <c r="G37" s="32">
        <v>18500.34</v>
      </c>
      <c r="H37" s="33">
        <v>12138.93</v>
      </c>
      <c r="I37" s="94">
        <v>8688.3799999999992</v>
      </c>
      <c r="J37" s="136">
        <v>8330.84</v>
      </c>
      <c r="K37" s="136">
        <v>9946.5</v>
      </c>
      <c r="L37" s="94">
        <v>16023.32</v>
      </c>
      <c r="M37" s="94">
        <v>12297.51</v>
      </c>
      <c r="N37" s="150"/>
      <c r="O37" s="36">
        <f t="shared" ref="O37:O44" si="2">SUM(C37:N37)</f>
        <v>143183.93000000002</v>
      </c>
    </row>
    <row r="38" spans="1:16" x14ac:dyDescent="0.25">
      <c r="A38" s="164">
        <v>3</v>
      </c>
      <c r="B38" s="136" t="s">
        <v>22</v>
      </c>
      <c r="C38" s="163">
        <v>561.83000000000004</v>
      </c>
      <c r="D38" s="163">
        <v>837.99</v>
      </c>
      <c r="E38" s="163">
        <v>1199.52</v>
      </c>
      <c r="F38" s="32">
        <v>946.97</v>
      </c>
      <c r="G38" s="32">
        <v>923.1</v>
      </c>
      <c r="H38" s="33">
        <v>339.04</v>
      </c>
      <c r="I38" s="94">
        <v>394.63</v>
      </c>
      <c r="J38" s="136">
        <v>963.94</v>
      </c>
      <c r="K38" s="136">
        <v>811.86</v>
      </c>
      <c r="L38" s="94">
        <v>694.67</v>
      </c>
      <c r="M38" s="94">
        <v>5210.8599999999997</v>
      </c>
      <c r="N38" s="150"/>
      <c r="O38" s="36">
        <f t="shared" si="2"/>
        <v>12884.41</v>
      </c>
    </row>
    <row r="39" spans="1:16" x14ac:dyDescent="0.25">
      <c r="A39" s="164">
        <v>4</v>
      </c>
      <c r="B39" s="136" t="s">
        <v>23</v>
      </c>
      <c r="C39" s="163"/>
      <c r="D39" s="163"/>
      <c r="E39" s="163"/>
      <c r="F39" s="32">
        <v>0</v>
      </c>
      <c r="G39" s="32">
        <v>0</v>
      </c>
      <c r="H39" s="33">
        <v>0</v>
      </c>
      <c r="I39" s="94"/>
      <c r="J39" s="136"/>
      <c r="K39" s="136"/>
      <c r="L39" s="94"/>
      <c r="M39" s="94">
        <v>1571.51</v>
      </c>
      <c r="N39" s="150"/>
      <c r="O39" s="36">
        <f t="shared" si="2"/>
        <v>1571.51</v>
      </c>
    </row>
    <row r="40" spans="1:16" x14ac:dyDescent="0.25">
      <c r="A40" s="164">
        <v>5</v>
      </c>
      <c r="B40" s="136" t="s">
        <v>24</v>
      </c>
      <c r="C40" s="163">
        <v>6742.32</v>
      </c>
      <c r="D40" s="163">
        <v>8724.24</v>
      </c>
      <c r="E40" s="163">
        <v>10001.209999999999</v>
      </c>
      <c r="F40" s="32">
        <v>4755.99</v>
      </c>
      <c r="G40" s="32">
        <v>6782.15</v>
      </c>
      <c r="H40" s="23">
        <v>5497.64</v>
      </c>
      <c r="I40" s="94">
        <v>6838.43</v>
      </c>
      <c r="J40" s="136">
        <v>4585.43</v>
      </c>
      <c r="K40" s="136">
        <v>4292.57</v>
      </c>
      <c r="L40" s="94">
        <v>10995.74</v>
      </c>
      <c r="M40" s="94">
        <v>10779.44</v>
      </c>
      <c r="N40" s="150"/>
      <c r="O40" s="36">
        <f t="shared" si="2"/>
        <v>79995.16</v>
      </c>
    </row>
    <row r="41" spans="1:16" x14ac:dyDescent="0.25">
      <c r="A41" s="164">
        <v>6</v>
      </c>
      <c r="B41" s="136" t="s">
        <v>25</v>
      </c>
      <c r="C41" s="163"/>
      <c r="D41" s="163">
        <v>222.43</v>
      </c>
      <c r="E41" s="163">
        <v>475.39</v>
      </c>
      <c r="F41" s="32">
        <v>75.97</v>
      </c>
      <c r="G41" s="32">
        <v>0</v>
      </c>
      <c r="H41" s="33">
        <v>0</v>
      </c>
      <c r="I41" s="94"/>
      <c r="J41" s="151"/>
      <c r="K41" s="136"/>
      <c r="L41" s="94"/>
      <c r="M41" s="94">
        <v>4188.88</v>
      </c>
      <c r="N41" s="150"/>
      <c r="O41" s="36">
        <f t="shared" si="2"/>
        <v>4962.67</v>
      </c>
    </row>
    <row r="42" spans="1:16" x14ac:dyDescent="0.25">
      <c r="A42" s="164">
        <v>7</v>
      </c>
      <c r="B42" s="136" t="s">
        <v>26</v>
      </c>
      <c r="C42" s="163"/>
      <c r="D42" s="163"/>
      <c r="E42" s="163"/>
      <c r="F42" s="32">
        <v>0</v>
      </c>
      <c r="G42" s="32">
        <v>0</v>
      </c>
      <c r="H42" s="33">
        <v>0</v>
      </c>
      <c r="I42" s="94"/>
      <c r="J42" s="136"/>
      <c r="K42" s="136"/>
      <c r="L42" s="94"/>
      <c r="M42" s="94"/>
      <c r="N42" s="150"/>
      <c r="O42" s="36">
        <f t="shared" si="2"/>
        <v>0</v>
      </c>
    </row>
    <row r="43" spans="1:16" x14ac:dyDescent="0.25">
      <c r="A43" s="164">
        <v>8</v>
      </c>
      <c r="B43" s="136" t="s">
        <v>27</v>
      </c>
      <c r="C43" s="163"/>
      <c r="D43" s="163">
        <v>777.02</v>
      </c>
      <c r="E43" s="163"/>
      <c r="F43" s="32">
        <v>230.24</v>
      </c>
      <c r="G43" s="32">
        <v>0</v>
      </c>
      <c r="H43" s="33">
        <v>89.19</v>
      </c>
      <c r="I43" s="94">
        <v>114.95</v>
      </c>
      <c r="J43" s="136"/>
      <c r="K43" s="136">
        <v>324.83</v>
      </c>
      <c r="L43" s="94">
        <v>365.82</v>
      </c>
      <c r="M43" s="94">
        <v>612.37</v>
      </c>
      <c r="N43" s="150"/>
      <c r="O43" s="36">
        <f t="shared" si="2"/>
        <v>2514.42</v>
      </c>
    </row>
    <row r="44" spans="1:16" ht="15.75" thickBot="1" x14ac:dyDescent="0.3">
      <c r="A44" s="164">
        <v>9</v>
      </c>
      <c r="B44" s="165" t="s">
        <v>28</v>
      </c>
      <c r="C44" s="166"/>
      <c r="D44" s="166"/>
      <c r="E44" s="163"/>
      <c r="F44" s="32">
        <v>0</v>
      </c>
      <c r="G44" s="32">
        <v>0</v>
      </c>
      <c r="H44" s="33">
        <v>0</v>
      </c>
      <c r="I44" s="38"/>
      <c r="J44" s="136"/>
      <c r="K44" s="136"/>
      <c r="L44" s="136"/>
      <c r="M44" s="94"/>
      <c r="N44" s="150"/>
      <c r="O44" s="36">
        <f t="shared" si="2"/>
        <v>0</v>
      </c>
    </row>
    <row r="45" spans="1:16" ht="15.75" thickBot="1" x14ac:dyDescent="0.3">
      <c r="A45" s="40"/>
      <c r="B45" s="40" t="s">
        <v>29</v>
      </c>
      <c r="C45" s="167">
        <f>SUM(C36:C44)</f>
        <v>20622.330000000002</v>
      </c>
      <c r="D45" s="167">
        <f t="shared" ref="D45:O45" si="3">SUM(D36:D44)</f>
        <v>25425.16</v>
      </c>
      <c r="E45" s="167">
        <f t="shared" si="3"/>
        <v>31450.739999999998</v>
      </c>
      <c r="F45" s="167">
        <f t="shared" si="3"/>
        <v>15310.999999999998</v>
      </c>
      <c r="G45" s="167">
        <f t="shared" si="3"/>
        <v>26205.589999999997</v>
      </c>
      <c r="H45" s="167">
        <f t="shared" si="3"/>
        <v>18064.8</v>
      </c>
      <c r="I45" s="167">
        <f t="shared" si="3"/>
        <v>16036.39</v>
      </c>
      <c r="J45" s="167">
        <f t="shared" si="3"/>
        <v>13880.210000000001</v>
      </c>
      <c r="K45" s="167">
        <f t="shared" si="3"/>
        <v>15375.76</v>
      </c>
      <c r="L45" s="167">
        <f t="shared" si="3"/>
        <v>28079.549999999996</v>
      </c>
      <c r="M45" s="167">
        <f t="shared" si="3"/>
        <v>34660.57</v>
      </c>
      <c r="N45" s="167">
        <f t="shared" si="3"/>
        <v>0</v>
      </c>
      <c r="O45" s="191">
        <f t="shared" si="3"/>
        <v>245112.10000000006</v>
      </c>
      <c r="P45" s="8"/>
    </row>
    <row r="46" spans="1:16" x14ac:dyDescent="0.25">
      <c r="A46" s="141"/>
      <c r="B46" s="141"/>
      <c r="C46" s="168"/>
      <c r="D46" s="168"/>
      <c r="E46" s="168"/>
      <c r="F46" s="6"/>
      <c r="G46" s="1" t="s">
        <v>30</v>
      </c>
      <c r="H46" s="8">
        <f>SUM(H45-'[1]serv monitor iunie'!G24)</f>
        <v>0</v>
      </c>
      <c r="I46" s="6"/>
      <c r="M46" s="1" t="s">
        <v>31</v>
      </c>
      <c r="N46" s="8">
        <f>SUM(I45:N45)</f>
        <v>108032.48000000001</v>
      </c>
      <c r="O46" s="8">
        <f>N46+H46</f>
        <v>108032.48000000001</v>
      </c>
    </row>
    <row r="47" spans="1:16" ht="15.75" thickBot="1" x14ac:dyDescent="0.3">
      <c r="A47" s="2" t="s">
        <v>33</v>
      </c>
    </row>
    <row r="48" spans="1:16" ht="30" thickBot="1" x14ac:dyDescent="0.3">
      <c r="A48" s="9" t="s">
        <v>10</v>
      </c>
      <c r="B48" s="10" t="s">
        <v>11</v>
      </c>
      <c r="C48" s="11" t="s">
        <v>12</v>
      </c>
      <c r="D48" s="12" t="s">
        <v>13</v>
      </c>
      <c r="E48" s="12" t="s">
        <v>14</v>
      </c>
      <c r="F48" s="13" t="s">
        <v>15</v>
      </c>
      <c r="G48" s="14" t="s">
        <v>16</v>
      </c>
      <c r="H48" s="13" t="s">
        <v>17</v>
      </c>
      <c r="I48" s="13" t="s">
        <v>88</v>
      </c>
      <c r="J48" s="13" t="s">
        <v>82</v>
      </c>
      <c r="K48" s="13" t="s">
        <v>86</v>
      </c>
      <c r="L48" s="13" t="s">
        <v>87</v>
      </c>
      <c r="M48" s="13" t="s">
        <v>90</v>
      </c>
      <c r="N48" s="13" t="s">
        <v>98</v>
      </c>
      <c r="O48" s="187" t="s">
        <v>19</v>
      </c>
    </row>
    <row r="49" spans="1:16" x14ac:dyDescent="0.25">
      <c r="A49" s="41">
        <v>1</v>
      </c>
      <c r="B49" s="42" t="s">
        <v>26</v>
      </c>
      <c r="C49" s="43">
        <v>240</v>
      </c>
      <c r="D49" s="43">
        <v>1480</v>
      </c>
      <c r="E49" s="44">
        <v>680</v>
      </c>
      <c r="F49" s="45">
        <v>1120</v>
      </c>
      <c r="G49" s="45">
        <v>1520</v>
      </c>
      <c r="H49" s="16">
        <v>1320</v>
      </c>
      <c r="I49" s="16">
        <v>1022.7</v>
      </c>
      <c r="J49" s="23">
        <v>876.6</v>
      </c>
      <c r="K49" s="16">
        <v>1168.8</v>
      </c>
      <c r="L49" s="16">
        <v>1168.8</v>
      </c>
      <c r="M49" s="16">
        <v>1168</v>
      </c>
      <c r="N49" s="20">
        <v>876.6</v>
      </c>
      <c r="O49" s="20">
        <f>SUM(C49:N49)</f>
        <v>12641.499999999998</v>
      </c>
    </row>
    <row r="50" spans="1:16" ht="15.75" thickBot="1" x14ac:dyDescent="0.3">
      <c r="A50" s="46">
        <v>2</v>
      </c>
      <c r="B50" s="47" t="s">
        <v>34</v>
      </c>
      <c r="C50" s="48">
        <v>440</v>
      </c>
      <c r="D50" s="43">
        <v>560</v>
      </c>
      <c r="E50" s="44">
        <v>320</v>
      </c>
      <c r="F50" s="45">
        <v>360</v>
      </c>
      <c r="G50" s="45">
        <v>480</v>
      </c>
      <c r="H50" s="16">
        <v>240</v>
      </c>
      <c r="I50" s="16">
        <v>633.1</v>
      </c>
      <c r="J50" s="24">
        <v>48.7</v>
      </c>
      <c r="K50" s="16">
        <v>487</v>
      </c>
      <c r="L50" s="16">
        <v>535.70000000000005</v>
      </c>
      <c r="M50" s="16">
        <v>389.6</v>
      </c>
      <c r="N50" s="23">
        <v>292.2</v>
      </c>
      <c r="O50" s="20">
        <f>SUM(C50:N50)</f>
        <v>4786.3</v>
      </c>
    </row>
    <row r="51" spans="1:16" ht="15.75" thickBot="1" x14ac:dyDescent="0.3">
      <c r="A51" s="25"/>
      <c r="B51" s="25" t="s">
        <v>29</v>
      </c>
      <c r="C51" s="49">
        <f>SUM(C49:C50)</f>
        <v>680</v>
      </c>
      <c r="D51" s="49">
        <f t="shared" ref="D51:O51" si="4">SUM(D49:D50)</f>
        <v>2040</v>
      </c>
      <c r="E51" s="49">
        <f t="shared" si="4"/>
        <v>1000</v>
      </c>
      <c r="F51" s="49">
        <f t="shared" si="4"/>
        <v>1480</v>
      </c>
      <c r="G51" s="49">
        <f t="shared" si="4"/>
        <v>2000</v>
      </c>
      <c r="H51" s="49">
        <f t="shared" si="4"/>
        <v>1560</v>
      </c>
      <c r="I51" s="49">
        <f t="shared" si="4"/>
        <v>1655.8000000000002</v>
      </c>
      <c r="J51" s="49">
        <f t="shared" si="4"/>
        <v>925.30000000000007</v>
      </c>
      <c r="K51" s="49">
        <f t="shared" si="4"/>
        <v>1655.8</v>
      </c>
      <c r="L51" s="49">
        <f t="shared" si="4"/>
        <v>1704.5</v>
      </c>
      <c r="M51" s="49">
        <f t="shared" si="4"/>
        <v>1557.6</v>
      </c>
      <c r="N51" s="49">
        <f t="shared" si="4"/>
        <v>1168.8</v>
      </c>
      <c r="O51" s="49">
        <f t="shared" si="4"/>
        <v>17427.8</v>
      </c>
    </row>
    <row r="52" spans="1:16" x14ac:dyDescent="0.25">
      <c r="A52" s="50"/>
      <c r="B52" s="50"/>
      <c r="C52" s="51"/>
      <c r="D52" s="51"/>
      <c r="E52" s="51"/>
      <c r="F52" s="51"/>
      <c r="G52" s="1" t="s">
        <v>30</v>
      </c>
      <c r="H52" s="8">
        <f>SUM(C51:H51)</f>
        <v>8760</v>
      </c>
      <c r="I52" s="51"/>
      <c r="M52" s="1" t="s">
        <v>31</v>
      </c>
      <c r="N52" s="8">
        <f>SUM(I51:N51)</f>
        <v>8667.7999999999993</v>
      </c>
      <c r="O52" s="8">
        <f>N52+H52</f>
        <v>17427.8</v>
      </c>
    </row>
    <row r="53" spans="1:16" x14ac:dyDescent="0.25">
      <c r="A53" s="50"/>
      <c r="B53" s="50"/>
      <c r="C53" s="51"/>
      <c r="D53" s="51"/>
      <c r="E53" s="51"/>
      <c r="F53" s="51"/>
      <c r="H53" s="8"/>
      <c r="I53" s="51"/>
      <c r="N53" s="8"/>
      <c r="O53" s="8"/>
    </row>
    <row r="54" spans="1:16" x14ac:dyDescent="0.25">
      <c r="A54" s="50"/>
      <c r="B54" s="50"/>
      <c r="C54" s="51"/>
      <c r="D54" s="51"/>
      <c r="E54" s="51"/>
      <c r="F54" s="51"/>
      <c r="H54" s="8"/>
      <c r="I54" s="51"/>
      <c r="N54" s="8"/>
      <c r="O54" s="8"/>
    </row>
    <row r="55" spans="1:16" x14ac:dyDescent="0.25">
      <c r="A55" s="50"/>
      <c r="B55" s="50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</row>
    <row r="56" spans="1:16" x14ac:dyDescent="0.25">
      <c r="A56" s="50"/>
      <c r="B56" s="50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</row>
    <row r="57" spans="1:16" ht="15.75" thickBot="1" x14ac:dyDescent="0.3">
      <c r="A57" s="2" t="s">
        <v>35</v>
      </c>
    </row>
    <row r="58" spans="1:16" ht="30" thickBot="1" x14ac:dyDescent="0.3">
      <c r="A58" s="52" t="s">
        <v>10</v>
      </c>
      <c r="B58" s="53" t="s">
        <v>11</v>
      </c>
      <c r="C58" s="11" t="s">
        <v>12</v>
      </c>
      <c r="D58" s="12" t="s">
        <v>13</v>
      </c>
      <c r="E58" s="12" t="s">
        <v>14</v>
      </c>
      <c r="F58" s="13" t="s">
        <v>15</v>
      </c>
      <c r="G58" s="14" t="s">
        <v>16</v>
      </c>
      <c r="H58" s="13" t="s">
        <v>17</v>
      </c>
      <c r="I58" s="13" t="s">
        <v>88</v>
      </c>
      <c r="J58" s="13" t="s">
        <v>82</v>
      </c>
      <c r="K58" s="13" t="s">
        <v>86</v>
      </c>
      <c r="L58" s="13" t="s">
        <v>87</v>
      </c>
      <c r="M58" s="13" t="s">
        <v>90</v>
      </c>
      <c r="N58" s="13" t="s">
        <v>98</v>
      </c>
      <c r="O58" s="187" t="s">
        <v>19</v>
      </c>
    </row>
    <row r="59" spans="1:16" x14ac:dyDescent="0.25">
      <c r="A59" s="54">
        <v>1</v>
      </c>
      <c r="B59" s="55" t="s">
        <v>36</v>
      </c>
      <c r="C59" s="45">
        <v>4880</v>
      </c>
      <c r="D59" s="43">
        <v>5160</v>
      </c>
      <c r="E59" s="44">
        <v>4540</v>
      </c>
      <c r="F59" s="45">
        <v>3980</v>
      </c>
      <c r="G59" s="45">
        <v>5040</v>
      </c>
      <c r="H59" s="56">
        <v>5020</v>
      </c>
      <c r="I59" s="56">
        <v>2394.96</v>
      </c>
      <c r="J59" s="20">
        <v>2465.4</v>
      </c>
      <c r="K59" s="56">
        <v>2113.1999999999998</v>
      </c>
      <c r="L59" s="56">
        <v>2465.4</v>
      </c>
      <c r="M59" s="56">
        <v>2324.52</v>
      </c>
      <c r="N59" s="18">
        <v>2113.1999999999998</v>
      </c>
      <c r="O59" s="19">
        <f>SUM(C59:N59)</f>
        <v>42496.679999999993</v>
      </c>
      <c r="P59" s="8"/>
    </row>
    <row r="60" spans="1:16" x14ac:dyDescent="0.25">
      <c r="A60" s="57">
        <v>2</v>
      </c>
      <c r="B60" s="58" t="s">
        <v>37</v>
      </c>
      <c r="C60" s="45">
        <v>4500</v>
      </c>
      <c r="D60" s="43">
        <v>4500</v>
      </c>
      <c r="E60" s="44">
        <v>4500</v>
      </c>
      <c r="F60" s="45">
        <v>4380</v>
      </c>
      <c r="G60" s="45">
        <v>4500</v>
      </c>
      <c r="H60" s="56">
        <v>3960</v>
      </c>
      <c r="I60" s="56">
        <v>6057.84</v>
      </c>
      <c r="J60" s="20">
        <v>6057.84</v>
      </c>
      <c r="K60" s="56">
        <v>6057.84</v>
      </c>
      <c r="L60" s="56">
        <v>6057.84</v>
      </c>
      <c r="M60" s="56">
        <v>6057.84</v>
      </c>
      <c r="N60" s="22">
        <v>4578.6000000000004</v>
      </c>
      <c r="O60" s="19">
        <f t="shared" ref="O60:O66" si="5">SUM(C60:N60)</f>
        <v>61207.799999999996</v>
      </c>
      <c r="P60" s="8"/>
    </row>
    <row r="61" spans="1:16" x14ac:dyDescent="0.25">
      <c r="A61" s="57">
        <v>3</v>
      </c>
      <c r="B61" s="58" t="s">
        <v>38</v>
      </c>
      <c r="C61" s="45">
        <v>4940</v>
      </c>
      <c r="D61" s="43">
        <v>4080</v>
      </c>
      <c r="E61" s="44">
        <v>6260</v>
      </c>
      <c r="F61" s="45">
        <v>4380</v>
      </c>
      <c r="G61" s="45">
        <v>4400</v>
      </c>
      <c r="H61" s="56">
        <v>4400</v>
      </c>
      <c r="I61" s="56">
        <v>4367.28</v>
      </c>
      <c r="J61" s="20">
        <v>2747.16</v>
      </c>
      <c r="K61" s="56">
        <v>7259.68</v>
      </c>
      <c r="L61" s="56">
        <v>6050.04</v>
      </c>
      <c r="M61" s="56">
        <v>6928.36</v>
      </c>
      <c r="N61" s="22">
        <v>3667.24</v>
      </c>
      <c r="O61" s="19">
        <f t="shared" si="5"/>
        <v>59479.76</v>
      </c>
      <c r="P61" s="8"/>
    </row>
    <row r="62" spans="1:16" x14ac:dyDescent="0.25">
      <c r="A62" s="57">
        <v>4</v>
      </c>
      <c r="B62" s="58" t="s">
        <v>39</v>
      </c>
      <c r="C62" s="45">
        <v>3000</v>
      </c>
      <c r="D62" s="43">
        <v>4020</v>
      </c>
      <c r="E62" s="44">
        <v>4200</v>
      </c>
      <c r="F62" s="45">
        <v>2940</v>
      </c>
      <c r="G62" s="45">
        <v>4980</v>
      </c>
      <c r="H62" s="56">
        <v>2940</v>
      </c>
      <c r="I62" s="56">
        <v>1549.68</v>
      </c>
      <c r="J62" s="20">
        <v>3944.64</v>
      </c>
      <c r="K62" s="56">
        <v>4155.96</v>
      </c>
      <c r="L62" s="56">
        <v>2394.96</v>
      </c>
      <c r="M62" s="56">
        <v>2113.1999999999998</v>
      </c>
      <c r="N62" s="22">
        <v>3381.12</v>
      </c>
      <c r="O62" s="19">
        <f t="shared" si="5"/>
        <v>39619.56</v>
      </c>
      <c r="P62" s="8"/>
    </row>
    <row r="63" spans="1:16" x14ac:dyDescent="0.25">
      <c r="A63" s="57">
        <v>5</v>
      </c>
      <c r="B63" s="58" t="s">
        <v>34</v>
      </c>
      <c r="C63" s="45">
        <v>4530</v>
      </c>
      <c r="D63" s="43">
        <v>4620</v>
      </c>
      <c r="E63" s="44">
        <v>4080</v>
      </c>
      <c r="F63" s="45">
        <v>3800</v>
      </c>
      <c r="G63" s="45">
        <v>4420</v>
      </c>
      <c r="H63" s="56">
        <v>3810</v>
      </c>
      <c r="I63" s="56">
        <v>3995.24</v>
      </c>
      <c r="J63" s="20">
        <v>5446.72</v>
      </c>
      <c r="K63" s="56">
        <v>6569.92</v>
      </c>
      <c r="L63" s="56">
        <v>4746.68</v>
      </c>
      <c r="M63" s="56">
        <v>4769.68</v>
      </c>
      <c r="N63" s="22">
        <v>4325.76</v>
      </c>
      <c r="O63" s="19">
        <f t="shared" si="5"/>
        <v>55114</v>
      </c>
      <c r="P63" s="8"/>
    </row>
    <row r="64" spans="1:16" x14ac:dyDescent="0.25">
      <c r="A64" s="135"/>
      <c r="B64" s="148" t="s">
        <v>28</v>
      </c>
      <c r="C64" s="59">
        <v>1800</v>
      </c>
      <c r="D64" s="60">
        <v>1980</v>
      </c>
      <c r="E64" s="61">
        <v>2400</v>
      </c>
      <c r="F64" s="59">
        <v>240</v>
      </c>
      <c r="G64" s="59"/>
      <c r="H64" s="62"/>
      <c r="I64" s="62"/>
      <c r="J64" s="20"/>
      <c r="K64" s="62"/>
      <c r="L64" s="62"/>
      <c r="M64" s="62"/>
      <c r="N64" s="22"/>
      <c r="O64" s="19">
        <f t="shared" si="5"/>
        <v>6420</v>
      </c>
      <c r="P64" s="8"/>
    </row>
    <row r="65" spans="1:16" x14ac:dyDescent="0.25">
      <c r="A65" s="57">
        <v>6</v>
      </c>
      <c r="B65" s="21" t="s">
        <v>27</v>
      </c>
      <c r="C65" s="45">
        <v>300</v>
      </c>
      <c r="D65" s="43">
        <v>300</v>
      </c>
      <c r="E65" s="44">
        <v>60</v>
      </c>
      <c r="F65" s="45">
        <v>1380</v>
      </c>
      <c r="G65" s="45">
        <v>2670</v>
      </c>
      <c r="H65" s="56">
        <v>2130</v>
      </c>
      <c r="I65" s="56">
        <v>2858.04</v>
      </c>
      <c r="J65" s="20">
        <v>2606.2800000000002</v>
      </c>
      <c r="K65" s="56">
        <v>3629.84</v>
      </c>
      <c r="L65" s="56">
        <v>3787.24</v>
      </c>
      <c r="M65" s="56">
        <v>3240.24</v>
      </c>
      <c r="N65" s="22">
        <v>4226.3999999999996</v>
      </c>
      <c r="O65" s="19">
        <f t="shared" si="5"/>
        <v>27188.04</v>
      </c>
      <c r="P65" s="8"/>
    </row>
    <row r="66" spans="1:16" ht="15.75" thickBot="1" x14ac:dyDescent="0.3">
      <c r="A66" s="63"/>
      <c r="B66" s="169" t="s">
        <v>40</v>
      </c>
      <c r="C66" s="59">
        <v>2160</v>
      </c>
      <c r="D66" s="60">
        <v>2940</v>
      </c>
      <c r="E66" s="61">
        <v>3120</v>
      </c>
      <c r="F66" s="59">
        <v>2100</v>
      </c>
      <c r="G66" s="59">
        <v>2820</v>
      </c>
      <c r="H66" s="62">
        <v>2160</v>
      </c>
      <c r="I66" s="62"/>
      <c r="J66" s="20"/>
      <c r="K66" s="62"/>
      <c r="L66" s="62"/>
      <c r="M66" s="62"/>
      <c r="N66" s="22"/>
      <c r="O66" s="19">
        <f t="shared" si="5"/>
        <v>15300</v>
      </c>
      <c r="P66" s="8"/>
    </row>
    <row r="67" spans="1:16" ht="15.75" thickBot="1" x14ac:dyDescent="0.3">
      <c r="A67" s="25"/>
      <c r="B67" s="25" t="s">
        <v>29</v>
      </c>
      <c r="C67" s="170">
        <f t="shared" ref="C67:O67" si="6">SUM(C59:C66)</f>
        <v>26110</v>
      </c>
      <c r="D67" s="170">
        <f t="shared" si="6"/>
        <v>27600</v>
      </c>
      <c r="E67" s="170">
        <f t="shared" si="6"/>
        <v>29160</v>
      </c>
      <c r="F67" s="170">
        <f t="shared" si="6"/>
        <v>23200</v>
      </c>
      <c r="G67" s="170">
        <f t="shared" si="6"/>
        <v>28830</v>
      </c>
      <c r="H67" s="170">
        <f t="shared" si="6"/>
        <v>24420</v>
      </c>
      <c r="I67" s="170">
        <f t="shared" si="6"/>
        <v>21223.040000000001</v>
      </c>
      <c r="J67" s="170">
        <f t="shared" si="6"/>
        <v>23268.039999999997</v>
      </c>
      <c r="K67" s="170">
        <f t="shared" si="6"/>
        <v>29786.44</v>
      </c>
      <c r="L67" s="170">
        <f t="shared" si="6"/>
        <v>25502.159999999996</v>
      </c>
      <c r="M67" s="170">
        <f t="shared" si="6"/>
        <v>25433.840000000004</v>
      </c>
      <c r="N67" s="170">
        <f t="shared" si="6"/>
        <v>22292.32</v>
      </c>
      <c r="O67" s="170">
        <f t="shared" si="6"/>
        <v>306825.83999999997</v>
      </c>
      <c r="P67" s="8"/>
    </row>
    <row r="68" spans="1:16" x14ac:dyDescent="0.25">
      <c r="G68" s="1" t="s">
        <v>30</v>
      </c>
      <c r="H68" s="8">
        <f>SUM(C67:H67)</f>
        <v>159320</v>
      </c>
      <c r="I68" s="51"/>
      <c r="K68" s="8"/>
      <c r="M68" s="1" t="s">
        <v>31</v>
      </c>
      <c r="N68" s="8">
        <f>SUM(I67:N67)</f>
        <v>147505.84</v>
      </c>
      <c r="O68" s="8">
        <f>N68+H68</f>
        <v>306825.83999999997</v>
      </c>
    </row>
    <row r="69" spans="1:16" ht="15.75" thickBot="1" x14ac:dyDescent="0.3">
      <c r="A69" s="2" t="s">
        <v>41</v>
      </c>
    </row>
    <row r="70" spans="1:16" ht="30" thickBot="1" x14ac:dyDescent="0.3">
      <c r="A70" s="64" t="s">
        <v>10</v>
      </c>
      <c r="B70" s="64" t="s">
        <v>11</v>
      </c>
      <c r="C70" s="11" t="s">
        <v>12</v>
      </c>
      <c r="D70" s="12" t="s">
        <v>13</v>
      </c>
      <c r="E70" s="12" t="s">
        <v>14</v>
      </c>
      <c r="F70" s="13" t="s">
        <v>15</v>
      </c>
      <c r="G70" s="14" t="s">
        <v>16</v>
      </c>
      <c r="H70" s="13" t="s">
        <v>17</v>
      </c>
      <c r="I70" s="13" t="s">
        <v>88</v>
      </c>
      <c r="J70" s="13" t="s">
        <v>82</v>
      </c>
      <c r="K70" s="13" t="s">
        <v>86</v>
      </c>
      <c r="L70" s="13" t="s">
        <v>87</v>
      </c>
      <c r="M70" s="13" t="s">
        <v>90</v>
      </c>
      <c r="N70" s="13" t="s">
        <v>98</v>
      </c>
      <c r="O70" s="187" t="s">
        <v>19</v>
      </c>
    </row>
    <row r="71" spans="1:16" x14ac:dyDescent="0.25">
      <c r="A71" s="35">
        <v>1</v>
      </c>
      <c r="B71" s="65" t="s">
        <v>26</v>
      </c>
      <c r="C71" s="20">
        <v>93785</v>
      </c>
      <c r="D71" s="20">
        <v>100564</v>
      </c>
      <c r="E71" s="20">
        <v>96676</v>
      </c>
      <c r="F71" s="20">
        <v>97186</v>
      </c>
      <c r="G71" s="20">
        <v>104718</v>
      </c>
      <c r="H71" s="20">
        <v>89727</v>
      </c>
      <c r="I71" s="20">
        <v>107678</v>
      </c>
      <c r="J71" s="17">
        <v>112369.01</v>
      </c>
      <c r="K71" s="20">
        <v>110606.39</v>
      </c>
      <c r="L71" s="20">
        <v>109182.95</v>
      </c>
      <c r="M71" s="20">
        <v>85187.81</v>
      </c>
      <c r="N71" s="20">
        <v>113345.18</v>
      </c>
      <c r="O71" s="34">
        <f>SUM(C71:N71)</f>
        <v>1221025.3399999999</v>
      </c>
    </row>
    <row r="72" spans="1:16" ht="15.75" thickBot="1" x14ac:dyDescent="0.3">
      <c r="A72" s="66">
        <v>2</v>
      </c>
      <c r="B72" s="67" t="s">
        <v>42</v>
      </c>
      <c r="C72" s="68">
        <v>7771</v>
      </c>
      <c r="D72" s="68">
        <v>8939</v>
      </c>
      <c r="E72" s="69">
        <v>8542</v>
      </c>
      <c r="F72" s="70">
        <v>7316</v>
      </c>
      <c r="G72" s="70">
        <v>8128</v>
      </c>
      <c r="H72" s="71">
        <v>7952</v>
      </c>
      <c r="I72" s="71">
        <v>12185.7</v>
      </c>
      <c r="J72" s="72">
        <v>12105</v>
      </c>
      <c r="K72" s="71">
        <v>9038.4</v>
      </c>
      <c r="L72" s="71">
        <v>12462.94</v>
      </c>
      <c r="M72" s="71">
        <v>9926.1</v>
      </c>
      <c r="N72" s="24">
        <v>7868.25</v>
      </c>
      <c r="O72" s="34">
        <f>SUM(C72:N72)</f>
        <v>112234.39</v>
      </c>
    </row>
    <row r="73" spans="1:16" ht="15.75" thickBot="1" x14ac:dyDescent="0.3">
      <c r="A73" s="25"/>
      <c r="B73" s="25" t="s">
        <v>43</v>
      </c>
      <c r="C73" s="73">
        <f>SUM(C71:C72)</f>
        <v>101556</v>
      </c>
      <c r="D73" s="73">
        <f t="shared" ref="D73:O73" si="7">SUM(D71:D72)</f>
        <v>109503</v>
      </c>
      <c r="E73" s="73">
        <f t="shared" si="7"/>
        <v>105218</v>
      </c>
      <c r="F73" s="73">
        <f t="shared" si="7"/>
        <v>104502</v>
      </c>
      <c r="G73" s="73">
        <f t="shared" si="7"/>
        <v>112846</v>
      </c>
      <c r="H73" s="73">
        <f t="shared" si="7"/>
        <v>97679</v>
      </c>
      <c r="I73" s="73">
        <f t="shared" si="7"/>
        <v>119863.7</v>
      </c>
      <c r="J73" s="73">
        <f t="shared" si="7"/>
        <v>124474.01</v>
      </c>
      <c r="K73" s="73">
        <f t="shared" si="7"/>
        <v>119644.79</v>
      </c>
      <c r="L73" s="73">
        <f t="shared" si="7"/>
        <v>121645.89</v>
      </c>
      <c r="M73" s="73">
        <f t="shared" si="7"/>
        <v>95113.91</v>
      </c>
      <c r="N73" s="73">
        <f t="shared" si="7"/>
        <v>121213.43</v>
      </c>
      <c r="O73" s="73">
        <f t="shared" si="7"/>
        <v>1333259.7299999997</v>
      </c>
    </row>
    <row r="74" spans="1:16" x14ac:dyDescent="0.25">
      <c r="G74" s="1" t="s">
        <v>30</v>
      </c>
      <c r="H74" s="8">
        <f>SUM(C73:H73)</f>
        <v>631304</v>
      </c>
      <c r="I74" s="51"/>
      <c r="M74" s="1" t="s">
        <v>31</v>
      </c>
      <c r="N74" s="8">
        <f>SUM(I73:N73)</f>
        <v>701955.73</v>
      </c>
      <c r="O74" s="8">
        <f>N74+H74</f>
        <v>1333259.73</v>
      </c>
    </row>
    <row r="75" spans="1:16" ht="15.75" thickBot="1" x14ac:dyDescent="0.3"/>
    <row r="76" spans="1:16" ht="30" thickBot="1" x14ac:dyDescent="0.3">
      <c r="A76" s="74" t="s">
        <v>44</v>
      </c>
      <c r="B76" s="75"/>
      <c r="C76" s="11" t="s">
        <v>12</v>
      </c>
      <c r="D76" s="12" t="s">
        <v>13</v>
      </c>
      <c r="E76" s="12" t="s">
        <v>14</v>
      </c>
      <c r="F76" s="13" t="s">
        <v>15</v>
      </c>
      <c r="G76" s="14" t="s">
        <v>16</v>
      </c>
      <c r="H76" s="13" t="s">
        <v>17</v>
      </c>
      <c r="I76" s="13" t="s">
        <v>88</v>
      </c>
      <c r="J76" s="13" t="s">
        <v>82</v>
      </c>
      <c r="K76" s="13" t="s">
        <v>86</v>
      </c>
      <c r="L76" s="13" t="s">
        <v>87</v>
      </c>
      <c r="M76" s="13" t="s">
        <v>90</v>
      </c>
      <c r="N76" s="13" t="s">
        <v>98</v>
      </c>
      <c r="O76" s="187" t="s">
        <v>19</v>
      </c>
    </row>
    <row r="77" spans="1:16" ht="15.75" thickBot="1" x14ac:dyDescent="0.3">
      <c r="A77" s="76"/>
      <c r="B77" s="77"/>
      <c r="C77" s="78">
        <f t="shared" ref="C77:O77" si="8">C32+C45+C51+C67+C73</f>
        <v>660748.97999999986</v>
      </c>
      <c r="D77" s="78">
        <f t="shared" si="8"/>
        <v>698857.38000000012</v>
      </c>
      <c r="E77" s="78">
        <f t="shared" si="8"/>
        <v>708786.47</v>
      </c>
      <c r="F77" s="78">
        <f t="shared" si="8"/>
        <v>681413.24</v>
      </c>
      <c r="G77" s="78">
        <f t="shared" si="8"/>
        <v>738069.87</v>
      </c>
      <c r="H77" s="78">
        <f t="shared" si="8"/>
        <v>652687.12</v>
      </c>
      <c r="I77" s="78">
        <f t="shared" si="8"/>
        <v>770018.92</v>
      </c>
      <c r="J77" s="78">
        <f t="shared" si="8"/>
        <v>783335.90000000014</v>
      </c>
      <c r="K77" s="78">
        <f t="shared" si="8"/>
        <v>802846.35000000009</v>
      </c>
      <c r="L77" s="78">
        <f t="shared" si="8"/>
        <v>827468.17</v>
      </c>
      <c r="M77" s="78">
        <f t="shared" si="8"/>
        <v>718407.88999999978</v>
      </c>
      <c r="N77" s="78">
        <f t="shared" si="8"/>
        <v>614758.92999999993</v>
      </c>
      <c r="O77" s="78">
        <f t="shared" si="8"/>
        <v>8657399.2199999988</v>
      </c>
    </row>
    <row r="78" spans="1:16" ht="15.75" thickBot="1" x14ac:dyDescent="0.3">
      <c r="O78" s="8"/>
    </row>
    <row r="79" spans="1:16" x14ac:dyDescent="0.25">
      <c r="B79" s="79" t="s">
        <v>45</v>
      </c>
      <c r="C79" s="80">
        <f>SUM(C77:E77)</f>
        <v>2068392.8299999998</v>
      </c>
      <c r="E79" s="2" t="s">
        <v>101</v>
      </c>
      <c r="F79" s="2"/>
      <c r="G79" s="6">
        <f>F13-O77</f>
        <v>35620.780000001192</v>
      </c>
      <c r="H79" s="2" t="s">
        <v>6</v>
      </c>
      <c r="M79" s="189">
        <f>ROUND(O77/O79*100,2)</f>
        <v>99.59</v>
      </c>
      <c r="N79" s="190" t="s">
        <v>102</v>
      </c>
      <c r="O79" s="8">
        <v>8693020</v>
      </c>
    </row>
    <row r="80" spans="1:16" x14ac:dyDescent="0.25">
      <c r="B80" s="81" t="s">
        <v>46</v>
      </c>
      <c r="C80" s="82">
        <f>SUM(F77:H77)</f>
        <v>2072170.23</v>
      </c>
      <c r="D80" s="6"/>
      <c r="E80" s="144"/>
      <c r="F80" s="145"/>
      <c r="G80" s="145"/>
      <c r="H80" s="146"/>
      <c r="K80" s="8"/>
      <c r="O80" s="8"/>
    </row>
    <row r="81" spans="2:15" ht="15.75" thickBot="1" x14ac:dyDescent="0.3">
      <c r="B81" s="83" t="s">
        <v>47</v>
      </c>
      <c r="C81" s="84">
        <f>SUM(C79:C80)</f>
        <v>4140563.0599999996</v>
      </c>
      <c r="D81" s="6"/>
      <c r="E81" s="144"/>
      <c r="F81" s="147"/>
      <c r="G81" s="147"/>
      <c r="H81" s="147"/>
      <c r="O81" s="8"/>
    </row>
    <row r="82" spans="2:15" x14ac:dyDescent="0.25">
      <c r="B82" s="79" t="s">
        <v>48</v>
      </c>
      <c r="C82" s="80">
        <f>SUM(I77:K77)</f>
        <v>2356201.1700000004</v>
      </c>
      <c r="E82" s="144"/>
      <c r="F82" s="147"/>
      <c r="G82" s="147"/>
      <c r="H82" s="147"/>
      <c r="O82" s="8"/>
    </row>
    <row r="83" spans="2:15" x14ac:dyDescent="0.25">
      <c r="B83" s="81" t="s">
        <v>49</v>
      </c>
      <c r="C83" s="82">
        <f>SUM(L77:N77)</f>
        <v>2160634.9899999998</v>
      </c>
      <c r="D83" s="6"/>
      <c r="E83" s="144"/>
      <c r="F83" s="147"/>
      <c r="G83" s="147"/>
      <c r="H83" s="147"/>
      <c r="O83" s="8"/>
    </row>
    <row r="84" spans="2:15" ht="15.75" thickBot="1" x14ac:dyDescent="0.3">
      <c r="B84" s="85" t="s">
        <v>50</v>
      </c>
      <c r="C84" s="86">
        <f>SUM(C82:C83)</f>
        <v>4516836.16</v>
      </c>
      <c r="F84" s="8"/>
    </row>
    <row r="85" spans="2:15" ht="15.75" thickBot="1" x14ac:dyDescent="0.3">
      <c r="B85" s="87" t="s">
        <v>51</v>
      </c>
      <c r="C85" s="88">
        <f>C81+C84</f>
        <v>8657399.2199999988</v>
      </c>
      <c r="F85" s="6"/>
      <c r="H85" s="6"/>
    </row>
    <row r="86" spans="2:15" ht="15.75" thickBot="1" x14ac:dyDescent="0.3">
      <c r="B86" s="2"/>
      <c r="C86" s="6"/>
    </row>
    <row r="87" spans="2:15" ht="29.25" thickBot="1" x14ac:dyDescent="0.3">
      <c r="B87" s="89" t="s">
        <v>52</v>
      </c>
      <c r="C87" s="90" t="s">
        <v>53</v>
      </c>
      <c r="D87" s="90" t="s">
        <v>54</v>
      </c>
      <c r="E87" s="90" t="s">
        <v>55</v>
      </c>
      <c r="F87" s="91" t="s">
        <v>56</v>
      </c>
      <c r="H87" s="130" t="s">
        <v>10</v>
      </c>
      <c r="I87" s="131" t="s">
        <v>77</v>
      </c>
      <c r="J87" s="132" t="s">
        <v>64</v>
      </c>
      <c r="K87" s="133" t="s">
        <v>83</v>
      </c>
      <c r="L87" s="134" t="s">
        <v>56</v>
      </c>
    </row>
    <row r="88" spans="2:15" x14ac:dyDescent="0.25">
      <c r="B88" s="39" t="s">
        <v>57</v>
      </c>
      <c r="C88" s="23">
        <f>O29+O42</f>
        <v>716294.21000000008</v>
      </c>
      <c r="D88" s="23">
        <f>O49</f>
        <v>12641.499999999998</v>
      </c>
      <c r="E88" s="23">
        <f>O71</f>
        <v>1221025.3399999999</v>
      </c>
      <c r="F88" s="38">
        <f>SUM(C88:E88)</f>
        <v>1949961.0499999998</v>
      </c>
      <c r="G88" s="8"/>
      <c r="H88" s="156">
        <v>1</v>
      </c>
      <c r="I88" s="171" t="s">
        <v>20</v>
      </c>
      <c r="J88" s="20">
        <f t="shared" ref="J88:J96" si="9">O23</f>
        <v>964332.91999999981</v>
      </c>
      <c r="K88" s="20">
        <f t="shared" ref="K88:K96" si="10">O36</f>
        <v>0</v>
      </c>
      <c r="L88" s="20">
        <f>SUM(J88:K88)</f>
        <v>964332.91999999981</v>
      </c>
    </row>
    <row r="89" spans="2:15" x14ac:dyDescent="0.25">
      <c r="B89" s="39" t="s">
        <v>58</v>
      </c>
      <c r="C89" s="23">
        <v>0</v>
      </c>
      <c r="D89" s="23">
        <f>O50</f>
        <v>4786.3</v>
      </c>
      <c r="E89" s="23">
        <f>O63+O72</f>
        <v>167348.39000000001</v>
      </c>
      <c r="F89" s="38">
        <f t="shared" ref="F89:F90" si="11">SUM(C89:E89)</f>
        <v>172134.69</v>
      </c>
      <c r="H89" s="143">
        <v>2</v>
      </c>
      <c r="I89" s="172" t="s">
        <v>21</v>
      </c>
      <c r="J89" s="20">
        <f t="shared" si="9"/>
        <v>812007.1399999999</v>
      </c>
      <c r="K89" s="20">
        <f t="shared" si="10"/>
        <v>143183.93000000002</v>
      </c>
      <c r="L89" s="20">
        <f t="shared" ref="L89:L96" si="12">SUM(J89:K89)</f>
        <v>955191.07</v>
      </c>
    </row>
    <row r="90" spans="2:15" ht="18" customHeight="1" x14ac:dyDescent="0.25">
      <c r="B90" s="39" t="s">
        <v>59</v>
      </c>
      <c r="C90" s="23">
        <f>O30+O43</f>
        <v>334386.20999999996</v>
      </c>
      <c r="D90" s="23">
        <v>0</v>
      </c>
      <c r="E90" s="23">
        <f>O65</f>
        <v>27188.04</v>
      </c>
      <c r="F90" s="38">
        <f t="shared" si="11"/>
        <v>361574.24999999994</v>
      </c>
      <c r="H90" s="143">
        <v>3</v>
      </c>
      <c r="I90" s="172" t="s">
        <v>22</v>
      </c>
      <c r="J90" s="20">
        <f t="shared" si="9"/>
        <v>974958.1399999999</v>
      </c>
      <c r="K90" s="20">
        <f t="shared" si="10"/>
        <v>12884.41</v>
      </c>
      <c r="L90" s="20">
        <f t="shared" si="12"/>
        <v>987842.54999999993</v>
      </c>
    </row>
    <row r="91" spans="2:15" x14ac:dyDescent="0.25">
      <c r="B91" s="39" t="s">
        <v>60</v>
      </c>
      <c r="C91" s="23">
        <f>O31+O44</f>
        <v>331631.16000000003</v>
      </c>
      <c r="D91" s="23">
        <v>0</v>
      </c>
      <c r="E91" s="23">
        <f>O64</f>
        <v>6420</v>
      </c>
      <c r="F91" s="38">
        <f>SUM(C91:E91)</f>
        <v>338051.16000000003</v>
      </c>
      <c r="G91" s="6"/>
      <c r="H91" s="143">
        <v>4</v>
      </c>
      <c r="I91" s="172" t="s">
        <v>23</v>
      </c>
      <c r="J91" s="20">
        <f t="shared" si="9"/>
        <v>1072958.74</v>
      </c>
      <c r="K91" s="20">
        <f t="shared" si="10"/>
        <v>1571.51</v>
      </c>
      <c r="L91" s="20">
        <f t="shared" si="12"/>
        <v>1074530.25</v>
      </c>
    </row>
    <row r="92" spans="2:15" x14ac:dyDescent="0.25">
      <c r="B92" s="39" t="s">
        <v>61</v>
      </c>
      <c r="C92" s="23">
        <f>SUM(C88:C91)</f>
        <v>1382311.58</v>
      </c>
      <c r="D92" s="23">
        <f t="shared" ref="D92:E92" si="13">SUM(D88:D91)</f>
        <v>17427.8</v>
      </c>
      <c r="E92" s="23">
        <f t="shared" si="13"/>
        <v>1421981.77</v>
      </c>
      <c r="F92" s="38">
        <f>SUM(F88:F91)</f>
        <v>2821721.15</v>
      </c>
      <c r="G92" s="6"/>
      <c r="H92" s="143">
        <v>5</v>
      </c>
      <c r="I92" s="172" t="s">
        <v>24</v>
      </c>
      <c r="J92" s="20">
        <f t="shared" si="9"/>
        <v>827108.01</v>
      </c>
      <c r="K92" s="20">
        <f t="shared" si="10"/>
        <v>79995.16</v>
      </c>
      <c r="L92" s="20">
        <f t="shared" si="12"/>
        <v>907103.17</v>
      </c>
    </row>
    <row r="93" spans="2:15" x14ac:dyDescent="0.25">
      <c r="G93" s="6"/>
      <c r="H93" s="143">
        <v>6</v>
      </c>
      <c r="I93" s="172" t="s">
        <v>25</v>
      </c>
      <c r="J93" s="20">
        <f t="shared" si="9"/>
        <v>723611.64</v>
      </c>
      <c r="K93" s="20">
        <f t="shared" si="10"/>
        <v>4962.67</v>
      </c>
      <c r="L93" s="20">
        <f t="shared" si="12"/>
        <v>728574.31</v>
      </c>
    </row>
    <row r="94" spans="2:15" x14ac:dyDescent="0.25">
      <c r="B94" s="89" t="s">
        <v>62</v>
      </c>
      <c r="C94" s="23">
        <f>SUM(O23:O28)+SUM(O36:O41)</f>
        <v>5617574.2699999986</v>
      </c>
      <c r="D94" s="23">
        <v>0</v>
      </c>
      <c r="E94" s="23">
        <f>O59+O60+O61+O62+O66</f>
        <v>218103.8</v>
      </c>
      <c r="F94" s="38">
        <f>SUM(C94:E94)</f>
        <v>5835678.0699999984</v>
      </c>
      <c r="G94" s="6"/>
      <c r="H94" s="143">
        <v>7</v>
      </c>
      <c r="I94" s="172" t="s">
        <v>81</v>
      </c>
      <c r="J94" s="20">
        <f t="shared" si="9"/>
        <v>716294.21000000008</v>
      </c>
      <c r="K94" s="20">
        <f t="shared" si="10"/>
        <v>0</v>
      </c>
      <c r="L94" s="20">
        <f t="shared" si="12"/>
        <v>716294.21000000008</v>
      </c>
    </row>
    <row r="95" spans="2:15" x14ac:dyDescent="0.25">
      <c r="G95" s="6"/>
      <c r="H95" s="143">
        <v>8</v>
      </c>
      <c r="I95" s="172" t="s">
        <v>74</v>
      </c>
      <c r="J95" s="20">
        <f t="shared" si="9"/>
        <v>331871.78999999998</v>
      </c>
      <c r="K95" s="20">
        <f t="shared" si="10"/>
        <v>2514.42</v>
      </c>
      <c r="L95" s="20">
        <f t="shared" si="12"/>
        <v>334386.20999999996</v>
      </c>
    </row>
    <row r="96" spans="2:15" ht="15.75" thickBot="1" x14ac:dyDescent="0.3">
      <c r="B96" s="89" t="s">
        <v>63</v>
      </c>
      <c r="C96" s="38">
        <f>C94+C92</f>
        <v>6999885.8499999987</v>
      </c>
      <c r="D96" s="38">
        <f t="shared" ref="D96:E96" si="14">D94+D92</f>
        <v>17427.8</v>
      </c>
      <c r="E96" s="38">
        <f t="shared" si="14"/>
        <v>1640085.57</v>
      </c>
      <c r="F96" s="38">
        <f>SUM(C96:E96)</f>
        <v>8657399.2199999988</v>
      </c>
      <c r="H96" s="158">
        <v>9</v>
      </c>
      <c r="I96" s="173" t="s">
        <v>80</v>
      </c>
      <c r="J96" s="20">
        <f t="shared" si="9"/>
        <v>331631.16000000003</v>
      </c>
      <c r="K96" s="20">
        <f t="shared" si="10"/>
        <v>0</v>
      </c>
      <c r="L96" s="20">
        <f t="shared" si="12"/>
        <v>331631.16000000003</v>
      </c>
    </row>
    <row r="97" spans="5:12" ht="15.75" thickBot="1" x14ac:dyDescent="0.3">
      <c r="E97" s="1" t="s">
        <v>84</v>
      </c>
      <c r="F97" s="8">
        <f>F13-F96</f>
        <v>35620.780000001192</v>
      </c>
      <c r="H97" s="93"/>
      <c r="I97" s="93" t="s">
        <v>29</v>
      </c>
      <c r="J97" s="92">
        <f>SUM(J88:J96)</f>
        <v>6754773.7499999991</v>
      </c>
      <c r="K97" s="92">
        <f t="shared" ref="K97:L97" si="15">SUM(K88:K96)</f>
        <v>245112.10000000006</v>
      </c>
      <c r="L97" s="92">
        <f t="shared" si="15"/>
        <v>6999885.8499999996</v>
      </c>
    </row>
  </sheetData>
  <mergeCells count="2">
    <mergeCell ref="H13:K13"/>
    <mergeCell ref="H14:K14"/>
  </mergeCells>
  <pageMargins left="0" right="0" top="0.1" bottom="0.35" header="0.3" footer="0.3"/>
  <pageSetup paperSize="9" scale="70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8129D-0677-4692-8A79-33E089A0F346}">
  <dimension ref="A1:J60"/>
  <sheetViews>
    <sheetView topLeftCell="A16" workbookViewId="0">
      <selection activeCell="Q19" sqref="Q19"/>
    </sheetView>
  </sheetViews>
  <sheetFormatPr defaultRowHeight="15" x14ac:dyDescent="0.25"/>
  <cols>
    <col min="1" max="1" width="7" style="1" customWidth="1"/>
    <col min="2" max="2" width="24.5703125" style="1" customWidth="1"/>
    <col min="3" max="3" width="11.42578125" style="1" bestFit="1" customWidth="1"/>
    <col min="4" max="5" width="11.28515625" style="1" bestFit="1" customWidth="1"/>
    <col min="6" max="6" width="9.140625" style="1"/>
    <col min="7" max="7" width="10.140625" style="1" bestFit="1" customWidth="1"/>
    <col min="8" max="16384" width="9.140625" style="1"/>
  </cols>
  <sheetData>
    <row r="1" spans="1:10" x14ac:dyDescent="0.25">
      <c r="A1" s="2" t="s">
        <v>0</v>
      </c>
    </row>
    <row r="2" spans="1:10" ht="15" customHeight="1" x14ac:dyDescent="0.25">
      <c r="A2" s="193" t="s">
        <v>106</v>
      </c>
      <c r="B2" s="126"/>
      <c r="F2" s="149"/>
      <c r="G2" s="149"/>
      <c r="H2" s="149"/>
      <c r="I2" s="149"/>
    </row>
    <row r="3" spans="1:10" ht="15" customHeight="1" x14ac:dyDescent="0.25">
      <c r="A3" s="193"/>
      <c r="B3" s="126"/>
      <c r="F3" s="149"/>
      <c r="G3" s="149"/>
      <c r="H3" s="149"/>
      <c r="I3" s="149"/>
    </row>
    <row r="4" spans="1:10" ht="15" customHeight="1" x14ac:dyDescent="0.25">
      <c r="A4" s="193"/>
      <c r="B4" s="126"/>
      <c r="F4" s="149"/>
      <c r="G4" s="149"/>
      <c r="H4" s="149"/>
      <c r="I4" s="149"/>
    </row>
    <row r="5" spans="1:10" ht="15" customHeight="1" x14ac:dyDescent="0.25">
      <c r="A5" s="193"/>
      <c r="B5" s="126"/>
      <c r="F5" s="149"/>
      <c r="G5" s="149"/>
      <c r="H5" s="149"/>
      <c r="I5" s="149"/>
    </row>
    <row r="6" spans="1:10" x14ac:dyDescent="0.25">
      <c r="A6" s="2"/>
      <c r="B6" s="2"/>
      <c r="C6" s="2"/>
      <c r="D6" s="3" t="s">
        <v>1</v>
      </c>
      <c r="G6" s="2"/>
      <c r="I6" s="2"/>
    </row>
    <row r="7" spans="1:10" x14ac:dyDescent="0.25">
      <c r="A7" s="2" t="s">
        <v>2</v>
      </c>
      <c r="B7" s="2"/>
      <c r="D7" s="2" t="s">
        <v>104</v>
      </c>
      <c r="G7" s="2" t="s">
        <v>3</v>
      </c>
    </row>
    <row r="8" spans="1:10" x14ac:dyDescent="0.25">
      <c r="A8" s="2" t="s">
        <v>4</v>
      </c>
      <c r="B8" s="2"/>
      <c r="D8" s="2" t="s">
        <v>105</v>
      </c>
      <c r="G8" s="2" t="s">
        <v>5</v>
      </c>
    </row>
    <row r="9" spans="1:10" x14ac:dyDescent="0.25">
      <c r="A9" s="2"/>
      <c r="B9" s="2"/>
      <c r="E9" s="2"/>
      <c r="G9" s="2"/>
      <c r="J9" s="2"/>
    </row>
    <row r="10" spans="1:10" x14ac:dyDescent="0.25">
      <c r="A10" s="2"/>
      <c r="B10" s="2"/>
      <c r="E10" s="2"/>
      <c r="H10" s="2"/>
      <c r="J10" s="2"/>
    </row>
    <row r="11" spans="1:10" ht="18.75" x14ac:dyDescent="0.3">
      <c r="A11" s="2"/>
      <c r="B11" s="2"/>
      <c r="C11" s="192" t="s">
        <v>103</v>
      </c>
    </row>
    <row r="12" spans="1:10" x14ac:dyDescent="0.25">
      <c r="B12" s="29"/>
    </row>
    <row r="13" spans="1:10" ht="15.75" thickBot="1" x14ac:dyDescent="0.3">
      <c r="A13" s="2" t="s">
        <v>9</v>
      </c>
      <c r="B13" s="7"/>
    </row>
    <row r="14" spans="1:10" ht="16.5" thickBot="1" x14ac:dyDescent="0.3">
      <c r="A14" s="9" t="s">
        <v>10</v>
      </c>
      <c r="B14" s="10" t="s">
        <v>11</v>
      </c>
      <c r="C14" s="152" t="s">
        <v>96</v>
      </c>
      <c r="D14" s="178" t="s">
        <v>94</v>
      </c>
      <c r="E14" s="179" t="s">
        <v>95</v>
      </c>
    </row>
    <row r="15" spans="1:10" x14ac:dyDescent="0.25">
      <c r="A15" s="156">
        <v>1</v>
      </c>
      <c r="B15" s="157" t="s">
        <v>20</v>
      </c>
      <c r="C15" s="20">
        <v>66755.149999999994</v>
      </c>
      <c r="D15" s="177">
        <v>62590.65</v>
      </c>
      <c r="E15" s="20">
        <f>C15-D15</f>
        <v>4164.4999999999927</v>
      </c>
    </row>
    <row r="16" spans="1:10" x14ac:dyDescent="0.25">
      <c r="A16" s="143">
        <v>2</v>
      </c>
      <c r="B16" s="21" t="s">
        <v>21</v>
      </c>
      <c r="C16" s="23">
        <v>65138.509999999995</v>
      </c>
      <c r="D16" s="176">
        <v>70772.33</v>
      </c>
      <c r="E16" s="23">
        <f t="shared" ref="E16:E23" si="0">C16-D16</f>
        <v>-5633.820000000007</v>
      </c>
    </row>
    <row r="17" spans="1:5" x14ac:dyDescent="0.25">
      <c r="A17" s="143">
        <v>3</v>
      </c>
      <c r="B17" s="21" t="s">
        <v>22</v>
      </c>
      <c r="C17" s="23">
        <v>60599.850000000006</v>
      </c>
      <c r="D17" s="176">
        <v>83877.22</v>
      </c>
      <c r="E17" s="23">
        <f t="shared" si="0"/>
        <v>-23277.369999999995</v>
      </c>
    </row>
    <row r="18" spans="1:5" x14ac:dyDescent="0.25">
      <c r="A18" s="143">
        <v>4</v>
      </c>
      <c r="B18" s="21" t="s">
        <v>23</v>
      </c>
      <c r="C18" s="23">
        <v>66467.86</v>
      </c>
      <c r="D18" s="176">
        <v>61611.99</v>
      </c>
      <c r="E18" s="23">
        <f t="shared" si="0"/>
        <v>4855.8700000000026</v>
      </c>
    </row>
    <row r="19" spans="1:5" x14ac:dyDescent="0.25">
      <c r="A19" s="143">
        <v>5</v>
      </c>
      <c r="B19" s="21" t="s">
        <v>24</v>
      </c>
      <c r="C19" s="23">
        <v>59242.87999999999</v>
      </c>
      <c r="D19" s="176">
        <v>64656.38</v>
      </c>
      <c r="E19" s="23">
        <f t="shared" si="0"/>
        <v>-5413.5000000000073</v>
      </c>
    </row>
    <row r="20" spans="1:5" x14ac:dyDescent="0.25">
      <c r="A20" s="143">
        <v>6</v>
      </c>
      <c r="B20" s="21" t="s">
        <v>25</v>
      </c>
      <c r="C20" s="23">
        <v>54668.509999999987</v>
      </c>
      <c r="D20" s="176">
        <v>46895.07</v>
      </c>
      <c r="E20" s="23">
        <f t="shared" si="0"/>
        <v>7773.4399999999878</v>
      </c>
    </row>
    <row r="21" spans="1:5" x14ac:dyDescent="0.25">
      <c r="A21" s="143">
        <v>7</v>
      </c>
      <c r="B21" s="21" t="s">
        <v>26</v>
      </c>
      <c r="C21" s="23">
        <v>58557.86</v>
      </c>
      <c r="D21" s="176">
        <v>34367.43</v>
      </c>
      <c r="E21" s="23">
        <f t="shared" si="0"/>
        <v>24190.43</v>
      </c>
    </row>
    <row r="22" spans="1:5" x14ac:dyDescent="0.25">
      <c r="A22" s="143">
        <v>8</v>
      </c>
      <c r="B22" s="21" t="s">
        <v>27</v>
      </c>
      <c r="C22" s="23">
        <v>35044.11</v>
      </c>
      <c r="D22" s="176">
        <v>27013.31</v>
      </c>
      <c r="E22" s="23">
        <f t="shared" si="0"/>
        <v>8030.7999999999993</v>
      </c>
    </row>
    <row r="23" spans="1:5" ht="15.75" thickBot="1" x14ac:dyDescent="0.3">
      <c r="A23" s="158">
        <v>9</v>
      </c>
      <c r="B23" s="159" t="s">
        <v>28</v>
      </c>
      <c r="C23" s="24">
        <v>24098.6</v>
      </c>
      <c r="D23" s="180">
        <v>18300</v>
      </c>
      <c r="E23" s="24">
        <f t="shared" si="0"/>
        <v>5798.5999999999985</v>
      </c>
    </row>
    <row r="24" spans="1:5" ht="15.75" thickBot="1" x14ac:dyDescent="0.3">
      <c r="A24" s="25"/>
      <c r="B24" s="25" t="s">
        <v>29</v>
      </c>
      <c r="C24" s="73">
        <f>SUM(C15:C23)</f>
        <v>490573.32999999996</v>
      </c>
      <c r="D24" s="181">
        <f>SUM(D15:D23)</f>
        <v>470084.38</v>
      </c>
      <c r="E24" s="73">
        <f>SUM(E15:E23)</f>
        <v>20488.949999999972</v>
      </c>
    </row>
    <row r="25" spans="1:5" x14ac:dyDescent="0.25">
      <c r="A25" s="50"/>
      <c r="B25" s="50"/>
      <c r="C25" s="6"/>
    </row>
    <row r="26" spans="1:5" x14ac:dyDescent="0.25">
      <c r="A26" s="50"/>
      <c r="B26" s="50"/>
      <c r="C26" s="6"/>
    </row>
    <row r="27" spans="1:5" x14ac:dyDescent="0.25">
      <c r="C27" s="8"/>
    </row>
    <row r="28" spans="1:5" ht="15.75" thickBot="1" x14ac:dyDescent="0.3">
      <c r="A28" s="2" t="s">
        <v>33</v>
      </c>
    </row>
    <row r="29" spans="1:5" ht="16.5" thickBot="1" x14ac:dyDescent="0.3">
      <c r="A29" s="9" t="s">
        <v>10</v>
      </c>
      <c r="B29" s="10" t="s">
        <v>11</v>
      </c>
      <c r="C29" s="152" t="s">
        <v>96</v>
      </c>
      <c r="D29" s="182" t="s">
        <v>94</v>
      </c>
      <c r="E29" s="183" t="s">
        <v>95</v>
      </c>
    </row>
    <row r="30" spans="1:5" x14ac:dyDescent="0.25">
      <c r="A30" s="41">
        <v>1</v>
      </c>
      <c r="B30" s="42" t="s">
        <v>26</v>
      </c>
      <c r="C30" s="20">
        <v>1067</v>
      </c>
      <c r="D30" s="177">
        <v>876.6</v>
      </c>
      <c r="E30" s="20">
        <f t="shared" ref="E30:E31" si="1">C30-D30</f>
        <v>190.39999999999998</v>
      </c>
    </row>
    <row r="31" spans="1:5" ht="15.75" thickBot="1" x14ac:dyDescent="0.3">
      <c r="A31" s="46">
        <v>2</v>
      </c>
      <c r="B31" s="47" t="s">
        <v>34</v>
      </c>
      <c r="C31" s="24">
        <v>1388.49</v>
      </c>
      <c r="D31" s="180">
        <v>292.2</v>
      </c>
      <c r="E31" s="24">
        <f t="shared" si="1"/>
        <v>1096.29</v>
      </c>
    </row>
    <row r="32" spans="1:5" ht="15.75" thickBot="1" x14ac:dyDescent="0.3">
      <c r="A32" s="25"/>
      <c r="B32" s="25" t="s">
        <v>29</v>
      </c>
      <c r="C32" s="184">
        <f t="shared" ref="C32:E32" si="2">SUM(C30:C31)</f>
        <v>2455.4899999999998</v>
      </c>
      <c r="D32" s="185">
        <f t="shared" si="2"/>
        <v>1168.8</v>
      </c>
      <c r="E32" s="184">
        <f t="shared" si="2"/>
        <v>1286.69</v>
      </c>
    </row>
    <row r="33" spans="1:8" x14ac:dyDescent="0.25">
      <c r="A33" s="50"/>
      <c r="B33" s="50"/>
      <c r="C33" s="8"/>
    </row>
    <row r="34" spans="1:8" x14ac:dyDescent="0.25">
      <c r="A34" s="50"/>
      <c r="B34" s="50"/>
      <c r="C34" s="51"/>
    </row>
    <row r="35" spans="1:8" ht="15.75" thickBot="1" x14ac:dyDescent="0.3">
      <c r="A35" s="2" t="s">
        <v>35</v>
      </c>
    </row>
    <row r="36" spans="1:8" ht="16.5" thickBot="1" x14ac:dyDescent="0.3">
      <c r="A36" s="52" t="s">
        <v>10</v>
      </c>
      <c r="B36" s="53" t="s">
        <v>11</v>
      </c>
      <c r="C36" s="152" t="s">
        <v>96</v>
      </c>
      <c r="D36" s="178" t="s">
        <v>94</v>
      </c>
      <c r="E36" s="179" t="s">
        <v>95</v>
      </c>
      <c r="G36" s="39" t="s">
        <v>72</v>
      </c>
      <c r="H36" s="1" t="s">
        <v>97</v>
      </c>
    </row>
    <row r="37" spans="1:8" x14ac:dyDescent="0.25">
      <c r="A37" s="54">
        <v>1</v>
      </c>
      <c r="B37" s="55" t="s">
        <v>36</v>
      </c>
      <c r="C37" s="20">
        <v>2426.4</v>
      </c>
      <c r="D37" s="177">
        <v>2113.1999999999998</v>
      </c>
      <c r="E37" s="20">
        <f t="shared" ref="E37:E44" si="3">C37-D37</f>
        <v>313.20000000000027</v>
      </c>
      <c r="G37" s="23">
        <v>2426.3999999999996</v>
      </c>
      <c r="H37" s="175" t="str">
        <f t="shared" ref="H37:H45" si="4">IF(D37&gt;G37,"depaseste","bine")</f>
        <v>bine</v>
      </c>
    </row>
    <row r="38" spans="1:8" x14ac:dyDescent="0.25">
      <c r="A38" s="57">
        <v>2</v>
      </c>
      <c r="B38" s="58" t="s">
        <v>37</v>
      </c>
      <c r="C38" s="23">
        <v>6066</v>
      </c>
      <c r="D38" s="176">
        <v>4578.6000000000004</v>
      </c>
      <c r="E38" s="23">
        <f t="shared" si="3"/>
        <v>1487.3999999999996</v>
      </c>
      <c r="G38" s="23">
        <v>6066</v>
      </c>
      <c r="H38" s="175" t="str">
        <f t="shared" si="4"/>
        <v>bine</v>
      </c>
    </row>
    <row r="39" spans="1:8" x14ac:dyDescent="0.25">
      <c r="A39" s="57">
        <v>3</v>
      </c>
      <c r="B39" s="58" t="s">
        <v>38</v>
      </c>
      <c r="C39" s="23">
        <v>7279.2</v>
      </c>
      <c r="D39" s="176">
        <v>3667.24</v>
      </c>
      <c r="E39" s="23">
        <f t="shared" si="3"/>
        <v>3611.96</v>
      </c>
      <c r="G39" s="23">
        <v>7279.2</v>
      </c>
      <c r="H39" s="175" t="str">
        <f t="shared" si="4"/>
        <v>bine</v>
      </c>
    </row>
    <row r="40" spans="1:8" x14ac:dyDescent="0.25">
      <c r="A40" s="57">
        <v>4</v>
      </c>
      <c r="B40" s="58" t="s">
        <v>39</v>
      </c>
      <c r="C40" s="23">
        <v>3434</v>
      </c>
      <c r="D40" s="176">
        <v>3381.12</v>
      </c>
      <c r="E40" s="23">
        <f t="shared" si="3"/>
        <v>52.880000000000109</v>
      </c>
      <c r="G40" s="23">
        <v>8452.7999999999993</v>
      </c>
      <c r="H40" s="175" t="str">
        <f t="shared" si="4"/>
        <v>bine</v>
      </c>
    </row>
    <row r="41" spans="1:8" x14ac:dyDescent="0.25">
      <c r="A41" s="57">
        <v>5</v>
      </c>
      <c r="B41" s="58" t="s">
        <v>34</v>
      </c>
      <c r="C41" s="23">
        <v>4454</v>
      </c>
      <c r="D41" s="176">
        <v>4325.76</v>
      </c>
      <c r="E41" s="23">
        <f t="shared" si="3"/>
        <v>128.23999999999978</v>
      </c>
      <c r="G41" s="23">
        <v>5823.36</v>
      </c>
      <c r="H41" s="175" t="str">
        <f t="shared" si="4"/>
        <v>bine</v>
      </c>
    </row>
    <row r="42" spans="1:8" x14ac:dyDescent="0.25">
      <c r="A42" s="135"/>
      <c r="B42" s="148" t="s">
        <v>28</v>
      </c>
      <c r="C42" s="23">
        <v>0</v>
      </c>
      <c r="D42" s="176"/>
      <c r="E42" s="23">
        <f t="shared" si="3"/>
        <v>0</v>
      </c>
      <c r="G42" s="23"/>
      <c r="H42" s="175" t="str">
        <f t="shared" si="4"/>
        <v>bine</v>
      </c>
    </row>
    <row r="43" spans="1:8" x14ac:dyDescent="0.25">
      <c r="A43" s="57">
        <v>6</v>
      </c>
      <c r="B43" s="21" t="s">
        <v>27</v>
      </c>
      <c r="C43" s="23">
        <v>4169</v>
      </c>
      <c r="D43" s="176">
        <v>4226.3999999999996</v>
      </c>
      <c r="E43" s="23">
        <f t="shared" si="3"/>
        <v>-57.399999999999636</v>
      </c>
      <c r="G43" s="23">
        <v>4852.7999999999993</v>
      </c>
      <c r="H43" s="175" t="str">
        <f t="shared" si="4"/>
        <v>bine</v>
      </c>
    </row>
    <row r="44" spans="1:8" ht="15.75" thickBot="1" x14ac:dyDescent="0.3">
      <c r="A44" s="63"/>
      <c r="B44" s="169" t="s">
        <v>40</v>
      </c>
      <c r="C44" s="24">
        <v>0</v>
      </c>
      <c r="D44" s="180"/>
      <c r="E44" s="24">
        <f t="shared" si="3"/>
        <v>0</v>
      </c>
      <c r="G44" s="23"/>
      <c r="H44" s="175" t="str">
        <f t="shared" si="4"/>
        <v>bine</v>
      </c>
    </row>
    <row r="45" spans="1:8" ht="15.75" thickBot="1" x14ac:dyDescent="0.3">
      <c r="A45" s="25"/>
      <c r="B45" s="25" t="s">
        <v>29</v>
      </c>
      <c r="C45" s="184">
        <f t="shared" ref="C45:E45" si="5">SUM(C37:C44)</f>
        <v>27828.6</v>
      </c>
      <c r="D45" s="185">
        <f t="shared" si="5"/>
        <v>22292.32</v>
      </c>
      <c r="E45" s="184">
        <f t="shared" si="5"/>
        <v>5536.28</v>
      </c>
      <c r="G45" s="38">
        <f>SUM(G37:G44)</f>
        <v>34900.559999999998</v>
      </c>
      <c r="H45" s="175" t="str">
        <f t="shared" si="4"/>
        <v>bine</v>
      </c>
    </row>
    <row r="46" spans="1:8" x14ac:dyDescent="0.25">
      <c r="C46" s="8"/>
    </row>
    <row r="47" spans="1:8" ht="15.75" thickBot="1" x14ac:dyDescent="0.3">
      <c r="A47" s="2" t="s">
        <v>41</v>
      </c>
    </row>
    <row r="48" spans="1:8" ht="16.5" thickBot="1" x14ac:dyDescent="0.3">
      <c r="A48" s="64" t="s">
        <v>10</v>
      </c>
      <c r="B48" s="64" t="s">
        <v>11</v>
      </c>
      <c r="C48" s="186" t="s">
        <v>96</v>
      </c>
      <c r="D48" s="182" t="s">
        <v>94</v>
      </c>
      <c r="E48" s="183" t="s">
        <v>95</v>
      </c>
    </row>
    <row r="49" spans="1:5" x14ac:dyDescent="0.25">
      <c r="A49" s="35">
        <v>1</v>
      </c>
      <c r="B49" s="65" t="s">
        <v>26</v>
      </c>
      <c r="C49" s="20">
        <v>114795.39</v>
      </c>
      <c r="D49" s="177">
        <v>113345.18</v>
      </c>
      <c r="E49" s="20">
        <f>C49-D49</f>
        <v>1450.2100000000064</v>
      </c>
    </row>
    <row r="50" spans="1:5" ht="15.75" thickBot="1" x14ac:dyDescent="0.3">
      <c r="A50" s="66">
        <v>2</v>
      </c>
      <c r="B50" s="67" t="s">
        <v>42</v>
      </c>
      <c r="C50" s="24">
        <v>14726.9</v>
      </c>
      <c r="D50" s="180">
        <v>7868.25</v>
      </c>
      <c r="E50" s="24">
        <f>C50-D50</f>
        <v>6858.65</v>
      </c>
    </row>
    <row r="51" spans="1:5" ht="15.75" thickBot="1" x14ac:dyDescent="0.3">
      <c r="A51" s="25"/>
      <c r="B51" s="25" t="s">
        <v>43</v>
      </c>
      <c r="C51" s="184">
        <f t="shared" ref="C51:E51" si="6">SUM(C49:C50)</f>
        <v>129522.29</v>
      </c>
      <c r="D51" s="185">
        <f t="shared" si="6"/>
        <v>121213.43</v>
      </c>
      <c r="E51" s="184">
        <f t="shared" si="6"/>
        <v>8308.860000000006</v>
      </c>
    </row>
    <row r="52" spans="1:5" x14ac:dyDescent="0.25">
      <c r="C52" s="8"/>
    </row>
    <row r="54" spans="1:5" x14ac:dyDescent="0.25">
      <c r="C54" s="8"/>
      <c r="D54" s="8"/>
      <c r="E54" s="8"/>
    </row>
    <row r="55" spans="1:5" x14ac:dyDescent="0.25">
      <c r="B55" s="2" t="s">
        <v>75</v>
      </c>
    </row>
    <row r="56" spans="1:5" x14ac:dyDescent="0.25">
      <c r="B56" s="2" t="s">
        <v>76</v>
      </c>
      <c r="D56" s="2"/>
      <c r="E56" s="2"/>
    </row>
    <row r="58" spans="1:5" x14ac:dyDescent="0.25">
      <c r="E58" s="8"/>
    </row>
    <row r="60" spans="1:5" x14ac:dyDescent="0.25">
      <c r="E60" s="8"/>
    </row>
  </sheetData>
  <pageMargins left="0.85" right="0.1" top="0.1" bottom="0.1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26"/>
  <sheetViews>
    <sheetView tabSelected="1" workbookViewId="0">
      <selection activeCell="Q1" sqref="Q1:Q1048576"/>
    </sheetView>
  </sheetViews>
  <sheetFormatPr defaultRowHeight="16.5" x14ac:dyDescent="0.3"/>
  <cols>
    <col min="1" max="1" width="5.7109375" style="95" customWidth="1"/>
    <col min="2" max="2" width="24.28515625" style="95" bestFit="1" customWidth="1"/>
    <col min="3" max="5" width="10.42578125" style="95" customWidth="1"/>
    <col min="6" max="6" width="13" style="95" customWidth="1"/>
    <col min="7" max="7" width="14" style="95" bestFit="1" customWidth="1"/>
    <col min="8" max="8" width="11.28515625" style="95" bestFit="1" customWidth="1"/>
    <col min="9" max="9" width="10.42578125" style="95" customWidth="1"/>
    <col min="10" max="10" width="10.5703125" style="95" bestFit="1" customWidth="1"/>
    <col min="11" max="11" width="8.85546875" style="95" bestFit="1" customWidth="1"/>
    <col min="12" max="12" width="12.42578125" style="95" bestFit="1" customWidth="1"/>
    <col min="13" max="13" width="13.7109375" style="95" customWidth="1"/>
    <col min="14" max="14" width="11.5703125" style="95" customWidth="1"/>
    <col min="15" max="15" width="15.28515625" style="95" bestFit="1" customWidth="1"/>
    <col min="16" max="16" width="11.140625" style="95" customWidth="1"/>
    <col min="17" max="17" width="12.42578125" style="95" bestFit="1" customWidth="1"/>
    <col min="18" max="19" width="9.85546875" style="95" customWidth="1"/>
    <col min="20" max="20" width="11.7109375" style="95" customWidth="1"/>
    <col min="21" max="21" width="9.42578125" style="95" customWidth="1"/>
    <col min="22" max="22" width="12.42578125" style="95" bestFit="1" customWidth="1"/>
    <col min="23" max="23" width="9.85546875" style="95" bestFit="1" customWidth="1"/>
    <col min="24" max="24" width="10" style="95" bestFit="1" customWidth="1"/>
    <col min="25" max="25" width="12.28515625" style="95" customWidth="1"/>
    <col min="26" max="26" width="10.7109375" style="95" bestFit="1" customWidth="1"/>
    <col min="27" max="27" width="9" style="95" bestFit="1" customWidth="1"/>
    <col min="28" max="28" width="12.42578125" style="95" bestFit="1" customWidth="1"/>
    <col min="29" max="16384" width="9.140625" style="95"/>
  </cols>
  <sheetData>
    <row r="1" spans="1:28" x14ac:dyDescent="0.3">
      <c r="A1" s="2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28" x14ac:dyDescent="0.3">
      <c r="C2" s="100"/>
      <c r="D2" s="100" t="s">
        <v>85</v>
      </c>
      <c r="E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</row>
    <row r="3" spans="1:28" x14ac:dyDescent="0.3">
      <c r="C3" s="100"/>
      <c r="D3" s="100"/>
      <c r="E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</row>
    <row r="4" spans="1:28" x14ac:dyDescent="0.3">
      <c r="C4" s="100"/>
      <c r="D4" s="100"/>
      <c r="E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</row>
    <row r="5" spans="1:28" x14ac:dyDescent="0.3">
      <c r="C5" s="100"/>
      <c r="D5" s="100"/>
      <c r="E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</row>
    <row r="6" spans="1:28" ht="17.25" thickBot="1" x14ac:dyDescent="0.35"/>
    <row r="7" spans="1:28" ht="31.5" x14ac:dyDescent="0.3">
      <c r="A7" s="196" t="s">
        <v>10</v>
      </c>
      <c r="B7" s="198" t="s">
        <v>11</v>
      </c>
      <c r="C7" s="101" t="s">
        <v>65</v>
      </c>
      <c r="D7" s="101" t="s">
        <v>66</v>
      </c>
      <c r="E7" s="101" t="s">
        <v>67</v>
      </c>
      <c r="F7" s="101" t="s">
        <v>68</v>
      </c>
      <c r="G7" s="102" t="s">
        <v>69</v>
      </c>
      <c r="H7" s="101" t="s">
        <v>70</v>
      </c>
      <c r="I7" s="200" t="s">
        <v>71</v>
      </c>
      <c r="J7" s="202" t="s">
        <v>72</v>
      </c>
    </row>
    <row r="8" spans="1:28" ht="17.25" thickBot="1" x14ac:dyDescent="0.35">
      <c r="A8" s="197"/>
      <c r="B8" s="199"/>
      <c r="C8" s="103">
        <v>70.44</v>
      </c>
      <c r="D8" s="103">
        <v>53.92</v>
      </c>
      <c r="E8" s="103">
        <v>40.44</v>
      </c>
      <c r="F8" s="103">
        <v>40.44</v>
      </c>
      <c r="G8" s="104">
        <v>67.400000000000006</v>
      </c>
      <c r="H8" s="103"/>
      <c r="I8" s="201"/>
      <c r="J8" s="203"/>
    </row>
    <row r="9" spans="1:28" x14ac:dyDescent="0.3">
      <c r="A9" s="105">
        <v>1</v>
      </c>
      <c r="B9" s="106" t="s">
        <v>36</v>
      </c>
      <c r="C9" s="107">
        <v>70.44</v>
      </c>
      <c r="D9" s="107">
        <v>53.92</v>
      </c>
      <c r="E9" s="107">
        <v>40.44</v>
      </c>
      <c r="F9" s="107">
        <v>40.44</v>
      </c>
      <c r="G9" s="108" t="s">
        <v>73</v>
      </c>
      <c r="H9" s="107">
        <v>20</v>
      </c>
      <c r="I9" s="109">
        <f t="shared" ref="I9:I14" si="0">H9*3</f>
        <v>60</v>
      </c>
      <c r="J9" s="110">
        <f>I9*F9</f>
        <v>2426.3999999999996</v>
      </c>
      <c r="L9" s="111"/>
    </row>
    <row r="10" spans="1:28" x14ac:dyDescent="0.3">
      <c r="A10" s="112">
        <v>2</v>
      </c>
      <c r="B10" s="113" t="s">
        <v>37</v>
      </c>
      <c r="C10" s="107">
        <v>70.44</v>
      </c>
      <c r="D10" s="114">
        <v>53.92</v>
      </c>
      <c r="E10" s="114">
        <v>40.44</v>
      </c>
      <c r="F10" s="115" t="s">
        <v>73</v>
      </c>
      <c r="G10" s="115" t="s">
        <v>73</v>
      </c>
      <c r="H10" s="114">
        <v>50</v>
      </c>
      <c r="I10" s="116">
        <f t="shared" si="0"/>
        <v>150</v>
      </c>
      <c r="J10" s="117">
        <f>I10*E10</f>
        <v>6066</v>
      </c>
      <c r="L10" s="111"/>
    </row>
    <row r="11" spans="1:28" x14ac:dyDescent="0.3">
      <c r="A11" s="105">
        <v>3</v>
      </c>
      <c r="B11" s="113" t="s">
        <v>38</v>
      </c>
      <c r="C11" s="107">
        <v>70.44</v>
      </c>
      <c r="D11" s="114">
        <v>53.92</v>
      </c>
      <c r="E11" s="114">
        <v>40.44</v>
      </c>
      <c r="F11" s="115" t="s">
        <v>73</v>
      </c>
      <c r="G11" s="115" t="s">
        <v>73</v>
      </c>
      <c r="H11" s="114">
        <v>60</v>
      </c>
      <c r="I11" s="116">
        <f t="shared" si="0"/>
        <v>180</v>
      </c>
      <c r="J11" s="117">
        <f>I11*E11</f>
        <v>7279.2</v>
      </c>
      <c r="L11" s="111"/>
    </row>
    <row r="12" spans="1:28" x14ac:dyDescent="0.3">
      <c r="A12" s="112">
        <v>4</v>
      </c>
      <c r="B12" s="113" t="s">
        <v>39</v>
      </c>
      <c r="C12" s="107">
        <v>70.44</v>
      </c>
      <c r="D12" s="115" t="s">
        <v>73</v>
      </c>
      <c r="E12" s="115" t="s">
        <v>73</v>
      </c>
      <c r="F12" s="115" t="s">
        <v>73</v>
      </c>
      <c r="G12" s="115" t="s">
        <v>73</v>
      </c>
      <c r="H12" s="114">
        <v>40</v>
      </c>
      <c r="I12" s="116">
        <f t="shared" si="0"/>
        <v>120</v>
      </c>
      <c r="J12" s="117">
        <f>I12*C12</f>
        <v>8452.7999999999993</v>
      </c>
      <c r="L12" s="111"/>
    </row>
    <row r="13" spans="1:28" x14ac:dyDescent="0.3">
      <c r="A13" s="105">
        <v>5</v>
      </c>
      <c r="B13" s="113" t="s">
        <v>34</v>
      </c>
      <c r="C13" s="107">
        <v>70.44</v>
      </c>
      <c r="D13" s="114">
        <v>53.92</v>
      </c>
      <c r="E13" s="114">
        <v>40.44</v>
      </c>
      <c r="F13" s="115" t="s">
        <v>73</v>
      </c>
      <c r="G13" s="118">
        <v>67.400000000000006</v>
      </c>
      <c r="H13" s="114">
        <v>48</v>
      </c>
      <c r="I13" s="116">
        <f t="shared" si="0"/>
        <v>144</v>
      </c>
      <c r="J13" s="117">
        <f>I13*E13</f>
        <v>5823.36</v>
      </c>
      <c r="L13" s="111"/>
    </row>
    <row r="14" spans="1:28" x14ac:dyDescent="0.3">
      <c r="A14" s="112">
        <v>6</v>
      </c>
      <c r="B14" s="119" t="s">
        <v>74</v>
      </c>
      <c r="C14" s="107">
        <v>70.44</v>
      </c>
      <c r="D14" s="114">
        <v>53.92</v>
      </c>
      <c r="E14" s="114">
        <v>40.44</v>
      </c>
      <c r="F14" s="115" t="s">
        <v>73</v>
      </c>
      <c r="G14" s="115" t="s">
        <v>73</v>
      </c>
      <c r="H14" s="114">
        <v>40</v>
      </c>
      <c r="I14" s="116">
        <f t="shared" si="0"/>
        <v>120</v>
      </c>
      <c r="J14" s="117">
        <f>I14*E14</f>
        <v>4852.7999999999993</v>
      </c>
      <c r="L14" s="111"/>
    </row>
    <row r="15" spans="1:28" x14ac:dyDescent="0.3">
      <c r="A15" s="120"/>
      <c r="B15" s="121"/>
      <c r="C15" s="122"/>
      <c r="D15" s="123"/>
      <c r="E15" s="123"/>
      <c r="F15" s="123"/>
      <c r="G15" s="123"/>
      <c r="H15" s="123"/>
    </row>
    <row r="16" spans="1:28" x14ac:dyDescent="0.3">
      <c r="A16" s="125"/>
      <c r="B16" s="126"/>
      <c r="C16" s="127"/>
      <c r="D16" s="128"/>
      <c r="E16" s="124"/>
      <c r="F16" s="124"/>
      <c r="G16" s="123"/>
      <c r="H16" s="123"/>
      <c r="I16" s="8"/>
    </row>
    <row r="18" spans="1:8" x14ac:dyDescent="0.3">
      <c r="A18" s="137" t="s">
        <v>10</v>
      </c>
      <c r="B18" s="137" t="s">
        <v>11</v>
      </c>
      <c r="C18" s="138" t="s">
        <v>72</v>
      </c>
      <c r="D18" s="138" t="s">
        <v>18</v>
      </c>
      <c r="E18" s="138"/>
    </row>
    <row r="19" spans="1:8" x14ac:dyDescent="0.3">
      <c r="A19" s="129">
        <v>1</v>
      </c>
      <c r="B19" s="113" t="s">
        <v>36</v>
      </c>
      <c r="C19" s="139">
        <v>2426.3999999999996</v>
      </c>
      <c r="D19" s="20">
        <f>contract!N59</f>
        <v>2113.1999999999998</v>
      </c>
      <c r="E19" s="140" t="str">
        <f>IF(D19&gt;C19,"depaseste","bine")</f>
        <v>bine</v>
      </c>
      <c r="F19" s="111">
        <f t="shared" ref="F19:F20" si="1">C19-D19</f>
        <v>313.19999999999982</v>
      </c>
    </row>
    <row r="20" spans="1:8" x14ac:dyDescent="0.3">
      <c r="A20" s="129">
        <v>2</v>
      </c>
      <c r="B20" s="113" t="s">
        <v>37</v>
      </c>
      <c r="C20" s="139">
        <v>6066</v>
      </c>
      <c r="D20" s="20">
        <f>contract!N60</f>
        <v>4578.6000000000004</v>
      </c>
      <c r="E20" s="140" t="str">
        <f t="shared" ref="E20:E25" si="2">IF(D20&gt;C20,"depaseste","bine")</f>
        <v>bine</v>
      </c>
      <c r="F20" s="111">
        <f t="shared" si="1"/>
        <v>1487.3999999999996</v>
      </c>
    </row>
    <row r="21" spans="1:8" x14ac:dyDescent="0.3">
      <c r="A21" s="129">
        <v>3</v>
      </c>
      <c r="B21" s="113" t="s">
        <v>38</v>
      </c>
      <c r="C21" s="139">
        <v>7279.2</v>
      </c>
      <c r="D21" s="20">
        <f>contract!N61</f>
        <v>3667.24</v>
      </c>
      <c r="E21" s="140" t="str">
        <f t="shared" si="2"/>
        <v>bine</v>
      </c>
      <c r="F21" s="111">
        <f>C21-D21</f>
        <v>3611.96</v>
      </c>
      <c r="H21" s="95">
        <f>2490.2-156.84</f>
        <v>2333.3599999999997</v>
      </c>
    </row>
    <row r="22" spans="1:8" x14ac:dyDescent="0.3">
      <c r="A22" s="129">
        <v>4</v>
      </c>
      <c r="B22" s="113" t="s">
        <v>39</v>
      </c>
      <c r="C22" s="139">
        <v>8452.7999999999993</v>
      </c>
      <c r="D22" s="20">
        <f>contract!N62</f>
        <v>3381.12</v>
      </c>
      <c r="E22" s="140" t="str">
        <f t="shared" si="2"/>
        <v>bine</v>
      </c>
      <c r="F22" s="111">
        <f t="shared" ref="F22:F25" si="3">C22-D22</f>
        <v>5071.6799999999994</v>
      </c>
    </row>
    <row r="23" spans="1:8" x14ac:dyDescent="0.3">
      <c r="A23" s="129">
        <v>5</v>
      </c>
      <c r="B23" s="113" t="s">
        <v>34</v>
      </c>
      <c r="C23" s="139">
        <v>5823.36</v>
      </c>
      <c r="D23" s="20">
        <f>contract!N63</f>
        <v>4325.76</v>
      </c>
      <c r="E23" s="140" t="str">
        <f t="shared" si="2"/>
        <v>bine</v>
      </c>
      <c r="F23" s="111">
        <f t="shared" si="3"/>
        <v>1497.5999999999995</v>
      </c>
    </row>
    <row r="24" spans="1:8" x14ac:dyDescent="0.3">
      <c r="A24" s="129"/>
      <c r="B24" s="37" t="s">
        <v>28</v>
      </c>
      <c r="C24" s="139"/>
      <c r="D24" s="20">
        <f>contract!N64</f>
        <v>0</v>
      </c>
      <c r="E24" s="140" t="str">
        <f t="shared" si="2"/>
        <v>bine</v>
      </c>
      <c r="F24" s="111">
        <f t="shared" si="3"/>
        <v>0</v>
      </c>
    </row>
    <row r="25" spans="1:8" x14ac:dyDescent="0.3">
      <c r="A25" s="129">
        <v>6</v>
      </c>
      <c r="B25" s="119" t="s">
        <v>74</v>
      </c>
      <c r="C25" s="139">
        <v>4852.7999999999993</v>
      </c>
      <c r="D25" s="20">
        <f>contract!N65</f>
        <v>4226.3999999999996</v>
      </c>
      <c r="E25" s="140" t="str">
        <f t="shared" si="2"/>
        <v>bine</v>
      </c>
      <c r="F25" s="111">
        <f t="shared" si="3"/>
        <v>626.39999999999964</v>
      </c>
    </row>
    <row r="26" spans="1:8" x14ac:dyDescent="0.3">
      <c r="A26" s="129"/>
      <c r="B26" s="37" t="s">
        <v>40</v>
      </c>
      <c r="C26" s="139"/>
      <c r="D26" s="20"/>
      <c r="E26" s="140"/>
    </row>
  </sheetData>
  <mergeCells count="4">
    <mergeCell ref="A7:A8"/>
    <mergeCell ref="B7:B8"/>
    <mergeCell ref="I7:I8"/>
    <mergeCell ref="J7:J8"/>
  </mergeCells>
  <pageMargins left="0.6" right="0.1" top="0.1" bottom="0.1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contract</vt:lpstr>
      <vt:lpstr>serv dec</vt:lpstr>
      <vt:lpstr>suma max eco</vt:lpstr>
      <vt:lpstr>contract!Print_Titles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Monica</cp:lastModifiedBy>
  <cp:lastPrinted>2024-01-16T08:17:51Z</cp:lastPrinted>
  <dcterms:created xsi:type="dcterms:W3CDTF">2023-08-09T10:06:39Z</dcterms:created>
  <dcterms:modified xsi:type="dcterms:W3CDTF">2024-01-23T12:12:55Z</dcterms:modified>
</cp:coreProperties>
</file>