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P:\_AfisareSITE\PARA\"/>
    </mc:Choice>
  </mc:AlternateContent>
  <xr:revisionPtr revIDLastSave="0" documentId="13_ncr:1_{75BC5C44-0A7B-4C66-AB4E-0511D5317536}" xr6:coauthVersionLast="47" xr6:coauthVersionMax="47" xr10:uidLastSave="{00000000-0000-0000-0000-000000000000}"/>
  <bookViews>
    <workbookView xWindow="-120" yWindow="-120" windowWidth="29040" windowHeight="15720" tabRatio="504" xr2:uid="{00000000-000D-0000-FFFF-FFFF00000000}"/>
  </bookViews>
  <sheets>
    <sheet name="17.contract= serv sept" sheetId="1" r:id="rId1"/>
    <sheet name="serv sept" sheetId="8" r:id="rId2"/>
    <sheet name="repartiz econ" sheetId="7" r:id="rId3"/>
    <sheet name="oct infl de sept" sheetId="9" r:id="rId4"/>
    <sheet name="suma max eco" sheetId="5" r:id="rId5"/>
  </sheets>
  <externalReferences>
    <externalReference r:id="rId6"/>
  </externalReferences>
  <definedNames>
    <definedName name="_xlnm.Print_Titles" localSheetId="0">'17.contract= serv sept'!$9:$10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6" i="5"/>
  <c r="F24" i="5"/>
  <c r="E41" i="5"/>
  <c r="E42" i="5"/>
  <c r="E43" i="5"/>
  <c r="E44" i="5"/>
  <c r="E45" i="5"/>
  <c r="E46" i="5"/>
  <c r="E47" i="5"/>
  <c r="E40" i="5"/>
  <c r="E31" i="5"/>
  <c r="E32" i="5"/>
  <c r="E33" i="5"/>
  <c r="E34" i="5"/>
  <c r="E35" i="5"/>
  <c r="E36" i="5"/>
  <c r="E37" i="5"/>
  <c r="E30" i="5"/>
  <c r="L66" i="1" l="1"/>
  <c r="N31" i="7"/>
  <c r="N32" i="7"/>
  <c r="L31" i="7" l="1"/>
  <c r="L32" i="7"/>
  <c r="F43" i="8" l="1"/>
  <c r="L44" i="7"/>
  <c r="I34" i="9"/>
  <c r="I35" i="9"/>
  <c r="I36" i="9"/>
  <c r="I37" i="9"/>
  <c r="I38" i="9"/>
  <c r="I39" i="9"/>
  <c r="I40" i="9"/>
  <c r="I33" i="9"/>
  <c r="G41" i="9"/>
  <c r="H41" i="9"/>
  <c r="L30" i="7"/>
  <c r="K36" i="7"/>
  <c r="M21" i="7"/>
  <c r="N15" i="7"/>
  <c r="N16" i="7"/>
  <c r="N17" i="7"/>
  <c r="N18" i="7"/>
  <c r="N19" i="7"/>
  <c r="M15" i="7"/>
  <c r="M16" i="7"/>
  <c r="M17" i="7"/>
  <c r="M18" i="7"/>
  <c r="M19" i="7"/>
  <c r="L15" i="7"/>
  <c r="L16" i="7"/>
  <c r="L17" i="7"/>
  <c r="L18" i="7"/>
  <c r="L19" i="7"/>
  <c r="L21" i="7"/>
  <c r="L14" i="7"/>
  <c r="D23" i="7"/>
  <c r="E23" i="7"/>
  <c r="F23" i="7"/>
  <c r="G23" i="7"/>
  <c r="H23" i="7"/>
  <c r="I23" i="7"/>
  <c r="J23" i="7"/>
  <c r="K23" i="7"/>
  <c r="F50" i="8"/>
  <c r="G28" i="8"/>
  <c r="I41" i="9" l="1"/>
  <c r="L36" i="7"/>
  <c r="L23" i="7"/>
  <c r="F48" i="8"/>
  <c r="G48" i="8" s="1"/>
  <c r="F47" i="8"/>
  <c r="G47" i="8" s="1"/>
  <c r="F41" i="8"/>
  <c r="F40" i="8"/>
  <c r="F39" i="8"/>
  <c r="F38" i="8"/>
  <c r="F37" i="8"/>
  <c r="F36" i="8"/>
  <c r="F35" i="8"/>
  <c r="G35" i="8" s="1"/>
  <c r="F34" i="8"/>
  <c r="F29" i="8"/>
  <c r="F28" i="8"/>
  <c r="E48" i="8"/>
  <c r="E47" i="8"/>
  <c r="E41" i="8"/>
  <c r="E40" i="8"/>
  <c r="G40" i="8" s="1"/>
  <c r="E39" i="8"/>
  <c r="E38" i="8"/>
  <c r="G38" i="8" s="1"/>
  <c r="E37" i="8"/>
  <c r="E36" i="8"/>
  <c r="E35" i="8"/>
  <c r="E34" i="8"/>
  <c r="E29" i="8"/>
  <c r="E28" i="8"/>
  <c r="F25" i="8"/>
  <c r="E47" i="9"/>
  <c r="D47" i="9"/>
  <c r="C47" i="9"/>
  <c r="F46" i="9"/>
  <c r="F45" i="9"/>
  <c r="F47" i="9" s="1"/>
  <c r="E41" i="9"/>
  <c r="D41" i="9"/>
  <c r="C41" i="9"/>
  <c r="F39" i="9"/>
  <c r="F37" i="9"/>
  <c r="F36" i="9"/>
  <c r="F35" i="9"/>
  <c r="F34" i="9"/>
  <c r="F33" i="9"/>
  <c r="E29" i="9"/>
  <c r="D29" i="9"/>
  <c r="C29" i="9"/>
  <c r="F28" i="9"/>
  <c r="F27" i="9"/>
  <c r="E23" i="9"/>
  <c r="D23" i="9"/>
  <c r="C23" i="9"/>
  <c r="F22" i="9"/>
  <c r="F21" i="9"/>
  <c r="F20" i="9"/>
  <c r="F19" i="9"/>
  <c r="F18" i="9"/>
  <c r="F17" i="9"/>
  <c r="F16" i="9"/>
  <c r="F15" i="9"/>
  <c r="F14" i="9"/>
  <c r="J46" i="7"/>
  <c r="I46" i="7"/>
  <c r="H46" i="7"/>
  <c r="G46" i="7"/>
  <c r="F46" i="7"/>
  <c r="E46" i="7"/>
  <c r="D46" i="7"/>
  <c r="C46" i="7"/>
  <c r="N44" i="7"/>
  <c r="N46" i="7" s="1"/>
  <c r="J36" i="7"/>
  <c r="I36" i="7"/>
  <c r="H36" i="7"/>
  <c r="G36" i="7"/>
  <c r="F36" i="7"/>
  <c r="E36" i="7"/>
  <c r="D36" i="7"/>
  <c r="C36" i="7"/>
  <c r="C23" i="7"/>
  <c r="D49" i="8"/>
  <c r="C49" i="8"/>
  <c r="F49" i="8"/>
  <c r="D42" i="8"/>
  <c r="C42" i="8"/>
  <c r="D30" i="8"/>
  <c r="C30" i="8"/>
  <c r="D24" i="8"/>
  <c r="C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M32" i="7" l="1"/>
  <c r="M31" i="7"/>
  <c r="M30" i="7"/>
  <c r="F41" i="9"/>
  <c r="F29" i="9"/>
  <c r="F23" i="9"/>
  <c r="M14" i="7"/>
  <c r="N14" i="7" s="1"/>
  <c r="F42" i="8"/>
  <c r="G36" i="8"/>
  <c r="G37" i="8"/>
  <c r="G29" i="8"/>
  <c r="G20" i="8"/>
  <c r="G22" i="8"/>
  <c r="G17" i="8"/>
  <c r="G18" i="8"/>
  <c r="G19" i="8"/>
  <c r="G21" i="8"/>
  <c r="G15" i="8"/>
  <c r="G23" i="8"/>
  <c r="G16" i="8"/>
  <c r="L46" i="7"/>
  <c r="M44" i="7" s="1"/>
  <c r="M46" i="7" s="1"/>
  <c r="F30" i="8"/>
  <c r="G34" i="8"/>
  <c r="F24" i="8"/>
  <c r="N23" i="7" l="1"/>
  <c r="N24" i="7" s="1"/>
  <c r="M23" i="7"/>
  <c r="M36" i="7" l="1"/>
  <c r="N36" i="7"/>
  <c r="N37" i="7" l="1"/>
  <c r="I14" i="5" l="1"/>
  <c r="J14" i="5" s="1"/>
  <c r="D25" i="5" s="1"/>
  <c r="F25" i="5" s="1"/>
  <c r="I13" i="5"/>
  <c r="J13" i="5" s="1"/>
  <c r="I12" i="5"/>
  <c r="J12" i="5" s="1"/>
  <c r="D22" i="5" s="1"/>
  <c r="F22" i="5" s="1"/>
  <c r="I11" i="5"/>
  <c r="J11" i="5" s="1"/>
  <c r="D21" i="5" s="1"/>
  <c r="F21" i="5" s="1"/>
  <c r="I10" i="5"/>
  <c r="J10" i="5" s="1"/>
  <c r="D20" i="5" s="1"/>
  <c r="F20" i="5" s="1"/>
  <c r="I9" i="5"/>
  <c r="J9" i="5" s="1"/>
  <c r="D19" i="5" s="1"/>
  <c r="F19" i="5" s="1"/>
  <c r="D23" i="5" l="1"/>
  <c r="F23" i="5" s="1"/>
  <c r="C19" i="5"/>
  <c r="C20" i="5"/>
  <c r="C21" i="5"/>
  <c r="C22" i="5"/>
  <c r="C23" i="5"/>
  <c r="C25" i="5"/>
  <c r="F82" i="1" l="1"/>
  <c r="F83" i="1" s="1"/>
  <c r="N72" i="1"/>
  <c r="M72" i="1"/>
  <c r="L72" i="1"/>
  <c r="K72" i="1"/>
  <c r="J72" i="1"/>
  <c r="I72" i="1"/>
  <c r="H72" i="1"/>
  <c r="G72" i="1"/>
  <c r="F72" i="1"/>
  <c r="E72" i="1"/>
  <c r="D72" i="1"/>
  <c r="C72" i="1"/>
  <c r="O71" i="1"/>
  <c r="O70" i="1"/>
  <c r="E87" i="1" s="1"/>
  <c r="N66" i="1"/>
  <c r="M66" i="1"/>
  <c r="K66" i="1"/>
  <c r="J66" i="1"/>
  <c r="I66" i="1"/>
  <c r="H66" i="1"/>
  <c r="G66" i="1"/>
  <c r="F66" i="1"/>
  <c r="E66" i="1"/>
  <c r="D66" i="1"/>
  <c r="C66" i="1"/>
  <c r="O65" i="1"/>
  <c r="O64" i="1"/>
  <c r="E89" i="1" s="1"/>
  <c r="O63" i="1"/>
  <c r="E90" i="1" s="1"/>
  <c r="O62" i="1"/>
  <c r="O61" i="1"/>
  <c r="O60" i="1"/>
  <c r="O59" i="1"/>
  <c r="O58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D88" i="1" s="1"/>
  <c r="O50" i="1"/>
  <c r="D87" i="1" s="1"/>
  <c r="N46" i="1"/>
  <c r="M46" i="1"/>
  <c r="L46" i="1"/>
  <c r="K46" i="1"/>
  <c r="J46" i="1"/>
  <c r="I46" i="1"/>
  <c r="H46" i="1"/>
  <c r="H47" i="1" s="1"/>
  <c r="G46" i="1"/>
  <c r="F46" i="1"/>
  <c r="E46" i="1"/>
  <c r="D46" i="1"/>
  <c r="C46" i="1"/>
  <c r="O45" i="1"/>
  <c r="K95" i="1" s="1"/>
  <c r="O44" i="1"/>
  <c r="K94" i="1" s="1"/>
  <c r="O43" i="1"/>
  <c r="K93" i="1" s="1"/>
  <c r="O42" i="1"/>
  <c r="K92" i="1" s="1"/>
  <c r="O41" i="1"/>
  <c r="K91" i="1" s="1"/>
  <c r="O40" i="1"/>
  <c r="K90" i="1" s="1"/>
  <c r="O39" i="1"/>
  <c r="K89" i="1" s="1"/>
  <c r="O38" i="1"/>
  <c r="O37" i="1"/>
  <c r="K87" i="1" s="1"/>
  <c r="N33" i="1"/>
  <c r="M33" i="1"/>
  <c r="L33" i="1"/>
  <c r="K33" i="1"/>
  <c r="J33" i="1"/>
  <c r="I33" i="1"/>
  <c r="H33" i="1"/>
  <c r="H76" i="1" s="1"/>
  <c r="G33" i="1"/>
  <c r="F33" i="1"/>
  <c r="E33" i="1"/>
  <c r="D33" i="1"/>
  <c r="C33" i="1"/>
  <c r="O32" i="1"/>
  <c r="O31" i="1"/>
  <c r="J94" i="1" s="1"/>
  <c r="O30" i="1"/>
  <c r="O29" i="1"/>
  <c r="J92" i="1" s="1"/>
  <c r="O28" i="1"/>
  <c r="J91" i="1" s="1"/>
  <c r="O27" i="1"/>
  <c r="J90" i="1" s="1"/>
  <c r="O26" i="1"/>
  <c r="J89" i="1" s="1"/>
  <c r="O25" i="1"/>
  <c r="J88" i="1" s="1"/>
  <c r="O24" i="1"/>
  <c r="J87" i="1" s="1"/>
  <c r="H67" i="1" l="1"/>
  <c r="L89" i="1"/>
  <c r="L91" i="1"/>
  <c r="H53" i="1"/>
  <c r="H73" i="1"/>
  <c r="F76" i="1"/>
  <c r="L76" i="1"/>
  <c r="N76" i="1"/>
  <c r="C87" i="1"/>
  <c r="C76" i="1"/>
  <c r="I76" i="1"/>
  <c r="O46" i="1"/>
  <c r="E76" i="1"/>
  <c r="C90" i="1"/>
  <c r="F90" i="1" s="1"/>
  <c r="G76" i="1"/>
  <c r="D76" i="1"/>
  <c r="M76" i="1"/>
  <c r="L87" i="1"/>
  <c r="L90" i="1"/>
  <c r="L92" i="1"/>
  <c r="L94" i="1"/>
  <c r="J95" i="1"/>
  <c r="L95" i="1" s="1"/>
  <c r="J93" i="1"/>
  <c r="L93" i="1" s="1"/>
  <c r="K88" i="1"/>
  <c r="L88" i="1" s="1"/>
  <c r="N34" i="1"/>
  <c r="N73" i="1"/>
  <c r="E93" i="1"/>
  <c r="N67" i="1"/>
  <c r="J76" i="1"/>
  <c r="D91" i="1"/>
  <c r="D95" i="1" s="1"/>
  <c r="N53" i="1"/>
  <c r="O33" i="1"/>
  <c r="C89" i="1"/>
  <c r="F89" i="1" s="1"/>
  <c r="K76" i="1"/>
  <c r="E88" i="1"/>
  <c r="E91" i="1" s="1"/>
  <c r="H34" i="1"/>
  <c r="N47" i="1"/>
  <c r="O47" i="1" s="1"/>
  <c r="O52" i="1"/>
  <c r="O66" i="1"/>
  <c r="O72" i="1"/>
  <c r="C93" i="1"/>
  <c r="O67" i="1" l="1"/>
  <c r="C78" i="1"/>
  <c r="C91" i="1"/>
  <c r="C95" i="1" s="1"/>
  <c r="C82" i="1"/>
  <c r="F87" i="1"/>
  <c r="O73" i="1"/>
  <c r="E95" i="1"/>
  <c r="G81" i="1"/>
  <c r="H81" i="1" s="1"/>
  <c r="O53" i="1"/>
  <c r="C79" i="1"/>
  <c r="G80" i="1"/>
  <c r="O34" i="1"/>
  <c r="J96" i="1"/>
  <c r="K96" i="1"/>
  <c r="L96" i="1"/>
  <c r="F88" i="1"/>
  <c r="C81" i="1"/>
  <c r="O76" i="1"/>
  <c r="O77" i="1" s="1"/>
  <c r="F93" i="1"/>
  <c r="F91" i="1" l="1"/>
  <c r="C80" i="1"/>
  <c r="G82" i="1"/>
  <c r="F95" i="1"/>
  <c r="F96" i="1" s="1"/>
  <c r="C83" i="1"/>
  <c r="C84" i="1" s="1"/>
  <c r="H80" i="1"/>
  <c r="H82" i="1" s="1"/>
  <c r="F13" i="1"/>
  <c r="F14" i="1" s="1"/>
</calcChain>
</file>

<file path=xl/sharedStrings.xml><?xml version="1.0" encoding="utf-8"?>
<sst xmlns="http://schemas.openxmlformats.org/spreadsheetml/2006/main" count="495" uniqueCount="143">
  <si>
    <t>CAS IALOMITA</t>
  </si>
  <si>
    <t>SE APROBA,</t>
  </si>
  <si>
    <t>DIRECTOR GENERAL,</t>
  </si>
  <si>
    <t xml:space="preserve">   DIRECTOR EX R.C.</t>
  </si>
  <si>
    <t xml:space="preserve">        EC   DOINA STAN</t>
  </si>
  <si>
    <t>EC ANDA BUSUIOC</t>
  </si>
  <si>
    <t>LEI</t>
  </si>
  <si>
    <t>CREDIT DE ANGAJAMENT APROBAT an 2023</t>
  </si>
  <si>
    <t xml:space="preserve">contractat </t>
  </si>
  <si>
    <t>1. LABORATOARE</t>
  </si>
  <si>
    <t>nr crt</t>
  </si>
  <si>
    <t>furnizor</t>
  </si>
  <si>
    <t>ianuarie   realizari</t>
  </si>
  <si>
    <t>februarie  realizari</t>
  </si>
  <si>
    <t>martie  realizari</t>
  </si>
  <si>
    <t>aprilie  realizari</t>
  </si>
  <si>
    <t>mai realizari</t>
  </si>
  <si>
    <t>iunie realizari</t>
  </si>
  <si>
    <t>sept</t>
  </si>
  <si>
    <t xml:space="preserve">oct </t>
  </si>
  <si>
    <t>nov</t>
  </si>
  <si>
    <t>dec</t>
  </si>
  <si>
    <t>AN 2023</t>
  </si>
  <si>
    <t>PHILOS</t>
  </si>
  <si>
    <t>MEDICTEST</t>
  </si>
  <si>
    <t>BIOMED</t>
  </si>
  <si>
    <t>PLUSS</t>
  </si>
  <si>
    <t>PROFDIAGNOSIS</t>
  </si>
  <si>
    <t>IMEX CELIA</t>
  </si>
  <si>
    <t>SPITAL SLOBOZIA</t>
  </si>
  <si>
    <t>SPITAL FETESTI</t>
  </si>
  <si>
    <t>SPITAL TANDAREI</t>
  </si>
  <si>
    <t>TOTAL</t>
  </si>
  <si>
    <t>SEM I</t>
  </si>
  <si>
    <t>SEM II</t>
  </si>
  <si>
    <t>1.1 MONITORIZARE LABORATOARE</t>
  </si>
  <si>
    <t>2. CITOLOGIE SI ANATOMIE PATOLOGICA</t>
  </si>
  <si>
    <t>SPITAL URZICENI</t>
  </si>
  <si>
    <t>3. ECOGRAFII</t>
  </si>
  <si>
    <t>CAMEGRO</t>
  </si>
  <si>
    <t>NERA</t>
  </si>
  <si>
    <t>MARINESCU DOINA</t>
  </si>
  <si>
    <t>LUNGU TACHE IONEL</t>
  </si>
  <si>
    <t>LUNGU MIHAIL PETRU</t>
  </si>
  <si>
    <t xml:space="preserve">3. RADIOLOGIE SI IMAGISTICA </t>
  </si>
  <si>
    <t>spital URZICENI</t>
  </si>
  <si>
    <t>total</t>
  </si>
  <si>
    <t>TOTAL CONTRACT</t>
  </si>
  <si>
    <t>TRIM I</t>
  </si>
  <si>
    <t>TRIM II</t>
  </si>
  <si>
    <t>APROBAT</t>
  </si>
  <si>
    <t>contractat</t>
  </si>
  <si>
    <t>diferente</t>
  </si>
  <si>
    <t>semestrul I 2023</t>
  </si>
  <si>
    <t>cumulat la 9 luni</t>
  </si>
  <si>
    <t>TRIM  III</t>
  </si>
  <si>
    <t>trim IV</t>
  </si>
  <si>
    <t>TRIM IV</t>
  </si>
  <si>
    <t>total 2023</t>
  </si>
  <si>
    <t>semestrul II 2023</t>
  </si>
  <si>
    <t>contractat 2023</t>
  </si>
  <si>
    <t>contractat spitale</t>
  </si>
  <si>
    <t>laborator</t>
  </si>
  <si>
    <t>citologie</t>
  </si>
  <si>
    <t xml:space="preserve">rad si imag </t>
  </si>
  <si>
    <t>an 2023</t>
  </si>
  <si>
    <t>SLOBOZIA</t>
  </si>
  <si>
    <t>URZICENI</t>
  </si>
  <si>
    <t>FETESTI</t>
  </si>
  <si>
    <t>TANDAREI</t>
  </si>
  <si>
    <t>total spitale</t>
  </si>
  <si>
    <t>contractat privati</t>
  </si>
  <si>
    <t>total an 2023</t>
  </si>
  <si>
    <t>act curenta</t>
  </si>
  <si>
    <t xml:space="preserve">necontractat </t>
  </si>
  <si>
    <t>de la monitorizare iulie</t>
  </si>
  <si>
    <t>din diminuare contract labor Fetesti</t>
  </si>
  <si>
    <t>obs</t>
  </si>
  <si>
    <t>generala</t>
  </si>
  <si>
    <t>abdomen</t>
  </si>
  <si>
    <t>pelvis</t>
  </si>
  <si>
    <t>ganglionara</t>
  </si>
  <si>
    <t>transvaginala/transrectala</t>
  </si>
  <si>
    <t>nr ore/luna</t>
  </si>
  <si>
    <t>nr max eco/luna</t>
  </si>
  <si>
    <t>suma max</t>
  </si>
  <si>
    <t>X</t>
  </si>
  <si>
    <t>spital FETESTI</t>
  </si>
  <si>
    <t xml:space="preserve">INTOCMIT, </t>
  </si>
  <si>
    <t>MONICA MATEI</t>
  </si>
  <si>
    <t>din diminuare contract Urziceni-eco</t>
  </si>
  <si>
    <t>furnizor cu monitorizare</t>
  </si>
  <si>
    <t xml:space="preserve">             DIRECTOR EX D.E.</t>
  </si>
  <si>
    <t xml:space="preserve">           ec DIANA LAURA NICOLAE</t>
  </si>
  <si>
    <t>spital TANDAREI</t>
  </si>
  <si>
    <t>spital SLOBOZIA</t>
  </si>
  <si>
    <t>august realizari</t>
  </si>
  <si>
    <t>iulie realziari</t>
  </si>
  <si>
    <t>monitor</t>
  </si>
  <si>
    <t>necontractat</t>
  </si>
  <si>
    <t>SUMA MAXIMA ECO 17.10.2023</t>
  </si>
  <si>
    <t>DIRECTOR EX D.E.</t>
  </si>
  <si>
    <t xml:space="preserve">             DIRECTOR EX R.C.</t>
  </si>
  <si>
    <t>ec DIANA  NICOLAE</t>
  </si>
  <si>
    <t xml:space="preserve">              EC ANDA BUSUIOC</t>
  </si>
  <si>
    <t>august</t>
  </si>
  <si>
    <t>5% din contract</t>
  </si>
  <si>
    <t>economie</t>
  </si>
  <si>
    <t>Intocmit</t>
  </si>
  <si>
    <t>Monica Matei</t>
  </si>
  <si>
    <t>ec DIANA LAURA NICOLAE</t>
  </si>
  <si>
    <t>REALIZARI</t>
  </si>
  <si>
    <t xml:space="preserve">ianuarie   </t>
  </si>
  <si>
    <t xml:space="preserve">februarie  </t>
  </si>
  <si>
    <t xml:space="preserve">martie  </t>
  </si>
  <si>
    <t xml:space="preserve">aprilie  </t>
  </si>
  <si>
    <t xml:space="preserve">mai </t>
  </si>
  <si>
    <t xml:space="preserve">iunie </t>
  </si>
  <si>
    <t xml:space="preserve">iulie </t>
  </si>
  <si>
    <t>pondere in medie</t>
  </si>
  <si>
    <t>suplim</t>
  </si>
  <si>
    <t>Avand in vedere ca la Camegro si Nera in luna septembrie este contractata suma maxima, suma obtinuta la repartizare pt acestia va vi repartizata la laboratoarele de analize medicale</t>
  </si>
  <si>
    <t>respectiv suma de 2 367.92 lei.</t>
  </si>
  <si>
    <t xml:space="preserve">sept </t>
  </si>
  <si>
    <t xml:space="preserve">report </t>
  </si>
  <si>
    <t>17.1 SERVICII LUNA SEPTEMBRIE    2023</t>
  </si>
  <si>
    <t>serv sept</t>
  </si>
  <si>
    <t>contract-serv sept</t>
  </si>
  <si>
    <t>medie 9  luni</t>
  </si>
  <si>
    <t>oct</t>
  </si>
  <si>
    <t>17.3 LUNA OCTOMBRIE   2023 INFLUENTATA DE SERVICIILE LUNII SEPTEMBRIE  2023</t>
  </si>
  <si>
    <t>OCT</t>
  </si>
  <si>
    <t>OCT  final</t>
  </si>
  <si>
    <t>nov final</t>
  </si>
  <si>
    <t>din diminuare contract Medictest</t>
  </si>
  <si>
    <t>din diminuare Fetesti-ecografii</t>
  </si>
  <si>
    <t>din diminuare contract Philos</t>
  </si>
  <si>
    <t>sept realizari</t>
  </si>
  <si>
    <t>report/dimn nov</t>
  </si>
  <si>
    <t>17.2 Repartizare sume  neconsumate de la luna SEPTEMBRIE   2023</t>
  </si>
  <si>
    <t>17.  CONTRACT PARACLINIC  AN 2023</t>
  </si>
  <si>
    <t>servicii luna septembrie 2023</t>
  </si>
  <si>
    <t>Nr. 10080 din 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</si>
</sst>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b/>
      <i/>
      <sz val="12"/>
      <name val="Times New Roman"/>
      <family val="1"/>
    </font>
    <font>
      <sz val="8"/>
      <color theme="1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29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" fontId="5" fillId="0" borderId="0" xfId="0" applyNumberFormat="1" applyFont="1"/>
    <xf numFmtId="4" fontId="7" fillId="0" borderId="0" xfId="0" applyNumberFormat="1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8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0" fontId="6" fillId="0" borderId="10" xfId="0" applyFont="1" applyBorder="1"/>
    <xf numFmtId="4" fontId="6" fillId="0" borderId="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3" fillId="0" borderId="2" xfId="0" applyNumberFormat="1" applyFont="1" applyBorder="1"/>
    <xf numFmtId="4" fontId="3" fillId="0" borderId="12" xfId="0" applyNumberFormat="1" applyFont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0" fontId="3" fillId="0" borderId="14" xfId="0" applyFont="1" applyBorder="1"/>
    <xf numFmtId="0" fontId="3" fillId="0" borderId="15" xfId="0" applyFont="1" applyBorder="1"/>
    <xf numFmtId="4" fontId="3" fillId="0" borderId="14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0" fontId="11" fillId="0" borderId="0" xfId="0" applyFont="1"/>
    <xf numFmtId="0" fontId="6" fillId="0" borderId="19" xfId="0" applyFont="1" applyBorder="1"/>
    <xf numFmtId="0" fontId="6" fillId="0" borderId="1" xfId="0" applyFont="1" applyBorder="1"/>
    <xf numFmtId="4" fontId="6" fillId="0" borderId="20" xfId="0" applyNumberFormat="1" applyFont="1" applyBorder="1"/>
    <xf numFmtId="4" fontId="6" fillId="0" borderId="21" xfId="0" applyNumberFormat="1" applyFont="1" applyBorder="1"/>
    <xf numFmtId="4" fontId="3" fillId="0" borderId="22" xfId="0" applyNumberFormat="1" applyFont="1" applyBorder="1"/>
    <xf numFmtId="0" fontId="5" fillId="0" borderId="6" xfId="1" applyFont="1" applyBorder="1"/>
    <xf numFmtId="4" fontId="2" fillId="0" borderId="6" xfId="0" applyNumberFormat="1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3" fillId="3" borderId="0" xfId="0" applyNumberFormat="1" applyFont="1" applyFill="1"/>
    <xf numFmtId="0" fontId="12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3" fillId="0" borderId="10" xfId="0" applyFont="1" applyBorder="1"/>
    <xf numFmtId="0" fontId="13" fillId="0" borderId="13" xfId="0" applyFont="1" applyBorder="1"/>
    <xf numFmtId="4" fontId="13" fillId="0" borderId="2" xfId="0" applyNumberFormat="1" applyFont="1" applyBorder="1"/>
    <xf numFmtId="4" fontId="7" fillId="0" borderId="10" xfId="0" applyNumberFormat="1" applyFont="1" applyBorder="1"/>
    <xf numFmtId="4" fontId="7" fillId="0" borderId="11" xfId="0" applyNumberFormat="1" applyFont="1" applyBorder="1"/>
    <xf numFmtId="4" fontId="5" fillId="0" borderId="13" xfId="0" applyNumberFormat="1" applyFont="1" applyBorder="1"/>
    <xf numFmtId="0" fontId="3" fillId="0" borderId="13" xfId="0" applyFont="1" applyBorder="1"/>
    <xf numFmtId="0" fontId="3" fillId="0" borderId="2" xfId="0" applyFont="1" applyBorder="1"/>
    <xf numFmtId="4" fontId="3" fillId="0" borderId="25" xfId="0" applyNumberFormat="1" applyFont="1" applyBorder="1"/>
    <xf numFmtId="0" fontId="13" fillId="0" borderId="14" xfId="0" applyFont="1" applyBorder="1"/>
    <xf numFmtId="0" fontId="13" fillId="0" borderId="18" xfId="0" applyFont="1" applyBorder="1"/>
    <xf numFmtId="4" fontId="5" fillId="0" borderId="18" xfId="0" applyNumberFormat="1" applyFont="1" applyBorder="1"/>
    <xf numFmtId="0" fontId="3" fillId="0" borderId="18" xfId="0" applyFont="1" applyBorder="1"/>
    <xf numFmtId="0" fontId="13" fillId="0" borderId="22" xfId="0" applyFont="1" applyBorder="1"/>
    <xf numFmtId="4" fontId="13" fillId="0" borderId="21" xfId="0" applyNumberFormat="1" applyFont="1" applyBorder="1"/>
    <xf numFmtId="0" fontId="12" fillId="0" borderId="6" xfId="1" applyFont="1" applyBorder="1"/>
    <xf numFmtId="4" fontId="14" fillId="0" borderId="6" xfId="0" applyNumberFormat="1" applyFont="1" applyBorder="1"/>
    <xf numFmtId="0" fontId="12" fillId="0" borderId="0" xfId="1" applyFont="1"/>
    <xf numFmtId="4" fontId="14" fillId="0" borderId="0" xfId="0" applyNumberFormat="1" applyFont="1"/>
    <xf numFmtId="4" fontId="2" fillId="0" borderId="0" xfId="0" applyNumberFormat="1" applyFont="1"/>
    <xf numFmtId="0" fontId="3" fillId="0" borderId="10" xfId="1" applyFont="1" applyBorder="1"/>
    <xf numFmtId="0" fontId="3" fillId="0" borderId="2" xfId="1" applyFont="1" applyBorder="1"/>
    <xf numFmtId="4" fontId="3" fillId="0" borderId="13" xfId="0" applyNumberFormat="1" applyFont="1" applyBorder="1" applyAlignment="1">
      <alignment horizontal="right" vertical="justify"/>
    </xf>
    <xf numFmtId="4" fontId="3" fillId="0" borderId="2" xfId="0" applyNumberFormat="1" applyFont="1" applyBorder="1" applyAlignment="1">
      <alignment horizontal="right" vertical="justify"/>
    </xf>
    <xf numFmtId="4" fontId="3" fillId="0" borderId="10" xfId="0" applyNumberFormat="1" applyFont="1" applyBorder="1" applyAlignment="1">
      <alignment horizontal="right" vertical="justify"/>
    </xf>
    <xf numFmtId="0" fontId="3" fillId="0" borderId="19" xfId="1" applyFont="1" applyBorder="1"/>
    <xf numFmtId="0" fontId="3" fillId="0" borderId="1" xfId="1" applyFont="1" applyBorder="1"/>
    <xf numFmtId="4" fontId="3" fillId="0" borderId="22" xfId="0" applyNumberFormat="1" applyFont="1" applyBorder="1" applyAlignment="1">
      <alignment horizontal="right" vertical="justify"/>
    </xf>
    <xf numFmtId="4" fontId="5" fillId="0" borderId="4" xfId="1" applyNumberFormat="1" applyFont="1" applyBorder="1"/>
    <xf numFmtId="4" fontId="5" fillId="0" borderId="7" xfId="1" applyNumberFormat="1" applyFont="1" applyBorder="1"/>
    <xf numFmtId="4" fontId="5" fillId="0" borderId="6" xfId="1" applyNumberFormat="1" applyFont="1" applyBorder="1"/>
    <xf numFmtId="4" fontId="5" fillId="0" borderId="5" xfId="1" applyNumberFormat="1" applyFont="1" applyBorder="1"/>
    <xf numFmtId="4" fontId="5" fillId="0" borderId="8" xfId="1" applyNumberFormat="1" applyFont="1" applyBorder="1"/>
    <xf numFmtId="4" fontId="5" fillId="0" borderId="24" xfId="1" applyNumberFormat="1" applyFont="1" applyBorder="1"/>
    <xf numFmtId="0" fontId="5" fillId="0" borderId="0" xfId="1" applyFont="1"/>
    <xf numFmtId="4" fontId="5" fillId="0" borderId="0" xfId="1" applyNumberFormat="1" applyFont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4" fontId="3" fillId="0" borderId="11" xfId="0" applyNumberFormat="1" applyFont="1" applyBorder="1" applyAlignment="1">
      <alignment horizontal="right" vertical="justify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left"/>
    </xf>
    <xf numFmtId="4" fontId="7" fillId="0" borderId="10" xfId="0" applyNumberFormat="1" applyFont="1" applyBorder="1" applyAlignment="1">
      <alignment horizontal="right" vertical="justify"/>
    </xf>
    <xf numFmtId="4" fontId="7" fillId="0" borderId="13" xfId="0" applyNumberFormat="1" applyFont="1" applyBorder="1" applyAlignment="1">
      <alignment horizontal="right" vertical="justify"/>
    </xf>
    <xf numFmtId="4" fontId="7" fillId="0" borderId="2" xfId="0" applyNumberFormat="1" applyFont="1" applyBorder="1" applyAlignment="1">
      <alignment horizontal="right" vertical="justify"/>
    </xf>
    <xf numFmtId="4" fontId="7" fillId="0" borderId="11" xfId="0" applyNumberFormat="1" applyFont="1" applyBorder="1" applyAlignment="1">
      <alignment horizontal="right" vertical="justify"/>
    </xf>
    <xf numFmtId="0" fontId="6" fillId="0" borderId="15" xfId="0" applyFont="1" applyBorder="1"/>
    <xf numFmtId="0" fontId="7" fillId="0" borderId="19" xfId="1" applyFont="1" applyBorder="1" applyAlignment="1">
      <alignment horizontal="center"/>
    </xf>
    <xf numFmtId="0" fontId="13" fillId="0" borderId="1" xfId="0" applyFont="1" applyBorder="1"/>
    <xf numFmtId="4" fontId="2" fillId="0" borderId="4" xfId="0" applyNumberFormat="1" applyFont="1" applyBorder="1"/>
    <xf numFmtId="0" fontId="3" fillId="0" borderId="6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0" xfId="1" applyFont="1" applyBorder="1"/>
    <xf numFmtId="0" fontId="3" fillId="0" borderId="27" xfId="0" applyFont="1" applyBorder="1" applyAlignment="1">
      <alignment horizontal="right"/>
    </xf>
    <xf numFmtId="0" fontId="3" fillId="0" borderId="27" xfId="0" applyFont="1" applyBorder="1"/>
    <xf numFmtId="4" fontId="3" fillId="0" borderId="28" xfId="0" applyNumberFormat="1" applyFont="1" applyBorder="1"/>
    <xf numFmtId="4" fontId="3" fillId="0" borderId="21" xfId="0" applyNumberFormat="1" applyFont="1" applyBorder="1"/>
    <xf numFmtId="4" fontId="3" fillId="0" borderId="29" xfId="0" applyNumberFormat="1" applyFont="1" applyBorder="1"/>
    <xf numFmtId="4" fontId="3" fillId="0" borderId="30" xfId="0" applyNumberFormat="1" applyFont="1" applyBorder="1"/>
    <xf numFmtId="4" fontId="3" fillId="0" borderId="1" xfId="0" applyNumberFormat="1" applyFont="1" applyBorder="1"/>
    <xf numFmtId="4" fontId="5" fillId="0" borderId="28" xfId="0" applyNumberFormat="1" applyFon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0" fontId="5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4" fontId="5" fillId="0" borderId="35" xfId="0" applyNumberFormat="1" applyFont="1" applyBorder="1"/>
    <xf numFmtId="0" fontId="3" fillId="0" borderId="31" xfId="0" applyFont="1" applyBorder="1"/>
    <xf numFmtId="4" fontId="3" fillId="0" borderId="36" xfId="0" applyNumberFormat="1" applyFont="1" applyBorder="1"/>
    <xf numFmtId="0" fontId="3" fillId="0" borderId="20" xfId="0" applyFont="1" applyBorder="1"/>
    <xf numFmtId="4" fontId="3" fillId="0" borderId="37" xfId="0" applyNumberFormat="1" applyFont="1" applyBorder="1"/>
    <xf numFmtId="0" fontId="15" fillId="0" borderId="0" xfId="0" applyFont="1"/>
    <xf numFmtId="0" fontId="15" fillId="0" borderId="18" xfId="0" applyFont="1" applyBorder="1"/>
    <xf numFmtId="4" fontId="15" fillId="0" borderId="18" xfId="0" applyNumberFormat="1" applyFont="1" applyBorder="1"/>
    <xf numFmtId="0" fontId="5" fillId="0" borderId="33" xfId="0" applyFont="1" applyBorder="1"/>
    <xf numFmtId="4" fontId="5" fillId="0" borderId="38" xfId="0" applyNumberFormat="1" applyFont="1" applyBorder="1"/>
    <xf numFmtId="0" fontId="5" fillId="0" borderId="20" xfId="0" applyFont="1" applyBorder="1" applyAlignment="1">
      <alignment horizontal="left"/>
    </xf>
    <xf numFmtId="4" fontId="5" fillId="0" borderId="37" xfId="0" applyNumberFormat="1" applyFont="1" applyBorder="1"/>
    <xf numFmtId="0" fontId="5" fillId="0" borderId="6" xfId="0" applyFont="1" applyBorder="1"/>
    <xf numFmtId="4" fontId="5" fillId="0" borderId="26" xfId="0" applyNumberFormat="1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0" fontId="6" fillId="0" borderId="14" xfId="0" applyFont="1" applyBorder="1"/>
    <xf numFmtId="4" fontId="3" fillId="0" borderId="7" xfId="0" applyNumberFormat="1" applyFont="1" applyBorder="1"/>
    <xf numFmtId="0" fontId="3" fillId="0" borderId="6" xfId="1" applyFont="1" applyBorder="1"/>
    <xf numFmtId="4" fontId="7" fillId="0" borderId="18" xfId="0" applyNumberFormat="1" applyFont="1" applyBorder="1"/>
    <xf numFmtId="0" fontId="15" fillId="0" borderId="18" xfId="0" applyFont="1" applyBorder="1" applyAlignment="1">
      <alignment horizontal="center"/>
    </xf>
    <xf numFmtId="4" fontId="15" fillId="0" borderId="18" xfId="0" applyNumberFormat="1" applyFont="1" applyBorder="1" applyAlignment="1">
      <alignment horizontal="center"/>
    </xf>
    <xf numFmtId="0" fontId="18" fillId="0" borderId="0" xfId="0" applyFont="1"/>
    <xf numFmtId="4" fontId="9" fillId="0" borderId="18" xfId="0" applyNumberFormat="1" applyFont="1" applyBorder="1"/>
    <xf numFmtId="0" fontId="5" fillId="0" borderId="32" xfId="0" applyFont="1" applyBorder="1"/>
    <xf numFmtId="4" fontId="5" fillId="0" borderId="36" xfId="0" applyNumberFormat="1" applyFont="1" applyBorder="1"/>
    <xf numFmtId="0" fontId="5" fillId="0" borderId="24" xfId="0" applyFont="1" applyBorder="1"/>
    <xf numFmtId="0" fontId="20" fillId="0" borderId="0" xfId="0" applyFont="1"/>
    <xf numFmtId="4" fontId="19" fillId="0" borderId="0" xfId="0" applyNumberFormat="1" applyFont="1"/>
    <xf numFmtId="0" fontId="4" fillId="4" borderId="39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 vertical="justify"/>
    </xf>
    <xf numFmtId="0" fontId="4" fillId="4" borderId="40" xfId="0" applyFont="1" applyFill="1" applyBorder="1" applyAlignment="1">
      <alignment horizontal="center"/>
    </xf>
    <xf numFmtId="4" fontId="4" fillId="4" borderId="40" xfId="0" applyNumberFormat="1" applyFont="1" applyFill="1" applyBorder="1" applyAlignment="1">
      <alignment horizontal="center"/>
    </xf>
    <xf numFmtId="0" fontId="17" fillId="0" borderId="10" xfId="1" applyFont="1" applyBorder="1" applyAlignment="1">
      <alignment horizontal="center"/>
    </xf>
    <xf numFmtId="0" fontId="17" fillId="0" borderId="13" xfId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3" fontId="4" fillId="0" borderId="13" xfId="0" applyNumberFormat="1" applyFont="1" applyBorder="1"/>
    <xf numFmtId="4" fontId="9" fillId="0" borderId="12" xfId="0" applyNumberFormat="1" applyFont="1" applyBorder="1"/>
    <xf numFmtId="4" fontId="18" fillId="0" borderId="0" xfId="0" applyNumberFormat="1" applyFont="1"/>
    <xf numFmtId="0" fontId="17" fillId="0" borderId="14" xfId="1" applyFont="1" applyBorder="1" applyAlignment="1">
      <alignment horizontal="center"/>
    </xf>
    <xf numFmtId="0" fontId="17" fillId="0" borderId="18" xfId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3" fontId="4" fillId="0" borderId="18" xfId="0" applyNumberFormat="1" applyFont="1" applyBorder="1"/>
    <xf numFmtId="4" fontId="9" fillId="0" borderId="16" xfId="0" applyNumberFormat="1" applyFont="1" applyBorder="1"/>
    <xf numFmtId="4" fontId="4" fillId="0" borderId="18" xfId="0" applyNumberFormat="1" applyFont="1" applyBorder="1" applyAlignment="1">
      <alignment horizontal="center"/>
    </xf>
    <xf numFmtId="0" fontId="17" fillId="0" borderId="18" xfId="0" applyFont="1" applyBorder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0" applyFont="1"/>
    <xf numFmtId="3" fontId="4" fillId="0" borderId="0" xfId="0" applyNumberFormat="1" applyFont="1"/>
    <xf numFmtId="4" fontId="9" fillId="0" borderId="0" xfId="0" applyNumberFormat="1" applyFont="1"/>
    <xf numFmtId="0" fontId="17" fillId="0" borderId="18" xfId="1" applyFont="1" applyBorder="1" applyAlignment="1">
      <alignment horizontal="center"/>
    </xf>
    <xf numFmtId="4" fontId="18" fillId="0" borderId="18" xfId="0" applyNumberFormat="1" applyFont="1" applyBorder="1" applyAlignment="1">
      <alignment horizontal="center"/>
    </xf>
    <xf numFmtId="0" fontId="22" fillId="4" borderId="0" xfId="0" applyFont="1" applyFill="1" applyAlignment="1">
      <alignment vertical="center"/>
    </xf>
    <xf numFmtId="0" fontId="17" fillId="4" borderId="0" xfId="0" applyFont="1" applyFill="1"/>
    <xf numFmtId="0" fontId="2" fillId="0" borderId="0" xfId="0" applyFont="1" applyAlignment="1">
      <alignment horizontal="left"/>
    </xf>
    <xf numFmtId="0" fontId="7" fillId="0" borderId="1" xfId="0" applyFont="1" applyBorder="1"/>
    <xf numFmtId="0" fontId="7" fillId="0" borderId="45" xfId="0" applyFont="1" applyBorder="1"/>
    <xf numFmtId="4" fontId="7" fillId="0" borderId="44" xfId="0" applyNumberFormat="1" applyFont="1" applyBorder="1"/>
    <xf numFmtId="0" fontId="7" fillId="0" borderId="21" xfId="0" applyFont="1" applyBorder="1"/>
    <xf numFmtId="4" fontId="7" fillId="0" borderId="30" xfId="0" applyNumberFormat="1" applyFont="1" applyBorder="1"/>
    <xf numFmtId="0" fontId="23" fillId="0" borderId="2" xfId="0" applyFont="1" applyBorder="1"/>
    <xf numFmtId="0" fontId="23" fillId="0" borderId="15" xfId="0" applyFont="1" applyBorder="1"/>
    <xf numFmtId="0" fontId="23" fillId="0" borderId="1" xfId="0" applyFont="1" applyBorder="1"/>
    <xf numFmtId="0" fontId="5" fillId="0" borderId="4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5" fillId="0" borderId="7" xfId="0" applyFont="1" applyBorder="1" applyAlignment="1">
      <alignment horizontal="center" vertical="justify"/>
    </xf>
    <xf numFmtId="0" fontId="5" fillId="0" borderId="8" xfId="0" applyFont="1" applyBorder="1" applyAlignment="1">
      <alignment horizontal="center" vertical="justify"/>
    </xf>
    <xf numFmtId="0" fontId="7" fillId="0" borderId="14" xfId="1" applyFont="1" applyBorder="1" applyAlignment="1">
      <alignment horizontal="center"/>
    </xf>
    <xf numFmtId="0" fontId="13" fillId="0" borderId="15" xfId="0" applyFont="1" applyBorder="1"/>
    <xf numFmtId="0" fontId="7" fillId="0" borderId="2" xfId="0" applyFont="1" applyBorder="1"/>
    <xf numFmtId="0" fontId="7" fillId="0" borderId="46" xfId="0" applyFont="1" applyBorder="1"/>
    <xf numFmtId="4" fontId="7" fillId="0" borderId="3" xfId="0" applyNumberFormat="1" applyFont="1" applyBorder="1"/>
    <xf numFmtId="0" fontId="6" fillId="0" borderId="2" xfId="0" applyFont="1" applyBorder="1"/>
    <xf numFmtId="4" fontId="6" fillId="0" borderId="11" xfId="0" applyNumberFormat="1" applyFont="1" applyBorder="1"/>
    <xf numFmtId="0" fontId="7" fillId="0" borderId="18" xfId="0" applyFont="1" applyBorder="1"/>
    <xf numFmtId="0" fontId="3" fillId="2" borderId="0" xfId="0" applyFont="1" applyFill="1"/>
    <xf numFmtId="0" fontId="4" fillId="0" borderId="0" xfId="0" applyFont="1"/>
    <xf numFmtId="4" fontId="9" fillId="0" borderId="9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5" fillId="0" borderId="11" xfId="0" applyNumberFormat="1" applyFont="1" applyBorder="1"/>
    <xf numFmtId="4" fontId="5" fillId="0" borderId="12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15" xfId="0" applyFont="1" applyBorder="1"/>
    <xf numFmtId="4" fontId="3" fillId="0" borderId="0" xfId="0" applyNumberFormat="1" applyFont="1" applyAlignment="1">
      <alignment horizontal="center" wrapText="1"/>
    </xf>
    <xf numFmtId="4" fontId="3" fillId="0" borderId="20" xfId="0" applyNumberFormat="1" applyFont="1" applyBorder="1"/>
    <xf numFmtId="0" fontId="3" fillId="0" borderId="4" xfId="0" applyFont="1" applyBorder="1"/>
    <xf numFmtId="0" fontId="3" fillId="0" borderId="7" xfId="0" applyFont="1" applyBorder="1"/>
    <xf numFmtId="0" fontId="5" fillId="2" borderId="0" xfId="0" applyFont="1" applyFill="1"/>
    <xf numFmtId="0" fontId="3" fillId="2" borderId="0" xfId="0" applyFont="1" applyFill="1" applyAlignment="1">
      <alignment wrapText="1"/>
    </xf>
    <xf numFmtId="4" fontId="5" fillId="5" borderId="0" xfId="0" applyNumberFormat="1" applyFont="1" applyFill="1"/>
    <xf numFmtId="0" fontId="9" fillId="0" borderId="24" xfId="0" applyFont="1" applyBorder="1" applyAlignment="1">
      <alignment horizontal="center"/>
    </xf>
    <xf numFmtId="4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4" fontId="7" fillId="0" borderId="20" xfId="0" applyNumberFormat="1" applyFont="1" applyBorder="1" applyAlignment="1">
      <alignment horizontal="right" vertical="justify"/>
    </xf>
    <xf numFmtId="0" fontId="4" fillId="0" borderId="8" xfId="0" applyFont="1" applyBorder="1" applyAlignment="1">
      <alignment horizontal="center"/>
    </xf>
    <xf numFmtId="4" fontId="5" fillId="0" borderId="12" xfId="0" applyNumberFormat="1" applyFont="1" applyBorder="1"/>
    <xf numFmtId="0" fontId="3" fillId="0" borderId="7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0" fontId="3" fillId="0" borderId="18" xfId="1" applyFont="1" applyBorder="1" applyAlignment="1">
      <alignment horizontal="center"/>
    </xf>
    <xf numFmtId="0" fontId="3" fillId="0" borderId="18" xfId="1" applyFont="1" applyBorder="1" applyAlignment="1">
      <alignment horizontal="left"/>
    </xf>
    <xf numFmtId="0" fontId="7" fillId="0" borderId="18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3" fillId="0" borderId="4" xfId="1" applyFont="1" applyBorder="1"/>
    <xf numFmtId="0" fontId="3" fillId="0" borderId="7" xfId="1" applyFont="1" applyBorder="1"/>
    <xf numFmtId="4" fontId="3" fillId="0" borderId="8" xfId="0" applyNumberFormat="1" applyFont="1" applyBorder="1"/>
    <xf numFmtId="0" fontId="3" fillId="0" borderId="10" xfId="0" applyFont="1" applyBorder="1"/>
    <xf numFmtId="4" fontId="5" fillId="0" borderId="25" xfId="0" applyNumberFormat="1" applyFont="1" applyBorder="1"/>
    <xf numFmtId="4" fontId="5" fillId="0" borderId="5" xfId="0" applyNumberFormat="1" applyFont="1" applyBorder="1"/>
    <xf numFmtId="4" fontId="5" fillId="0" borderId="23" xfId="0" applyNumberFormat="1" applyFont="1" applyBorder="1"/>
    <xf numFmtId="4" fontId="9" fillId="0" borderId="24" xfId="0" applyNumberFormat="1" applyFont="1" applyBorder="1" applyAlignment="1">
      <alignment horizontal="center"/>
    </xf>
    <xf numFmtId="4" fontId="9" fillId="0" borderId="26" xfId="0" applyNumberFormat="1" applyFont="1" applyBorder="1" applyAlignment="1">
      <alignment horizontal="center"/>
    </xf>
    <xf numFmtId="4" fontId="3" fillId="0" borderId="47" xfId="0" applyNumberFormat="1" applyFont="1" applyBorder="1"/>
    <xf numFmtId="4" fontId="3" fillId="0" borderId="48" xfId="0" applyNumberFormat="1" applyFont="1" applyBorder="1"/>
    <xf numFmtId="0" fontId="3" fillId="0" borderId="6" xfId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" fontId="3" fillId="2" borderId="18" xfId="0" applyNumberFormat="1" applyFont="1" applyFill="1" applyBorder="1"/>
    <xf numFmtId="0" fontId="4" fillId="0" borderId="5" xfId="0" applyFont="1" applyBorder="1" applyAlignment="1">
      <alignment horizontal="center"/>
    </xf>
    <xf numFmtId="4" fontId="3" fillId="0" borderId="5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2" borderId="18" xfId="0" applyFont="1" applyFill="1" applyBorder="1"/>
    <xf numFmtId="4" fontId="5" fillId="0" borderId="2" xfId="0" applyNumberFormat="1" applyFont="1" applyBorder="1"/>
    <xf numFmtId="4" fontId="5" fillId="0" borderId="15" xfId="0" applyNumberFormat="1" applyFont="1" applyBorder="1"/>
    <xf numFmtId="4" fontId="5" fillId="0" borderId="1" xfId="0" applyNumberFormat="1" applyFont="1" applyBorder="1"/>
    <xf numFmtId="0" fontId="24" fillId="0" borderId="0" xfId="0" applyFont="1" applyAlignment="1">
      <alignment horizontal="left"/>
    </xf>
    <xf numFmtId="0" fontId="16" fillId="0" borderId="18" xfId="1" applyFont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4" fontId="18" fillId="0" borderId="18" xfId="0" applyNumberFormat="1" applyFont="1" applyBorder="1"/>
    <xf numFmtId="4" fontId="18" fillId="0" borderId="15" xfId="0" applyNumberFormat="1" applyFont="1" applyBorder="1" applyAlignment="1">
      <alignment horizontal="center"/>
    </xf>
    <xf numFmtId="4" fontId="6" fillId="0" borderId="13" xfId="0" applyNumberFormat="1" applyFont="1" applyBorder="1"/>
    <xf numFmtId="4" fontId="6" fillId="0" borderId="22" xfId="0" applyNumberFormat="1" applyFont="1" applyBorder="1"/>
    <xf numFmtId="4" fontId="2" fillId="0" borderId="26" xfId="0" applyNumberFormat="1" applyFont="1" applyBorder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6" fillId="4" borderId="41" xfId="1" applyFont="1" applyFill="1" applyBorder="1" applyAlignment="1">
      <alignment horizontal="center" vertical="center"/>
    </xf>
    <xf numFmtId="0" fontId="16" fillId="4" borderId="35" xfId="1" applyFont="1" applyFill="1" applyBorder="1" applyAlignment="1">
      <alignment horizontal="center" vertical="center"/>
    </xf>
    <xf numFmtId="0" fontId="16" fillId="4" borderId="39" xfId="1" applyFont="1" applyFill="1" applyBorder="1" applyAlignment="1">
      <alignment horizontal="center" vertical="center"/>
    </xf>
    <xf numFmtId="0" fontId="16" fillId="4" borderId="40" xfId="1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justify"/>
    </xf>
    <xf numFmtId="0" fontId="4" fillId="4" borderId="40" xfId="0" applyFont="1" applyFill="1" applyBorder="1" applyAlignment="1">
      <alignment horizontal="center" vertical="justify"/>
    </xf>
    <xf numFmtId="0" fontId="4" fillId="4" borderId="42" xfId="0" applyFont="1" applyFill="1" applyBorder="1" applyAlignment="1">
      <alignment horizontal="center" vertical="justify"/>
    </xf>
    <xf numFmtId="0" fontId="4" fillId="4" borderId="43" xfId="0" applyFont="1" applyFill="1" applyBorder="1" applyAlignment="1">
      <alignment horizontal="center" vertical="justify"/>
    </xf>
    <xf numFmtId="0" fontId="16" fillId="0" borderId="18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justify"/>
    </xf>
    <xf numFmtId="0" fontId="18" fillId="0" borderId="18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CONTRACTARE%202023\1.%20PARACLINIC%20_2023\1.Valori%20contract%20%202023\1.Valori%20contract%2001.07.2023\5.%20CONTRACT%20=%20monitor%20iu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,contract =monitor iunie"/>
      <sheetName val="serv monitor iunie"/>
    </sheetNames>
    <sheetDataSet>
      <sheetData sheetId="0"/>
      <sheetData sheetId="1">
        <row r="24">
          <cell r="G24">
            <v>18064.8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"/>
  <sheetViews>
    <sheetView tabSelected="1" workbookViewId="0">
      <selection activeCell="P11" sqref="P11"/>
    </sheetView>
  </sheetViews>
  <sheetFormatPr defaultRowHeight="15" x14ac:dyDescent="0.25"/>
  <cols>
    <col min="1" max="1" width="7" style="2" customWidth="1"/>
    <col min="2" max="2" width="24.5703125" style="2" customWidth="1"/>
    <col min="3" max="3" width="13.140625" style="2" customWidth="1"/>
    <col min="4" max="4" width="13.7109375" style="2" customWidth="1"/>
    <col min="5" max="5" width="15.42578125" style="2" customWidth="1"/>
    <col min="6" max="6" width="12.85546875" style="2" customWidth="1"/>
    <col min="7" max="7" width="12.7109375" style="2" customWidth="1"/>
    <col min="8" max="8" width="13.42578125" style="2" customWidth="1"/>
    <col min="9" max="9" width="13.42578125" style="2" bestFit="1" customWidth="1"/>
    <col min="10" max="10" width="11.85546875" style="2" customWidth="1"/>
    <col min="11" max="13" width="11.28515625" style="2" bestFit="1" customWidth="1"/>
    <col min="14" max="14" width="11.42578125" style="2" bestFit="1" customWidth="1"/>
    <col min="15" max="15" width="13.140625" style="2" bestFit="1" customWidth="1"/>
    <col min="16" max="17" width="9.140625" style="2"/>
    <col min="18" max="18" width="9.7109375" style="2" bestFit="1" customWidth="1"/>
    <col min="19" max="16384" width="9.140625" style="2"/>
  </cols>
  <sheetData>
    <row r="1" spans="1:11" x14ac:dyDescent="0.25">
      <c r="A1" s="1" t="s">
        <v>0</v>
      </c>
    </row>
    <row r="2" spans="1:11" ht="15" customHeight="1" x14ac:dyDescent="0.25">
      <c r="A2" s="192" t="s">
        <v>142</v>
      </c>
      <c r="B2" s="193"/>
      <c r="F2" s="3"/>
      <c r="G2" s="3"/>
      <c r="H2" s="3"/>
      <c r="I2" s="3"/>
    </row>
    <row r="3" spans="1:11" x14ac:dyDescent="0.25">
      <c r="A3" s="4"/>
      <c r="B3" s="4"/>
      <c r="C3" s="4"/>
      <c r="D3" s="4"/>
      <c r="E3" s="4"/>
      <c r="F3" s="5" t="s">
        <v>1</v>
      </c>
      <c r="G3" s="4"/>
      <c r="I3" s="4"/>
    </row>
    <row r="4" spans="1:11" s="6" customFormat="1" x14ac:dyDescent="0.25">
      <c r="A4" s="4" t="s">
        <v>2</v>
      </c>
      <c r="B4" s="4"/>
      <c r="C4" s="2"/>
      <c r="E4" s="4" t="s">
        <v>92</v>
      </c>
      <c r="H4" s="4"/>
      <c r="J4" s="4" t="s">
        <v>3</v>
      </c>
    </row>
    <row r="5" spans="1:11" s="6" customFormat="1" x14ac:dyDescent="0.25">
      <c r="A5" s="4" t="s">
        <v>4</v>
      </c>
      <c r="B5" s="4"/>
      <c r="C5" s="2"/>
      <c r="E5" s="4" t="s">
        <v>93</v>
      </c>
      <c r="H5" s="1"/>
      <c r="J5" s="1" t="s">
        <v>5</v>
      </c>
    </row>
    <row r="6" spans="1:11" s="6" customFormat="1" x14ac:dyDescent="0.25">
      <c r="A6" s="4"/>
      <c r="B6" s="4"/>
      <c r="C6" s="2"/>
      <c r="E6" s="4"/>
      <c r="H6" s="1"/>
      <c r="J6" s="1"/>
    </row>
    <row r="7" spans="1:11" s="6" customFormat="1" x14ac:dyDescent="0.25">
      <c r="A7" s="4"/>
      <c r="B7" s="4"/>
      <c r="C7" s="2"/>
      <c r="E7" s="4"/>
      <c r="H7" s="1"/>
      <c r="J7" s="1"/>
    </row>
    <row r="8" spans="1:11" s="6" customFormat="1" x14ac:dyDescent="0.25">
      <c r="A8" s="4"/>
      <c r="B8" s="4"/>
      <c r="C8" s="2"/>
      <c r="D8" s="4"/>
      <c r="E8" s="2"/>
      <c r="H8" s="1"/>
    </row>
    <row r="9" spans="1:11" ht="15" customHeight="1" x14ac:dyDescent="0.25">
      <c r="A9" s="4"/>
      <c r="C9" s="7" t="s">
        <v>140</v>
      </c>
      <c r="D9" s="8"/>
      <c r="E9" s="8"/>
      <c r="F9" s="9"/>
      <c r="G9" s="9"/>
      <c r="H9" s="9"/>
      <c r="I9" s="9"/>
    </row>
    <row r="10" spans="1:11" ht="15" customHeight="1" x14ac:dyDescent="0.25">
      <c r="A10" s="4"/>
      <c r="B10" s="4"/>
      <c r="D10" s="4" t="s">
        <v>141</v>
      </c>
      <c r="E10" s="194"/>
      <c r="F10" s="3"/>
      <c r="G10" s="9"/>
      <c r="H10" s="9"/>
      <c r="I10" s="9"/>
    </row>
    <row r="11" spans="1:11" ht="15.75" thickBot="1" x14ac:dyDescent="0.3">
      <c r="A11" s="4"/>
      <c r="B11" s="10"/>
      <c r="C11" s="11"/>
      <c r="D11" s="11"/>
      <c r="E11" s="11"/>
      <c r="F11" s="3" t="s">
        <v>6</v>
      </c>
      <c r="K11" s="4"/>
    </row>
    <row r="12" spans="1:11" ht="15.75" thickBot="1" x14ac:dyDescent="0.3">
      <c r="B12" s="144" t="s">
        <v>7</v>
      </c>
      <c r="C12" s="159"/>
      <c r="D12" s="159"/>
      <c r="E12" s="159"/>
      <c r="F12" s="145">
        <v>8066560</v>
      </c>
      <c r="G12" s="12"/>
      <c r="H12" s="276"/>
      <c r="I12" s="277"/>
      <c r="J12" s="277"/>
      <c r="K12" s="277"/>
    </row>
    <row r="13" spans="1:11" ht="15.75" thickBot="1" x14ac:dyDescent="0.3">
      <c r="B13" s="128" t="s">
        <v>8</v>
      </c>
      <c r="C13" s="157"/>
      <c r="D13" s="157"/>
      <c r="E13" s="157"/>
      <c r="F13" s="158">
        <f>O76</f>
        <v>8059710.1999999993</v>
      </c>
      <c r="G13" s="12"/>
      <c r="H13" s="276"/>
      <c r="I13" s="277"/>
      <c r="J13" s="277"/>
      <c r="K13" s="277"/>
    </row>
    <row r="14" spans="1:11" x14ac:dyDescent="0.25">
      <c r="B14" s="128" t="s">
        <v>74</v>
      </c>
      <c r="C14" s="157"/>
      <c r="D14" s="157"/>
      <c r="E14" s="157"/>
      <c r="F14" s="158">
        <f>F12-F13</f>
        <v>6849.8000000007451</v>
      </c>
      <c r="G14" s="12"/>
      <c r="H14" s="12"/>
      <c r="I14" s="12"/>
    </row>
    <row r="15" spans="1:11" x14ac:dyDescent="0.25">
      <c r="B15" s="195" t="s">
        <v>75</v>
      </c>
      <c r="C15" s="196"/>
      <c r="D15" s="196"/>
      <c r="E15" s="196"/>
      <c r="F15" s="197">
        <v>3.4</v>
      </c>
      <c r="G15" s="12"/>
      <c r="H15" s="12"/>
      <c r="I15" s="12"/>
    </row>
    <row r="16" spans="1:11" x14ac:dyDescent="0.25">
      <c r="B16" s="198" t="s">
        <v>76</v>
      </c>
      <c r="C16" s="57"/>
      <c r="D16" s="57"/>
      <c r="E16" s="57"/>
      <c r="F16" s="199">
        <v>2758</v>
      </c>
      <c r="G16" s="13"/>
      <c r="H16" s="12"/>
      <c r="I16" s="12"/>
    </row>
    <row r="17" spans="1:23" x14ac:dyDescent="0.25">
      <c r="B17" s="198" t="s">
        <v>90</v>
      </c>
      <c r="C17" s="57"/>
      <c r="D17" s="57"/>
      <c r="E17" s="57"/>
      <c r="F17" s="199">
        <v>525</v>
      </c>
      <c r="G17" s="13"/>
      <c r="H17" s="12"/>
      <c r="I17" s="12"/>
    </row>
    <row r="18" spans="1:23" x14ac:dyDescent="0.25">
      <c r="B18" s="198" t="s">
        <v>136</v>
      </c>
      <c r="C18" s="57"/>
      <c r="D18" s="57"/>
      <c r="E18" s="57"/>
      <c r="F18" s="199">
        <v>1886</v>
      </c>
      <c r="G18" s="13"/>
      <c r="H18" s="12"/>
      <c r="I18" s="12"/>
    </row>
    <row r="19" spans="1:23" x14ac:dyDescent="0.25">
      <c r="B19" s="198" t="s">
        <v>134</v>
      </c>
      <c r="C19" s="57"/>
      <c r="D19" s="57"/>
      <c r="E19" s="57"/>
      <c r="F19" s="199">
        <v>1254</v>
      </c>
      <c r="G19" s="13"/>
      <c r="H19" s="12"/>
      <c r="I19" s="12"/>
    </row>
    <row r="20" spans="1:23" x14ac:dyDescent="0.25">
      <c r="B20" s="210" t="s">
        <v>135</v>
      </c>
      <c r="C20" s="211"/>
      <c r="D20" s="211"/>
      <c r="E20" s="211"/>
      <c r="F20" s="212">
        <v>423.4</v>
      </c>
      <c r="G20" s="13">
        <f>SUM(F15:F20)</f>
        <v>6849.7999999999993</v>
      </c>
      <c r="H20" s="12"/>
      <c r="I20" s="12"/>
    </row>
    <row r="21" spans="1:23" x14ac:dyDescent="0.25">
      <c r="B21" s="57"/>
      <c r="C21" s="57"/>
      <c r="D21" s="57"/>
      <c r="E21" s="57"/>
      <c r="F21" s="13"/>
      <c r="G21" s="13"/>
      <c r="H21" s="12"/>
      <c r="I21" s="12"/>
    </row>
    <row r="22" spans="1:23" ht="15.75" thickBot="1" x14ac:dyDescent="0.3">
      <c r="A22" s="4" t="s">
        <v>9</v>
      </c>
      <c r="B22" s="14"/>
      <c r="F22" s="15"/>
    </row>
    <row r="23" spans="1:23" ht="30" thickBot="1" x14ac:dyDescent="0.3">
      <c r="A23" s="16" t="s">
        <v>10</v>
      </c>
      <c r="B23" s="17" t="s">
        <v>11</v>
      </c>
      <c r="C23" s="18" t="s">
        <v>12</v>
      </c>
      <c r="D23" s="19" t="s">
        <v>13</v>
      </c>
      <c r="E23" s="19" t="s">
        <v>14</v>
      </c>
      <c r="F23" s="20" t="s">
        <v>15</v>
      </c>
      <c r="G23" s="21" t="s">
        <v>16</v>
      </c>
      <c r="H23" s="20" t="s">
        <v>17</v>
      </c>
      <c r="I23" s="20" t="s">
        <v>97</v>
      </c>
      <c r="J23" s="20" t="s">
        <v>96</v>
      </c>
      <c r="K23" s="20" t="s">
        <v>137</v>
      </c>
      <c r="L23" s="25" t="s">
        <v>19</v>
      </c>
      <c r="M23" s="26" t="s">
        <v>20</v>
      </c>
      <c r="N23" s="26" t="s">
        <v>21</v>
      </c>
      <c r="O23" s="116" t="s">
        <v>22</v>
      </c>
      <c r="P23" s="28"/>
      <c r="R23" s="29"/>
      <c r="S23" s="29"/>
      <c r="T23" s="29"/>
      <c r="U23" s="29"/>
      <c r="V23" s="29"/>
      <c r="W23" s="29"/>
    </row>
    <row r="24" spans="1:23" x14ac:dyDescent="0.25">
      <c r="A24" s="30">
        <v>1</v>
      </c>
      <c r="B24" s="213" t="s">
        <v>23</v>
      </c>
      <c r="C24" s="273">
        <v>74234.11</v>
      </c>
      <c r="D24" s="273">
        <v>78241.31</v>
      </c>
      <c r="E24" s="273">
        <v>76342.5</v>
      </c>
      <c r="F24" s="37">
        <v>74313.78</v>
      </c>
      <c r="G24" s="37">
        <v>83073.72</v>
      </c>
      <c r="H24" s="37">
        <v>67755</v>
      </c>
      <c r="I24" s="37">
        <v>86024.85</v>
      </c>
      <c r="J24" s="37">
        <v>91816.99</v>
      </c>
      <c r="K24" s="37">
        <v>94637.08</v>
      </c>
      <c r="L24" s="37">
        <v>91321.08</v>
      </c>
      <c r="M24" s="37">
        <v>78114</v>
      </c>
      <c r="N24" s="37">
        <v>6642</v>
      </c>
      <c r="O24" s="37">
        <f>SUM(C24:N24)</f>
        <v>902516.41999999981</v>
      </c>
      <c r="R24" s="15"/>
    </row>
    <row r="25" spans="1:23" x14ac:dyDescent="0.25">
      <c r="A25" s="38">
        <v>2</v>
      </c>
      <c r="B25" s="39" t="s">
        <v>24</v>
      </c>
      <c r="C25" s="43">
        <v>58320.75</v>
      </c>
      <c r="D25" s="43">
        <v>61465.13</v>
      </c>
      <c r="E25" s="43">
        <v>59954.34</v>
      </c>
      <c r="F25" s="43">
        <v>59623.79</v>
      </c>
      <c r="G25" s="43">
        <v>68808.990000000005</v>
      </c>
      <c r="H25" s="43">
        <v>55150.32</v>
      </c>
      <c r="I25" s="43">
        <v>74942.45</v>
      </c>
      <c r="J25" s="43">
        <v>78093.94</v>
      </c>
      <c r="K25" s="43">
        <v>81585.19</v>
      </c>
      <c r="L25" s="43">
        <v>78198.42</v>
      </c>
      <c r="M25" s="43">
        <v>63746</v>
      </c>
      <c r="N25" s="43">
        <v>9613</v>
      </c>
      <c r="O25" s="43">
        <f t="shared" ref="O25:O32" si="0">SUM(C25:N25)</f>
        <v>749502.32000000007</v>
      </c>
      <c r="Q25" s="29"/>
      <c r="R25" s="15"/>
    </row>
    <row r="26" spans="1:23" s="44" customFormat="1" x14ac:dyDescent="0.25">
      <c r="A26" s="38">
        <v>3</v>
      </c>
      <c r="B26" s="39" t="s">
        <v>25</v>
      </c>
      <c r="C26" s="43">
        <v>77173.320000000007</v>
      </c>
      <c r="D26" s="43">
        <v>81328.210000000006</v>
      </c>
      <c r="E26" s="43">
        <v>79337.41</v>
      </c>
      <c r="F26" s="43">
        <v>84107.31</v>
      </c>
      <c r="G26" s="43">
        <v>80003.28</v>
      </c>
      <c r="H26" s="43">
        <v>71551.240000000005</v>
      </c>
      <c r="I26" s="43">
        <v>88253.84</v>
      </c>
      <c r="J26" s="43">
        <v>83487.8</v>
      </c>
      <c r="K26" s="43">
        <v>80686.81</v>
      </c>
      <c r="L26" s="43">
        <v>84191.55</v>
      </c>
      <c r="M26" s="43">
        <v>75000</v>
      </c>
      <c r="N26" s="43">
        <v>4879</v>
      </c>
      <c r="O26" s="43">
        <f t="shared" si="0"/>
        <v>889999.77</v>
      </c>
      <c r="Q26" s="2"/>
      <c r="R26" s="15"/>
    </row>
    <row r="27" spans="1:23" x14ac:dyDescent="0.25">
      <c r="A27" s="38">
        <v>4</v>
      </c>
      <c r="B27" s="39" t="s">
        <v>26</v>
      </c>
      <c r="C27" s="43">
        <v>82499.789999999994</v>
      </c>
      <c r="D27" s="43">
        <v>86945.51</v>
      </c>
      <c r="E27" s="43">
        <v>84832.99</v>
      </c>
      <c r="F27" s="43">
        <v>81552.14</v>
      </c>
      <c r="G27" s="43">
        <v>85663.65</v>
      </c>
      <c r="H27" s="43">
        <v>84027.6</v>
      </c>
      <c r="I27" s="43">
        <v>98177.89</v>
      </c>
      <c r="J27" s="43">
        <v>102228.56</v>
      </c>
      <c r="K27" s="43">
        <v>107063.07</v>
      </c>
      <c r="L27" s="43">
        <v>102595.41</v>
      </c>
      <c r="M27" s="43">
        <v>90000</v>
      </c>
      <c r="N27" s="43">
        <v>7746</v>
      </c>
      <c r="O27" s="43">
        <f t="shared" si="0"/>
        <v>1013332.61</v>
      </c>
      <c r="R27" s="15"/>
    </row>
    <row r="28" spans="1:23" x14ac:dyDescent="0.25">
      <c r="A28" s="38">
        <v>5</v>
      </c>
      <c r="B28" s="39" t="s">
        <v>27</v>
      </c>
      <c r="C28" s="43">
        <v>59239.79</v>
      </c>
      <c r="D28" s="43">
        <v>62431.07</v>
      </c>
      <c r="E28" s="43">
        <v>60896.959999999999</v>
      </c>
      <c r="F28" s="43">
        <v>65399.94</v>
      </c>
      <c r="G28" s="43">
        <v>59615.62</v>
      </c>
      <c r="H28" s="43">
        <v>58323.82</v>
      </c>
      <c r="I28" s="43">
        <v>81383.48</v>
      </c>
      <c r="J28" s="43">
        <v>82036.44</v>
      </c>
      <c r="K28" s="43">
        <v>77096.990000000005</v>
      </c>
      <c r="L28" s="43">
        <v>80138.399999999994</v>
      </c>
      <c r="M28" s="43">
        <v>70000</v>
      </c>
      <c r="N28" s="43">
        <v>6547</v>
      </c>
      <c r="O28" s="43">
        <f t="shared" si="0"/>
        <v>763109.51</v>
      </c>
      <c r="Q28" s="44"/>
      <c r="R28" s="15"/>
    </row>
    <row r="29" spans="1:23" x14ac:dyDescent="0.25">
      <c r="A29" s="38">
        <v>6</v>
      </c>
      <c r="B29" s="39" t="s">
        <v>28</v>
      </c>
      <c r="C29" s="43">
        <v>56037.98</v>
      </c>
      <c r="D29" s="43">
        <v>56322</v>
      </c>
      <c r="E29" s="43">
        <v>57856.18</v>
      </c>
      <c r="F29" s="43">
        <v>61559.35</v>
      </c>
      <c r="G29" s="43">
        <v>70808.41</v>
      </c>
      <c r="H29" s="43">
        <v>55008.160000000003</v>
      </c>
      <c r="I29" s="43">
        <v>62588.95</v>
      </c>
      <c r="J29" s="43">
        <v>65682.39</v>
      </c>
      <c r="K29" s="43">
        <v>68298.42</v>
      </c>
      <c r="L29" s="43">
        <v>66413.239999999991</v>
      </c>
      <c r="M29" s="43">
        <v>55000</v>
      </c>
      <c r="N29" s="43">
        <v>7500</v>
      </c>
      <c r="O29" s="43">
        <f t="shared" si="0"/>
        <v>683075.08000000007</v>
      </c>
      <c r="R29" s="15"/>
    </row>
    <row r="30" spans="1:23" x14ac:dyDescent="0.25">
      <c r="A30" s="38">
        <v>7</v>
      </c>
      <c r="B30" s="39" t="s">
        <v>29</v>
      </c>
      <c r="C30" s="43">
        <v>56726.31</v>
      </c>
      <c r="D30" s="43">
        <v>60244.82</v>
      </c>
      <c r="E30" s="43">
        <v>62268.14</v>
      </c>
      <c r="F30" s="43">
        <v>56797.24</v>
      </c>
      <c r="G30" s="43">
        <v>60236.74</v>
      </c>
      <c r="H30" s="43">
        <v>59600.23</v>
      </c>
      <c r="I30" s="43">
        <v>63777.18</v>
      </c>
      <c r="J30" s="43">
        <v>58135.64</v>
      </c>
      <c r="K30" s="43">
        <v>67704.34</v>
      </c>
      <c r="L30" s="43">
        <v>72192</v>
      </c>
      <c r="M30" s="43">
        <v>65000</v>
      </c>
      <c r="N30" s="43">
        <v>6911</v>
      </c>
      <c r="O30" s="43">
        <f t="shared" si="0"/>
        <v>689593.64</v>
      </c>
      <c r="R30" s="15"/>
    </row>
    <row r="31" spans="1:23" x14ac:dyDescent="0.25">
      <c r="A31" s="38">
        <v>8</v>
      </c>
      <c r="B31" s="39" t="s">
        <v>30</v>
      </c>
      <c r="C31" s="43">
        <v>22033.56</v>
      </c>
      <c r="D31" s="43">
        <v>24495.43</v>
      </c>
      <c r="E31" s="43">
        <v>25655.14</v>
      </c>
      <c r="F31" s="43">
        <v>24937.18</v>
      </c>
      <c r="G31" s="43">
        <v>25414.76</v>
      </c>
      <c r="H31" s="43">
        <v>25192.41</v>
      </c>
      <c r="I31" s="43">
        <v>31532.84</v>
      </c>
      <c r="J31" s="43">
        <v>31893.91</v>
      </c>
      <c r="K31" s="43">
        <v>35347.14</v>
      </c>
      <c r="L31" s="43">
        <v>31549.95</v>
      </c>
      <c r="M31" s="43">
        <v>23904</v>
      </c>
      <c r="N31" s="43">
        <v>6114</v>
      </c>
      <c r="O31" s="43">
        <f t="shared" si="0"/>
        <v>308070.32</v>
      </c>
      <c r="R31" s="15"/>
    </row>
    <row r="32" spans="1:23" ht="15.75" thickBot="1" x14ac:dyDescent="0.3">
      <c r="A32" s="45">
        <v>9</v>
      </c>
      <c r="B32" s="46" t="s">
        <v>31</v>
      </c>
      <c r="C32" s="274">
        <v>25515.040000000001</v>
      </c>
      <c r="D32" s="274">
        <v>22815.74</v>
      </c>
      <c r="E32" s="274">
        <v>34814.07</v>
      </c>
      <c r="F32" s="49">
        <v>28629.51</v>
      </c>
      <c r="G32" s="49">
        <v>34563.11</v>
      </c>
      <c r="H32" s="49">
        <v>34354.54</v>
      </c>
      <c r="I32" s="49">
        <v>24558.51</v>
      </c>
      <c r="J32" s="49">
        <v>27412.67</v>
      </c>
      <c r="K32" s="49">
        <v>23964.52</v>
      </c>
      <c r="L32" s="49">
        <v>38870</v>
      </c>
      <c r="M32" s="49">
        <v>30000</v>
      </c>
      <c r="N32" s="49">
        <v>8687</v>
      </c>
      <c r="O32" s="49">
        <f t="shared" si="0"/>
        <v>334184.70999999996</v>
      </c>
      <c r="R32" s="15"/>
    </row>
    <row r="33" spans="1:18" ht="15.75" thickBot="1" x14ac:dyDescent="0.3">
      <c r="A33" s="50"/>
      <c r="B33" s="50" t="s">
        <v>32</v>
      </c>
      <c r="C33" s="51">
        <f>SUM(C24:C32)</f>
        <v>511780.64999999991</v>
      </c>
      <c r="D33" s="51">
        <f t="shared" ref="D33:O33" si="1">SUM(D24:D32)</f>
        <v>534289.22000000009</v>
      </c>
      <c r="E33" s="51">
        <f t="shared" si="1"/>
        <v>541957.73</v>
      </c>
      <c r="F33" s="51">
        <f t="shared" si="1"/>
        <v>536920.24</v>
      </c>
      <c r="G33" s="51">
        <f t="shared" si="1"/>
        <v>568188.28</v>
      </c>
      <c r="H33" s="51">
        <f t="shared" si="1"/>
        <v>510963.31999999995</v>
      </c>
      <c r="I33" s="51">
        <f t="shared" si="1"/>
        <v>611239.99</v>
      </c>
      <c r="J33" s="51">
        <f t="shared" si="1"/>
        <v>620788.34000000008</v>
      </c>
      <c r="K33" s="52">
        <f t="shared" si="1"/>
        <v>636383.56000000006</v>
      </c>
      <c r="L33" s="53">
        <f t="shared" si="1"/>
        <v>645470.04999999993</v>
      </c>
      <c r="M33" s="51">
        <f t="shared" si="1"/>
        <v>550764</v>
      </c>
      <c r="N33" s="51">
        <f t="shared" si="1"/>
        <v>64639</v>
      </c>
      <c r="O33" s="52">
        <f t="shared" si="1"/>
        <v>6333384.3799999999</v>
      </c>
      <c r="R33" s="15"/>
    </row>
    <row r="34" spans="1:18" x14ac:dyDescent="0.25">
      <c r="G34" s="2" t="s">
        <v>33</v>
      </c>
      <c r="H34" s="15">
        <f>SUM(C33:H33)</f>
        <v>3204099.44</v>
      </c>
      <c r="K34" s="15"/>
      <c r="M34" s="2" t="s">
        <v>34</v>
      </c>
      <c r="N34" s="54">
        <f>SUM(I33:N33)</f>
        <v>3129284.94</v>
      </c>
      <c r="O34" s="15">
        <f>N34+H34</f>
        <v>6333384.3799999999</v>
      </c>
    </row>
    <row r="35" spans="1:18" ht="15.75" thickBot="1" x14ac:dyDescent="0.3">
      <c r="A35" s="55" t="s">
        <v>35</v>
      </c>
      <c r="B35" s="56"/>
      <c r="C35" s="57"/>
      <c r="D35" s="57"/>
      <c r="E35" s="57"/>
      <c r="F35" s="57"/>
      <c r="G35" s="57"/>
      <c r="H35" s="57"/>
      <c r="I35" s="57"/>
    </row>
    <row r="36" spans="1:18" ht="30" thickBot="1" x14ac:dyDescent="0.3">
      <c r="A36" s="58" t="s">
        <v>10</v>
      </c>
      <c r="B36" s="59" t="s">
        <v>11</v>
      </c>
      <c r="C36" s="18" t="s">
        <v>12</v>
      </c>
      <c r="D36" s="19" t="s">
        <v>13</v>
      </c>
      <c r="E36" s="19" t="s">
        <v>14</v>
      </c>
      <c r="F36" s="20" t="s">
        <v>15</v>
      </c>
      <c r="G36" s="21" t="s">
        <v>16</v>
      </c>
      <c r="H36" s="20" t="s">
        <v>17</v>
      </c>
      <c r="I36" s="20" t="s">
        <v>97</v>
      </c>
      <c r="J36" s="20" t="s">
        <v>96</v>
      </c>
      <c r="K36" s="20" t="s">
        <v>123</v>
      </c>
      <c r="L36" s="26" t="s">
        <v>19</v>
      </c>
      <c r="M36" s="26" t="s">
        <v>20</v>
      </c>
      <c r="N36" s="60" t="s">
        <v>21</v>
      </c>
      <c r="O36" s="61" t="s">
        <v>22</v>
      </c>
    </row>
    <row r="37" spans="1:18" x14ac:dyDescent="0.25">
      <c r="A37" s="62">
        <v>1</v>
      </c>
      <c r="B37" s="63" t="s">
        <v>23</v>
      </c>
      <c r="C37" s="64"/>
      <c r="D37" s="64"/>
      <c r="E37" s="64"/>
      <c r="F37" s="65">
        <v>0</v>
      </c>
      <c r="G37" s="65">
        <v>0</v>
      </c>
      <c r="H37" s="66">
        <v>0</v>
      </c>
      <c r="I37" s="67"/>
      <c r="J37" s="68"/>
      <c r="K37" s="68"/>
      <c r="L37" s="68"/>
      <c r="M37" s="68"/>
      <c r="N37" s="69"/>
      <c r="O37" s="70">
        <f>SUM(C37:N37)</f>
        <v>0</v>
      </c>
    </row>
    <row r="38" spans="1:18" x14ac:dyDescent="0.25">
      <c r="A38" s="71">
        <v>2</v>
      </c>
      <c r="B38" s="72" t="s">
        <v>24</v>
      </c>
      <c r="C38" s="64">
        <v>13318.18</v>
      </c>
      <c r="D38" s="64">
        <v>14863.48</v>
      </c>
      <c r="E38" s="64">
        <v>19774.62</v>
      </c>
      <c r="F38" s="65">
        <v>9301.83</v>
      </c>
      <c r="G38" s="65">
        <v>18500.34</v>
      </c>
      <c r="H38" s="66">
        <v>12138.93</v>
      </c>
      <c r="I38" s="152">
        <v>8688.3799999999992</v>
      </c>
      <c r="J38" s="215">
        <v>8330.84</v>
      </c>
      <c r="K38" s="74"/>
      <c r="L38" s="74"/>
      <c r="M38" s="74"/>
      <c r="N38" s="39"/>
      <c r="O38" s="70">
        <f t="shared" ref="O38:O45" si="2">SUM(C38:N38)</f>
        <v>104916.6</v>
      </c>
    </row>
    <row r="39" spans="1:18" x14ac:dyDescent="0.25">
      <c r="A39" s="71">
        <v>3</v>
      </c>
      <c r="B39" s="72" t="s">
        <v>25</v>
      </c>
      <c r="C39" s="64">
        <v>561.83000000000004</v>
      </c>
      <c r="D39" s="64">
        <v>837.99</v>
      </c>
      <c r="E39" s="64">
        <v>1199.52</v>
      </c>
      <c r="F39" s="65">
        <v>946.97</v>
      </c>
      <c r="G39" s="65">
        <v>923.1</v>
      </c>
      <c r="H39" s="66">
        <v>339.04</v>
      </c>
      <c r="I39" s="152">
        <v>394.63</v>
      </c>
      <c r="J39" s="215">
        <v>963.94</v>
      </c>
      <c r="K39" s="74"/>
      <c r="L39" s="74"/>
      <c r="M39" s="74"/>
      <c r="N39" s="39"/>
      <c r="O39" s="70">
        <f t="shared" si="2"/>
        <v>6167.02</v>
      </c>
    </row>
    <row r="40" spans="1:18" x14ac:dyDescent="0.25">
      <c r="A40" s="71">
        <v>4</v>
      </c>
      <c r="B40" s="72" t="s">
        <v>26</v>
      </c>
      <c r="C40" s="64"/>
      <c r="D40" s="64"/>
      <c r="E40" s="64"/>
      <c r="F40" s="65">
        <v>0</v>
      </c>
      <c r="G40" s="65">
        <v>0</v>
      </c>
      <c r="H40" s="66">
        <v>0</v>
      </c>
      <c r="I40" s="152"/>
      <c r="J40" s="215"/>
      <c r="K40" s="74"/>
      <c r="L40" s="74"/>
      <c r="M40" s="74"/>
      <c r="N40" s="39"/>
      <c r="O40" s="70">
        <f t="shared" si="2"/>
        <v>0</v>
      </c>
    </row>
    <row r="41" spans="1:18" x14ac:dyDescent="0.25">
      <c r="A41" s="71">
        <v>5</v>
      </c>
      <c r="B41" s="72" t="s">
        <v>27</v>
      </c>
      <c r="C41" s="64">
        <v>6742.32</v>
      </c>
      <c r="D41" s="64">
        <v>8724.24</v>
      </c>
      <c r="E41" s="64">
        <v>10001.209999999999</v>
      </c>
      <c r="F41" s="65">
        <v>4755.99</v>
      </c>
      <c r="G41" s="65">
        <v>6782.15</v>
      </c>
      <c r="H41" s="43">
        <v>5497.64</v>
      </c>
      <c r="I41" s="152">
        <v>6838.43</v>
      </c>
      <c r="J41" s="215">
        <v>4585.43</v>
      </c>
      <c r="K41" s="74"/>
      <c r="L41" s="74"/>
      <c r="M41" s="74"/>
      <c r="N41" s="39"/>
      <c r="O41" s="70">
        <f t="shared" si="2"/>
        <v>53927.409999999996</v>
      </c>
    </row>
    <row r="42" spans="1:18" x14ac:dyDescent="0.25">
      <c r="A42" s="71">
        <v>6</v>
      </c>
      <c r="B42" s="72" t="s">
        <v>28</v>
      </c>
      <c r="C42" s="64"/>
      <c r="D42" s="64">
        <v>222.43</v>
      </c>
      <c r="E42" s="64">
        <v>475.39</v>
      </c>
      <c r="F42" s="65">
        <v>75.97</v>
      </c>
      <c r="G42" s="65">
        <v>0</v>
      </c>
      <c r="H42" s="66">
        <v>0</v>
      </c>
      <c r="I42" s="152"/>
      <c r="J42" s="146"/>
      <c r="K42" s="74"/>
      <c r="L42" s="74"/>
      <c r="M42" s="74"/>
      <c r="N42" s="39"/>
      <c r="O42" s="70">
        <f t="shared" si="2"/>
        <v>773.79</v>
      </c>
    </row>
    <row r="43" spans="1:18" x14ac:dyDescent="0.25">
      <c r="A43" s="71">
        <v>7</v>
      </c>
      <c r="B43" s="72" t="s">
        <v>29</v>
      </c>
      <c r="C43" s="64"/>
      <c r="D43" s="64"/>
      <c r="E43" s="64"/>
      <c r="F43" s="65">
        <v>0</v>
      </c>
      <c r="G43" s="65">
        <v>0</v>
      </c>
      <c r="H43" s="66">
        <v>0</v>
      </c>
      <c r="I43" s="152"/>
      <c r="J43" s="74"/>
      <c r="K43" s="74"/>
      <c r="L43" s="74"/>
      <c r="M43" s="74"/>
      <c r="N43" s="39"/>
      <c r="O43" s="70">
        <f t="shared" si="2"/>
        <v>0</v>
      </c>
    </row>
    <row r="44" spans="1:18" x14ac:dyDescent="0.25">
      <c r="A44" s="71">
        <v>8</v>
      </c>
      <c r="B44" s="72" t="s">
        <v>30</v>
      </c>
      <c r="C44" s="64"/>
      <c r="D44" s="64">
        <v>777.02</v>
      </c>
      <c r="E44" s="64"/>
      <c r="F44" s="65">
        <v>230.24</v>
      </c>
      <c r="G44" s="65">
        <v>0</v>
      </c>
      <c r="H44" s="66">
        <v>89.19</v>
      </c>
      <c r="I44" s="152">
        <v>114.95</v>
      </c>
      <c r="J44" s="74"/>
      <c r="K44" s="74"/>
      <c r="L44" s="74"/>
      <c r="M44" s="74"/>
      <c r="N44" s="39"/>
      <c r="O44" s="70">
        <f t="shared" si="2"/>
        <v>1211.4000000000001</v>
      </c>
    </row>
    <row r="45" spans="1:18" ht="15.75" thickBot="1" x14ac:dyDescent="0.3">
      <c r="A45" s="71">
        <v>9</v>
      </c>
      <c r="B45" s="75" t="s">
        <v>31</v>
      </c>
      <c r="C45" s="76"/>
      <c r="D45" s="76"/>
      <c r="E45" s="64"/>
      <c r="F45" s="65">
        <v>0</v>
      </c>
      <c r="G45" s="65">
        <v>0</v>
      </c>
      <c r="H45" s="66">
        <v>0</v>
      </c>
      <c r="I45" s="73"/>
      <c r="J45" s="74"/>
      <c r="K45" s="74"/>
      <c r="L45" s="74"/>
      <c r="M45" s="74"/>
      <c r="N45" s="39"/>
      <c r="O45" s="70">
        <f t="shared" si="2"/>
        <v>0</v>
      </c>
    </row>
    <row r="46" spans="1:18" ht="15.75" thickBot="1" x14ac:dyDescent="0.3">
      <c r="A46" s="77"/>
      <c r="B46" s="77" t="s">
        <v>32</v>
      </c>
      <c r="C46" s="78">
        <f>SUM(C37:C45)</f>
        <v>20622.330000000002</v>
      </c>
      <c r="D46" s="78">
        <f t="shared" ref="D46:O46" si="3">SUM(D37:D45)</f>
        <v>25425.16</v>
      </c>
      <c r="E46" s="78">
        <f t="shared" si="3"/>
        <v>31450.739999999998</v>
      </c>
      <c r="F46" s="51">
        <f t="shared" si="3"/>
        <v>15310.999999999998</v>
      </c>
      <c r="G46" s="51">
        <f t="shared" si="3"/>
        <v>26205.589999999997</v>
      </c>
      <c r="H46" s="51">
        <f t="shared" si="3"/>
        <v>18064.8</v>
      </c>
      <c r="I46" s="51">
        <f t="shared" si="3"/>
        <v>16036.39</v>
      </c>
      <c r="J46" s="51">
        <f t="shared" si="3"/>
        <v>13880.210000000001</v>
      </c>
      <c r="K46" s="51">
        <f t="shared" si="3"/>
        <v>0</v>
      </c>
      <c r="L46" s="51">
        <f t="shared" si="3"/>
        <v>0</v>
      </c>
      <c r="M46" s="51">
        <f t="shared" si="3"/>
        <v>0</v>
      </c>
      <c r="N46" s="51">
        <f t="shared" si="3"/>
        <v>0</v>
      </c>
      <c r="O46" s="52">
        <f t="shared" si="3"/>
        <v>166996.22</v>
      </c>
    </row>
    <row r="47" spans="1:18" x14ac:dyDescent="0.25">
      <c r="A47" s="79"/>
      <c r="B47" s="79"/>
      <c r="C47" s="80"/>
      <c r="D47" s="80"/>
      <c r="E47" s="80"/>
      <c r="F47" s="81"/>
      <c r="G47" s="2" t="s">
        <v>33</v>
      </c>
      <c r="H47" s="15">
        <f>SUM(H46-'[1]serv monitor iunie'!G24)</f>
        <v>0</v>
      </c>
      <c r="I47" s="81"/>
      <c r="M47" s="2" t="s">
        <v>34</v>
      </c>
      <c r="N47" s="15">
        <f>SUM(I46:N46)</f>
        <v>29916.6</v>
      </c>
      <c r="O47" s="15">
        <f>N47+H47</f>
        <v>29916.6</v>
      </c>
    </row>
    <row r="48" spans="1:18" ht="15.75" thickBot="1" x14ac:dyDescent="0.3">
      <c r="A48" s="4" t="s">
        <v>36</v>
      </c>
    </row>
    <row r="49" spans="1:20" ht="30" thickBot="1" x14ac:dyDescent="0.3">
      <c r="A49" s="16" t="s">
        <v>10</v>
      </c>
      <c r="B49" s="17" t="s">
        <v>11</v>
      </c>
      <c r="C49" s="18" t="s">
        <v>12</v>
      </c>
      <c r="D49" s="19" t="s">
        <v>13</v>
      </c>
      <c r="E49" s="19" t="s">
        <v>14</v>
      </c>
      <c r="F49" s="20" t="s">
        <v>15</v>
      </c>
      <c r="G49" s="21" t="s">
        <v>16</v>
      </c>
      <c r="H49" s="20" t="s">
        <v>17</v>
      </c>
      <c r="I49" s="20" t="s">
        <v>97</v>
      </c>
      <c r="J49" s="20" t="s">
        <v>96</v>
      </c>
      <c r="K49" s="20" t="s">
        <v>137</v>
      </c>
      <c r="L49" s="25" t="s">
        <v>19</v>
      </c>
      <c r="M49" s="26" t="s">
        <v>20</v>
      </c>
      <c r="N49" s="26" t="s">
        <v>21</v>
      </c>
      <c r="O49" s="27" t="s">
        <v>22</v>
      </c>
    </row>
    <row r="50" spans="1:20" x14ac:dyDescent="0.25">
      <c r="A50" s="82">
        <v>1</v>
      </c>
      <c r="B50" s="83" t="s">
        <v>29</v>
      </c>
      <c r="C50" s="84">
        <v>240</v>
      </c>
      <c r="D50" s="84">
        <v>1480</v>
      </c>
      <c r="E50" s="85">
        <v>680</v>
      </c>
      <c r="F50" s="86">
        <v>1120</v>
      </c>
      <c r="G50" s="86">
        <v>1520</v>
      </c>
      <c r="H50" s="33">
        <v>1320</v>
      </c>
      <c r="I50" s="33">
        <v>1022.7</v>
      </c>
      <c r="J50" s="43">
        <v>876.6</v>
      </c>
      <c r="K50" s="33">
        <v>1168.8</v>
      </c>
      <c r="L50" s="36">
        <v>1171.9000000000001</v>
      </c>
      <c r="M50" s="37">
        <v>900</v>
      </c>
      <c r="N50" s="37">
        <v>160</v>
      </c>
      <c r="O50" s="37">
        <f>SUM(C50:N50)</f>
        <v>11659.999999999998</v>
      </c>
      <c r="R50" s="15"/>
    </row>
    <row r="51" spans="1:20" ht="15.75" thickBot="1" x14ac:dyDescent="0.3">
      <c r="A51" s="87">
        <v>2</v>
      </c>
      <c r="B51" s="88" t="s">
        <v>37</v>
      </c>
      <c r="C51" s="89">
        <v>440</v>
      </c>
      <c r="D51" s="84">
        <v>560</v>
      </c>
      <c r="E51" s="85">
        <v>320</v>
      </c>
      <c r="F51" s="86">
        <v>360</v>
      </c>
      <c r="G51" s="86">
        <v>480</v>
      </c>
      <c r="H51" s="33">
        <v>240</v>
      </c>
      <c r="I51" s="33">
        <v>633.1</v>
      </c>
      <c r="J51" s="49">
        <v>48.7</v>
      </c>
      <c r="K51" s="33">
        <v>487</v>
      </c>
      <c r="L51" s="42">
        <v>1391.2</v>
      </c>
      <c r="M51" s="43">
        <v>400</v>
      </c>
      <c r="N51" s="43">
        <v>240</v>
      </c>
      <c r="O51" s="37">
        <f t="shared" ref="O51" si="4">SUM(C51:N51)</f>
        <v>5600</v>
      </c>
      <c r="R51" s="15"/>
    </row>
    <row r="52" spans="1:20" ht="15.75" thickBot="1" x14ac:dyDescent="0.3">
      <c r="A52" s="50"/>
      <c r="B52" s="50" t="s">
        <v>32</v>
      </c>
      <c r="C52" s="90">
        <f>SUM(C50:C51)</f>
        <v>680</v>
      </c>
      <c r="D52" s="91">
        <f t="shared" ref="D52:O52" si="5">SUM(D50:D51)</f>
        <v>2040</v>
      </c>
      <c r="E52" s="91">
        <f t="shared" si="5"/>
        <v>1000</v>
      </c>
      <c r="F52" s="92">
        <f t="shared" si="5"/>
        <v>1480</v>
      </c>
      <c r="G52" s="93">
        <f t="shared" si="5"/>
        <v>2000</v>
      </c>
      <c r="H52" s="93">
        <f t="shared" si="5"/>
        <v>1560</v>
      </c>
      <c r="I52" s="92">
        <f t="shared" si="5"/>
        <v>1655.8000000000002</v>
      </c>
      <c r="J52" s="93">
        <f t="shared" si="5"/>
        <v>925.30000000000007</v>
      </c>
      <c r="K52" s="94">
        <f t="shared" si="5"/>
        <v>1655.8</v>
      </c>
      <c r="L52" s="95">
        <f t="shared" si="5"/>
        <v>2563.1000000000004</v>
      </c>
      <c r="M52" s="93">
        <f t="shared" si="5"/>
        <v>1300</v>
      </c>
      <c r="N52" s="93">
        <f t="shared" si="5"/>
        <v>400</v>
      </c>
      <c r="O52" s="94">
        <f t="shared" si="5"/>
        <v>17260</v>
      </c>
      <c r="R52" s="15"/>
    </row>
    <row r="53" spans="1:20" x14ac:dyDescent="0.25">
      <c r="A53" s="96"/>
      <c r="B53" s="96"/>
      <c r="C53" s="97"/>
      <c r="D53" s="97"/>
      <c r="E53" s="97"/>
      <c r="F53" s="97"/>
      <c r="G53" s="2" t="s">
        <v>33</v>
      </c>
      <c r="H53" s="15">
        <f>SUM(C52:H52)</f>
        <v>8760</v>
      </c>
      <c r="I53" s="97"/>
      <c r="M53" s="2" t="s">
        <v>34</v>
      </c>
      <c r="N53" s="15">
        <f>SUM(I52:N52)</f>
        <v>8500</v>
      </c>
      <c r="O53" s="15">
        <f>N53+H53</f>
        <v>17260</v>
      </c>
      <c r="R53" s="15"/>
    </row>
    <row r="54" spans="1:20" x14ac:dyDescent="0.25">
      <c r="A54" s="96"/>
      <c r="B54" s="96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20" x14ac:dyDescent="0.25">
      <c r="A55" s="96"/>
      <c r="B55" s="96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1:20" ht="15.75" thickBot="1" x14ac:dyDescent="0.3">
      <c r="A56" s="4" t="s">
        <v>38</v>
      </c>
    </row>
    <row r="57" spans="1:20" ht="30" thickBot="1" x14ac:dyDescent="0.3">
      <c r="A57" s="98" t="s">
        <v>10</v>
      </c>
      <c r="B57" s="99" t="s">
        <v>11</v>
      </c>
      <c r="C57" s="18" t="s">
        <v>12</v>
      </c>
      <c r="D57" s="19" t="s">
        <v>13</v>
      </c>
      <c r="E57" s="19" t="s">
        <v>14</v>
      </c>
      <c r="F57" s="20" t="s">
        <v>15</v>
      </c>
      <c r="G57" s="21" t="s">
        <v>16</v>
      </c>
      <c r="H57" s="20" t="s">
        <v>17</v>
      </c>
      <c r="I57" s="20" t="s">
        <v>97</v>
      </c>
      <c r="J57" s="20" t="s">
        <v>96</v>
      </c>
      <c r="K57" s="20" t="s">
        <v>137</v>
      </c>
      <c r="L57" s="22" t="s">
        <v>19</v>
      </c>
      <c r="M57" s="26" t="s">
        <v>20</v>
      </c>
      <c r="N57" s="100" t="s">
        <v>21</v>
      </c>
      <c r="O57" s="101" t="s">
        <v>22</v>
      </c>
    </row>
    <row r="58" spans="1:20" x14ac:dyDescent="0.25">
      <c r="A58" s="102">
        <v>1</v>
      </c>
      <c r="B58" s="103" t="s">
        <v>39</v>
      </c>
      <c r="C58" s="86">
        <v>4880</v>
      </c>
      <c r="D58" s="84">
        <v>5160</v>
      </c>
      <c r="E58" s="85">
        <v>4540</v>
      </c>
      <c r="F58" s="86">
        <v>3980</v>
      </c>
      <c r="G58" s="86">
        <v>5040</v>
      </c>
      <c r="H58" s="104">
        <v>5020</v>
      </c>
      <c r="I58" s="104">
        <v>2394.96</v>
      </c>
      <c r="J58" s="37">
        <v>2465.4</v>
      </c>
      <c r="K58" s="104">
        <v>2113.1999999999998</v>
      </c>
      <c r="L58" s="32">
        <v>2426</v>
      </c>
      <c r="M58" s="37">
        <v>2426</v>
      </c>
      <c r="N58" s="35">
        <v>2426</v>
      </c>
      <c r="O58" s="36">
        <f>SUM(C58:N58)</f>
        <v>42871.56</v>
      </c>
      <c r="R58" s="15"/>
    </row>
    <row r="59" spans="1:20" x14ac:dyDescent="0.25">
      <c r="A59" s="105">
        <v>2</v>
      </c>
      <c r="B59" s="106" t="s">
        <v>40</v>
      </c>
      <c r="C59" s="86">
        <v>4500</v>
      </c>
      <c r="D59" s="84">
        <v>4500</v>
      </c>
      <c r="E59" s="85">
        <v>4500</v>
      </c>
      <c r="F59" s="86">
        <v>4380</v>
      </c>
      <c r="G59" s="86">
        <v>4500</v>
      </c>
      <c r="H59" s="104">
        <v>3960</v>
      </c>
      <c r="I59" s="104">
        <v>6057.84</v>
      </c>
      <c r="J59" s="37">
        <v>6057.84</v>
      </c>
      <c r="K59" s="104">
        <v>6057.84</v>
      </c>
      <c r="L59" s="40">
        <v>6066</v>
      </c>
      <c r="M59" s="43">
        <v>5008.16</v>
      </c>
      <c r="N59" s="41">
        <v>1090</v>
      </c>
      <c r="O59" s="36">
        <f t="shared" ref="O59:O65" si="6">SUM(C59:N59)</f>
        <v>56677.680000000008</v>
      </c>
      <c r="R59" s="15"/>
    </row>
    <row r="60" spans="1:20" x14ac:dyDescent="0.25">
      <c r="A60" s="105">
        <v>3</v>
      </c>
      <c r="B60" s="106" t="s">
        <v>41</v>
      </c>
      <c r="C60" s="86">
        <v>4940</v>
      </c>
      <c r="D60" s="84">
        <v>4080</v>
      </c>
      <c r="E60" s="85">
        <v>6260</v>
      </c>
      <c r="F60" s="86">
        <v>4380</v>
      </c>
      <c r="G60" s="86">
        <v>4400</v>
      </c>
      <c r="H60" s="104">
        <v>4400</v>
      </c>
      <c r="I60" s="104">
        <v>4367.28</v>
      </c>
      <c r="J60" s="37">
        <v>2747.16</v>
      </c>
      <c r="K60" s="104">
        <v>7259.68</v>
      </c>
      <c r="L60" s="40">
        <v>6057.92</v>
      </c>
      <c r="M60" s="43">
        <v>5000</v>
      </c>
      <c r="N60" s="41">
        <v>585</v>
      </c>
      <c r="O60" s="36">
        <f t="shared" si="6"/>
        <v>54477.04</v>
      </c>
      <c r="R60" s="15"/>
      <c r="T60" s="15"/>
    </row>
    <row r="61" spans="1:20" x14ac:dyDescent="0.25">
      <c r="A61" s="105">
        <v>4</v>
      </c>
      <c r="B61" s="106" t="s">
        <v>42</v>
      </c>
      <c r="C61" s="86">
        <v>3000</v>
      </c>
      <c r="D61" s="84">
        <v>4020</v>
      </c>
      <c r="E61" s="85">
        <v>4200</v>
      </c>
      <c r="F61" s="86">
        <v>2940</v>
      </c>
      <c r="G61" s="86">
        <v>4980</v>
      </c>
      <c r="H61" s="104">
        <v>2940</v>
      </c>
      <c r="I61" s="104">
        <v>1549.68</v>
      </c>
      <c r="J61" s="37">
        <v>3944.64</v>
      </c>
      <c r="K61" s="104">
        <v>4155.96</v>
      </c>
      <c r="L61" s="40">
        <v>4613.04</v>
      </c>
      <c r="M61" s="43">
        <v>4000</v>
      </c>
      <c r="N61" s="41">
        <v>241</v>
      </c>
      <c r="O61" s="36">
        <f t="shared" si="6"/>
        <v>40584.32</v>
      </c>
      <c r="R61" s="15"/>
      <c r="T61" s="15"/>
    </row>
    <row r="62" spans="1:20" x14ac:dyDescent="0.25">
      <c r="A62" s="105">
        <v>5</v>
      </c>
      <c r="B62" s="106" t="s">
        <v>37</v>
      </c>
      <c r="C62" s="86">
        <v>4530</v>
      </c>
      <c r="D62" s="84">
        <v>4620</v>
      </c>
      <c r="E62" s="85">
        <v>4080</v>
      </c>
      <c r="F62" s="86">
        <v>3800</v>
      </c>
      <c r="G62" s="86">
        <v>4420</v>
      </c>
      <c r="H62" s="104">
        <v>3810</v>
      </c>
      <c r="I62" s="104">
        <v>3995.24</v>
      </c>
      <c r="J62" s="37">
        <v>5446.72</v>
      </c>
      <c r="K62" s="104">
        <v>6569.92</v>
      </c>
      <c r="L62" s="40">
        <v>5823.36</v>
      </c>
      <c r="M62" s="43">
        <v>5059</v>
      </c>
      <c r="N62" s="41">
        <v>410</v>
      </c>
      <c r="O62" s="36">
        <f t="shared" si="6"/>
        <v>52564.24</v>
      </c>
      <c r="R62" s="15"/>
      <c r="T62" s="15"/>
    </row>
    <row r="63" spans="1:20" x14ac:dyDescent="0.25">
      <c r="A63" s="208"/>
      <c r="B63" s="209" t="s">
        <v>31</v>
      </c>
      <c r="C63" s="107">
        <v>1800</v>
      </c>
      <c r="D63" s="108">
        <v>1980</v>
      </c>
      <c r="E63" s="109">
        <v>2400</v>
      </c>
      <c r="F63" s="107">
        <v>240</v>
      </c>
      <c r="G63" s="107"/>
      <c r="H63" s="110">
        <v>0</v>
      </c>
      <c r="I63" s="110"/>
      <c r="J63" s="37"/>
      <c r="K63" s="110"/>
      <c r="L63" s="40"/>
      <c r="M63" s="43">
        <v>0</v>
      </c>
      <c r="N63" s="41"/>
      <c r="O63" s="36">
        <f t="shared" si="6"/>
        <v>6420</v>
      </c>
      <c r="R63" s="15"/>
    </row>
    <row r="64" spans="1:20" x14ac:dyDescent="0.25">
      <c r="A64" s="105">
        <v>6</v>
      </c>
      <c r="B64" s="111" t="s">
        <v>30</v>
      </c>
      <c r="C64" s="86">
        <v>300</v>
      </c>
      <c r="D64" s="84">
        <v>300</v>
      </c>
      <c r="E64" s="85">
        <v>60</v>
      </c>
      <c r="F64" s="86">
        <v>1380</v>
      </c>
      <c r="G64" s="86">
        <v>2670</v>
      </c>
      <c r="H64" s="104">
        <v>2130</v>
      </c>
      <c r="I64" s="104">
        <v>2858.04</v>
      </c>
      <c r="J64" s="37">
        <v>2606.2800000000002</v>
      </c>
      <c r="K64" s="104">
        <v>3629.84</v>
      </c>
      <c r="L64" s="40">
        <v>4852.8</v>
      </c>
      <c r="M64" s="43">
        <v>4852.8</v>
      </c>
      <c r="N64" s="41">
        <v>231</v>
      </c>
      <c r="O64" s="36">
        <f t="shared" si="6"/>
        <v>25870.760000000002</v>
      </c>
      <c r="R64" s="15"/>
    </row>
    <row r="65" spans="1:18" ht="15.75" thickBot="1" x14ac:dyDescent="0.3">
      <c r="A65" s="112"/>
      <c r="B65" s="113" t="s">
        <v>43</v>
      </c>
      <c r="C65" s="107">
        <v>2160</v>
      </c>
      <c r="D65" s="108">
        <v>2940</v>
      </c>
      <c r="E65" s="109">
        <v>3120</v>
      </c>
      <c r="F65" s="107">
        <v>2100</v>
      </c>
      <c r="G65" s="107">
        <v>2820</v>
      </c>
      <c r="H65" s="110">
        <v>2160</v>
      </c>
      <c r="I65" s="110"/>
      <c r="J65" s="37"/>
      <c r="K65" s="110"/>
      <c r="L65" s="40"/>
      <c r="M65" s="43">
        <v>0</v>
      </c>
      <c r="N65" s="41"/>
      <c r="O65" s="36">
        <f t="shared" si="6"/>
        <v>15300</v>
      </c>
      <c r="R65" s="15"/>
    </row>
    <row r="66" spans="1:18" ht="15.75" thickBot="1" x14ac:dyDescent="0.3">
      <c r="A66" s="50"/>
      <c r="B66" s="50" t="s">
        <v>32</v>
      </c>
      <c r="C66" s="114">
        <f t="shared" ref="C66:O66" si="7">SUM(C58:C65)</f>
        <v>26110</v>
      </c>
      <c r="D66" s="114">
        <f t="shared" si="7"/>
        <v>27600</v>
      </c>
      <c r="E66" s="114">
        <f t="shared" si="7"/>
        <v>29160</v>
      </c>
      <c r="F66" s="51">
        <f t="shared" si="7"/>
        <v>23200</v>
      </c>
      <c r="G66" s="51">
        <f t="shared" si="7"/>
        <v>28830</v>
      </c>
      <c r="H66" s="51">
        <f t="shared" si="7"/>
        <v>24420</v>
      </c>
      <c r="I66" s="51">
        <f t="shared" si="7"/>
        <v>21223.040000000001</v>
      </c>
      <c r="J66" s="51">
        <f t="shared" si="7"/>
        <v>23268.039999999997</v>
      </c>
      <c r="K66" s="52">
        <f t="shared" si="7"/>
        <v>29786.44</v>
      </c>
      <c r="L66" s="51">
        <f t="shared" si="7"/>
        <v>29839.119999999999</v>
      </c>
      <c r="M66" s="51">
        <f t="shared" si="7"/>
        <v>26345.96</v>
      </c>
      <c r="N66" s="52">
        <f t="shared" si="7"/>
        <v>4983</v>
      </c>
      <c r="O66" s="275">
        <f t="shared" si="7"/>
        <v>294765.59999999998</v>
      </c>
      <c r="R66" s="15"/>
    </row>
    <row r="67" spans="1:18" x14ac:dyDescent="0.25">
      <c r="G67" s="2" t="s">
        <v>33</v>
      </c>
      <c r="H67" s="15">
        <f>SUM(C66:H66)</f>
        <v>159320</v>
      </c>
      <c r="I67" s="97"/>
      <c r="K67" s="15"/>
      <c r="M67" s="2" t="s">
        <v>34</v>
      </c>
      <c r="N67" s="15">
        <f>SUM(I66:N66)</f>
        <v>135445.6</v>
      </c>
      <c r="O67" s="15">
        <f>N67+H67</f>
        <v>294765.59999999998</v>
      </c>
    </row>
    <row r="68" spans="1:18" ht="15.75" thickBot="1" x14ac:dyDescent="0.3">
      <c r="A68" s="4" t="s">
        <v>44</v>
      </c>
    </row>
    <row r="69" spans="1:18" ht="30" thickBot="1" x14ac:dyDescent="0.3">
      <c r="A69" s="115" t="s">
        <v>10</v>
      </c>
      <c r="B69" s="115" t="s">
        <v>11</v>
      </c>
      <c r="C69" s="18" t="s">
        <v>12</v>
      </c>
      <c r="D69" s="19" t="s">
        <v>13</v>
      </c>
      <c r="E69" s="19" t="s">
        <v>14</v>
      </c>
      <c r="F69" s="20" t="s">
        <v>15</v>
      </c>
      <c r="G69" s="21" t="s">
        <v>16</v>
      </c>
      <c r="H69" s="20" t="s">
        <v>17</v>
      </c>
      <c r="I69" s="20" t="s">
        <v>97</v>
      </c>
      <c r="J69" s="20" t="s">
        <v>96</v>
      </c>
      <c r="K69" s="20" t="s">
        <v>137</v>
      </c>
      <c r="L69" s="26" t="s">
        <v>19</v>
      </c>
      <c r="M69" s="26" t="s">
        <v>20</v>
      </c>
      <c r="N69" s="26" t="s">
        <v>21</v>
      </c>
      <c r="O69" s="116" t="s">
        <v>22</v>
      </c>
    </row>
    <row r="70" spans="1:18" x14ac:dyDescent="0.25">
      <c r="A70" s="68">
        <v>1</v>
      </c>
      <c r="B70" s="117" t="s">
        <v>29</v>
      </c>
      <c r="C70" s="37">
        <v>93785</v>
      </c>
      <c r="D70" s="37">
        <v>100564</v>
      </c>
      <c r="E70" s="37">
        <v>96676</v>
      </c>
      <c r="F70" s="37">
        <v>97186</v>
      </c>
      <c r="G70" s="37">
        <v>104718</v>
      </c>
      <c r="H70" s="37">
        <v>89727</v>
      </c>
      <c r="I70" s="37">
        <v>107678</v>
      </c>
      <c r="J70" s="34">
        <v>112369.01</v>
      </c>
      <c r="K70" s="37">
        <v>110606.39</v>
      </c>
      <c r="L70" s="37">
        <v>114644.5</v>
      </c>
      <c r="M70" s="37">
        <v>82000</v>
      </c>
      <c r="N70" s="37">
        <v>27450</v>
      </c>
      <c r="O70" s="67">
        <f>SUM(C70:N70)</f>
        <v>1137403.8999999999</v>
      </c>
      <c r="R70" s="15"/>
    </row>
    <row r="71" spans="1:18" ht="15.75" thickBot="1" x14ac:dyDescent="0.3">
      <c r="A71" s="118">
        <v>2</v>
      </c>
      <c r="B71" s="119" t="s">
        <v>45</v>
      </c>
      <c r="C71" s="120">
        <v>7771</v>
      </c>
      <c r="D71" s="120">
        <v>8939</v>
      </c>
      <c r="E71" s="121">
        <v>8542</v>
      </c>
      <c r="F71" s="122">
        <v>7316</v>
      </c>
      <c r="G71" s="122">
        <v>8128</v>
      </c>
      <c r="H71" s="123">
        <v>7952</v>
      </c>
      <c r="I71" s="123">
        <v>12185.7</v>
      </c>
      <c r="J71" s="124">
        <v>12105</v>
      </c>
      <c r="K71" s="123">
        <v>9038.4</v>
      </c>
      <c r="L71" s="49">
        <v>13945</v>
      </c>
      <c r="M71" s="49">
        <v>10000</v>
      </c>
      <c r="N71" s="49">
        <v>3978</v>
      </c>
      <c r="O71" s="125">
        <f>SUM(C71:N71)</f>
        <v>109900.09999999999</v>
      </c>
      <c r="R71" s="15"/>
    </row>
    <row r="72" spans="1:18" ht="15.75" thickBot="1" x14ac:dyDescent="0.3">
      <c r="A72" s="50"/>
      <c r="B72" s="50" t="s">
        <v>46</v>
      </c>
      <c r="C72" s="126">
        <f>SUM(C70:C71)</f>
        <v>101556</v>
      </c>
      <c r="D72" s="126">
        <f t="shared" ref="D72:O72" si="8">SUM(D70:D71)</f>
        <v>109503</v>
      </c>
      <c r="E72" s="126">
        <f t="shared" si="8"/>
        <v>105218</v>
      </c>
      <c r="F72" s="126">
        <f t="shared" si="8"/>
        <v>104502</v>
      </c>
      <c r="G72" s="126">
        <f t="shared" si="8"/>
        <v>112846</v>
      </c>
      <c r="H72" s="126">
        <f t="shared" si="8"/>
        <v>97679</v>
      </c>
      <c r="I72" s="126">
        <f t="shared" si="8"/>
        <v>119863.7</v>
      </c>
      <c r="J72" s="126">
        <f t="shared" si="8"/>
        <v>124474.01</v>
      </c>
      <c r="K72" s="126">
        <f t="shared" si="8"/>
        <v>119644.79</v>
      </c>
      <c r="L72" s="126">
        <f t="shared" si="8"/>
        <v>128589.5</v>
      </c>
      <c r="M72" s="126">
        <f t="shared" si="8"/>
        <v>92000</v>
      </c>
      <c r="N72" s="126">
        <f t="shared" si="8"/>
        <v>31428</v>
      </c>
      <c r="O72" s="127">
        <f t="shared" si="8"/>
        <v>1247304</v>
      </c>
      <c r="R72" s="15"/>
    </row>
    <row r="73" spans="1:18" x14ac:dyDescent="0.25">
      <c r="G73" s="2" t="s">
        <v>33</v>
      </c>
      <c r="H73" s="15">
        <f>SUM(C72:H72)</f>
        <v>631304</v>
      </c>
      <c r="I73" s="97"/>
      <c r="M73" s="2" t="s">
        <v>34</v>
      </c>
      <c r="N73" s="15">
        <f>SUM(I72:N72)</f>
        <v>616000</v>
      </c>
      <c r="O73" s="15">
        <f>N73+H73</f>
        <v>1247304</v>
      </c>
      <c r="R73" s="15"/>
    </row>
    <row r="74" spans="1:18" ht="15.75" thickBot="1" x14ac:dyDescent="0.3"/>
    <row r="75" spans="1:18" ht="30" thickBot="1" x14ac:dyDescent="0.3">
      <c r="A75" s="128" t="s">
        <v>47</v>
      </c>
      <c r="B75" s="129"/>
      <c r="C75" s="18" t="s">
        <v>12</v>
      </c>
      <c r="D75" s="19" t="s">
        <v>13</v>
      </c>
      <c r="E75" s="19" t="s">
        <v>14</v>
      </c>
      <c r="F75" s="20" t="s">
        <v>15</v>
      </c>
      <c r="G75" s="21" t="s">
        <v>16</v>
      </c>
      <c r="H75" s="20" t="s">
        <v>17</v>
      </c>
      <c r="I75" s="20" t="s">
        <v>97</v>
      </c>
      <c r="J75" s="20" t="s">
        <v>96</v>
      </c>
      <c r="K75" s="20" t="s">
        <v>137</v>
      </c>
      <c r="L75" s="26" t="s">
        <v>19</v>
      </c>
      <c r="M75" s="26" t="s">
        <v>20</v>
      </c>
      <c r="N75" s="26" t="s">
        <v>21</v>
      </c>
      <c r="O75" s="27" t="s">
        <v>22</v>
      </c>
    </row>
    <row r="76" spans="1:18" ht="15.75" thickBot="1" x14ac:dyDescent="0.3">
      <c r="A76" s="130"/>
      <c r="B76" s="131"/>
      <c r="C76" s="132">
        <f t="shared" ref="C76:O76" si="9">C33+C46+C52+C66+C72</f>
        <v>660748.97999999986</v>
      </c>
      <c r="D76" s="132">
        <f t="shared" si="9"/>
        <v>698857.38000000012</v>
      </c>
      <c r="E76" s="132">
        <f t="shared" si="9"/>
        <v>708786.47</v>
      </c>
      <c r="F76" s="132">
        <f t="shared" si="9"/>
        <v>681413.24</v>
      </c>
      <c r="G76" s="132">
        <f t="shared" si="9"/>
        <v>738069.87</v>
      </c>
      <c r="H76" s="132">
        <f t="shared" si="9"/>
        <v>652687.12</v>
      </c>
      <c r="I76" s="132">
        <f t="shared" si="9"/>
        <v>770018.92</v>
      </c>
      <c r="J76" s="132">
        <f t="shared" si="9"/>
        <v>783335.90000000014</v>
      </c>
      <c r="K76" s="132">
        <f t="shared" si="9"/>
        <v>787470.59000000008</v>
      </c>
      <c r="L76" s="132">
        <f t="shared" si="9"/>
        <v>806461.7699999999</v>
      </c>
      <c r="M76" s="132">
        <f t="shared" si="9"/>
        <v>670409.96</v>
      </c>
      <c r="N76" s="132">
        <f t="shared" si="9"/>
        <v>101450</v>
      </c>
      <c r="O76" s="132">
        <f t="shared" si="9"/>
        <v>8059710.1999999993</v>
      </c>
    </row>
    <row r="77" spans="1:18" ht="15.75" thickBot="1" x14ac:dyDescent="0.3">
      <c r="O77" s="15">
        <f>SUM(F12-O76)</f>
        <v>6849.8000000007451</v>
      </c>
    </row>
    <row r="78" spans="1:18" x14ac:dyDescent="0.25">
      <c r="B78" s="133" t="s">
        <v>48</v>
      </c>
      <c r="C78" s="134">
        <f>SUM(C76:E76)</f>
        <v>2068392.8299999998</v>
      </c>
      <c r="F78" s="4"/>
      <c r="H78" s="4"/>
      <c r="O78" s="15"/>
    </row>
    <row r="79" spans="1:18" x14ac:dyDescent="0.25">
      <c r="B79" s="135" t="s">
        <v>49</v>
      </c>
      <c r="C79" s="136">
        <f>SUM(F76:H76)</f>
        <v>2072170.23</v>
      </c>
      <c r="D79" s="12"/>
      <c r="E79" s="137"/>
      <c r="F79" s="153" t="s">
        <v>50</v>
      </c>
      <c r="G79" s="153" t="s">
        <v>51</v>
      </c>
      <c r="H79" s="154" t="s">
        <v>52</v>
      </c>
      <c r="O79" s="15"/>
    </row>
    <row r="80" spans="1:18" ht="15.75" thickBot="1" x14ac:dyDescent="0.3">
      <c r="B80" s="140" t="s">
        <v>53</v>
      </c>
      <c r="C80" s="141">
        <f>SUM(C78:C79)</f>
        <v>4140563.0599999996</v>
      </c>
      <c r="D80" s="12"/>
      <c r="E80" s="138" t="s">
        <v>54</v>
      </c>
      <c r="F80" s="139">
        <v>6513990</v>
      </c>
      <c r="G80" s="139">
        <f>SUM(C76:K76)</f>
        <v>6481388.4700000007</v>
      </c>
      <c r="H80" s="139">
        <f>SUM(F80-G80)</f>
        <v>32601.529999999329</v>
      </c>
      <c r="O80" s="15"/>
    </row>
    <row r="81" spans="2:15" x14ac:dyDescent="0.25">
      <c r="B81" s="133" t="s">
        <v>55</v>
      </c>
      <c r="C81" s="134">
        <f>SUM(I76:K76)</f>
        <v>2340825.41</v>
      </c>
      <c r="E81" s="138" t="s">
        <v>56</v>
      </c>
      <c r="F81" s="139">
        <v>1552570</v>
      </c>
      <c r="G81" s="139">
        <f>SUM(L76:N76)</f>
        <v>1578321.73</v>
      </c>
      <c r="H81" s="139">
        <f>SUM(F81-G81)</f>
        <v>-25751.729999999981</v>
      </c>
      <c r="O81" s="15"/>
    </row>
    <row r="82" spans="2:15" x14ac:dyDescent="0.25">
      <c r="B82" s="135" t="s">
        <v>57</v>
      </c>
      <c r="C82" s="136">
        <f>SUM(L76:N76)</f>
        <v>1578321.73</v>
      </c>
      <c r="D82" s="12"/>
      <c r="E82" s="138" t="s">
        <v>58</v>
      </c>
      <c r="F82" s="139">
        <f>SUM(F80:F81)</f>
        <v>8066560</v>
      </c>
      <c r="G82" s="139">
        <f t="shared" ref="G82:H82" si="10">SUM(G80:G81)</f>
        <v>8059710.2000000011</v>
      </c>
      <c r="H82" s="139">
        <f t="shared" si="10"/>
        <v>6849.7999999993481</v>
      </c>
      <c r="O82" s="15"/>
    </row>
    <row r="83" spans="2:15" ht="15.75" thickBot="1" x14ac:dyDescent="0.3">
      <c r="B83" s="142" t="s">
        <v>59</v>
      </c>
      <c r="C83" s="143">
        <f>SUM(C81:C82)</f>
        <v>3919147.14</v>
      </c>
      <c r="F83" s="15">
        <f>SUM(F82-F12)</f>
        <v>0</v>
      </c>
    </row>
    <row r="84" spans="2:15" ht="15.75" thickBot="1" x14ac:dyDescent="0.3">
      <c r="B84" s="144" t="s">
        <v>60</v>
      </c>
      <c r="C84" s="145">
        <f>C80+C83</f>
        <v>8059710.1999999993</v>
      </c>
      <c r="F84" s="12"/>
      <c r="H84" s="12"/>
    </row>
    <row r="85" spans="2:15" ht="15.75" thickBot="1" x14ac:dyDescent="0.3">
      <c r="B85" s="4"/>
      <c r="C85" s="12"/>
    </row>
    <row r="86" spans="2:15" ht="29.25" thickBot="1" x14ac:dyDescent="0.3">
      <c r="B86" s="146" t="s">
        <v>61</v>
      </c>
      <c r="C86" s="147" t="s">
        <v>62</v>
      </c>
      <c r="D86" s="147" t="s">
        <v>63</v>
      </c>
      <c r="E86" s="147" t="s">
        <v>64</v>
      </c>
      <c r="F86" s="148" t="s">
        <v>65</v>
      </c>
      <c r="H86" s="203" t="s">
        <v>10</v>
      </c>
      <c r="I86" s="204" t="s">
        <v>91</v>
      </c>
      <c r="J86" s="205" t="s">
        <v>73</v>
      </c>
      <c r="K86" s="206" t="s">
        <v>98</v>
      </c>
      <c r="L86" s="207" t="s">
        <v>65</v>
      </c>
    </row>
    <row r="87" spans="2:15" x14ac:dyDescent="0.25">
      <c r="B87" s="74" t="s">
        <v>66</v>
      </c>
      <c r="C87" s="43">
        <f>O30+O43</f>
        <v>689593.64</v>
      </c>
      <c r="D87" s="43">
        <f>O50</f>
        <v>11659.999999999998</v>
      </c>
      <c r="E87" s="43">
        <f>O70</f>
        <v>1137403.8999999999</v>
      </c>
      <c r="F87" s="73">
        <f>SUM(C87:E87)</f>
        <v>1838657.54</v>
      </c>
      <c r="G87" s="15"/>
      <c r="H87" s="30">
        <v>1</v>
      </c>
      <c r="I87" s="200" t="s">
        <v>23</v>
      </c>
      <c r="J87" s="37">
        <f t="shared" ref="J87:J95" si="11">O24</f>
        <v>902516.41999999981</v>
      </c>
      <c r="K87" s="37">
        <f t="shared" ref="K87:K95" si="12">O37</f>
        <v>0</v>
      </c>
      <c r="L87" s="37">
        <f>SUM(J87:K87)</f>
        <v>902516.41999999981</v>
      </c>
    </row>
    <row r="88" spans="2:15" x14ac:dyDescent="0.25">
      <c r="B88" s="74" t="s">
        <v>67</v>
      </c>
      <c r="C88" s="43">
        <v>0</v>
      </c>
      <c r="D88" s="43">
        <f>O51</f>
        <v>5600</v>
      </c>
      <c r="E88" s="43">
        <f>O62+O71</f>
        <v>162464.34</v>
      </c>
      <c r="F88" s="73">
        <f t="shared" ref="F88:F89" si="13">SUM(C88:E88)</f>
        <v>168064.34</v>
      </c>
      <c r="H88" s="149">
        <v>2</v>
      </c>
      <c r="I88" s="201" t="s">
        <v>24</v>
      </c>
      <c r="J88" s="37">
        <f t="shared" si="11"/>
        <v>749502.32000000007</v>
      </c>
      <c r="K88" s="37">
        <f t="shared" si="12"/>
        <v>104916.6</v>
      </c>
      <c r="L88" s="37">
        <f t="shared" ref="L88:L95" si="14">SUM(J88:K88)</f>
        <v>854418.92</v>
      </c>
    </row>
    <row r="89" spans="2:15" ht="18" customHeight="1" x14ac:dyDescent="0.25">
      <c r="B89" s="74" t="s">
        <v>68</v>
      </c>
      <c r="C89" s="43">
        <f>O31+O44</f>
        <v>309281.72000000003</v>
      </c>
      <c r="D89" s="43">
        <v>0</v>
      </c>
      <c r="E89" s="43">
        <f>O64</f>
        <v>25870.760000000002</v>
      </c>
      <c r="F89" s="73">
        <f t="shared" si="13"/>
        <v>335152.48000000004</v>
      </c>
      <c r="H89" s="149">
        <v>3</v>
      </c>
      <c r="I89" s="201" t="s">
        <v>25</v>
      </c>
      <c r="J89" s="37">
        <f t="shared" si="11"/>
        <v>889999.77</v>
      </c>
      <c r="K89" s="37">
        <f t="shared" si="12"/>
        <v>6167.02</v>
      </c>
      <c r="L89" s="37">
        <f t="shared" si="14"/>
        <v>896166.79</v>
      </c>
    </row>
    <row r="90" spans="2:15" x14ac:dyDescent="0.25">
      <c r="B90" s="74" t="s">
        <v>69</v>
      </c>
      <c r="C90" s="43">
        <f>O32+O45</f>
        <v>334184.70999999996</v>
      </c>
      <c r="D90" s="43">
        <v>0</v>
      </c>
      <c r="E90" s="43">
        <f>O63</f>
        <v>6420</v>
      </c>
      <c r="F90" s="73">
        <f>SUM(C90:E90)</f>
        <v>340604.70999999996</v>
      </c>
      <c r="G90" s="12"/>
      <c r="H90" s="149">
        <v>4</v>
      </c>
      <c r="I90" s="201" t="s">
        <v>26</v>
      </c>
      <c r="J90" s="37">
        <f t="shared" si="11"/>
        <v>1013332.61</v>
      </c>
      <c r="K90" s="37">
        <f t="shared" si="12"/>
        <v>0</v>
      </c>
      <c r="L90" s="37">
        <f t="shared" si="14"/>
        <v>1013332.61</v>
      </c>
    </row>
    <row r="91" spans="2:15" x14ac:dyDescent="0.25">
      <c r="B91" s="74" t="s">
        <v>70</v>
      </c>
      <c r="C91" s="43">
        <f>SUM(C87:C90)</f>
        <v>1333060.07</v>
      </c>
      <c r="D91" s="43">
        <f t="shared" ref="D91:E91" si="15">SUM(D87:D90)</f>
        <v>17260</v>
      </c>
      <c r="E91" s="43">
        <f t="shared" si="15"/>
        <v>1332159</v>
      </c>
      <c r="F91" s="73">
        <f>SUM(F87:F90)</f>
        <v>2682479.0700000003</v>
      </c>
      <c r="G91" s="12"/>
      <c r="H91" s="149">
        <v>5</v>
      </c>
      <c r="I91" s="201" t="s">
        <v>27</v>
      </c>
      <c r="J91" s="37">
        <f t="shared" si="11"/>
        <v>763109.51</v>
      </c>
      <c r="K91" s="37">
        <f t="shared" si="12"/>
        <v>53927.409999999996</v>
      </c>
      <c r="L91" s="37">
        <f t="shared" si="14"/>
        <v>817036.92</v>
      </c>
    </row>
    <row r="92" spans="2:15" x14ac:dyDescent="0.25">
      <c r="G92" s="12"/>
      <c r="H92" s="149">
        <v>6</v>
      </c>
      <c r="I92" s="201" t="s">
        <v>28</v>
      </c>
      <c r="J92" s="37">
        <f t="shared" si="11"/>
        <v>683075.08000000007</v>
      </c>
      <c r="K92" s="37">
        <f t="shared" si="12"/>
        <v>773.79</v>
      </c>
      <c r="L92" s="37">
        <f t="shared" si="14"/>
        <v>683848.87000000011</v>
      </c>
    </row>
    <row r="93" spans="2:15" x14ac:dyDescent="0.25">
      <c r="B93" s="146" t="s">
        <v>71</v>
      </c>
      <c r="C93" s="43">
        <f>SUM(O24:O29)+SUM(O37:O42)</f>
        <v>5167320.53</v>
      </c>
      <c r="D93" s="43">
        <v>0</v>
      </c>
      <c r="E93" s="43">
        <f>O58+O59+O60+O61+O65</f>
        <v>209910.6</v>
      </c>
      <c r="F93" s="73">
        <f>SUM(C93:E93)</f>
        <v>5377231.1299999999</v>
      </c>
      <c r="G93" s="12"/>
      <c r="H93" s="149">
        <v>7</v>
      </c>
      <c r="I93" s="201" t="s">
        <v>95</v>
      </c>
      <c r="J93" s="37">
        <f t="shared" si="11"/>
        <v>689593.64</v>
      </c>
      <c r="K93" s="37">
        <f t="shared" si="12"/>
        <v>0</v>
      </c>
      <c r="L93" s="37">
        <f t="shared" si="14"/>
        <v>689593.64</v>
      </c>
    </row>
    <row r="94" spans="2:15" x14ac:dyDescent="0.25">
      <c r="G94" s="12"/>
      <c r="H94" s="149">
        <v>8</v>
      </c>
      <c r="I94" s="201" t="s">
        <v>87</v>
      </c>
      <c r="J94" s="37">
        <f t="shared" si="11"/>
        <v>308070.32</v>
      </c>
      <c r="K94" s="37">
        <f t="shared" si="12"/>
        <v>1211.4000000000001</v>
      </c>
      <c r="L94" s="37">
        <f t="shared" si="14"/>
        <v>309281.72000000003</v>
      </c>
    </row>
    <row r="95" spans="2:15" ht="15.75" thickBot="1" x14ac:dyDescent="0.3">
      <c r="B95" s="146" t="s">
        <v>72</v>
      </c>
      <c r="C95" s="73">
        <f>C93+C91</f>
        <v>6500380.6000000006</v>
      </c>
      <c r="D95" s="73">
        <f t="shared" ref="D95:E95" si="16">D93+D91</f>
        <v>17260</v>
      </c>
      <c r="E95" s="73">
        <f t="shared" si="16"/>
        <v>1542069.6</v>
      </c>
      <c r="F95" s="73">
        <f>SUM(C95:E95)</f>
        <v>8059710.2000000011</v>
      </c>
      <c r="H95" s="45">
        <v>9</v>
      </c>
      <c r="I95" s="202" t="s">
        <v>94</v>
      </c>
      <c r="J95" s="37">
        <f t="shared" si="11"/>
        <v>334184.70999999996</v>
      </c>
      <c r="K95" s="37">
        <f t="shared" si="12"/>
        <v>0</v>
      </c>
      <c r="L95" s="37">
        <f t="shared" si="14"/>
        <v>334184.70999999996</v>
      </c>
    </row>
    <row r="96" spans="2:15" ht="15.75" thickBot="1" x14ac:dyDescent="0.3">
      <c r="E96" s="2" t="s">
        <v>99</v>
      </c>
      <c r="F96" s="15">
        <f>F12-F95</f>
        <v>6849.7999999988824</v>
      </c>
      <c r="H96" s="151"/>
      <c r="I96" s="151" t="s">
        <v>32</v>
      </c>
      <c r="J96" s="150">
        <f>SUM(J87:J95)</f>
        <v>6333384.3799999999</v>
      </c>
      <c r="K96" s="150">
        <f t="shared" ref="K96:L96" si="17">SUM(K87:K95)</f>
        <v>166996.22</v>
      </c>
      <c r="L96" s="150">
        <f t="shared" si="17"/>
        <v>6500380.5999999996</v>
      </c>
    </row>
    <row r="98" spans="2:2" x14ac:dyDescent="0.25">
      <c r="B98" s="4" t="s">
        <v>88</v>
      </c>
    </row>
    <row r="99" spans="2:2" x14ac:dyDescent="0.25">
      <c r="B99" s="4" t="s">
        <v>89</v>
      </c>
    </row>
  </sheetData>
  <mergeCells count="2">
    <mergeCell ref="H12:K12"/>
    <mergeCell ref="H13:K13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A777-FBAC-4D87-B99E-EB5B5A53710B}">
  <dimension ref="A1:I52"/>
  <sheetViews>
    <sheetView workbookViewId="0">
      <selection activeCell="N14" sqref="N14"/>
    </sheetView>
  </sheetViews>
  <sheetFormatPr defaultRowHeight="15" x14ac:dyDescent="0.25"/>
  <cols>
    <col min="1" max="1" width="7" style="2" customWidth="1"/>
    <col min="2" max="2" width="24.5703125" style="2" customWidth="1"/>
    <col min="3" max="4" width="13.42578125" style="2" customWidth="1"/>
    <col min="5" max="5" width="16.140625" style="2" customWidth="1"/>
    <col min="6" max="6" width="18.42578125" style="2" customWidth="1"/>
    <col min="7" max="7" width="24.5703125" style="2" bestFit="1" customWidth="1"/>
    <col min="8" max="8" width="9.140625" style="2"/>
    <col min="9" max="9" width="10.140625" style="2" bestFit="1" customWidth="1"/>
    <col min="10" max="16384" width="9.140625" style="2"/>
  </cols>
  <sheetData>
    <row r="1" spans="1:9" x14ac:dyDescent="0.25">
      <c r="A1" s="1" t="s">
        <v>0</v>
      </c>
    </row>
    <row r="2" spans="1:9" ht="15.75" x14ac:dyDescent="0.25">
      <c r="A2" s="192" t="s">
        <v>142</v>
      </c>
      <c r="B2" s="193"/>
      <c r="C2" s="12"/>
      <c r="D2" s="12"/>
      <c r="E2" s="12"/>
      <c r="F2" s="12"/>
    </row>
    <row r="3" spans="1:9" ht="15.75" x14ac:dyDescent="0.25">
      <c r="A3" s="217"/>
      <c r="B3" s="4"/>
      <c r="C3" s="12"/>
      <c r="D3" s="12"/>
      <c r="E3" s="12"/>
      <c r="F3" s="12"/>
    </row>
    <row r="4" spans="1:9" x14ac:dyDescent="0.25">
      <c r="A4" s="4"/>
      <c r="B4" s="4"/>
      <c r="C4" s="4"/>
      <c r="D4" s="5" t="s">
        <v>1</v>
      </c>
      <c r="E4" s="4"/>
      <c r="G4" s="4"/>
      <c r="I4" s="4"/>
    </row>
    <row r="5" spans="1:9" x14ac:dyDescent="0.25">
      <c r="A5" s="4"/>
      <c r="B5" s="4"/>
      <c r="C5" s="4"/>
      <c r="D5" s="5"/>
      <c r="E5" s="4"/>
      <c r="G5" s="4"/>
      <c r="I5" s="4"/>
    </row>
    <row r="6" spans="1:9" s="6" customFormat="1" x14ac:dyDescent="0.25">
      <c r="A6" s="4" t="s">
        <v>2</v>
      </c>
      <c r="B6" s="4"/>
      <c r="D6" s="4" t="s">
        <v>101</v>
      </c>
      <c r="F6" s="4" t="s">
        <v>102</v>
      </c>
      <c r="H6" s="4"/>
    </row>
    <row r="7" spans="1:9" s="6" customFormat="1" x14ac:dyDescent="0.25">
      <c r="A7" s="4" t="s">
        <v>4</v>
      </c>
      <c r="B7" s="4"/>
      <c r="D7" s="4" t="s">
        <v>103</v>
      </c>
      <c r="F7" s="1" t="s">
        <v>104</v>
      </c>
      <c r="H7" s="1"/>
    </row>
    <row r="8" spans="1:9" s="6" customFormat="1" x14ac:dyDescent="0.25">
      <c r="A8" s="4"/>
      <c r="B8" s="4"/>
      <c r="D8" s="4"/>
      <c r="G8" s="1"/>
      <c r="H8" s="1"/>
    </row>
    <row r="9" spans="1:9" s="6" customFormat="1" x14ac:dyDescent="0.25">
      <c r="A9" s="4"/>
      <c r="B9" s="4"/>
      <c r="D9" s="4"/>
      <c r="G9" s="1"/>
      <c r="H9" s="1"/>
    </row>
    <row r="10" spans="1:9" ht="15.75" x14ac:dyDescent="0.25">
      <c r="A10" s="217"/>
      <c r="B10" s="4"/>
      <c r="C10" s="12"/>
      <c r="D10" s="12"/>
      <c r="E10" s="12"/>
      <c r="F10" s="12"/>
    </row>
    <row r="11" spans="1:9" x14ac:dyDescent="0.25">
      <c r="B11" s="4"/>
      <c r="C11" s="12" t="s">
        <v>125</v>
      </c>
      <c r="D11" s="12"/>
      <c r="E11" s="12"/>
      <c r="F11" s="12"/>
    </row>
    <row r="12" spans="1:9" x14ac:dyDescent="0.25">
      <c r="C12" s="12"/>
      <c r="D12" s="12"/>
      <c r="E12" s="12"/>
      <c r="F12" s="12"/>
    </row>
    <row r="13" spans="1:9" ht="15.75" thickBot="1" x14ac:dyDescent="0.3">
      <c r="A13" s="4" t="s">
        <v>9</v>
      </c>
      <c r="B13" s="14"/>
    </row>
    <row r="14" spans="1:9" ht="16.5" thickBot="1" x14ac:dyDescent="0.3">
      <c r="A14" s="16" t="s">
        <v>10</v>
      </c>
      <c r="B14" s="17" t="s">
        <v>11</v>
      </c>
      <c r="C14" s="19" t="s">
        <v>18</v>
      </c>
      <c r="D14" s="23" t="s">
        <v>126</v>
      </c>
      <c r="E14" s="218" t="s">
        <v>106</v>
      </c>
      <c r="F14" s="218" t="s">
        <v>127</v>
      </c>
      <c r="G14" s="24" t="s">
        <v>77</v>
      </c>
    </row>
    <row r="15" spans="1:9" x14ac:dyDescent="0.25">
      <c r="A15" s="30">
        <v>1</v>
      </c>
      <c r="B15" s="213" t="s">
        <v>23</v>
      </c>
      <c r="C15" s="35">
        <v>94981.159999999989</v>
      </c>
      <c r="D15" s="33">
        <v>94637.08</v>
      </c>
      <c r="E15" s="33">
        <f>ROUND(C15*5/100,0)</f>
        <v>4749</v>
      </c>
      <c r="F15" s="33">
        <f t="shared" ref="F15:F23" si="0">C15-D15</f>
        <v>344.07999999998719</v>
      </c>
      <c r="G15" s="219" t="str">
        <f>IF(F15&lt;=E15,"epuizat-se suplimenteaza","economie")</f>
        <v>epuizat-se suplimenteaza</v>
      </c>
    </row>
    <row r="16" spans="1:9" x14ac:dyDescent="0.25">
      <c r="A16" s="149">
        <v>2</v>
      </c>
      <c r="B16" s="111" t="s">
        <v>24</v>
      </c>
      <c r="C16" s="41">
        <v>81587.61</v>
      </c>
      <c r="D16" s="33">
        <v>81585.19</v>
      </c>
      <c r="E16" s="33">
        <f t="shared" ref="E16:E23" si="1">ROUND(C16*5/100,0)</f>
        <v>4079</v>
      </c>
      <c r="F16" s="33">
        <f t="shared" si="0"/>
        <v>2.4199999999982538</v>
      </c>
      <c r="G16" s="219" t="str">
        <f t="shared" ref="G16:G23" si="2">IF(F16&lt;=E16,"epuizat-se suplimenteaza","economie")</f>
        <v>epuizat-se suplimenteaza</v>
      </c>
    </row>
    <row r="17" spans="1:9" x14ac:dyDescent="0.25">
      <c r="A17" s="149">
        <v>3</v>
      </c>
      <c r="B17" s="111" t="s">
        <v>25</v>
      </c>
      <c r="C17" s="41">
        <v>80689.36</v>
      </c>
      <c r="D17" s="33">
        <v>80686.81</v>
      </c>
      <c r="E17" s="33">
        <f t="shared" si="1"/>
        <v>4034</v>
      </c>
      <c r="F17" s="33">
        <f t="shared" si="0"/>
        <v>2.5500000000029104</v>
      </c>
      <c r="G17" s="219" t="str">
        <f t="shared" si="2"/>
        <v>epuizat-se suplimenteaza</v>
      </c>
    </row>
    <row r="18" spans="1:9" x14ac:dyDescent="0.25">
      <c r="A18" s="149">
        <v>4</v>
      </c>
      <c r="B18" s="111" t="s">
        <v>26</v>
      </c>
      <c r="C18" s="41">
        <v>107063.48000000001</v>
      </c>
      <c r="D18" s="33">
        <v>107063.07</v>
      </c>
      <c r="E18" s="33">
        <f t="shared" si="1"/>
        <v>5353</v>
      </c>
      <c r="F18" s="33">
        <f t="shared" si="0"/>
        <v>0.41000000000349246</v>
      </c>
      <c r="G18" s="219" t="str">
        <f t="shared" si="2"/>
        <v>epuizat-se suplimenteaza</v>
      </c>
    </row>
    <row r="19" spans="1:9" x14ac:dyDescent="0.25">
      <c r="A19" s="149">
        <v>5</v>
      </c>
      <c r="B19" s="111" t="s">
        <v>27</v>
      </c>
      <c r="C19" s="41">
        <v>77098.39</v>
      </c>
      <c r="D19" s="33">
        <v>77096.990000000005</v>
      </c>
      <c r="E19" s="33">
        <f t="shared" si="1"/>
        <v>3855</v>
      </c>
      <c r="F19" s="33">
        <f t="shared" si="0"/>
        <v>1.3999999999941792</v>
      </c>
      <c r="G19" s="219" t="str">
        <f t="shared" si="2"/>
        <v>epuizat-se suplimenteaza</v>
      </c>
    </row>
    <row r="20" spans="1:9" x14ac:dyDescent="0.25">
      <c r="A20" s="149">
        <v>6</v>
      </c>
      <c r="B20" s="111" t="s">
        <v>28</v>
      </c>
      <c r="C20" s="41">
        <v>68909.66</v>
      </c>
      <c r="D20" s="33">
        <v>68298.42</v>
      </c>
      <c r="E20" s="33">
        <f t="shared" si="1"/>
        <v>3445</v>
      </c>
      <c r="F20" s="33">
        <f t="shared" si="0"/>
        <v>611.24000000000524</v>
      </c>
      <c r="G20" s="219" t="str">
        <f t="shared" si="2"/>
        <v>epuizat-se suplimenteaza</v>
      </c>
    </row>
    <row r="21" spans="1:9" x14ac:dyDescent="0.25">
      <c r="A21" s="149">
        <v>7</v>
      </c>
      <c r="B21" s="111" t="s">
        <v>29</v>
      </c>
      <c r="C21" s="41">
        <v>74866</v>
      </c>
      <c r="D21" s="33">
        <v>67704.34</v>
      </c>
      <c r="E21" s="33">
        <f t="shared" si="1"/>
        <v>3743</v>
      </c>
      <c r="F21" s="220">
        <f t="shared" si="0"/>
        <v>7161.6600000000035</v>
      </c>
      <c r="G21" s="221" t="str">
        <f t="shared" si="2"/>
        <v>economie</v>
      </c>
      <c r="I21" s="15"/>
    </row>
    <row r="22" spans="1:9" x14ac:dyDescent="0.25">
      <c r="A22" s="149">
        <v>8</v>
      </c>
      <c r="B22" s="111" t="s">
        <v>30</v>
      </c>
      <c r="C22" s="41">
        <v>35349.25</v>
      </c>
      <c r="D22" s="33">
        <v>35347.14</v>
      </c>
      <c r="E22" s="33">
        <f t="shared" si="1"/>
        <v>1767</v>
      </c>
      <c r="F22" s="33">
        <f t="shared" si="0"/>
        <v>2.1100000000005821</v>
      </c>
      <c r="G22" s="219" t="str">
        <f t="shared" si="2"/>
        <v>epuizat-se suplimenteaza</v>
      </c>
      <c r="I22" s="15"/>
    </row>
    <row r="23" spans="1:9" ht="15.75" thickBot="1" x14ac:dyDescent="0.3">
      <c r="A23" s="45">
        <v>9</v>
      </c>
      <c r="B23" s="46" t="s">
        <v>31</v>
      </c>
      <c r="C23" s="41">
        <v>40320.699999999997</v>
      </c>
      <c r="D23" s="33">
        <v>23964.52</v>
      </c>
      <c r="E23" s="33">
        <f t="shared" si="1"/>
        <v>2016</v>
      </c>
      <c r="F23" s="220">
        <f t="shared" si="0"/>
        <v>16356.179999999997</v>
      </c>
      <c r="G23" s="221" t="str">
        <f t="shared" si="2"/>
        <v>economie</v>
      </c>
    </row>
    <row r="24" spans="1:9" ht="15.75" thickBot="1" x14ac:dyDescent="0.3">
      <c r="A24" s="50"/>
      <c r="B24" s="50" t="s">
        <v>32</v>
      </c>
      <c r="C24" s="51">
        <f t="shared" ref="C24:F24" si="3">SUM(C15:C23)</f>
        <v>660865.61</v>
      </c>
      <c r="D24" s="51">
        <f t="shared" si="3"/>
        <v>636383.56000000006</v>
      </c>
      <c r="E24" s="51"/>
      <c r="F24" s="51">
        <f t="shared" si="3"/>
        <v>24482.049999999992</v>
      </c>
      <c r="G24" s="52"/>
    </row>
    <row r="25" spans="1:9" x14ac:dyDescent="0.25">
      <c r="C25" s="15"/>
      <c r="D25" s="15"/>
      <c r="E25" s="222" t="s">
        <v>107</v>
      </c>
      <c r="F25" s="12">
        <f>F21+F23</f>
        <v>23517.84</v>
      </c>
      <c r="G25" s="15"/>
    </row>
    <row r="26" spans="1:9" ht="15.75" thickBot="1" x14ac:dyDescent="0.3">
      <c r="A26" s="4" t="s">
        <v>36</v>
      </c>
    </row>
    <row r="27" spans="1:9" ht="16.5" thickBot="1" x14ac:dyDescent="0.3">
      <c r="A27" s="16" t="s">
        <v>10</v>
      </c>
      <c r="B27" s="17" t="s">
        <v>11</v>
      </c>
      <c r="C27" s="19" t="s">
        <v>18</v>
      </c>
      <c r="D27" s="23" t="s">
        <v>126</v>
      </c>
      <c r="E27" s="218" t="s">
        <v>106</v>
      </c>
      <c r="F27" s="218" t="s">
        <v>127</v>
      </c>
      <c r="G27" s="24" t="s">
        <v>77</v>
      </c>
    </row>
    <row r="28" spans="1:9" x14ac:dyDescent="0.25">
      <c r="A28" s="82">
        <v>1</v>
      </c>
      <c r="B28" s="83" t="s">
        <v>29</v>
      </c>
      <c r="C28" s="35">
        <v>1280.6999999999998</v>
      </c>
      <c r="D28" s="33">
        <v>1168.8</v>
      </c>
      <c r="E28" s="33">
        <f t="shared" ref="E28:E29" si="4">ROUND(C28*5/100,0)</f>
        <v>64</v>
      </c>
      <c r="F28" s="220">
        <f t="shared" ref="F28:F29" si="5">C28-D28</f>
        <v>111.89999999999986</v>
      </c>
      <c r="G28" s="221" t="str">
        <f>IF(F28&lt;=E28,"epuizat-se suplimenteaza","economie")</f>
        <v>economie</v>
      </c>
    </row>
    <row r="29" spans="1:9" ht="15.75" thickBot="1" x14ac:dyDescent="0.3">
      <c r="A29" s="87">
        <v>2</v>
      </c>
      <c r="B29" s="88" t="s">
        <v>37</v>
      </c>
      <c r="C29" s="41">
        <v>1238.1999999999998</v>
      </c>
      <c r="D29" s="33">
        <v>487</v>
      </c>
      <c r="E29" s="33">
        <f t="shared" si="4"/>
        <v>62</v>
      </c>
      <c r="F29" s="220">
        <f t="shared" si="5"/>
        <v>751.19999999999982</v>
      </c>
      <c r="G29" s="221" t="str">
        <f>IF(F29&lt;=E29,"epuizat-se suplimenteaza","economie")</f>
        <v>economie</v>
      </c>
    </row>
    <row r="30" spans="1:9" ht="15.75" thickBot="1" x14ac:dyDescent="0.3">
      <c r="A30" s="50"/>
      <c r="B30" s="50" t="s">
        <v>32</v>
      </c>
      <c r="C30" s="93">
        <f t="shared" ref="C30:F30" si="6">SUM(C28:C29)</f>
        <v>2518.8999999999996</v>
      </c>
      <c r="D30" s="93">
        <f t="shared" si="6"/>
        <v>1655.8</v>
      </c>
      <c r="E30" s="93"/>
      <c r="F30" s="93">
        <f t="shared" si="6"/>
        <v>863.09999999999968</v>
      </c>
      <c r="G30" s="94"/>
    </row>
    <row r="31" spans="1:9" x14ac:dyDescent="0.25">
      <c r="A31" s="96"/>
      <c r="B31" s="96"/>
      <c r="C31" s="15"/>
      <c r="D31" s="15"/>
      <c r="E31" s="15"/>
      <c r="F31" s="15"/>
    </row>
    <row r="32" spans="1:9" ht="15.75" thickBot="1" x14ac:dyDescent="0.3">
      <c r="A32" s="4" t="s">
        <v>38</v>
      </c>
    </row>
    <row r="33" spans="1:7" ht="16.5" thickBot="1" x14ac:dyDescent="0.3">
      <c r="A33" s="98" t="s">
        <v>10</v>
      </c>
      <c r="B33" s="99" t="s">
        <v>11</v>
      </c>
      <c r="C33" s="19" t="s">
        <v>18</v>
      </c>
      <c r="D33" s="23" t="s">
        <v>126</v>
      </c>
      <c r="E33" s="218" t="s">
        <v>106</v>
      </c>
      <c r="F33" s="218" t="s">
        <v>127</v>
      </c>
      <c r="G33" s="24" t="s">
        <v>77</v>
      </c>
    </row>
    <row r="34" spans="1:7" x14ac:dyDescent="0.25">
      <c r="A34" s="105">
        <v>1</v>
      </c>
      <c r="B34" s="106" t="s">
        <v>39</v>
      </c>
      <c r="C34" s="35">
        <v>2417.64</v>
      </c>
      <c r="D34" s="104">
        <v>2113.1999999999998</v>
      </c>
      <c r="E34" s="33">
        <f t="shared" ref="E34:E41" si="7">ROUND(C34*5/100,0)</f>
        <v>121</v>
      </c>
      <c r="F34" s="220">
        <f t="shared" ref="F34:F41" si="8">C34-D34</f>
        <v>304.44000000000005</v>
      </c>
      <c r="G34" s="221" t="str">
        <f t="shared" ref="G34:G38" si="9">IF(F34&lt;=E34,"Epuizat","economie")</f>
        <v>economie</v>
      </c>
    </row>
    <row r="35" spans="1:7" x14ac:dyDescent="0.25">
      <c r="A35" s="105">
        <v>2</v>
      </c>
      <c r="B35" s="106" t="s">
        <v>40</v>
      </c>
      <c r="C35" s="41">
        <v>6066</v>
      </c>
      <c r="D35" s="104">
        <v>6057.84</v>
      </c>
      <c r="E35" s="33">
        <f t="shared" si="7"/>
        <v>303</v>
      </c>
      <c r="F35" s="33">
        <f t="shared" si="8"/>
        <v>8.1599999999998545</v>
      </c>
      <c r="G35" s="219" t="str">
        <f t="shared" si="9"/>
        <v>Epuizat</v>
      </c>
    </row>
    <row r="36" spans="1:7" x14ac:dyDescent="0.25">
      <c r="A36" s="105">
        <v>3</v>
      </c>
      <c r="B36" s="106" t="s">
        <v>41</v>
      </c>
      <c r="C36" s="41">
        <v>7279</v>
      </c>
      <c r="D36" s="104">
        <v>7259.68</v>
      </c>
      <c r="E36" s="33">
        <f t="shared" si="7"/>
        <v>364</v>
      </c>
      <c r="F36" s="33">
        <f t="shared" si="8"/>
        <v>19.319999999999709</v>
      </c>
      <c r="G36" s="219" t="str">
        <f t="shared" si="9"/>
        <v>Epuizat</v>
      </c>
    </row>
    <row r="37" spans="1:7" x14ac:dyDescent="0.25">
      <c r="A37" s="105">
        <v>4</v>
      </c>
      <c r="B37" s="106" t="s">
        <v>42</v>
      </c>
      <c r="C37" s="41">
        <v>4199</v>
      </c>
      <c r="D37" s="104">
        <v>4155.96</v>
      </c>
      <c r="E37" s="33">
        <f t="shared" si="7"/>
        <v>210</v>
      </c>
      <c r="F37" s="33">
        <f t="shared" si="8"/>
        <v>43.039999999999964</v>
      </c>
      <c r="G37" s="219" t="str">
        <f t="shared" si="9"/>
        <v>Epuizat</v>
      </c>
    </row>
    <row r="38" spans="1:7" x14ac:dyDescent="0.25">
      <c r="A38" s="105">
        <v>5</v>
      </c>
      <c r="B38" s="106" t="s">
        <v>37</v>
      </c>
      <c r="C38" s="41">
        <v>6778.28</v>
      </c>
      <c r="D38" s="104">
        <v>6569.92</v>
      </c>
      <c r="E38" s="33">
        <f t="shared" si="7"/>
        <v>339</v>
      </c>
      <c r="F38" s="33">
        <f t="shared" si="8"/>
        <v>208.35999999999967</v>
      </c>
      <c r="G38" s="219" t="str">
        <f t="shared" si="9"/>
        <v>Epuizat</v>
      </c>
    </row>
    <row r="39" spans="1:7" x14ac:dyDescent="0.25">
      <c r="A39" s="208"/>
      <c r="B39" s="223" t="s">
        <v>31</v>
      </c>
      <c r="C39" s="41"/>
      <c r="D39" s="110"/>
      <c r="E39" s="33">
        <f t="shared" si="7"/>
        <v>0</v>
      </c>
      <c r="F39" s="33">
        <f t="shared" si="8"/>
        <v>0</v>
      </c>
      <c r="G39" s="219"/>
    </row>
    <row r="40" spans="1:7" x14ac:dyDescent="0.25">
      <c r="A40" s="105">
        <v>6</v>
      </c>
      <c r="B40" s="39" t="s">
        <v>30</v>
      </c>
      <c r="C40" s="41">
        <v>4852</v>
      </c>
      <c r="D40" s="104">
        <v>3629.84</v>
      </c>
      <c r="E40" s="33">
        <f t="shared" si="7"/>
        <v>243</v>
      </c>
      <c r="F40" s="220">
        <f t="shared" si="8"/>
        <v>1222.1599999999999</v>
      </c>
      <c r="G40" s="221" t="str">
        <f t="shared" ref="G40" si="10">IF(F40&lt;=E40,"Epuizat","economie")</f>
        <v>economie</v>
      </c>
    </row>
    <row r="41" spans="1:7" ht="15.75" thickBot="1" x14ac:dyDescent="0.3">
      <c r="A41" s="112"/>
      <c r="B41" s="113" t="s">
        <v>43</v>
      </c>
      <c r="C41" s="41"/>
      <c r="D41" s="110"/>
      <c r="E41" s="33">
        <f t="shared" si="7"/>
        <v>0</v>
      </c>
      <c r="F41" s="33">
        <f t="shared" si="8"/>
        <v>0</v>
      </c>
      <c r="G41" s="219"/>
    </row>
    <row r="42" spans="1:7" ht="15.75" thickBot="1" x14ac:dyDescent="0.3">
      <c r="A42" s="50"/>
      <c r="B42" s="50" t="s">
        <v>32</v>
      </c>
      <c r="C42" s="51">
        <f t="shared" ref="C42:F42" si="11">SUM(C34:C41)</f>
        <v>31591.919999999998</v>
      </c>
      <c r="D42" s="51">
        <f t="shared" si="11"/>
        <v>29786.44</v>
      </c>
      <c r="E42" s="51"/>
      <c r="F42" s="51">
        <f t="shared" si="11"/>
        <v>1805.4799999999991</v>
      </c>
      <c r="G42" s="52"/>
    </row>
    <row r="43" spans="1:7" x14ac:dyDescent="0.25">
      <c r="C43" s="15"/>
      <c r="D43" s="15"/>
      <c r="E43" s="12" t="s">
        <v>107</v>
      </c>
      <c r="F43" s="12">
        <f>F34+F40+F35</f>
        <v>1534.7599999999998</v>
      </c>
      <c r="G43" s="224"/>
    </row>
    <row r="44" spans="1:7" x14ac:dyDescent="0.25">
      <c r="C44" s="15"/>
      <c r="D44" s="15"/>
      <c r="E44" s="12"/>
      <c r="F44" s="12"/>
      <c r="G44" s="224"/>
    </row>
    <row r="45" spans="1:7" ht="15.75" thickBot="1" x14ac:dyDescent="0.3">
      <c r="A45" s="4" t="s">
        <v>44</v>
      </c>
    </row>
    <row r="46" spans="1:7" ht="16.5" thickBot="1" x14ac:dyDescent="0.3">
      <c r="A46" s="115" t="s">
        <v>10</v>
      </c>
      <c r="B46" s="115" t="s">
        <v>11</v>
      </c>
      <c r="C46" s="19" t="s">
        <v>18</v>
      </c>
      <c r="D46" s="23" t="s">
        <v>126</v>
      </c>
      <c r="E46" s="218" t="s">
        <v>106</v>
      </c>
      <c r="F46" s="218" t="s">
        <v>127</v>
      </c>
      <c r="G46" s="24" t="s">
        <v>77</v>
      </c>
    </row>
    <row r="47" spans="1:7" x14ac:dyDescent="0.25">
      <c r="A47" s="68">
        <v>1</v>
      </c>
      <c r="B47" s="117" t="s">
        <v>29</v>
      </c>
      <c r="C47" s="37">
        <v>111147.29</v>
      </c>
      <c r="D47" s="37">
        <v>110606.39</v>
      </c>
      <c r="E47" s="33">
        <f t="shared" ref="E47:E48" si="12">ROUND(C47*5/100,0)</f>
        <v>5557</v>
      </c>
      <c r="F47" s="33">
        <f t="shared" ref="F47:F48" si="13">C47-D47</f>
        <v>540.89999999999418</v>
      </c>
      <c r="G47" s="221" t="str">
        <f>IF(F47&lt;=E47,"epuizat-se suplimenteaza","economie")</f>
        <v>epuizat-se suplimenteaza</v>
      </c>
    </row>
    <row r="48" spans="1:7" ht="15.75" thickBot="1" x14ac:dyDescent="0.3">
      <c r="A48" s="118">
        <v>2</v>
      </c>
      <c r="B48" s="119" t="s">
        <v>45</v>
      </c>
      <c r="C48" s="49">
        <v>13945</v>
      </c>
      <c r="D48" s="123">
        <v>9038.4</v>
      </c>
      <c r="E48" s="33">
        <f t="shared" si="12"/>
        <v>697</v>
      </c>
      <c r="F48" s="220">
        <f t="shared" si="13"/>
        <v>4906.6000000000004</v>
      </c>
      <c r="G48" s="221" t="str">
        <f>IF(F48&lt;=E48,"epuizat-se suplimenteaza","economie")</f>
        <v>economie</v>
      </c>
    </row>
    <row r="49" spans="1:7" ht="15.75" thickBot="1" x14ac:dyDescent="0.3">
      <c r="A49" s="226"/>
      <c r="B49" s="227" t="s">
        <v>46</v>
      </c>
      <c r="C49" s="126">
        <f t="shared" ref="C49:F49" si="14">SUM(C47:C48)</f>
        <v>125092.29</v>
      </c>
      <c r="D49" s="126">
        <f t="shared" si="14"/>
        <v>119644.79</v>
      </c>
      <c r="E49" s="126"/>
      <c r="F49" s="126">
        <f t="shared" si="14"/>
        <v>5447.4999999999945</v>
      </c>
      <c r="G49" s="127"/>
    </row>
    <row r="50" spans="1:7" x14ac:dyDescent="0.25">
      <c r="E50" s="12" t="s">
        <v>107</v>
      </c>
      <c r="F50" s="15">
        <f>F48</f>
        <v>4906.6000000000004</v>
      </c>
    </row>
    <row r="51" spans="1:7" x14ac:dyDescent="0.25">
      <c r="B51" s="2" t="s">
        <v>108</v>
      </c>
    </row>
    <row r="52" spans="1:7" x14ac:dyDescent="0.25">
      <c r="B52" s="4" t="s">
        <v>109</v>
      </c>
    </row>
  </sheetData>
  <pageMargins left="0.2" right="0.1" top="0.1" bottom="0.1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8E6E-2C8D-4251-AD8A-27AE369140A6}">
  <dimension ref="A1:V50"/>
  <sheetViews>
    <sheetView workbookViewId="0">
      <selection activeCell="A2" sqref="A2:B2"/>
    </sheetView>
  </sheetViews>
  <sheetFormatPr defaultRowHeight="15" x14ac:dyDescent="0.25"/>
  <cols>
    <col min="1" max="1" width="7" style="2" customWidth="1"/>
    <col min="2" max="2" width="24.5703125" style="2" customWidth="1"/>
    <col min="3" max="3" width="13.140625" style="2" customWidth="1"/>
    <col min="4" max="4" width="13.7109375" style="2" customWidth="1"/>
    <col min="5" max="5" width="15.42578125" style="2" customWidth="1"/>
    <col min="6" max="6" width="12.85546875" style="2" customWidth="1"/>
    <col min="7" max="7" width="12.7109375" style="2" customWidth="1"/>
    <col min="8" max="8" width="13.42578125" style="2" customWidth="1"/>
    <col min="9" max="9" width="11.28515625" style="2" bestFit="1" customWidth="1"/>
    <col min="10" max="11" width="11.28515625" style="2" customWidth="1"/>
    <col min="12" max="12" width="11.85546875" style="2" customWidth="1"/>
    <col min="13" max="13" width="16" style="2" bestFit="1" customWidth="1"/>
    <col min="14" max="14" width="11.28515625" style="2" bestFit="1" customWidth="1"/>
    <col min="15" max="15" width="10.140625" style="2" bestFit="1" customWidth="1"/>
    <col min="16" max="16384" width="9.140625" style="2"/>
  </cols>
  <sheetData>
    <row r="1" spans="1:22" x14ac:dyDescent="0.25">
      <c r="A1" s="1" t="s">
        <v>0</v>
      </c>
    </row>
    <row r="2" spans="1:22" ht="15.75" x14ac:dyDescent="0.25">
      <c r="A2" s="192" t="s">
        <v>142</v>
      </c>
      <c r="B2" s="193"/>
      <c r="F2" s="3"/>
      <c r="G2" s="3"/>
      <c r="H2" s="3"/>
      <c r="I2" s="3"/>
      <c r="J2" s="3"/>
      <c r="K2" s="3"/>
    </row>
    <row r="3" spans="1:22" x14ac:dyDescent="0.25">
      <c r="A3" s="4"/>
      <c r="B3" s="4"/>
      <c r="C3" s="4"/>
      <c r="D3" s="4"/>
      <c r="E3" s="4"/>
      <c r="F3" s="5" t="s">
        <v>1</v>
      </c>
      <c r="G3" s="4"/>
      <c r="I3" s="4"/>
      <c r="J3" s="4"/>
      <c r="K3" s="4"/>
    </row>
    <row r="4" spans="1:22" s="6" customFormat="1" x14ac:dyDescent="0.25">
      <c r="A4" s="4" t="s">
        <v>2</v>
      </c>
      <c r="B4" s="4"/>
      <c r="C4" s="2"/>
      <c r="E4" s="4" t="s">
        <v>101</v>
      </c>
      <c r="H4" s="4"/>
      <c r="L4" s="4" t="s">
        <v>3</v>
      </c>
    </row>
    <row r="5" spans="1:22" s="6" customFormat="1" x14ac:dyDescent="0.25">
      <c r="A5" s="4" t="s">
        <v>4</v>
      </c>
      <c r="B5" s="4"/>
      <c r="C5" s="2"/>
      <c r="E5" s="4" t="s">
        <v>110</v>
      </c>
      <c r="H5" s="1"/>
      <c r="L5" s="1" t="s">
        <v>5</v>
      </c>
    </row>
    <row r="6" spans="1:22" s="6" customFormat="1" x14ac:dyDescent="0.25">
      <c r="A6" s="4"/>
      <c r="B6" s="4"/>
      <c r="C6" s="2"/>
      <c r="E6" s="4"/>
      <c r="H6" s="1"/>
      <c r="L6" s="1"/>
    </row>
    <row r="7" spans="1:22" s="6" customFormat="1" x14ac:dyDescent="0.25">
      <c r="A7" s="4"/>
      <c r="B7" s="4"/>
      <c r="C7" s="2"/>
      <c r="E7" s="4"/>
      <c r="H7" s="1"/>
      <c r="L7" s="1"/>
    </row>
    <row r="8" spans="1:22" s="6" customFormat="1" ht="18.75" x14ac:dyDescent="0.3">
      <c r="A8" s="4"/>
      <c r="B8" s="4"/>
      <c r="C8" s="268" t="s">
        <v>139</v>
      </c>
      <c r="D8" s="4"/>
      <c r="E8" s="2"/>
      <c r="H8" s="1"/>
    </row>
    <row r="9" spans="1:22" s="6" customFormat="1" x14ac:dyDescent="0.25">
      <c r="A9" s="4"/>
      <c r="B9" s="4"/>
      <c r="C9" s="2"/>
      <c r="D9" s="4"/>
      <c r="E9" s="2"/>
      <c r="H9" s="1"/>
    </row>
    <row r="10" spans="1:22" ht="15" customHeight="1" x14ac:dyDescent="0.25">
      <c r="A10" s="4"/>
      <c r="D10" s="8"/>
      <c r="E10" s="8"/>
      <c r="F10" s="9"/>
      <c r="G10" s="9"/>
      <c r="H10" s="9"/>
      <c r="I10" s="9"/>
      <c r="J10" s="9"/>
      <c r="K10" s="9"/>
    </row>
    <row r="11" spans="1:22" ht="15.75" thickBot="1" x14ac:dyDescent="0.3">
      <c r="B11" s="57"/>
      <c r="C11" s="57"/>
      <c r="D11" s="57"/>
      <c r="E11" s="57"/>
      <c r="F11" s="13"/>
      <c r="G11" s="13"/>
      <c r="H11" s="12"/>
      <c r="I11" s="12"/>
      <c r="J11" s="12"/>
      <c r="K11" s="12"/>
    </row>
    <row r="12" spans="1:22" ht="15.75" thickBot="1" x14ac:dyDescent="0.3">
      <c r="A12" s="228" t="s">
        <v>9</v>
      </c>
      <c r="B12" s="229"/>
      <c r="C12" s="278" t="s">
        <v>111</v>
      </c>
      <c r="D12" s="279"/>
      <c r="E12" s="279"/>
      <c r="F12" s="279"/>
      <c r="G12" s="279"/>
      <c r="H12" s="279"/>
      <c r="I12" s="279"/>
      <c r="J12" s="279"/>
      <c r="K12" s="280"/>
      <c r="M12" s="230">
        <v>23517.84</v>
      </c>
    </row>
    <row r="13" spans="1:22" ht="16.5" thickBot="1" x14ac:dyDescent="0.3">
      <c r="A13" s="16" t="s">
        <v>10</v>
      </c>
      <c r="B13" s="17" t="s">
        <v>11</v>
      </c>
      <c r="C13" s="255" t="s">
        <v>112</v>
      </c>
      <c r="D13" s="256" t="s">
        <v>113</v>
      </c>
      <c r="E13" s="256" t="s">
        <v>114</v>
      </c>
      <c r="F13" s="257" t="s">
        <v>115</v>
      </c>
      <c r="G13" s="258" t="s">
        <v>116</v>
      </c>
      <c r="H13" s="257" t="s">
        <v>117</v>
      </c>
      <c r="I13" s="22" t="s">
        <v>118</v>
      </c>
      <c r="J13" s="231" t="s">
        <v>105</v>
      </c>
      <c r="K13" s="60" t="s">
        <v>18</v>
      </c>
      <c r="L13" s="23" t="s">
        <v>128</v>
      </c>
      <c r="M13" s="252" t="s">
        <v>119</v>
      </c>
      <c r="N13" s="233" t="s">
        <v>120</v>
      </c>
      <c r="O13" s="28"/>
      <c r="P13" s="29"/>
      <c r="Q13" s="29"/>
      <c r="R13" s="29"/>
      <c r="S13" s="29"/>
      <c r="T13" s="29"/>
      <c r="U13" s="29"/>
      <c r="V13" s="29"/>
    </row>
    <row r="14" spans="1:22" x14ac:dyDescent="0.25">
      <c r="A14" s="30">
        <v>1</v>
      </c>
      <c r="B14" s="213" t="s">
        <v>23</v>
      </c>
      <c r="C14" s="214">
        <v>74234.11</v>
      </c>
      <c r="D14" s="31">
        <v>78241.31</v>
      </c>
      <c r="E14" s="31">
        <v>76342.5</v>
      </c>
      <c r="F14" s="32">
        <v>74313.78</v>
      </c>
      <c r="G14" s="32">
        <v>83073.72</v>
      </c>
      <c r="H14" s="33">
        <v>67755</v>
      </c>
      <c r="I14" s="33">
        <v>86024.85</v>
      </c>
      <c r="J14" s="33">
        <v>91816.99</v>
      </c>
      <c r="K14" s="33">
        <v>94637.08</v>
      </c>
      <c r="L14" s="37">
        <f>ROUND(SUM(C14:K14)/9,0)</f>
        <v>80715</v>
      </c>
      <c r="M14" s="253">
        <f>ROUND(L14/L$23*100,0)</f>
        <v>17</v>
      </c>
      <c r="N14" s="70">
        <f>ROUND(M14*M$12/100,0)</f>
        <v>3998</v>
      </c>
    </row>
    <row r="15" spans="1:22" x14ac:dyDescent="0.25">
      <c r="A15" s="38">
        <v>2</v>
      </c>
      <c r="B15" s="39" t="s">
        <v>24</v>
      </c>
      <c r="C15" s="33">
        <v>58320.75</v>
      </c>
      <c r="D15" s="34">
        <v>61465.13</v>
      </c>
      <c r="E15" s="34">
        <v>59954.34</v>
      </c>
      <c r="F15" s="32">
        <v>59623.79</v>
      </c>
      <c r="G15" s="32">
        <v>68808.990000000005</v>
      </c>
      <c r="H15" s="33">
        <v>55150.32</v>
      </c>
      <c r="I15" s="33">
        <v>74942.45</v>
      </c>
      <c r="J15" s="33">
        <v>78093.94</v>
      </c>
      <c r="K15" s="33">
        <v>81585.19</v>
      </c>
      <c r="L15" s="43">
        <f t="shared" ref="L15:L21" si="0">ROUND(SUM(C15:K15)/9,0)</f>
        <v>66438</v>
      </c>
      <c r="M15" s="253">
        <f t="shared" ref="M15:M21" si="1">ROUND(L15/L$23*100,0)</f>
        <v>14</v>
      </c>
      <c r="N15" s="70">
        <f t="shared" ref="N15:N19" si="2">ROUND(M15*M$12/100,0)</f>
        <v>3292</v>
      </c>
    </row>
    <row r="16" spans="1:22" s="44" customFormat="1" x14ac:dyDescent="0.25">
      <c r="A16" s="38">
        <v>3</v>
      </c>
      <c r="B16" s="39" t="s">
        <v>25</v>
      </c>
      <c r="C16" s="33">
        <v>77173.320000000007</v>
      </c>
      <c r="D16" s="34">
        <v>81328.210000000006</v>
      </c>
      <c r="E16" s="34">
        <v>79337.41</v>
      </c>
      <c r="F16" s="32">
        <v>84107.31</v>
      </c>
      <c r="G16" s="32">
        <v>80003.28</v>
      </c>
      <c r="H16" s="33">
        <v>71551.240000000005</v>
      </c>
      <c r="I16" s="33">
        <v>88253.84</v>
      </c>
      <c r="J16" s="33">
        <v>83487.8</v>
      </c>
      <c r="K16" s="33">
        <v>80686.81</v>
      </c>
      <c r="L16" s="43">
        <f t="shared" si="0"/>
        <v>80659</v>
      </c>
      <c r="M16" s="253">
        <f t="shared" si="1"/>
        <v>17</v>
      </c>
      <c r="N16" s="70">
        <f t="shared" si="2"/>
        <v>3998</v>
      </c>
    </row>
    <row r="17" spans="1:15" x14ac:dyDescent="0.25">
      <c r="A17" s="38">
        <v>4</v>
      </c>
      <c r="B17" s="39" t="s">
        <v>26</v>
      </c>
      <c r="C17" s="33">
        <v>82499.789999999994</v>
      </c>
      <c r="D17" s="34">
        <v>86945.51</v>
      </c>
      <c r="E17" s="34">
        <v>84832.99</v>
      </c>
      <c r="F17" s="32">
        <v>81552.14</v>
      </c>
      <c r="G17" s="32">
        <v>85663.65</v>
      </c>
      <c r="H17" s="33">
        <v>84027.6</v>
      </c>
      <c r="I17" s="33">
        <v>98177.89</v>
      </c>
      <c r="J17" s="33">
        <v>102228.56</v>
      </c>
      <c r="K17" s="33">
        <v>107063.07</v>
      </c>
      <c r="L17" s="43">
        <f t="shared" si="0"/>
        <v>90332</v>
      </c>
      <c r="M17" s="253">
        <f t="shared" si="1"/>
        <v>19</v>
      </c>
      <c r="N17" s="70">
        <f t="shared" si="2"/>
        <v>4468</v>
      </c>
    </row>
    <row r="18" spans="1:15" x14ac:dyDescent="0.25">
      <c r="A18" s="38">
        <v>5</v>
      </c>
      <c r="B18" s="39" t="s">
        <v>27</v>
      </c>
      <c r="C18" s="33">
        <v>59239.79</v>
      </c>
      <c r="D18" s="34">
        <v>62431.07</v>
      </c>
      <c r="E18" s="34">
        <v>60896.959999999999</v>
      </c>
      <c r="F18" s="32">
        <v>65399.94</v>
      </c>
      <c r="G18" s="32">
        <v>59615.62</v>
      </c>
      <c r="H18" s="33">
        <v>58323.82</v>
      </c>
      <c r="I18" s="33">
        <v>81383.48</v>
      </c>
      <c r="J18" s="33">
        <v>82036.44</v>
      </c>
      <c r="K18" s="33">
        <v>77096.990000000005</v>
      </c>
      <c r="L18" s="43">
        <f t="shared" si="0"/>
        <v>67380</v>
      </c>
      <c r="M18" s="253">
        <f t="shared" si="1"/>
        <v>14</v>
      </c>
      <c r="N18" s="70">
        <f t="shared" si="2"/>
        <v>3292</v>
      </c>
    </row>
    <row r="19" spans="1:15" x14ac:dyDescent="0.25">
      <c r="A19" s="38">
        <v>6</v>
      </c>
      <c r="B19" s="39" t="s">
        <v>28</v>
      </c>
      <c r="C19" s="33">
        <v>56037.98</v>
      </c>
      <c r="D19" s="34">
        <v>56322</v>
      </c>
      <c r="E19" s="34">
        <v>57856.18</v>
      </c>
      <c r="F19" s="32">
        <v>61559.35</v>
      </c>
      <c r="G19" s="32">
        <v>70808.41</v>
      </c>
      <c r="H19" s="33">
        <v>55008.160000000003</v>
      </c>
      <c r="I19" s="33">
        <v>62588.95</v>
      </c>
      <c r="J19" s="33">
        <v>65682.39</v>
      </c>
      <c r="K19" s="33">
        <v>68298.42</v>
      </c>
      <c r="L19" s="43">
        <f t="shared" si="0"/>
        <v>61574</v>
      </c>
      <c r="M19" s="253">
        <f t="shared" si="1"/>
        <v>13</v>
      </c>
      <c r="N19" s="70">
        <f t="shared" si="2"/>
        <v>3057</v>
      </c>
    </row>
    <row r="20" spans="1:15" x14ac:dyDescent="0.25">
      <c r="A20" s="38">
        <v>7</v>
      </c>
      <c r="B20" s="39" t="s">
        <v>29</v>
      </c>
      <c r="C20" s="33">
        <v>56726.31</v>
      </c>
      <c r="D20" s="34">
        <v>60244.82</v>
      </c>
      <c r="E20" s="34">
        <v>62268.14</v>
      </c>
      <c r="F20" s="32">
        <v>56797.24</v>
      </c>
      <c r="G20" s="32">
        <v>60236.74</v>
      </c>
      <c r="H20" s="33">
        <v>59600.23</v>
      </c>
      <c r="I20" s="33">
        <v>63777.18</v>
      </c>
      <c r="J20" s="33">
        <v>58135.64</v>
      </c>
      <c r="K20" s="33">
        <v>67704.34</v>
      </c>
      <c r="L20" s="43"/>
      <c r="M20" s="253"/>
      <c r="N20" s="70"/>
    </row>
    <row r="21" spans="1:15" x14ac:dyDescent="0.25">
      <c r="A21" s="38">
        <v>8</v>
      </c>
      <c r="B21" s="39" t="s">
        <v>30</v>
      </c>
      <c r="C21" s="33">
        <v>22033.56</v>
      </c>
      <c r="D21" s="34">
        <v>24495.43</v>
      </c>
      <c r="E21" s="34">
        <v>25655.14</v>
      </c>
      <c r="F21" s="32">
        <v>24937.18</v>
      </c>
      <c r="G21" s="32">
        <v>25414.76</v>
      </c>
      <c r="H21" s="33">
        <v>25192.41</v>
      </c>
      <c r="I21" s="33">
        <v>31532.84</v>
      </c>
      <c r="J21" s="33">
        <v>31893.91</v>
      </c>
      <c r="K21" s="33">
        <v>35347.14</v>
      </c>
      <c r="L21" s="43">
        <f t="shared" si="0"/>
        <v>27389</v>
      </c>
      <c r="M21" s="253">
        <f t="shared" si="1"/>
        <v>6</v>
      </c>
      <c r="N21" s="70">
        <v>1412.84</v>
      </c>
    </row>
    <row r="22" spans="1:15" ht="15.75" thickBot="1" x14ac:dyDescent="0.3">
      <c r="A22" s="45">
        <v>9</v>
      </c>
      <c r="B22" s="46" t="s">
        <v>31</v>
      </c>
      <c r="C22" s="47">
        <v>25515.040000000001</v>
      </c>
      <c r="D22" s="48">
        <v>22815.74</v>
      </c>
      <c r="E22" s="48">
        <v>34814.07</v>
      </c>
      <c r="F22" s="122">
        <v>28629.51</v>
      </c>
      <c r="G22" s="122">
        <v>34563.11</v>
      </c>
      <c r="H22" s="225">
        <v>34354.54</v>
      </c>
      <c r="I22" s="225">
        <v>24558.51</v>
      </c>
      <c r="J22" s="225">
        <v>27412.67</v>
      </c>
      <c r="K22" s="225">
        <v>23964.52</v>
      </c>
      <c r="L22" s="49"/>
      <c r="M22" s="136"/>
      <c r="N22" s="254"/>
    </row>
    <row r="23" spans="1:15" ht="15.75" thickBot="1" x14ac:dyDescent="0.3">
      <c r="A23" s="50"/>
      <c r="B23" s="50" t="s">
        <v>32</v>
      </c>
      <c r="C23" s="51">
        <f>SUM(C14:C22)</f>
        <v>511780.64999999991</v>
      </c>
      <c r="D23" s="51">
        <f t="shared" ref="D23:N23" si="3">SUM(D14:D22)</f>
        <v>534289.22000000009</v>
      </c>
      <c r="E23" s="51">
        <f t="shared" si="3"/>
        <v>541957.73</v>
      </c>
      <c r="F23" s="51">
        <f t="shared" si="3"/>
        <v>536920.24</v>
      </c>
      <c r="G23" s="51">
        <f t="shared" si="3"/>
        <v>568188.28</v>
      </c>
      <c r="H23" s="51">
        <f t="shared" si="3"/>
        <v>510963.31999999995</v>
      </c>
      <c r="I23" s="51">
        <f t="shared" si="3"/>
        <v>611239.99</v>
      </c>
      <c r="J23" s="51">
        <f t="shared" si="3"/>
        <v>620788.34000000008</v>
      </c>
      <c r="K23" s="51">
        <f t="shared" si="3"/>
        <v>636383.56000000006</v>
      </c>
      <c r="L23" s="51">
        <f t="shared" si="3"/>
        <v>474487</v>
      </c>
      <c r="M23" s="51">
        <f t="shared" si="3"/>
        <v>100</v>
      </c>
      <c r="N23" s="52">
        <f t="shared" si="3"/>
        <v>23517.84</v>
      </c>
      <c r="O23" s="15"/>
    </row>
    <row r="24" spans="1:15" x14ac:dyDescent="0.25">
      <c r="A24" s="96"/>
      <c r="B24" s="96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>
        <f>M12-N23</f>
        <v>0</v>
      </c>
    </row>
    <row r="25" spans="1:15" ht="15.75" thickBot="1" x14ac:dyDescent="0.3">
      <c r="A25" s="96"/>
      <c r="B25" s="96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1:15" ht="15.75" thickBot="1" x14ac:dyDescent="0.3">
      <c r="A26" s="228" t="s">
        <v>38</v>
      </c>
      <c r="B26" s="216"/>
      <c r="C26" s="281" t="s">
        <v>111</v>
      </c>
      <c r="D26" s="282"/>
      <c r="E26" s="282"/>
      <c r="F26" s="282"/>
      <c r="G26" s="282"/>
      <c r="H26" s="282"/>
      <c r="I26" s="282"/>
      <c r="J26" s="282"/>
      <c r="K26" s="283"/>
      <c r="L26" s="81"/>
      <c r="M26" s="230">
        <v>1526.6</v>
      </c>
      <c r="N26" s="81"/>
    </row>
    <row r="27" spans="1:15" ht="16.5" thickBot="1" x14ac:dyDescent="0.3">
      <c r="A27" s="98" t="s">
        <v>10</v>
      </c>
      <c r="B27" s="99" t="s">
        <v>11</v>
      </c>
      <c r="C27" s="18" t="s">
        <v>112</v>
      </c>
      <c r="D27" s="19" t="s">
        <v>113</v>
      </c>
      <c r="E27" s="19" t="s">
        <v>114</v>
      </c>
      <c r="F27" s="20" t="s">
        <v>115</v>
      </c>
      <c r="G27" s="21" t="s">
        <v>116</v>
      </c>
      <c r="H27" s="20" t="s">
        <v>117</v>
      </c>
      <c r="I27" s="22" t="s">
        <v>118</v>
      </c>
      <c r="J27" s="231" t="s">
        <v>105</v>
      </c>
      <c r="K27" s="60" t="s">
        <v>18</v>
      </c>
      <c r="L27" s="251" t="s">
        <v>128</v>
      </c>
      <c r="M27" s="232" t="s">
        <v>119</v>
      </c>
      <c r="N27" s="233" t="s">
        <v>120</v>
      </c>
    </row>
    <row r="28" spans="1:15" x14ac:dyDescent="0.25">
      <c r="A28" s="102">
        <v>1</v>
      </c>
      <c r="B28" s="103" t="s">
        <v>39</v>
      </c>
      <c r="C28" s="86">
        <v>4880</v>
      </c>
      <c r="D28" s="84">
        <v>5160</v>
      </c>
      <c r="E28" s="85">
        <v>4540</v>
      </c>
      <c r="F28" s="86">
        <v>3980</v>
      </c>
      <c r="G28" s="86">
        <v>5040</v>
      </c>
      <c r="H28" s="104">
        <v>5020</v>
      </c>
      <c r="I28" s="104">
        <v>2394.96</v>
      </c>
      <c r="J28" s="104">
        <v>2465.4</v>
      </c>
      <c r="K28" s="104">
        <v>2113.1999999999998</v>
      </c>
      <c r="L28" s="37"/>
      <c r="M28" s="37"/>
      <c r="N28" s="37"/>
    </row>
    <row r="29" spans="1:15" x14ac:dyDescent="0.25">
      <c r="A29" s="105">
        <v>2</v>
      </c>
      <c r="B29" s="106" t="s">
        <v>40</v>
      </c>
      <c r="C29" s="86">
        <v>4500</v>
      </c>
      <c r="D29" s="84">
        <v>4500</v>
      </c>
      <c r="E29" s="85">
        <v>4500</v>
      </c>
      <c r="F29" s="86">
        <v>4380</v>
      </c>
      <c r="G29" s="86">
        <v>4500</v>
      </c>
      <c r="H29" s="104">
        <v>3960</v>
      </c>
      <c r="I29" s="104">
        <v>6057.84</v>
      </c>
      <c r="J29" s="104">
        <v>6057.84</v>
      </c>
      <c r="K29" s="104">
        <v>6057.84</v>
      </c>
      <c r="L29" s="37"/>
      <c r="M29" s="37"/>
      <c r="N29" s="37"/>
    </row>
    <row r="30" spans="1:15" x14ac:dyDescent="0.25">
      <c r="A30" s="105">
        <v>3</v>
      </c>
      <c r="B30" s="106" t="s">
        <v>41</v>
      </c>
      <c r="C30" s="86">
        <v>4940</v>
      </c>
      <c r="D30" s="84">
        <v>4080</v>
      </c>
      <c r="E30" s="85">
        <v>6260</v>
      </c>
      <c r="F30" s="86">
        <v>4380</v>
      </c>
      <c r="G30" s="86">
        <v>4400</v>
      </c>
      <c r="H30" s="104">
        <v>4400</v>
      </c>
      <c r="I30" s="104">
        <v>4367.28</v>
      </c>
      <c r="J30" s="104">
        <v>2747.16</v>
      </c>
      <c r="K30" s="104">
        <v>7259.68</v>
      </c>
      <c r="L30" s="37">
        <f t="shared" ref="L30" si="4">ROUND(SUM(C30:K30)/9,0)</f>
        <v>4759</v>
      </c>
      <c r="M30" s="37">
        <f t="shared" ref="M30" si="5">ROUND(L30/L$36*100,0)</f>
        <v>37</v>
      </c>
      <c r="N30" s="37">
        <v>564.6</v>
      </c>
      <c r="O30" s="15"/>
    </row>
    <row r="31" spans="1:15" x14ac:dyDescent="0.25">
      <c r="A31" s="105">
        <v>4</v>
      </c>
      <c r="B31" s="106" t="s">
        <v>42</v>
      </c>
      <c r="C31" s="86">
        <v>3000</v>
      </c>
      <c r="D31" s="84">
        <v>4020</v>
      </c>
      <c r="E31" s="85">
        <v>4200</v>
      </c>
      <c r="F31" s="86">
        <v>2940</v>
      </c>
      <c r="G31" s="86">
        <v>4980</v>
      </c>
      <c r="H31" s="104">
        <v>2940</v>
      </c>
      <c r="I31" s="104">
        <v>1549.68</v>
      </c>
      <c r="J31" s="104">
        <v>3944.64</v>
      </c>
      <c r="K31" s="104">
        <v>4155.96</v>
      </c>
      <c r="L31" s="37">
        <f t="shared" ref="L31:L32" si="6">ROUND(SUM(C31:K31)/9,0)</f>
        <v>3526</v>
      </c>
      <c r="M31" s="37">
        <f t="shared" ref="M31:M32" si="7">ROUND(L31/L$36*100,0)</f>
        <v>27</v>
      </c>
      <c r="N31" s="37">
        <f t="shared" ref="N31:N32" si="8">ROUND(M31*M$26/100,0)</f>
        <v>412</v>
      </c>
    </row>
    <row r="32" spans="1:15" x14ac:dyDescent="0.25">
      <c r="A32" s="105">
        <v>5</v>
      </c>
      <c r="B32" s="106" t="s">
        <v>37</v>
      </c>
      <c r="C32" s="86">
        <v>4530</v>
      </c>
      <c r="D32" s="84">
        <v>4620</v>
      </c>
      <c r="E32" s="85">
        <v>4080</v>
      </c>
      <c r="F32" s="86">
        <v>3800</v>
      </c>
      <c r="G32" s="86">
        <v>4420</v>
      </c>
      <c r="H32" s="104">
        <v>3810</v>
      </c>
      <c r="I32" s="104">
        <v>3995.24</v>
      </c>
      <c r="J32" s="104">
        <v>5446.72</v>
      </c>
      <c r="K32" s="104">
        <v>6569.92</v>
      </c>
      <c r="L32" s="37">
        <f t="shared" si="6"/>
        <v>4586</v>
      </c>
      <c r="M32" s="37">
        <f t="shared" si="7"/>
        <v>36</v>
      </c>
      <c r="N32" s="37">
        <f t="shared" si="8"/>
        <v>550</v>
      </c>
    </row>
    <row r="33" spans="1:15" x14ac:dyDescent="0.25">
      <c r="A33" s="208"/>
      <c r="B33" s="209" t="s">
        <v>31</v>
      </c>
      <c r="C33" s="107">
        <v>1800</v>
      </c>
      <c r="D33" s="108">
        <v>1980</v>
      </c>
      <c r="E33" s="109">
        <v>2400</v>
      </c>
      <c r="F33" s="107">
        <v>240</v>
      </c>
      <c r="G33" s="107"/>
      <c r="H33" s="110">
        <v>0</v>
      </c>
      <c r="I33" s="110"/>
      <c r="J33" s="110"/>
      <c r="K33" s="110"/>
      <c r="L33" s="37"/>
      <c r="M33" s="37"/>
      <c r="N33" s="37"/>
    </row>
    <row r="34" spans="1:15" x14ac:dyDescent="0.25">
      <c r="A34" s="105">
        <v>6</v>
      </c>
      <c r="B34" s="111" t="s">
        <v>30</v>
      </c>
      <c r="C34" s="86">
        <v>300</v>
      </c>
      <c r="D34" s="84">
        <v>300</v>
      </c>
      <c r="E34" s="85">
        <v>60</v>
      </c>
      <c r="F34" s="86">
        <v>1380</v>
      </c>
      <c r="G34" s="86">
        <v>2670</v>
      </c>
      <c r="H34" s="104">
        <v>2130</v>
      </c>
      <c r="I34" s="104">
        <v>2858.04</v>
      </c>
      <c r="J34" s="104">
        <v>2606.2800000000002</v>
      </c>
      <c r="K34" s="104">
        <v>3629.84</v>
      </c>
      <c r="L34" s="37"/>
      <c r="M34" s="37"/>
      <c r="N34" s="37"/>
    </row>
    <row r="35" spans="1:15" ht="15.75" thickBot="1" x14ac:dyDescent="0.3">
      <c r="A35" s="112"/>
      <c r="B35" s="113" t="s">
        <v>43</v>
      </c>
      <c r="C35" s="107">
        <v>2160</v>
      </c>
      <c r="D35" s="108">
        <v>2940</v>
      </c>
      <c r="E35" s="109">
        <v>3120</v>
      </c>
      <c r="F35" s="107">
        <v>2100</v>
      </c>
      <c r="G35" s="107">
        <v>2820</v>
      </c>
      <c r="H35" s="110">
        <v>2160</v>
      </c>
      <c r="I35" s="110"/>
      <c r="J35" s="234"/>
      <c r="K35" s="110"/>
      <c r="L35" s="37"/>
      <c r="M35" s="37"/>
      <c r="N35" s="37"/>
    </row>
    <row r="36" spans="1:15" ht="15.75" thickBot="1" x14ac:dyDescent="0.3">
      <c r="A36" s="50"/>
      <c r="B36" s="50" t="s">
        <v>32</v>
      </c>
      <c r="C36" s="114">
        <f t="shared" ref="C36:N36" si="9">SUM(C28:C35)</f>
        <v>26110</v>
      </c>
      <c r="D36" s="114">
        <f t="shared" si="9"/>
        <v>27600</v>
      </c>
      <c r="E36" s="114">
        <f t="shared" si="9"/>
        <v>29160</v>
      </c>
      <c r="F36" s="51">
        <f t="shared" si="9"/>
        <v>23200</v>
      </c>
      <c r="G36" s="51">
        <f t="shared" si="9"/>
        <v>28830</v>
      </c>
      <c r="H36" s="51">
        <f t="shared" si="9"/>
        <v>24420</v>
      </c>
      <c r="I36" s="51">
        <f t="shared" si="9"/>
        <v>21223.040000000001</v>
      </c>
      <c r="J36" s="51">
        <f t="shared" si="9"/>
        <v>23268.039999999997</v>
      </c>
      <c r="K36" s="51">
        <f t="shared" si="9"/>
        <v>29786.44</v>
      </c>
      <c r="L36" s="51">
        <f t="shared" si="9"/>
        <v>12871</v>
      </c>
      <c r="M36" s="51">
        <f t="shared" si="9"/>
        <v>100</v>
      </c>
      <c r="N36" s="51">
        <f t="shared" si="9"/>
        <v>1526.6</v>
      </c>
      <c r="O36" s="15"/>
    </row>
    <row r="37" spans="1:15" x14ac:dyDescent="0.25">
      <c r="A37" s="96"/>
      <c r="B37" s="96"/>
      <c r="C37" s="97"/>
      <c r="D37" s="97"/>
      <c r="E37" s="97"/>
      <c r="F37" s="97"/>
      <c r="N37" s="15">
        <f>N28+N29</f>
        <v>0</v>
      </c>
    </row>
    <row r="38" spans="1:15" x14ac:dyDescent="0.25">
      <c r="A38" s="96"/>
      <c r="B38" s="96" t="s">
        <v>121</v>
      </c>
      <c r="C38" s="97"/>
      <c r="D38" s="97"/>
      <c r="E38" s="97"/>
      <c r="F38" s="97"/>
      <c r="N38" s="15"/>
    </row>
    <row r="39" spans="1:15" x14ac:dyDescent="0.25">
      <c r="A39" s="96"/>
      <c r="B39" s="96" t="s">
        <v>122</v>
      </c>
      <c r="C39" s="97"/>
      <c r="D39" s="97"/>
      <c r="E39" s="97"/>
      <c r="F39" s="97"/>
      <c r="N39" s="15"/>
    </row>
    <row r="40" spans="1:15" x14ac:dyDescent="0.25">
      <c r="H40" s="15"/>
      <c r="I40" s="97"/>
      <c r="J40" s="97"/>
      <c r="K40" s="97"/>
      <c r="M40" s="15"/>
    </row>
    <row r="41" spans="1:15" ht="15.75" thickBot="1" x14ac:dyDescent="0.3">
      <c r="H41" s="15"/>
      <c r="I41" s="97"/>
      <c r="J41" s="97"/>
      <c r="K41" s="97"/>
      <c r="M41" s="15"/>
    </row>
    <row r="42" spans="1:15" ht="15.75" thickBot="1" x14ac:dyDescent="0.3">
      <c r="A42" s="137" t="s">
        <v>44</v>
      </c>
      <c r="C42" s="281" t="s">
        <v>111</v>
      </c>
      <c r="D42" s="282"/>
      <c r="E42" s="282"/>
      <c r="F42" s="282"/>
      <c r="G42" s="282"/>
      <c r="H42" s="282"/>
      <c r="I42" s="282"/>
      <c r="J42" s="282"/>
      <c r="K42" s="283"/>
      <c r="M42" s="230">
        <v>4906.6000000000004</v>
      </c>
    </row>
    <row r="43" spans="1:15" ht="16.5" thickBot="1" x14ac:dyDescent="0.3">
      <c r="A43" s="115" t="s">
        <v>10</v>
      </c>
      <c r="B43" s="115" t="s">
        <v>11</v>
      </c>
      <c r="C43" s="18" t="s">
        <v>112</v>
      </c>
      <c r="D43" s="19" t="s">
        <v>113</v>
      </c>
      <c r="E43" s="19" t="s">
        <v>114</v>
      </c>
      <c r="F43" s="20" t="s">
        <v>115</v>
      </c>
      <c r="G43" s="21" t="s">
        <v>116</v>
      </c>
      <c r="H43" s="20" t="s">
        <v>117</v>
      </c>
      <c r="I43" s="22" t="s">
        <v>118</v>
      </c>
      <c r="J43" s="231" t="s">
        <v>105</v>
      </c>
      <c r="K43" s="60" t="s">
        <v>18</v>
      </c>
      <c r="L43" s="251" t="s">
        <v>128</v>
      </c>
      <c r="M43" s="232" t="s">
        <v>119</v>
      </c>
      <c r="N43" s="233" t="s">
        <v>120</v>
      </c>
    </row>
    <row r="44" spans="1:15" x14ac:dyDescent="0.25">
      <c r="A44" s="68">
        <v>1</v>
      </c>
      <c r="B44" s="117" t="s">
        <v>29</v>
      </c>
      <c r="C44" s="37">
        <v>93785</v>
      </c>
      <c r="D44" s="37">
        <v>100564</v>
      </c>
      <c r="E44" s="37">
        <v>96676</v>
      </c>
      <c r="F44" s="37">
        <v>97186</v>
      </c>
      <c r="G44" s="37">
        <v>104718</v>
      </c>
      <c r="H44" s="37">
        <v>89727</v>
      </c>
      <c r="I44" s="37">
        <v>107678</v>
      </c>
      <c r="J44" s="37">
        <v>112369.01</v>
      </c>
      <c r="K44" s="34">
        <v>110606.39</v>
      </c>
      <c r="L44" s="34">
        <f>ROUND(SUM(C44:K44)/9,0)</f>
        <v>101479</v>
      </c>
      <c r="M44" s="43">
        <f>ROUND(L44/L$46*100,0)</f>
        <v>100</v>
      </c>
      <c r="N44" s="70">
        <f>M42</f>
        <v>4906.6000000000004</v>
      </c>
    </row>
    <row r="45" spans="1:15" ht="15.75" thickBot="1" x14ac:dyDescent="0.3">
      <c r="A45" s="118">
        <v>2</v>
      </c>
      <c r="B45" s="119" t="s">
        <v>45</v>
      </c>
      <c r="C45" s="120">
        <v>7771</v>
      </c>
      <c r="D45" s="120">
        <v>8939</v>
      </c>
      <c r="E45" s="121">
        <v>8542</v>
      </c>
      <c r="F45" s="122">
        <v>7316</v>
      </c>
      <c r="G45" s="122">
        <v>8128</v>
      </c>
      <c r="H45" s="123">
        <v>7952</v>
      </c>
      <c r="I45" s="49">
        <v>12185.7</v>
      </c>
      <c r="J45" s="123">
        <v>12105</v>
      </c>
      <c r="K45" s="15">
        <v>9038.4</v>
      </c>
      <c r="L45" s="34"/>
      <c r="M45" s="43"/>
      <c r="N45" s="49"/>
    </row>
    <row r="46" spans="1:15" ht="15.75" thickBot="1" x14ac:dyDescent="0.3">
      <c r="A46" s="50"/>
      <c r="B46" s="50" t="s">
        <v>46</v>
      </c>
      <c r="C46" s="126">
        <f>SUM(C44:C45)</f>
        <v>101556</v>
      </c>
      <c r="D46" s="126">
        <f t="shared" ref="D46:N46" si="10">SUM(D44:D45)</f>
        <v>109503</v>
      </c>
      <c r="E46" s="126">
        <f t="shared" si="10"/>
        <v>105218</v>
      </c>
      <c r="F46" s="126">
        <f t="shared" si="10"/>
        <v>104502</v>
      </c>
      <c r="G46" s="126">
        <f t="shared" si="10"/>
        <v>112846</v>
      </c>
      <c r="H46" s="126">
        <f t="shared" si="10"/>
        <v>97679</v>
      </c>
      <c r="I46" s="126">
        <f t="shared" si="10"/>
        <v>119863.7</v>
      </c>
      <c r="J46" s="126">
        <f t="shared" si="10"/>
        <v>124474.01</v>
      </c>
      <c r="K46" s="126"/>
      <c r="L46" s="126">
        <f t="shared" si="10"/>
        <v>101479</v>
      </c>
      <c r="M46" s="126">
        <f t="shared" si="10"/>
        <v>100</v>
      </c>
      <c r="N46" s="126">
        <f t="shared" si="10"/>
        <v>4906.6000000000004</v>
      </c>
    </row>
    <row r="47" spans="1:15" x14ac:dyDescent="0.25">
      <c r="H47" s="15"/>
      <c r="I47" s="97"/>
      <c r="J47" s="97"/>
      <c r="K47" s="97"/>
    </row>
    <row r="49" spans="2:2" x14ac:dyDescent="0.25">
      <c r="B49" s="2" t="s">
        <v>108</v>
      </c>
    </row>
    <row r="50" spans="2:2" x14ac:dyDescent="0.25">
      <c r="B50" s="4" t="s">
        <v>109</v>
      </c>
    </row>
  </sheetData>
  <mergeCells count="3">
    <mergeCell ref="C12:K12"/>
    <mergeCell ref="C26:K26"/>
    <mergeCell ref="C42:K42"/>
  </mergeCells>
  <pageMargins left="0.1" right="0.1" top="0.1" bottom="0.1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81463-AAFD-48C5-8E40-362FF3F24503}">
  <dimension ref="A1:N50"/>
  <sheetViews>
    <sheetView workbookViewId="0">
      <selection activeCell="C15" sqref="C15"/>
    </sheetView>
  </sheetViews>
  <sheetFormatPr defaultRowHeight="15" x14ac:dyDescent="0.25"/>
  <cols>
    <col min="1" max="1" width="7" style="2" customWidth="1"/>
    <col min="2" max="2" width="24.5703125" style="2" customWidth="1"/>
    <col min="3" max="3" width="11.85546875" style="2" customWidth="1"/>
    <col min="4" max="4" width="11.28515625" style="2" bestFit="1" customWidth="1"/>
    <col min="5" max="5" width="12.42578125" style="2" customWidth="1"/>
    <col min="6" max="6" width="17" style="2" bestFit="1" customWidth="1"/>
    <col min="7" max="7" width="9.140625" style="2" customWidth="1"/>
    <col min="8" max="8" width="14.28515625" style="2" bestFit="1" customWidth="1"/>
    <col min="9" max="16384" width="9.140625" style="2"/>
  </cols>
  <sheetData>
    <row r="1" spans="1:14" x14ac:dyDescent="0.25">
      <c r="A1" s="1" t="s">
        <v>0</v>
      </c>
    </row>
    <row r="2" spans="1:14" ht="15.75" x14ac:dyDescent="0.25">
      <c r="A2" s="192" t="s">
        <v>142</v>
      </c>
      <c r="B2" s="193"/>
      <c r="F2" s="3"/>
      <c r="G2" s="3"/>
      <c r="H2" s="3"/>
      <c r="I2" s="3"/>
    </row>
    <row r="3" spans="1:14" ht="15.75" x14ac:dyDescent="0.25">
      <c r="A3" s="217"/>
      <c r="F3" s="3"/>
      <c r="G3" s="3"/>
      <c r="H3" s="3"/>
      <c r="I3" s="3"/>
    </row>
    <row r="4" spans="1:14" x14ac:dyDescent="0.25">
      <c r="A4" s="4"/>
      <c r="B4" s="4"/>
      <c r="C4" s="4"/>
      <c r="D4" s="4"/>
      <c r="E4" s="5" t="s">
        <v>1</v>
      </c>
      <c r="F4" s="4"/>
      <c r="H4" s="4"/>
    </row>
    <row r="5" spans="1:14" s="6" customFormat="1" x14ac:dyDescent="0.25">
      <c r="A5" s="4" t="s">
        <v>2</v>
      </c>
      <c r="B5" s="4"/>
      <c r="C5" s="4" t="s">
        <v>101</v>
      </c>
      <c r="F5" s="4" t="s">
        <v>3</v>
      </c>
    </row>
    <row r="6" spans="1:14" s="6" customFormat="1" x14ac:dyDescent="0.25">
      <c r="A6" s="4" t="s">
        <v>4</v>
      </c>
      <c r="B6" s="4"/>
      <c r="C6" s="4" t="s">
        <v>110</v>
      </c>
      <c r="F6" s="1" t="s">
        <v>5</v>
      </c>
    </row>
    <row r="7" spans="1:14" s="6" customFormat="1" x14ac:dyDescent="0.25">
      <c r="A7" s="4"/>
      <c r="B7" s="4"/>
      <c r="C7" s="2"/>
      <c r="E7" s="4"/>
      <c r="H7" s="1"/>
      <c r="J7" s="1"/>
    </row>
    <row r="8" spans="1:14" s="6" customFormat="1" x14ac:dyDescent="0.25">
      <c r="A8" s="4"/>
      <c r="B8" s="4"/>
      <c r="C8" s="2"/>
      <c r="E8" s="4"/>
      <c r="H8" s="1"/>
      <c r="J8" s="1"/>
    </row>
    <row r="9" spans="1:14" x14ac:dyDescent="0.25">
      <c r="B9" s="4"/>
    </row>
    <row r="10" spans="1:14" x14ac:dyDescent="0.25">
      <c r="B10" s="4" t="s">
        <v>130</v>
      </c>
    </row>
    <row r="11" spans="1:14" x14ac:dyDescent="0.25">
      <c r="B11" s="57"/>
    </row>
    <row r="12" spans="1:14" ht="15.75" thickBot="1" x14ac:dyDescent="0.3">
      <c r="A12" s="4" t="s">
        <v>9</v>
      </c>
      <c r="B12" s="14"/>
    </row>
    <row r="13" spans="1:14" ht="16.5" thickBot="1" x14ac:dyDescent="0.3">
      <c r="A13" s="16" t="s">
        <v>10</v>
      </c>
      <c r="B13" s="17" t="s">
        <v>11</v>
      </c>
      <c r="C13" s="23" t="s">
        <v>131</v>
      </c>
      <c r="D13" s="24" t="s">
        <v>124</v>
      </c>
      <c r="E13" s="25" t="s">
        <v>120</v>
      </c>
      <c r="F13" s="235" t="s">
        <v>132</v>
      </c>
      <c r="G13" s="28"/>
      <c r="H13" s="29"/>
      <c r="I13" s="29"/>
      <c r="J13" s="29"/>
      <c r="K13" s="29"/>
      <c r="L13" s="29"/>
      <c r="M13" s="29"/>
      <c r="N13" s="29"/>
    </row>
    <row r="14" spans="1:14" x14ac:dyDescent="0.25">
      <c r="A14" s="30">
        <v>1</v>
      </c>
      <c r="B14" s="213" t="s">
        <v>23</v>
      </c>
      <c r="C14" s="36">
        <v>86979</v>
      </c>
      <c r="D14" s="35">
        <v>344.08</v>
      </c>
      <c r="E14" s="36">
        <v>3998</v>
      </c>
      <c r="F14" s="236">
        <f>SUM(C14:E14)</f>
        <v>91321.08</v>
      </c>
      <c r="G14" s="15"/>
      <c r="H14" s="15"/>
    </row>
    <row r="15" spans="1:14" x14ac:dyDescent="0.25">
      <c r="A15" s="38">
        <v>2</v>
      </c>
      <c r="B15" s="39" t="s">
        <v>24</v>
      </c>
      <c r="C15" s="42">
        <v>74904</v>
      </c>
      <c r="D15" s="41">
        <v>2.42</v>
      </c>
      <c r="E15" s="42">
        <v>3292</v>
      </c>
      <c r="F15" s="236">
        <f t="shared" ref="F15:F22" si="0">SUM(C15:E15)</f>
        <v>78198.42</v>
      </c>
      <c r="G15" s="15"/>
      <c r="H15" s="15"/>
    </row>
    <row r="16" spans="1:14" s="44" customFormat="1" x14ac:dyDescent="0.25">
      <c r="A16" s="38">
        <v>3</v>
      </c>
      <c r="B16" s="39" t="s">
        <v>25</v>
      </c>
      <c r="C16" s="42">
        <v>80191</v>
      </c>
      <c r="D16" s="41">
        <v>2.5499999999999998</v>
      </c>
      <c r="E16" s="42">
        <v>3998</v>
      </c>
      <c r="F16" s="236">
        <f t="shared" si="0"/>
        <v>84191.55</v>
      </c>
      <c r="G16" s="15"/>
      <c r="H16" s="15"/>
    </row>
    <row r="17" spans="1:9" x14ac:dyDescent="0.25">
      <c r="A17" s="38">
        <v>4</v>
      </c>
      <c r="B17" s="39" t="s">
        <v>26</v>
      </c>
      <c r="C17" s="42">
        <v>98127</v>
      </c>
      <c r="D17" s="41">
        <v>0.41</v>
      </c>
      <c r="E17" s="42">
        <v>4468</v>
      </c>
      <c r="F17" s="236">
        <f t="shared" si="0"/>
        <v>102595.41</v>
      </c>
      <c r="G17" s="15"/>
      <c r="H17" s="15"/>
    </row>
    <row r="18" spans="1:9" x14ac:dyDescent="0.25">
      <c r="A18" s="38">
        <v>5</v>
      </c>
      <c r="B18" s="39" t="s">
        <v>27</v>
      </c>
      <c r="C18" s="42">
        <v>76845</v>
      </c>
      <c r="D18" s="41">
        <v>1.4</v>
      </c>
      <c r="E18" s="42">
        <v>3292</v>
      </c>
      <c r="F18" s="236">
        <f t="shared" si="0"/>
        <v>80138.399999999994</v>
      </c>
      <c r="G18" s="15"/>
      <c r="H18" s="15"/>
    </row>
    <row r="19" spans="1:9" x14ac:dyDescent="0.25">
      <c r="A19" s="38">
        <v>6</v>
      </c>
      <c r="B19" s="39" t="s">
        <v>28</v>
      </c>
      <c r="C19" s="42">
        <v>62745</v>
      </c>
      <c r="D19" s="41">
        <v>611.24</v>
      </c>
      <c r="E19" s="42">
        <v>3057</v>
      </c>
      <c r="F19" s="236">
        <f t="shared" si="0"/>
        <v>66413.239999999991</v>
      </c>
      <c r="G19" s="15"/>
      <c r="H19" s="15"/>
    </row>
    <row r="20" spans="1:9" x14ac:dyDescent="0.25">
      <c r="A20" s="38">
        <v>7</v>
      </c>
      <c r="B20" s="39" t="s">
        <v>29</v>
      </c>
      <c r="C20" s="42">
        <v>72192</v>
      </c>
      <c r="D20" s="41">
        <v>0</v>
      </c>
      <c r="E20" s="42"/>
      <c r="F20" s="236">
        <f t="shared" si="0"/>
        <v>72192</v>
      </c>
      <c r="G20" s="15"/>
      <c r="H20" s="15"/>
    </row>
    <row r="21" spans="1:9" x14ac:dyDescent="0.25">
      <c r="A21" s="38">
        <v>8</v>
      </c>
      <c r="B21" s="39" t="s">
        <v>30</v>
      </c>
      <c r="C21" s="42">
        <v>30135</v>
      </c>
      <c r="D21" s="41">
        <v>2.11</v>
      </c>
      <c r="E21" s="42">
        <v>1412.84</v>
      </c>
      <c r="F21" s="236">
        <f t="shared" si="0"/>
        <v>31549.95</v>
      </c>
      <c r="G21" s="15"/>
      <c r="H21" s="15"/>
    </row>
    <row r="22" spans="1:9" ht="15.75" thickBot="1" x14ac:dyDescent="0.3">
      <c r="A22" s="45">
        <v>9</v>
      </c>
      <c r="B22" s="46" t="s">
        <v>31</v>
      </c>
      <c r="C22" s="42">
        <v>38870</v>
      </c>
      <c r="D22" s="41">
        <v>0</v>
      </c>
      <c r="E22" s="42"/>
      <c r="F22" s="236">
        <f t="shared" si="0"/>
        <v>38870</v>
      </c>
      <c r="H22" s="15"/>
    </row>
    <row r="23" spans="1:9" ht="15.75" thickBot="1" x14ac:dyDescent="0.3">
      <c r="A23" s="50"/>
      <c r="B23" s="50" t="s">
        <v>32</v>
      </c>
      <c r="C23" s="51">
        <f t="shared" ref="C23:F23" si="1">SUM(C14:C22)</f>
        <v>620988</v>
      </c>
      <c r="D23" s="52">
        <f t="shared" si="1"/>
        <v>964.21</v>
      </c>
      <c r="E23" s="53">
        <f t="shared" si="1"/>
        <v>23517.84</v>
      </c>
      <c r="F23" s="52">
        <f t="shared" si="1"/>
        <v>645470.04999999993</v>
      </c>
    </row>
    <row r="24" spans="1:9" x14ac:dyDescent="0.25">
      <c r="D24" s="15"/>
    </row>
    <row r="25" spans="1:9" ht="15.75" thickBot="1" x14ac:dyDescent="0.3">
      <c r="A25" s="4" t="s">
        <v>36</v>
      </c>
    </row>
    <row r="26" spans="1:9" ht="16.5" thickBot="1" x14ac:dyDescent="0.3">
      <c r="A26" s="16" t="s">
        <v>10</v>
      </c>
      <c r="B26" s="17" t="s">
        <v>11</v>
      </c>
      <c r="C26" s="23" t="s">
        <v>131</v>
      </c>
      <c r="D26" s="24" t="s">
        <v>124</v>
      </c>
      <c r="E26" s="25" t="s">
        <v>120</v>
      </c>
      <c r="F26" s="235" t="s">
        <v>132</v>
      </c>
    </row>
    <row r="27" spans="1:9" x14ac:dyDescent="0.25">
      <c r="A27" s="82">
        <v>1</v>
      </c>
      <c r="B27" s="83" t="s">
        <v>29</v>
      </c>
      <c r="C27" s="36">
        <v>1060</v>
      </c>
      <c r="D27" s="35">
        <v>111.9</v>
      </c>
      <c r="E27" s="36">
        <v>0</v>
      </c>
      <c r="F27" s="236">
        <f t="shared" ref="F27:F28" si="2">SUM(C27:E27)</f>
        <v>1171.9000000000001</v>
      </c>
      <c r="H27" s="15"/>
    </row>
    <row r="28" spans="1:9" ht="15.75" thickBot="1" x14ac:dyDescent="0.3">
      <c r="A28" s="87">
        <v>2</v>
      </c>
      <c r="B28" s="88" t="s">
        <v>37</v>
      </c>
      <c r="C28" s="42">
        <v>640</v>
      </c>
      <c r="D28" s="41">
        <v>751.2</v>
      </c>
      <c r="E28" s="42">
        <v>0</v>
      </c>
      <c r="F28" s="236">
        <f t="shared" si="2"/>
        <v>1391.2</v>
      </c>
      <c r="H28" s="15"/>
    </row>
    <row r="29" spans="1:9" ht="15.75" thickBot="1" x14ac:dyDescent="0.3">
      <c r="A29" s="50"/>
      <c r="B29" s="50" t="s">
        <v>32</v>
      </c>
      <c r="C29" s="93">
        <f t="shared" ref="C29:F29" si="3">SUM(C27:C28)</f>
        <v>1700</v>
      </c>
      <c r="D29" s="94">
        <f t="shared" si="3"/>
        <v>863.1</v>
      </c>
      <c r="E29" s="95">
        <f t="shared" si="3"/>
        <v>0</v>
      </c>
      <c r="F29" s="94">
        <f t="shared" si="3"/>
        <v>2563.1000000000004</v>
      </c>
    </row>
    <row r="30" spans="1:9" x14ac:dyDescent="0.25">
      <c r="A30" s="96"/>
      <c r="B30" s="96"/>
    </row>
    <row r="31" spans="1:9" ht="15.75" thickBot="1" x14ac:dyDescent="0.3">
      <c r="A31" s="4" t="s">
        <v>38</v>
      </c>
    </row>
    <row r="32" spans="1:9" ht="16.5" thickBot="1" x14ac:dyDescent="0.3">
      <c r="A32" s="98" t="s">
        <v>10</v>
      </c>
      <c r="B32" s="237" t="s">
        <v>11</v>
      </c>
      <c r="C32" s="23" t="s">
        <v>131</v>
      </c>
      <c r="D32" s="24" t="s">
        <v>124</v>
      </c>
      <c r="E32" s="25" t="s">
        <v>120</v>
      </c>
      <c r="F32" s="260" t="s">
        <v>132</v>
      </c>
      <c r="G32" s="262" t="s">
        <v>20</v>
      </c>
      <c r="H32" s="263" t="s">
        <v>138</v>
      </c>
      <c r="I32" s="116" t="s">
        <v>133</v>
      </c>
    </row>
    <row r="33" spans="1:12" x14ac:dyDescent="0.25">
      <c r="A33" s="238">
        <v>1</v>
      </c>
      <c r="B33" s="239" t="s">
        <v>39</v>
      </c>
      <c r="C33" s="32">
        <v>2426</v>
      </c>
      <c r="D33" s="37"/>
      <c r="E33" s="37"/>
      <c r="F33" s="265">
        <f>SUM(C33:E33)</f>
        <v>2426</v>
      </c>
      <c r="G33" s="37">
        <v>2426</v>
      </c>
      <c r="H33" s="37"/>
      <c r="I33" s="37">
        <f>SUM(G33:H33)</f>
        <v>2426</v>
      </c>
      <c r="L33" s="15"/>
    </row>
    <row r="34" spans="1:12" x14ac:dyDescent="0.25">
      <c r="A34" s="240">
        <v>2</v>
      </c>
      <c r="B34" s="241" t="s">
        <v>40</v>
      </c>
      <c r="C34" s="40">
        <v>6066</v>
      </c>
      <c r="D34" s="43"/>
      <c r="E34" s="43"/>
      <c r="F34" s="266">
        <f t="shared" ref="F34:F39" si="4">SUM(C34:E34)</f>
        <v>6066</v>
      </c>
      <c r="G34" s="43">
        <v>5000</v>
      </c>
      <c r="H34" s="43">
        <v>8.16</v>
      </c>
      <c r="I34" s="43">
        <f t="shared" ref="I34:I40" si="5">SUM(G34:H34)</f>
        <v>5008.16</v>
      </c>
      <c r="L34" s="15"/>
    </row>
    <row r="35" spans="1:12" x14ac:dyDescent="0.25">
      <c r="A35" s="240">
        <v>3</v>
      </c>
      <c r="B35" s="241" t="s">
        <v>41</v>
      </c>
      <c r="C35" s="40">
        <v>5474</v>
      </c>
      <c r="D35" s="43">
        <v>19.32</v>
      </c>
      <c r="E35" s="43">
        <v>564.6</v>
      </c>
      <c r="F35" s="266">
        <f t="shared" si="4"/>
        <v>6057.92</v>
      </c>
      <c r="G35" s="43">
        <v>5000</v>
      </c>
      <c r="H35" s="43"/>
      <c r="I35" s="43">
        <f t="shared" si="5"/>
        <v>5000</v>
      </c>
      <c r="L35" s="15"/>
    </row>
    <row r="36" spans="1:12" x14ac:dyDescent="0.25">
      <c r="A36" s="240">
        <v>4</v>
      </c>
      <c r="B36" s="241" t="s">
        <v>42</v>
      </c>
      <c r="C36" s="40">
        <v>4158</v>
      </c>
      <c r="D36" s="43">
        <v>43.04</v>
      </c>
      <c r="E36" s="43">
        <v>412</v>
      </c>
      <c r="F36" s="266">
        <f t="shared" si="4"/>
        <v>4613.04</v>
      </c>
      <c r="G36" s="43">
        <v>4000</v>
      </c>
      <c r="H36" s="43"/>
      <c r="I36" s="43">
        <f t="shared" si="5"/>
        <v>4000</v>
      </c>
      <c r="K36" s="15"/>
      <c r="L36" s="15"/>
    </row>
    <row r="37" spans="1:12" x14ac:dyDescent="0.25">
      <c r="A37" s="240">
        <v>5</v>
      </c>
      <c r="B37" s="241" t="s">
        <v>37</v>
      </c>
      <c r="C37" s="40">
        <v>5299</v>
      </c>
      <c r="D37" s="43"/>
      <c r="E37" s="43">
        <v>524.36</v>
      </c>
      <c r="F37" s="266">
        <f t="shared" si="4"/>
        <v>5823.36</v>
      </c>
      <c r="G37" s="43">
        <v>4825</v>
      </c>
      <c r="H37" s="43">
        <v>234</v>
      </c>
      <c r="I37" s="43">
        <f t="shared" si="5"/>
        <v>5059</v>
      </c>
      <c r="L37" s="15"/>
    </row>
    <row r="38" spans="1:12" x14ac:dyDescent="0.25">
      <c r="A38" s="242"/>
      <c r="B38" s="72" t="s">
        <v>31</v>
      </c>
      <c r="C38" s="40"/>
      <c r="D38" s="43"/>
      <c r="E38" s="43"/>
      <c r="F38" s="266"/>
      <c r="G38" s="43"/>
      <c r="H38" s="43"/>
      <c r="I38" s="43">
        <f t="shared" si="5"/>
        <v>0</v>
      </c>
      <c r="K38" s="15"/>
      <c r="L38" s="15"/>
    </row>
    <row r="39" spans="1:12" x14ac:dyDescent="0.25">
      <c r="A39" s="240">
        <v>6</v>
      </c>
      <c r="B39" s="264" t="s">
        <v>30</v>
      </c>
      <c r="C39" s="40">
        <v>5129</v>
      </c>
      <c r="D39" s="43">
        <v>0</v>
      </c>
      <c r="E39" s="259">
        <v>-276.2</v>
      </c>
      <c r="F39" s="266">
        <f t="shared" si="4"/>
        <v>4852.8</v>
      </c>
      <c r="G39" s="43">
        <v>5000</v>
      </c>
      <c r="H39" s="259">
        <v>-147.19999999999999</v>
      </c>
      <c r="I39" s="43">
        <f t="shared" si="5"/>
        <v>4852.8</v>
      </c>
      <c r="L39" s="15"/>
    </row>
    <row r="40" spans="1:12" ht="15.75" thickBot="1" x14ac:dyDescent="0.3">
      <c r="A40" s="243"/>
      <c r="B40" s="75" t="s">
        <v>43</v>
      </c>
      <c r="C40" s="40"/>
      <c r="D40" s="49"/>
      <c r="E40" s="49"/>
      <c r="F40" s="267"/>
      <c r="G40" s="43"/>
      <c r="H40" s="43"/>
      <c r="I40" s="43">
        <f t="shared" si="5"/>
        <v>0</v>
      </c>
    </row>
    <row r="41" spans="1:12" ht="15.75" thickBot="1" x14ac:dyDescent="0.3">
      <c r="A41" s="244"/>
      <c r="B41" s="245" t="s">
        <v>32</v>
      </c>
      <c r="C41" s="150">
        <f>SUM(C33:C40)</f>
        <v>28552</v>
      </c>
      <c r="D41" s="150">
        <f t="shared" ref="D41:I41" si="6">SUM(D33:D40)</f>
        <v>62.36</v>
      </c>
      <c r="E41" s="150">
        <f t="shared" si="6"/>
        <v>1224.76</v>
      </c>
      <c r="F41" s="249">
        <f t="shared" si="6"/>
        <v>29839.119999999999</v>
      </c>
      <c r="G41" s="261">
        <f t="shared" si="6"/>
        <v>26251</v>
      </c>
      <c r="H41" s="261">
        <f t="shared" si="6"/>
        <v>94.960000000000008</v>
      </c>
      <c r="I41" s="246">
        <f t="shared" si="6"/>
        <v>26345.96</v>
      </c>
    </row>
    <row r="42" spans="1:12" x14ac:dyDescent="0.25">
      <c r="A42" s="96"/>
      <c r="B42" s="96"/>
    </row>
    <row r="43" spans="1:12" ht="15.75" thickBot="1" x14ac:dyDescent="0.3">
      <c r="A43" s="4" t="s">
        <v>44</v>
      </c>
      <c r="I43" s="15"/>
    </row>
    <row r="44" spans="1:12" ht="16.5" thickBot="1" x14ac:dyDescent="0.3">
      <c r="A44" s="115" t="s">
        <v>10</v>
      </c>
      <c r="B44" s="115" t="s">
        <v>11</v>
      </c>
      <c r="C44" s="23" t="s">
        <v>131</v>
      </c>
      <c r="D44" s="24" t="s">
        <v>124</v>
      </c>
      <c r="E44" s="25" t="s">
        <v>120</v>
      </c>
      <c r="F44" s="235" t="s">
        <v>132</v>
      </c>
    </row>
    <row r="45" spans="1:12" x14ac:dyDescent="0.25">
      <c r="A45" s="247">
        <v>1</v>
      </c>
      <c r="B45" s="117" t="s">
        <v>29</v>
      </c>
      <c r="C45" s="37">
        <v>109197</v>
      </c>
      <c r="D45" s="37">
        <v>540.9</v>
      </c>
      <c r="E45" s="34">
        <v>4906.6000000000004</v>
      </c>
      <c r="F45" s="248">
        <f>SUM(C45:E45)</f>
        <v>114644.5</v>
      </c>
      <c r="G45" s="15"/>
      <c r="H45" s="15"/>
    </row>
    <row r="46" spans="1:12" ht="15.75" thickBot="1" x14ac:dyDescent="0.3">
      <c r="A46" s="118">
        <v>2</v>
      </c>
      <c r="B46" s="119" t="s">
        <v>45</v>
      </c>
      <c r="C46" s="49">
        <v>13945</v>
      </c>
      <c r="D46" s="49"/>
      <c r="E46" s="124"/>
      <c r="F46" s="248">
        <f>SUM(C46:E46)</f>
        <v>13945</v>
      </c>
      <c r="H46" s="15"/>
    </row>
    <row r="47" spans="1:12" ht="15.75" thickBot="1" x14ac:dyDescent="0.3">
      <c r="A47" s="50"/>
      <c r="B47" s="50" t="s">
        <v>46</v>
      </c>
      <c r="C47" s="126">
        <f t="shared" ref="C47:F47" si="7">SUM(C45:C46)</f>
        <v>123142</v>
      </c>
      <c r="D47" s="126">
        <f t="shared" si="7"/>
        <v>540.9</v>
      </c>
      <c r="E47" s="249">
        <f t="shared" si="7"/>
        <v>4906.6000000000004</v>
      </c>
      <c r="F47" s="250">
        <f t="shared" si="7"/>
        <v>128589.5</v>
      </c>
    </row>
    <row r="49" spans="2:6" x14ac:dyDescent="0.25">
      <c r="B49" s="2" t="s">
        <v>108</v>
      </c>
      <c r="D49" s="15"/>
      <c r="E49" s="15"/>
      <c r="F49" s="15"/>
    </row>
    <row r="50" spans="2:6" x14ac:dyDescent="0.25">
      <c r="B50" s="4" t="s">
        <v>109</v>
      </c>
    </row>
  </sheetData>
  <pageMargins left="0.1" right="0.1" top="0.1" bottom="0.1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7"/>
  <sheetViews>
    <sheetView workbookViewId="0">
      <selection activeCell="M8" sqref="M8"/>
    </sheetView>
  </sheetViews>
  <sheetFormatPr defaultRowHeight="16.5" x14ac:dyDescent="0.3"/>
  <cols>
    <col min="1" max="1" width="5.7109375" style="155" customWidth="1"/>
    <col min="2" max="2" width="24.28515625" style="155" bestFit="1" customWidth="1"/>
    <col min="3" max="5" width="10.42578125" style="155" customWidth="1"/>
    <col min="6" max="6" width="13" style="155" customWidth="1"/>
    <col min="7" max="7" width="14" style="155" bestFit="1" customWidth="1"/>
    <col min="8" max="8" width="11.28515625" style="155" bestFit="1" customWidth="1"/>
    <col min="9" max="9" width="10.42578125" style="155" customWidth="1"/>
    <col min="10" max="10" width="10.5703125" style="155" bestFit="1" customWidth="1"/>
    <col min="11" max="11" width="8.85546875" style="155" bestFit="1" customWidth="1"/>
    <col min="12" max="12" width="12.42578125" style="155" bestFit="1" customWidth="1"/>
    <col min="13" max="13" width="13.7109375" style="155" customWidth="1"/>
    <col min="14" max="14" width="11.5703125" style="155" customWidth="1"/>
    <col min="15" max="15" width="15.28515625" style="155" bestFit="1" customWidth="1"/>
    <col min="16" max="16" width="11.140625" style="155" customWidth="1"/>
    <col min="17" max="17" width="12.42578125" style="155" bestFit="1" customWidth="1"/>
    <col min="18" max="19" width="9.85546875" style="155" customWidth="1"/>
    <col min="20" max="20" width="11.7109375" style="155" customWidth="1"/>
    <col min="21" max="21" width="9.42578125" style="155" customWidth="1"/>
    <col min="22" max="22" width="12.42578125" style="155" bestFit="1" customWidth="1"/>
    <col min="23" max="23" width="9.85546875" style="155" bestFit="1" customWidth="1"/>
    <col min="24" max="24" width="10" style="155" bestFit="1" customWidth="1"/>
    <col min="25" max="25" width="12.28515625" style="155" customWidth="1"/>
    <col min="26" max="26" width="10.7109375" style="155" bestFit="1" customWidth="1"/>
    <col min="27" max="27" width="9" style="155" bestFit="1" customWidth="1"/>
    <col min="28" max="28" width="12.42578125" style="155" bestFit="1" customWidth="1"/>
    <col min="29" max="16384" width="9.140625" style="155"/>
  </cols>
  <sheetData>
    <row r="1" spans="1:28" x14ac:dyDescent="0.3">
      <c r="A1" s="4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</row>
    <row r="2" spans="1:28" x14ac:dyDescent="0.3">
      <c r="C2" s="161"/>
      <c r="D2" s="161" t="s">
        <v>100</v>
      </c>
      <c r="E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8" x14ac:dyDescent="0.3">
      <c r="C3" s="161"/>
      <c r="D3" s="161"/>
      <c r="E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</row>
    <row r="4" spans="1:28" x14ac:dyDescent="0.3">
      <c r="C4" s="161"/>
      <c r="D4" s="161"/>
      <c r="E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</row>
    <row r="5" spans="1:28" x14ac:dyDescent="0.3">
      <c r="C5" s="161"/>
      <c r="D5" s="161"/>
      <c r="E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</row>
    <row r="6" spans="1:28" ht="17.25" thickBot="1" x14ac:dyDescent="0.35"/>
    <row r="7" spans="1:28" ht="31.5" x14ac:dyDescent="0.3">
      <c r="A7" s="284" t="s">
        <v>10</v>
      </c>
      <c r="B7" s="286" t="s">
        <v>11</v>
      </c>
      <c r="C7" s="162" t="s">
        <v>78</v>
      </c>
      <c r="D7" s="162" t="s">
        <v>79</v>
      </c>
      <c r="E7" s="162" t="s">
        <v>80</v>
      </c>
      <c r="F7" s="162" t="s">
        <v>81</v>
      </c>
      <c r="G7" s="163" t="s">
        <v>82</v>
      </c>
      <c r="H7" s="162" t="s">
        <v>83</v>
      </c>
      <c r="I7" s="288" t="s">
        <v>84</v>
      </c>
      <c r="J7" s="290" t="s">
        <v>85</v>
      </c>
    </row>
    <row r="8" spans="1:28" ht="17.25" thickBot="1" x14ac:dyDescent="0.35">
      <c r="A8" s="285"/>
      <c r="B8" s="287"/>
      <c r="C8" s="164">
        <v>70.44</v>
      </c>
      <c r="D8" s="164">
        <v>53.92</v>
      </c>
      <c r="E8" s="164">
        <v>40.44</v>
      </c>
      <c r="F8" s="164">
        <v>40.44</v>
      </c>
      <c r="G8" s="165">
        <v>67.400000000000006</v>
      </c>
      <c r="H8" s="164"/>
      <c r="I8" s="289"/>
      <c r="J8" s="291"/>
    </row>
    <row r="9" spans="1:28" x14ac:dyDescent="0.3">
      <c r="A9" s="166">
        <v>1</v>
      </c>
      <c r="B9" s="167" t="s">
        <v>39</v>
      </c>
      <c r="C9" s="168">
        <v>70.44</v>
      </c>
      <c r="D9" s="168">
        <v>53.92</v>
      </c>
      <c r="E9" s="168">
        <v>40.44</v>
      </c>
      <c r="F9" s="168">
        <v>40.44</v>
      </c>
      <c r="G9" s="169" t="s">
        <v>86</v>
      </c>
      <c r="H9" s="168">
        <v>20</v>
      </c>
      <c r="I9" s="170">
        <f t="shared" ref="I9:I14" si="0">H9*3</f>
        <v>60</v>
      </c>
      <c r="J9" s="171">
        <f>I9*F9</f>
        <v>2426.3999999999996</v>
      </c>
      <c r="L9" s="172"/>
    </row>
    <row r="10" spans="1:28" x14ac:dyDescent="0.3">
      <c r="A10" s="173">
        <v>2</v>
      </c>
      <c r="B10" s="174" t="s">
        <v>40</v>
      </c>
      <c r="C10" s="168">
        <v>70.44</v>
      </c>
      <c r="D10" s="175">
        <v>53.92</v>
      </c>
      <c r="E10" s="175">
        <v>40.44</v>
      </c>
      <c r="F10" s="176" t="s">
        <v>86</v>
      </c>
      <c r="G10" s="176" t="s">
        <v>86</v>
      </c>
      <c r="H10" s="175">
        <v>50</v>
      </c>
      <c r="I10" s="177">
        <f t="shared" si="0"/>
        <v>150</v>
      </c>
      <c r="J10" s="178">
        <f>I10*E10</f>
        <v>6066</v>
      </c>
      <c r="L10" s="172"/>
    </row>
    <row r="11" spans="1:28" x14ac:dyDescent="0.3">
      <c r="A11" s="166">
        <v>3</v>
      </c>
      <c r="B11" s="174" t="s">
        <v>41</v>
      </c>
      <c r="C11" s="168">
        <v>70.44</v>
      </c>
      <c r="D11" s="175">
        <v>53.92</v>
      </c>
      <c r="E11" s="175">
        <v>40.44</v>
      </c>
      <c r="F11" s="176" t="s">
        <v>86</v>
      </c>
      <c r="G11" s="176" t="s">
        <v>86</v>
      </c>
      <c r="H11" s="175">
        <v>60</v>
      </c>
      <c r="I11" s="177">
        <f t="shared" si="0"/>
        <v>180</v>
      </c>
      <c r="J11" s="178">
        <f>I11*E11</f>
        <v>7279.2</v>
      </c>
      <c r="L11" s="172"/>
    </row>
    <row r="12" spans="1:28" x14ac:dyDescent="0.3">
      <c r="A12" s="173">
        <v>4</v>
      </c>
      <c r="B12" s="174" t="s">
        <v>42</v>
      </c>
      <c r="C12" s="168">
        <v>70.44</v>
      </c>
      <c r="D12" s="176" t="s">
        <v>86</v>
      </c>
      <c r="E12" s="176" t="s">
        <v>86</v>
      </c>
      <c r="F12" s="176" t="s">
        <v>86</v>
      </c>
      <c r="G12" s="176" t="s">
        <v>86</v>
      </c>
      <c r="H12" s="175">
        <v>40</v>
      </c>
      <c r="I12" s="177">
        <f t="shared" si="0"/>
        <v>120</v>
      </c>
      <c r="J12" s="178">
        <f>I12*C12</f>
        <v>8452.7999999999993</v>
      </c>
      <c r="L12" s="172"/>
    </row>
    <row r="13" spans="1:28" x14ac:dyDescent="0.3">
      <c r="A13" s="166">
        <v>5</v>
      </c>
      <c r="B13" s="174" t="s">
        <v>37</v>
      </c>
      <c r="C13" s="168">
        <v>70.44</v>
      </c>
      <c r="D13" s="175">
        <v>53.92</v>
      </c>
      <c r="E13" s="175">
        <v>40.44</v>
      </c>
      <c r="F13" s="176" t="s">
        <v>86</v>
      </c>
      <c r="G13" s="179">
        <v>67.400000000000006</v>
      </c>
      <c r="H13" s="175">
        <v>48</v>
      </c>
      <c r="I13" s="177">
        <f t="shared" si="0"/>
        <v>144</v>
      </c>
      <c r="J13" s="178">
        <f>I13*E13</f>
        <v>5823.36</v>
      </c>
      <c r="L13" s="172"/>
    </row>
    <row r="14" spans="1:28" x14ac:dyDescent="0.3">
      <c r="A14" s="173">
        <v>6</v>
      </c>
      <c r="B14" s="180" t="s">
        <v>87</v>
      </c>
      <c r="C14" s="168">
        <v>70.44</v>
      </c>
      <c r="D14" s="175">
        <v>53.92</v>
      </c>
      <c r="E14" s="175">
        <v>40.44</v>
      </c>
      <c r="F14" s="176" t="s">
        <v>86</v>
      </c>
      <c r="G14" s="176" t="s">
        <v>86</v>
      </c>
      <c r="H14" s="175">
        <v>40</v>
      </c>
      <c r="I14" s="177">
        <f t="shared" si="0"/>
        <v>120</v>
      </c>
      <c r="J14" s="178">
        <f>I14*E14</f>
        <v>4852.7999999999993</v>
      </c>
      <c r="L14" s="172"/>
    </row>
    <row r="15" spans="1:28" x14ac:dyDescent="0.3">
      <c r="A15" s="181"/>
      <c r="B15" s="182"/>
      <c r="C15" s="183"/>
      <c r="D15" s="184"/>
      <c r="E15" s="184"/>
      <c r="F15" s="184"/>
      <c r="G15" s="184"/>
      <c r="H15" s="184"/>
    </row>
    <row r="16" spans="1:28" x14ac:dyDescent="0.3">
      <c r="A16" s="181"/>
      <c r="B16" s="182"/>
      <c r="C16" s="183"/>
      <c r="D16" s="184"/>
      <c r="E16" s="184"/>
      <c r="F16" s="184"/>
      <c r="G16" s="184"/>
      <c r="H16" s="184"/>
    </row>
    <row r="17" spans="1:9" x14ac:dyDescent="0.3">
      <c r="A17" s="292" t="s">
        <v>10</v>
      </c>
      <c r="B17" s="292" t="s">
        <v>11</v>
      </c>
      <c r="C17" s="293" t="s">
        <v>84</v>
      </c>
      <c r="D17" s="293" t="s">
        <v>85</v>
      </c>
      <c r="E17" s="294" t="s">
        <v>129</v>
      </c>
      <c r="F17" s="294" t="s">
        <v>77</v>
      </c>
      <c r="G17" s="184"/>
      <c r="H17" s="184"/>
    </row>
    <row r="18" spans="1:9" x14ac:dyDescent="0.3">
      <c r="A18" s="292"/>
      <c r="B18" s="292"/>
      <c r="C18" s="293"/>
      <c r="D18" s="293"/>
      <c r="E18" s="294"/>
      <c r="F18" s="294"/>
      <c r="G18" s="184"/>
      <c r="H18" s="184"/>
    </row>
    <row r="19" spans="1:9" x14ac:dyDescent="0.3">
      <c r="A19" s="190">
        <v>1</v>
      </c>
      <c r="B19" s="174" t="s">
        <v>39</v>
      </c>
      <c r="C19" s="177">
        <f>I9</f>
        <v>60</v>
      </c>
      <c r="D19" s="156">
        <f>J9</f>
        <v>2426.3999999999996</v>
      </c>
      <c r="E19" s="32">
        <v>2426</v>
      </c>
      <c r="F19" s="191" t="str">
        <f>IF(E19&gt;D19,"depaseste","bine")</f>
        <v>bine</v>
      </c>
      <c r="G19" s="185"/>
      <c r="H19" s="184"/>
    </row>
    <row r="20" spans="1:9" x14ac:dyDescent="0.3">
      <c r="A20" s="190">
        <v>2</v>
      </c>
      <c r="B20" s="174" t="s">
        <v>40</v>
      </c>
      <c r="C20" s="177">
        <f t="shared" ref="C20:D23" si="1">I10</f>
        <v>150</v>
      </c>
      <c r="D20" s="156">
        <f t="shared" si="1"/>
        <v>6066</v>
      </c>
      <c r="E20" s="40">
        <v>6066</v>
      </c>
      <c r="F20" s="191" t="str">
        <f t="shared" ref="F20:F26" si="2">IF(E20&gt;D20,"depaseste","bine")</f>
        <v>bine</v>
      </c>
      <c r="G20" s="185"/>
      <c r="H20" s="184"/>
    </row>
    <row r="21" spans="1:9" x14ac:dyDescent="0.3">
      <c r="A21" s="190">
        <v>3</v>
      </c>
      <c r="B21" s="174" t="s">
        <v>41</v>
      </c>
      <c r="C21" s="177">
        <f t="shared" si="1"/>
        <v>180</v>
      </c>
      <c r="D21" s="156">
        <f t="shared" si="1"/>
        <v>7279.2</v>
      </c>
      <c r="E21" s="40">
        <v>6057.92</v>
      </c>
      <c r="F21" s="191" t="str">
        <f t="shared" si="2"/>
        <v>bine</v>
      </c>
      <c r="G21" s="185"/>
      <c r="H21" s="184"/>
    </row>
    <row r="22" spans="1:9" x14ac:dyDescent="0.3">
      <c r="A22" s="190">
        <v>4</v>
      </c>
      <c r="B22" s="174" t="s">
        <v>42</v>
      </c>
      <c r="C22" s="177">
        <f t="shared" si="1"/>
        <v>120</v>
      </c>
      <c r="D22" s="156">
        <f t="shared" si="1"/>
        <v>8452.7999999999993</v>
      </c>
      <c r="E22" s="40">
        <v>4613.04</v>
      </c>
      <c r="F22" s="191" t="str">
        <f t="shared" si="2"/>
        <v>bine</v>
      </c>
      <c r="G22" s="185"/>
      <c r="H22" s="184"/>
    </row>
    <row r="23" spans="1:9" x14ac:dyDescent="0.3">
      <c r="A23" s="190">
        <v>5</v>
      </c>
      <c r="B23" s="174" t="s">
        <v>37</v>
      </c>
      <c r="C23" s="177">
        <f t="shared" si="1"/>
        <v>144</v>
      </c>
      <c r="D23" s="156">
        <f t="shared" si="1"/>
        <v>5823.36</v>
      </c>
      <c r="E23" s="40">
        <v>5823.36</v>
      </c>
      <c r="F23" s="191" t="str">
        <f t="shared" si="2"/>
        <v>bine</v>
      </c>
      <c r="G23" s="185"/>
      <c r="H23" s="184"/>
    </row>
    <row r="24" spans="1:9" x14ac:dyDescent="0.3">
      <c r="A24" s="190"/>
      <c r="B24" s="72" t="s">
        <v>31</v>
      </c>
      <c r="C24" s="177"/>
      <c r="D24" s="156"/>
      <c r="E24" s="40"/>
      <c r="F24" s="191" t="str">
        <f t="shared" si="2"/>
        <v>bine</v>
      </c>
      <c r="G24" s="185"/>
      <c r="H24" s="184"/>
    </row>
    <row r="25" spans="1:9" x14ac:dyDescent="0.3">
      <c r="A25" s="190">
        <v>6</v>
      </c>
      <c r="B25" s="180" t="s">
        <v>87</v>
      </c>
      <c r="C25" s="177">
        <f>I14</f>
        <v>120</v>
      </c>
      <c r="D25" s="156">
        <f>J14</f>
        <v>4852.7999999999993</v>
      </c>
      <c r="E25" s="40">
        <v>4852.8</v>
      </c>
      <c r="F25" s="191" t="str">
        <f t="shared" si="2"/>
        <v>bine</v>
      </c>
      <c r="G25" s="185"/>
      <c r="H25" s="185"/>
    </row>
    <row r="26" spans="1:9" x14ac:dyDescent="0.3">
      <c r="A26" s="190"/>
      <c r="B26" s="72" t="s">
        <v>43</v>
      </c>
      <c r="C26" s="177"/>
      <c r="D26" s="156"/>
      <c r="E26" s="40"/>
      <c r="F26" s="191" t="str">
        <f t="shared" si="2"/>
        <v>bine</v>
      </c>
      <c r="G26" s="185"/>
      <c r="H26" s="184"/>
    </row>
    <row r="27" spans="1:9" x14ac:dyDescent="0.3">
      <c r="A27" s="186"/>
      <c r="B27" s="187"/>
      <c r="C27" s="188"/>
      <c r="D27" s="189"/>
      <c r="E27" s="185"/>
      <c r="F27" s="185"/>
      <c r="G27" s="184"/>
      <c r="H27" s="184"/>
      <c r="I27" s="15"/>
    </row>
    <row r="29" spans="1:9" x14ac:dyDescent="0.3">
      <c r="A29" s="269" t="s">
        <v>10</v>
      </c>
      <c r="B29" s="269" t="s">
        <v>11</v>
      </c>
      <c r="C29" s="270" t="s">
        <v>85</v>
      </c>
      <c r="D29" s="270" t="s">
        <v>20</v>
      </c>
      <c r="E29" s="270"/>
    </row>
    <row r="30" spans="1:9" x14ac:dyDescent="0.3">
      <c r="A30" s="190">
        <v>1</v>
      </c>
      <c r="B30" s="174" t="s">
        <v>39</v>
      </c>
      <c r="C30" s="271">
        <v>2426.3999999999996</v>
      </c>
      <c r="D30" s="37">
        <v>2426</v>
      </c>
      <c r="E30" s="272" t="str">
        <f>IF(D30&gt;C30,"depaseste","bine")</f>
        <v>bine</v>
      </c>
    </row>
    <row r="31" spans="1:9" x14ac:dyDescent="0.3">
      <c r="A31" s="190">
        <v>2</v>
      </c>
      <c r="B31" s="174" t="s">
        <v>40</v>
      </c>
      <c r="C31" s="271">
        <v>6066</v>
      </c>
      <c r="D31" s="43">
        <v>5008.16</v>
      </c>
      <c r="E31" s="272" t="str">
        <f t="shared" ref="E31:E37" si="3">IF(D31&gt;C31,"depaseste","bine")</f>
        <v>bine</v>
      </c>
    </row>
    <row r="32" spans="1:9" x14ac:dyDescent="0.3">
      <c r="A32" s="190">
        <v>3</v>
      </c>
      <c r="B32" s="174" t="s">
        <v>41</v>
      </c>
      <c r="C32" s="271">
        <v>7279.2</v>
      </c>
      <c r="D32" s="43">
        <v>5000</v>
      </c>
      <c r="E32" s="272" t="str">
        <f t="shared" si="3"/>
        <v>bine</v>
      </c>
    </row>
    <row r="33" spans="1:5" x14ac:dyDescent="0.3">
      <c r="A33" s="190">
        <v>4</v>
      </c>
      <c r="B33" s="174" t="s">
        <v>42</v>
      </c>
      <c r="C33" s="271">
        <v>8452.7999999999993</v>
      </c>
      <c r="D33" s="43">
        <v>4000</v>
      </c>
      <c r="E33" s="272" t="str">
        <f t="shared" si="3"/>
        <v>bine</v>
      </c>
    </row>
    <row r="34" spans="1:5" x14ac:dyDescent="0.3">
      <c r="A34" s="190">
        <v>5</v>
      </c>
      <c r="B34" s="174" t="s">
        <v>37</v>
      </c>
      <c r="C34" s="271">
        <v>5823.36</v>
      </c>
      <c r="D34" s="43">
        <v>5033.3599999999997</v>
      </c>
      <c r="E34" s="272" t="str">
        <f t="shared" si="3"/>
        <v>bine</v>
      </c>
    </row>
    <row r="35" spans="1:5" x14ac:dyDescent="0.3">
      <c r="A35" s="190"/>
      <c r="B35" s="72" t="s">
        <v>31</v>
      </c>
      <c r="C35" s="271"/>
      <c r="D35" s="43">
        <v>0</v>
      </c>
      <c r="E35" s="272" t="str">
        <f t="shared" si="3"/>
        <v>bine</v>
      </c>
    </row>
    <row r="36" spans="1:5" x14ac:dyDescent="0.3">
      <c r="A36" s="190">
        <v>6</v>
      </c>
      <c r="B36" s="180" t="s">
        <v>87</v>
      </c>
      <c r="C36" s="271">
        <v>4852.7999999999993</v>
      </c>
      <c r="D36" s="43">
        <v>4852.8</v>
      </c>
      <c r="E36" s="272" t="str">
        <f t="shared" si="3"/>
        <v>bine</v>
      </c>
    </row>
    <row r="37" spans="1:5" x14ac:dyDescent="0.3">
      <c r="A37" s="190"/>
      <c r="B37" s="72" t="s">
        <v>43</v>
      </c>
      <c r="C37" s="271"/>
      <c r="D37" s="43">
        <v>0</v>
      </c>
      <c r="E37" s="272" t="str">
        <f t="shared" si="3"/>
        <v>bine</v>
      </c>
    </row>
    <row r="39" spans="1:5" x14ac:dyDescent="0.3">
      <c r="A39" s="269" t="s">
        <v>10</v>
      </c>
      <c r="B39" s="269" t="s">
        <v>11</v>
      </c>
      <c r="C39" s="270" t="s">
        <v>85</v>
      </c>
      <c r="D39" s="270" t="s">
        <v>21</v>
      </c>
      <c r="E39" s="270"/>
    </row>
    <row r="40" spans="1:5" x14ac:dyDescent="0.3">
      <c r="A40" s="190">
        <v>1</v>
      </c>
      <c r="B40" s="174" t="s">
        <v>39</v>
      </c>
      <c r="C40" s="271">
        <v>2426.3999999999996</v>
      </c>
      <c r="D40" s="35">
        <v>2426</v>
      </c>
      <c r="E40" s="272" t="str">
        <f>IF(D40&gt;C40,"depaseste","bine")</f>
        <v>bine</v>
      </c>
    </row>
    <row r="41" spans="1:5" x14ac:dyDescent="0.3">
      <c r="A41" s="190">
        <v>2</v>
      </c>
      <c r="B41" s="174" t="s">
        <v>40</v>
      </c>
      <c r="C41" s="271">
        <v>6066</v>
      </c>
      <c r="D41" s="41">
        <v>1090</v>
      </c>
      <c r="E41" s="272" t="str">
        <f t="shared" ref="E41:E47" si="4">IF(D41&gt;C41,"depaseste","bine")</f>
        <v>bine</v>
      </c>
    </row>
    <row r="42" spans="1:5" x14ac:dyDescent="0.3">
      <c r="A42" s="190">
        <v>3</v>
      </c>
      <c r="B42" s="174" t="s">
        <v>41</v>
      </c>
      <c r="C42" s="271">
        <v>7279.2</v>
      </c>
      <c r="D42" s="41">
        <v>585</v>
      </c>
      <c r="E42" s="272" t="str">
        <f t="shared" si="4"/>
        <v>bine</v>
      </c>
    </row>
    <row r="43" spans="1:5" x14ac:dyDescent="0.3">
      <c r="A43" s="190">
        <v>4</v>
      </c>
      <c r="B43" s="174" t="s">
        <v>42</v>
      </c>
      <c r="C43" s="271">
        <v>8452.7999999999993</v>
      </c>
      <c r="D43" s="41">
        <v>241</v>
      </c>
      <c r="E43" s="272" t="str">
        <f t="shared" si="4"/>
        <v>bine</v>
      </c>
    </row>
    <row r="44" spans="1:5" x14ac:dyDescent="0.3">
      <c r="A44" s="190">
        <v>5</v>
      </c>
      <c r="B44" s="174" t="s">
        <v>37</v>
      </c>
      <c r="C44" s="271">
        <v>5823.36</v>
      </c>
      <c r="D44" s="41">
        <v>410</v>
      </c>
      <c r="E44" s="272" t="str">
        <f t="shared" si="4"/>
        <v>bine</v>
      </c>
    </row>
    <row r="45" spans="1:5" x14ac:dyDescent="0.3">
      <c r="A45" s="190"/>
      <c r="B45" s="72" t="s">
        <v>31</v>
      </c>
      <c r="C45" s="271"/>
      <c r="D45" s="41"/>
      <c r="E45" s="272" t="str">
        <f t="shared" si="4"/>
        <v>bine</v>
      </c>
    </row>
    <row r="46" spans="1:5" x14ac:dyDescent="0.3">
      <c r="A46" s="190">
        <v>6</v>
      </c>
      <c r="B46" s="180" t="s">
        <v>87</v>
      </c>
      <c r="C46" s="271">
        <v>4852.7999999999993</v>
      </c>
      <c r="D46" s="41">
        <v>231</v>
      </c>
      <c r="E46" s="272" t="str">
        <f t="shared" si="4"/>
        <v>bine</v>
      </c>
    </row>
    <row r="47" spans="1:5" x14ac:dyDescent="0.3">
      <c r="A47" s="190"/>
      <c r="B47" s="72" t="s">
        <v>43</v>
      </c>
      <c r="C47" s="271"/>
      <c r="D47" s="41"/>
      <c r="E47" s="272" t="str">
        <f t="shared" si="4"/>
        <v>bine</v>
      </c>
    </row>
  </sheetData>
  <mergeCells count="10">
    <mergeCell ref="A7:A8"/>
    <mergeCell ref="B7:B8"/>
    <mergeCell ref="I7:I8"/>
    <mergeCell ref="J7:J8"/>
    <mergeCell ref="A17:A18"/>
    <mergeCell ref="B17:B18"/>
    <mergeCell ref="C17:C18"/>
    <mergeCell ref="D17:D18"/>
    <mergeCell ref="E17:E18"/>
    <mergeCell ref="F17:F18"/>
  </mergeCells>
  <pageMargins left="0.6" right="0.1" top="0.1" bottom="0.1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17.contract= serv sept</vt:lpstr>
      <vt:lpstr>serv sept</vt:lpstr>
      <vt:lpstr>repartiz econ</vt:lpstr>
      <vt:lpstr>oct infl de sept</vt:lpstr>
      <vt:lpstr>suma max eco</vt:lpstr>
      <vt:lpstr>'17.contract= serv sept'!Print_Titles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Monica</cp:lastModifiedBy>
  <cp:lastPrinted>2023-10-23T07:39:26Z</cp:lastPrinted>
  <dcterms:created xsi:type="dcterms:W3CDTF">2023-08-09T10:06:39Z</dcterms:created>
  <dcterms:modified xsi:type="dcterms:W3CDTF">2023-10-24T07:54:00Z</dcterms:modified>
</cp:coreProperties>
</file>