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. CONTRACTARE 2022\1.PARACLINIC AN 2022\1. VALORI CONTRACT 2022\"/>
    </mc:Choice>
  </mc:AlternateContent>
  <bookViews>
    <workbookView xWindow="0" yWindow="0" windowWidth="20490" windowHeight="7905" tabRatio="512" firstSheet="3" activeTab="8"/>
  </bookViews>
  <sheets>
    <sheet name="contract  = rectificare trim IV" sheetId="42" r:id="rId1"/>
    <sheet name="CA rectificare" sheetId="45" r:id="rId2"/>
    <sheet name="suplim trim IV" sheetId="52" r:id="rId3"/>
    <sheet name="laboratoare " sheetId="47" r:id="rId4"/>
    <sheet name="eco " sheetId="48" r:id="rId5"/>
    <sheet name="citologie" sheetId="49" r:id="rId6"/>
    <sheet name="CT_RMN" sheetId="50" r:id="rId7"/>
    <sheet name="radiologie" sheetId="51" r:id="rId8"/>
    <sheet name="punctaj 10.10.2022" sheetId="46" r:id="rId9"/>
  </sheets>
  <definedNames>
    <definedName name="_xlnm.Print_Titles" localSheetId="0">'contract  = rectificare trim IV'!$8:$9</definedName>
    <definedName name="_xlnm.Print_Titles" localSheetId="3">'laboratoare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52" l="1"/>
  <c r="L47" i="52"/>
  <c r="L45" i="52"/>
  <c r="L46" i="52"/>
  <c r="L44" i="52"/>
  <c r="L39" i="52"/>
  <c r="L35" i="52"/>
  <c r="L27" i="52"/>
  <c r="L28" i="52"/>
  <c r="L29" i="52"/>
  <c r="L30" i="52"/>
  <c r="L31" i="52"/>
  <c r="L32" i="52"/>
  <c r="L33" i="52"/>
  <c r="L34" i="52"/>
  <c r="L26" i="52"/>
  <c r="L22" i="52"/>
  <c r="L21" i="52"/>
  <c r="L20" i="52"/>
  <c r="L15" i="52"/>
  <c r="L14" i="52"/>
  <c r="L13" i="52"/>
  <c r="L12" i="52"/>
  <c r="L11" i="52"/>
  <c r="L10" i="52"/>
  <c r="L9" i="52"/>
  <c r="L8" i="52"/>
  <c r="L7" i="52"/>
  <c r="L5" i="52"/>
  <c r="I41" i="45" l="1"/>
  <c r="I42" i="45"/>
  <c r="I43" i="45"/>
  <c r="I44" i="45"/>
  <c r="I40" i="45"/>
  <c r="F41" i="45"/>
  <c r="F42" i="45"/>
  <c r="F43" i="45"/>
  <c r="F44" i="45"/>
  <c r="F40" i="45"/>
  <c r="C41" i="45"/>
  <c r="C42" i="45"/>
  <c r="C43" i="45"/>
  <c r="C44" i="45"/>
  <c r="C40" i="45"/>
  <c r="L51" i="42"/>
  <c r="D51" i="42" l="1"/>
  <c r="E51" i="42"/>
  <c r="F51" i="42"/>
  <c r="G51" i="42"/>
  <c r="H51" i="42"/>
  <c r="I51" i="42"/>
  <c r="J51" i="42"/>
  <c r="K51" i="42"/>
  <c r="M51" i="42"/>
  <c r="N51" i="42"/>
  <c r="O49" i="42"/>
  <c r="O50" i="42"/>
  <c r="O48" i="42"/>
  <c r="K33" i="52"/>
  <c r="K34" i="52"/>
  <c r="H33" i="52"/>
  <c r="H34" i="52"/>
  <c r="G35" i="52"/>
  <c r="I35" i="52"/>
  <c r="J35" i="52"/>
  <c r="F35" i="52"/>
  <c r="D35" i="52"/>
  <c r="C35" i="52"/>
  <c r="E34" i="52"/>
  <c r="K45" i="52"/>
  <c r="K46" i="52"/>
  <c r="K44" i="52"/>
  <c r="H45" i="52"/>
  <c r="H46" i="52"/>
  <c r="H47" i="52" s="1"/>
  <c r="H44" i="52"/>
  <c r="E45" i="52"/>
  <c r="E46" i="52"/>
  <c r="E44" i="52"/>
  <c r="K39" i="52"/>
  <c r="H39" i="52"/>
  <c r="E39" i="52"/>
  <c r="K27" i="52"/>
  <c r="K28" i="52"/>
  <c r="K29" i="52"/>
  <c r="K30" i="52"/>
  <c r="K31" i="52"/>
  <c r="K26" i="52"/>
  <c r="H27" i="52"/>
  <c r="H28" i="52"/>
  <c r="H29" i="52"/>
  <c r="H30" i="52"/>
  <c r="H31" i="52"/>
  <c r="H26" i="52"/>
  <c r="E26" i="52"/>
  <c r="E28" i="52"/>
  <c r="E29" i="52"/>
  <c r="E30" i="52"/>
  <c r="E31" i="52"/>
  <c r="E33" i="52"/>
  <c r="E27" i="52"/>
  <c r="K21" i="52"/>
  <c r="K20" i="52"/>
  <c r="H21" i="52"/>
  <c r="H20" i="52"/>
  <c r="K14" i="52"/>
  <c r="K13" i="52"/>
  <c r="K12" i="52"/>
  <c r="K11" i="52"/>
  <c r="K10" i="52"/>
  <c r="K9" i="52"/>
  <c r="K8" i="52"/>
  <c r="K7" i="52"/>
  <c r="K5" i="52"/>
  <c r="H14" i="52"/>
  <c r="H13" i="52"/>
  <c r="H12" i="52"/>
  <c r="H11" i="52"/>
  <c r="H10" i="52"/>
  <c r="H9" i="52"/>
  <c r="H8" i="52"/>
  <c r="H7" i="52"/>
  <c r="H5" i="52"/>
  <c r="E21" i="52"/>
  <c r="E20" i="52"/>
  <c r="E22" i="52" s="1"/>
  <c r="D47" i="52"/>
  <c r="E47" i="52"/>
  <c r="F47" i="52"/>
  <c r="G47" i="52"/>
  <c r="I47" i="52"/>
  <c r="J47" i="52"/>
  <c r="D22" i="52"/>
  <c r="F22" i="52"/>
  <c r="G22" i="52"/>
  <c r="I22" i="52"/>
  <c r="J22" i="52"/>
  <c r="D15" i="52"/>
  <c r="F15" i="52"/>
  <c r="G15" i="52"/>
  <c r="I15" i="52"/>
  <c r="J15" i="52"/>
  <c r="E6" i="52"/>
  <c r="E7" i="52"/>
  <c r="E8" i="52"/>
  <c r="E9" i="52"/>
  <c r="E10" i="52"/>
  <c r="E11" i="52"/>
  <c r="E12" i="52"/>
  <c r="E13" i="52"/>
  <c r="E14" i="52"/>
  <c r="E5" i="52"/>
  <c r="C47" i="52"/>
  <c r="C22" i="52"/>
  <c r="C15" i="52"/>
  <c r="F42" i="51"/>
  <c r="F43" i="51"/>
  <c r="F41" i="51"/>
  <c r="C36" i="51"/>
  <c r="F36" i="51" s="1"/>
  <c r="C34" i="51"/>
  <c r="C35" i="51"/>
  <c r="C27" i="50"/>
  <c r="F34" i="50"/>
  <c r="K15" i="52" l="1"/>
  <c r="H15" i="52"/>
  <c r="H22" i="52"/>
  <c r="K47" i="52"/>
  <c r="E35" i="52"/>
  <c r="K35" i="52"/>
  <c r="D49" i="52"/>
  <c r="K22" i="52"/>
  <c r="J49" i="52"/>
  <c r="H35" i="52"/>
  <c r="G49" i="52"/>
  <c r="E15" i="52"/>
  <c r="E49" i="52" s="1"/>
  <c r="K49" i="52" l="1"/>
  <c r="H49" i="52"/>
  <c r="F36" i="49" l="1"/>
  <c r="F35" i="49"/>
  <c r="D37" i="49"/>
  <c r="E37" i="49"/>
  <c r="F44" i="51"/>
  <c r="E44" i="51"/>
  <c r="D44" i="51"/>
  <c r="C44" i="51"/>
  <c r="G19" i="51"/>
  <c r="C28" i="51" s="1"/>
  <c r="G16" i="51"/>
  <c r="E16" i="51"/>
  <c r="D16" i="51"/>
  <c r="C16" i="51"/>
  <c r="F15" i="51"/>
  <c r="H15" i="51" s="1"/>
  <c r="F14" i="51"/>
  <c r="H14" i="51" s="1"/>
  <c r="F13" i="51"/>
  <c r="F16" i="51" s="1"/>
  <c r="F35" i="50"/>
  <c r="E35" i="50"/>
  <c r="D35" i="50"/>
  <c r="C35" i="50"/>
  <c r="F16" i="50"/>
  <c r="H16" i="50" s="1"/>
  <c r="C28" i="50" s="1"/>
  <c r="E20" i="49"/>
  <c r="C23" i="49" s="1"/>
  <c r="E18" i="49"/>
  <c r="D18" i="49"/>
  <c r="C18" i="49"/>
  <c r="F17" i="49"/>
  <c r="F16" i="49"/>
  <c r="C37" i="49" l="1"/>
  <c r="C29" i="51"/>
  <c r="H13" i="51"/>
  <c r="H16" i="51" s="1"/>
  <c r="C24" i="49"/>
  <c r="C29" i="49" s="1"/>
  <c r="F18" i="49"/>
  <c r="C28" i="49" l="1"/>
  <c r="C30" i="49" s="1"/>
  <c r="F30" i="49" s="1"/>
  <c r="E36" i="51" l="1"/>
  <c r="C74" i="47" l="1"/>
  <c r="D74" i="47"/>
  <c r="E74" i="47"/>
  <c r="F66" i="47"/>
  <c r="F67" i="47"/>
  <c r="F68" i="47"/>
  <c r="F69" i="47"/>
  <c r="F70" i="47"/>
  <c r="F71" i="47"/>
  <c r="F72" i="47"/>
  <c r="F73" i="47"/>
  <c r="F65" i="47"/>
  <c r="H23" i="47"/>
  <c r="G23" i="47"/>
  <c r="F23" i="47"/>
  <c r="E23" i="47"/>
  <c r="D23" i="47"/>
  <c r="C22" i="47"/>
  <c r="I22" i="47" s="1"/>
  <c r="C21" i="47"/>
  <c r="I21" i="47" s="1"/>
  <c r="C20" i="47"/>
  <c r="I20" i="47" s="1"/>
  <c r="C19" i="47"/>
  <c r="I19" i="47" s="1"/>
  <c r="C18" i="47"/>
  <c r="I18" i="47" s="1"/>
  <c r="C17" i="47"/>
  <c r="I17" i="47" s="1"/>
  <c r="C16" i="47"/>
  <c r="I16" i="47" s="1"/>
  <c r="C15" i="47"/>
  <c r="I15" i="47" s="1"/>
  <c r="C14" i="47"/>
  <c r="F26" i="47"/>
  <c r="C37" i="47" s="1"/>
  <c r="F74" i="47" l="1"/>
  <c r="C23" i="47"/>
  <c r="C38" i="47" s="1"/>
  <c r="I14" i="47"/>
  <c r="F28" i="47"/>
  <c r="C50" i="47" l="1"/>
  <c r="C52" i="47"/>
  <c r="C54" i="47"/>
  <c r="C56" i="47"/>
  <c r="C51" i="47"/>
  <c r="C53" i="47"/>
  <c r="C55" i="47"/>
  <c r="I23" i="47"/>
  <c r="F29" i="47"/>
  <c r="D37" i="47" s="1"/>
  <c r="D38" i="47" s="1"/>
  <c r="H28" i="47"/>
  <c r="C49" i="47"/>
  <c r="D51" i="47" l="1"/>
  <c r="D53" i="47"/>
  <c r="D55" i="47"/>
  <c r="D50" i="47"/>
  <c r="D52" i="47"/>
  <c r="D54" i="47"/>
  <c r="D56" i="47"/>
  <c r="D57" i="47"/>
  <c r="C58" i="47"/>
  <c r="C60" i="47" s="1"/>
  <c r="F30" i="47"/>
  <c r="G31" i="47" s="1"/>
  <c r="E37" i="47" l="1"/>
  <c r="E38" i="47" s="1"/>
  <c r="F31" i="47"/>
  <c r="F37" i="47"/>
  <c r="G37" i="47" s="1"/>
  <c r="D49" i="47"/>
  <c r="D58" i="47" s="1"/>
  <c r="D60" i="47" s="1"/>
  <c r="E49" i="47"/>
  <c r="E50" i="47" l="1"/>
  <c r="E52" i="47"/>
  <c r="E54" i="47"/>
  <c r="E56" i="47"/>
  <c r="E51" i="47"/>
  <c r="E58" i="47" s="1"/>
  <c r="E60" i="47" s="1"/>
  <c r="E53" i="47"/>
  <c r="E55" i="47"/>
  <c r="F50" i="47"/>
  <c r="F52" i="47"/>
  <c r="F54" i="47"/>
  <c r="F56" i="47"/>
  <c r="F49" i="47"/>
  <c r="F51" i="47"/>
  <c r="F53" i="47"/>
  <c r="F55" i="47"/>
  <c r="F57" i="47"/>
  <c r="F58" i="47" l="1"/>
  <c r="F60" i="47" s="1"/>
  <c r="E63" i="48" l="1"/>
  <c r="F62" i="48"/>
  <c r="G21" i="48"/>
  <c r="E21" i="48"/>
  <c r="D21" i="48"/>
  <c r="C21" i="48"/>
  <c r="F20" i="48"/>
  <c r="H20" i="48" s="1"/>
  <c r="F19" i="48"/>
  <c r="H19" i="48" s="1"/>
  <c r="F18" i="48"/>
  <c r="H18" i="48" s="1"/>
  <c r="F17" i="48"/>
  <c r="H17" i="48" s="1"/>
  <c r="F16" i="48"/>
  <c r="H16" i="48" s="1"/>
  <c r="F15" i="48"/>
  <c r="H15" i="48" s="1"/>
  <c r="F14" i="48"/>
  <c r="H14" i="48" s="1"/>
  <c r="F13" i="48"/>
  <c r="G24" i="48"/>
  <c r="C29" i="48" s="1"/>
  <c r="F21" i="48" l="1"/>
  <c r="H13" i="48"/>
  <c r="H21" i="48" s="1"/>
  <c r="C30" i="48" s="1"/>
  <c r="C36" i="48" l="1"/>
  <c r="C38" i="48"/>
  <c r="C40" i="48"/>
  <c r="C35" i="48"/>
  <c r="C37" i="48"/>
  <c r="C39" i="48"/>
  <c r="C41" i="48"/>
  <c r="G62" i="48" s="1"/>
  <c r="C34" i="48"/>
  <c r="F54" i="48" l="1"/>
  <c r="G54" i="48" s="1"/>
  <c r="C42" i="48"/>
  <c r="F42" i="48" s="1"/>
  <c r="C63" i="48" l="1"/>
  <c r="F56" i="48"/>
  <c r="G56" i="48" s="1"/>
  <c r="D63" i="48"/>
  <c r="F61" i="48"/>
  <c r="G61" i="48" s="1"/>
  <c r="F57" i="48"/>
  <c r="G57" i="48" s="1"/>
  <c r="F58" i="48"/>
  <c r="G58" i="48" s="1"/>
  <c r="F55" i="48"/>
  <c r="G55" i="48" s="1"/>
  <c r="F59" i="48"/>
  <c r="G59" i="48" s="1"/>
  <c r="F63" i="48" l="1"/>
  <c r="G48" i="46" l="1"/>
  <c r="E48" i="46"/>
  <c r="D48" i="46"/>
  <c r="C48" i="46"/>
  <c r="F47" i="46"/>
  <c r="H47" i="46" s="1"/>
  <c r="F46" i="46"/>
  <c r="H46" i="46" s="1"/>
  <c r="F45" i="46"/>
  <c r="F48" i="46" s="1"/>
  <c r="F41" i="46"/>
  <c r="H41" i="46" s="1"/>
  <c r="G37" i="46"/>
  <c r="E37" i="46"/>
  <c r="D37" i="46"/>
  <c r="C37" i="46"/>
  <c r="F36" i="46"/>
  <c r="H36" i="46" s="1"/>
  <c r="F35" i="46"/>
  <c r="H35" i="46" s="1"/>
  <c r="F34" i="46"/>
  <c r="H34" i="46" s="1"/>
  <c r="F33" i="46"/>
  <c r="H33" i="46" s="1"/>
  <c r="F32" i="46"/>
  <c r="H32" i="46" s="1"/>
  <c r="F31" i="46"/>
  <c r="H31" i="46" s="1"/>
  <c r="F30" i="46"/>
  <c r="H30" i="46" s="1"/>
  <c r="F29" i="46"/>
  <c r="F37" i="46" s="1"/>
  <c r="E24" i="46"/>
  <c r="D24" i="46"/>
  <c r="C24" i="46"/>
  <c r="F23" i="46"/>
  <c r="F22" i="46"/>
  <c r="F24" i="46" s="1"/>
  <c r="H17" i="46"/>
  <c r="G17" i="46"/>
  <c r="F17" i="46"/>
  <c r="E17" i="46"/>
  <c r="D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I17" i="46" s="1"/>
  <c r="C8" i="46"/>
  <c r="C17" i="46" s="1"/>
  <c r="H29" i="46" l="1"/>
  <c r="H37" i="46" s="1"/>
  <c r="H45" i="46"/>
  <c r="H48" i="46" s="1"/>
  <c r="G43" i="45" l="1"/>
  <c r="J44" i="45"/>
  <c r="J41" i="45"/>
  <c r="J43" i="45"/>
  <c r="G41" i="45"/>
  <c r="G42" i="45"/>
  <c r="D41" i="45"/>
  <c r="D43" i="45"/>
  <c r="H45" i="45"/>
  <c r="E45" i="45"/>
  <c r="B45" i="45"/>
  <c r="D35" i="45"/>
  <c r="J40" i="45"/>
  <c r="E31" i="45"/>
  <c r="G44" i="45"/>
  <c r="E30" i="45"/>
  <c r="D42" i="45"/>
  <c r="D40" i="45"/>
  <c r="B26" i="45"/>
  <c r="C21" i="45" s="1"/>
  <c r="E33" i="45"/>
  <c r="C15" i="45"/>
  <c r="D44" i="45" l="1"/>
  <c r="D45" i="45" s="1"/>
  <c r="J42" i="45"/>
  <c r="J45" i="45" s="1"/>
  <c r="B35" i="45"/>
  <c r="C45" i="45"/>
  <c r="C35" i="45"/>
  <c r="E34" i="45"/>
  <c r="E32" i="45"/>
  <c r="C24" i="45"/>
  <c r="C22" i="45"/>
  <c r="C26" i="45" s="1"/>
  <c r="C23" i="45"/>
  <c r="I45" i="45" l="1"/>
  <c r="F45" i="45"/>
  <c r="G40" i="45"/>
  <c r="G45" i="45" s="1"/>
  <c r="E35" i="45"/>
  <c r="G138" i="42"/>
  <c r="N137" i="42"/>
  <c r="M137" i="42"/>
  <c r="L137" i="42"/>
  <c r="K137" i="42"/>
  <c r="J137" i="42"/>
  <c r="I137" i="42"/>
  <c r="H137" i="42"/>
  <c r="G137" i="42"/>
  <c r="F137" i="42"/>
  <c r="E137" i="42"/>
  <c r="D137" i="42"/>
  <c r="C137" i="42"/>
  <c r="N136" i="42"/>
  <c r="N138" i="42" s="1"/>
  <c r="M136" i="42"/>
  <c r="M138" i="42" s="1"/>
  <c r="L136" i="42"/>
  <c r="L138" i="42" s="1"/>
  <c r="K136" i="42"/>
  <c r="K138" i="42" s="1"/>
  <c r="J136" i="42"/>
  <c r="J138" i="42" s="1"/>
  <c r="I136" i="42"/>
  <c r="I138" i="42" s="1"/>
  <c r="H136" i="42"/>
  <c r="H138" i="42" s="1"/>
  <c r="G136" i="42"/>
  <c r="F136" i="42"/>
  <c r="F138" i="42" s="1"/>
  <c r="E136" i="42"/>
  <c r="E138" i="42" s="1"/>
  <c r="D136" i="42"/>
  <c r="D138" i="42" s="1"/>
  <c r="C136" i="42"/>
  <c r="F133" i="42"/>
  <c r="N132" i="42"/>
  <c r="M132" i="42"/>
  <c r="L132" i="42"/>
  <c r="K132" i="42"/>
  <c r="J132" i="42"/>
  <c r="I132" i="42"/>
  <c r="H132" i="42"/>
  <c r="G132" i="42"/>
  <c r="F132" i="42"/>
  <c r="E132" i="42"/>
  <c r="D132" i="42"/>
  <c r="C132" i="42"/>
  <c r="O132" i="42" s="1"/>
  <c r="N131" i="42"/>
  <c r="N133" i="42" s="1"/>
  <c r="M131" i="42"/>
  <c r="M133" i="42" s="1"/>
  <c r="L131" i="42"/>
  <c r="L133" i="42" s="1"/>
  <c r="K131" i="42"/>
  <c r="K133" i="42" s="1"/>
  <c r="J131" i="42"/>
  <c r="I131" i="42"/>
  <c r="I133" i="42" s="1"/>
  <c r="H131" i="42"/>
  <c r="H133" i="42" s="1"/>
  <c r="G131" i="42"/>
  <c r="G133" i="42" s="1"/>
  <c r="F131" i="42"/>
  <c r="E131" i="42"/>
  <c r="E133" i="42" s="1"/>
  <c r="D131" i="42"/>
  <c r="D133" i="42" s="1"/>
  <c r="C131" i="42"/>
  <c r="C133" i="42" s="1"/>
  <c r="N127" i="42"/>
  <c r="N141" i="42" s="1"/>
  <c r="M127" i="42"/>
  <c r="L127" i="42"/>
  <c r="K127" i="42"/>
  <c r="J127" i="42"/>
  <c r="I127" i="42"/>
  <c r="H127" i="42"/>
  <c r="G127" i="42"/>
  <c r="F127" i="42"/>
  <c r="F141" i="42" s="1"/>
  <c r="E127" i="42"/>
  <c r="D127" i="42"/>
  <c r="C127" i="42"/>
  <c r="N126" i="42"/>
  <c r="M126" i="42"/>
  <c r="M128" i="42" s="1"/>
  <c r="L126" i="42"/>
  <c r="K126" i="42"/>
  <c r="K128" i="42" s="1"/>
  <c r="J126" i="42"/>
  <c r="I126" i="42"/>
  <c r="I128" i="42" s="1"/>
  <c r="H126" i="42"/>
  <c r="G126" i="42"/>
  <c r="G128" i="42" s="1"/>
  <c r="F126" i="42"/>
  <c r="E126" i="42"/>
  <c r="E128" i="42" s="1"/>
  <c r="D126" i="42"/>
  <c r="C126" i="42"/>
  <c r="C128" i="42" s="1"/>
  <c r="D123" i="42"/>
  <c r="N122" i="42"/>
  <c r="M122" i="42"/>
  <c r="L122" i="42"/>
  <c r="K122" i="42"/>
  <c r="J122" i="42"/>
  <c r="I122" i="42"/>
  <c r="H122" i="42"/>
  <c r="G122" i="42"/>
  <c r="F122" i="42"/>
  <c r="E122" i="42"/>
  <c r="D122" i="42"/>
  <c r="C122" i="42"/>
  <c r="O122" i="42" s="1"/>
  <c r="N121" i="42"/>
  <c r="N123" i="42" s="1"/>
  <c r="M121" i="42"/>
  <c r="M123" i="42" s="1"/>
  <c r="L121" i="42"/>
  <c r="L123" i="42" s="1"/>
  <c r="K121" i="42"/>
  <c r="K123" i="42" s="1"/>
  <c r="J121" i="42"/>
  <c r="J123" i="42" s="1"/>
  <c r="I121" i="42"/>
  <c r="I123" i="42" s="1"/>
  <c r="H121" i="42"/>
  <c r="H123" i="42" s="1"/>
  <c r="G121" i="42"/>
  <c r="G123" i="42" s="1"/>
  <c r="F121" i="42"/>
  <c r="F123" i="42" s="1"/>
  <c r="E121" i="42"/>
  <c r="E123" i="42" s="1"/>
  <c r="D121" i="42"/>
  <c r="C121" i="42"/>
  <c r="C123" i="42" s="1"/>
  <c r="N117" i="42"/>
  <c r="M117" i="42"/>
  <c r="M141" i="42" s="1"/>
  <c r="L117" i="42"/>
  <c r="K117" i="42"/>
  <c r="K141" i="42" s="1"/>
  <c r="J117" i="42"/>
  <c r="I117" i="42"/>
  <c r="I141" i="42" s="1"/>
  <c r="H117" i="42"/>
  <c r="G117" i="42"/>
  <c r="G141" i="42" s="1"/>
  <c r="F117" i="42"/>
  <c r="E117" i="42"/>
  <c r="E141" i="42" s="1"/>
  <c r="D117" i="42"/>
  <c r="C117" i="42"/>
  <c r="C141" i="42" s="1"/>
  <c r="N116" i="42"/>
  <c r="N118" i="42" s="1"/>
  <c r="M116" i="42"/>
  <c r="M118" i="42" s="1"/>
  <c r="L116" i="42"/>
  <c r="L118" i="42" s="1"/>
  <c r="K116" i="42"/>
  <c r="K118" i="42" s="1"/>
  <c r="J116" i="42"/>
  <c r="J118" i="42" s="1"/>
  <c r="I116" i="42"/>
  <c r="I118" i="42" s="1"/>
  <c r="H116" i="42"/>
  <c r="H118" i="42" s="1"/>
  <c r="G116" i="42"/>
  <c r="G118" i="42" s="1"/>
  <c r="F116" i="42"/>
  <c r="F118" i="42" s="1"/>
  <c r="E116" i="42"/>
  <c r="E118" i="42" s="1"/>
  <c r="D116" i="42"/>
  <c r="D118" i="42" s="1"/>
  <c r="C116" i="42"/>
  <c r="C118" i="42" s="1"/>
  <c r="C94" i="42"/>
  <c r="N91" i="42"/>
  <c r="M91" i="42"/>
  <c r="L91" i="42"/>
  <c r="K91" i="42"/>
  <c r="J91" i="42"/>
  <c r="I91" i="42"/>
  <c r="H91" i="42"/>
  <c r="G91" i="42"/>
  <c r="F91" i="42"/>
  <c r="E91" i="42"/>
  <c r="D91" i="42"/>
  <c r="C91" i="42"/>
  <c r="N89" i="42"/>
  <c r="M89" i="42"/>
  <c r="L89" i="42"/>
  <c r="K89" i="42"/>
  <c r="J89" i="42"/>
  <c r="I89" i="42"/>
  <c r="H89" i="42"/>
  <c r="G89" i="42"/>
  <c r="F89" i="42"/>
  <c r="E89" i="42"/>
  <c r="D89" i="42"/>
  <c r="C89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N87" i="42"/>
  <c r="M87" i="42"/>
  <c r="L87" i="42"/>
  <c r="K87" i="42"/>
  <c r="J87" i="42"/>
  <c r="I87" i="42"/>
  <c r="H87" i="42"/>
  <c r="G87" i="42"/>
  <c r="F87" i="42"/>
  <c r="E87" i="42"/>
  <c r="D87" i="42"/>
  <c r="C87" i="42"/>
  <c r="N86" i="42"/>
  <c r="N90" i="42" s="1"/>
  <c r="N92" i="42" s="1"/>
  <c r="M86" i="42"/>
  <c r="L86" i="42"/>
  <c r="L90" i="42" s="1"/>
  <c r="L92" i="42" s="1"/>
  <c r="K86" i="42"/>
  <c r="J86" i="42"/>
  <c r="J90" i="42" s="1"/>
  <c r="J92" i="42" s="1"/>
  <c r="I86" i="42"/>
  <c r="H86" i="42"/>
  <c r="H90" i="42" s="1"/>
  <c r="H92" i="42" s="1"/>
  <c r="G86" i="42"/>
  <c r="F86" i="42"/>
  <c r="F90" i="42" s="1"/>
  <c r="F92" i="42" s="1"/>
  <c r="E86" i="42"/>
  <c r="D86" i="42"/>
  <c r="D90" i="42" s="1"/>
  <c r="D92" i="42" s="1"/>
  <c r="C86" i="42"/>
  <c r="N70" i="42"/>
  <c r="K70" i="42"/>
  <c r="H70" i="42"/>
  <c r="O69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H66" i="42" s="1"/>
  <c r="O64" i="42"/>
  <c r="E104" i="42" s="1"/>
  <c r="O63" i="42"/>
  <c r="D104" i="42" s="1"/>
  <c r="O62" i="42"/>
  <c r="C104" i="42" s="1"/>
  <c r="N56" i="42"/>
  <c r="K56" i="42"/>
  <c r="H56" i="42"/>
  <c r="O55" i="42"/>
  <c r="C103" i="42" s="1"/>
  <c r="N52" i="42"/>
  <c r="K52" i="42"/>
  <c r="C51" i="42"/>
  <c r="H52" i="42" s="1"/>
  <c r="O47" i="42"/>
  <c r="F102" i="42" s="1"/>
  <c r="O46" i="42"/>
  <c r="D102" i="42" s="1"/>
  <c r="O45" i="42"/>
  <c r="O44" i="42"/>
  <c r="O43" i="42"/>
  <c r="O42" i="42"/>
  <c r="N38" i="42"/>
  <c r="M38" i="42"/>
  <c r="L38" i="42"/>
  <c r="K38" i="42"/>
  <c r="J38" i="42"/>
  <c r="I38" i="42"/>
  <c r="K39" i="42" s="1"/>
  <c r="H38" i="42"/>
  <c r="G38" i="42"/>
  <c r="F38" i="42"/>
  <c r="E38" i="42"/>
  <c r="D38" i="42"/>
  <c r="C38" i="42"/>
  <c r="O37" i="42"/>
  <c r="D101" i="42" s="1"/>
  <c r="O36" i="42"/>
  <c r="C101" i="42" s="1"/>
  <c r="N32" i="42"/>
  <c r="N94" i="42" s="1"/>
  <c r="M32" i="42"/>
  <c r="L32" i="42"/>
  <c r="K32" i="42"/>
  <c r="K73" i="42" s="1"/>
  <c r="J32" i="42"/>
  <c r="J94" i="42" s="1"/>
  <c r="I32" i="42"/>
  <c r="H32" i="42"/>
  <c r="H94" i="42" s="1"/>
  <c r="G32" i="42"/>
  <c r="G73" i="42" s="1"/>
  <c r="F32" i="42"/>
  <c r="F94" i="42" s="1"/>
  <c r="E32" i="42"/>
  <c r="D32" i="42"/>
  <c r="D94" i="42" s="1"/>
  <c r="C32" i="42"/>
  <c r="O31" i="42"/>
  <c r="O30" i="42"/>
  <c r="O29" i="42"/>
  <c r="O28" i="42"/>
  <c r="O27" i="42"/>
  <c r="O32" i="42" s="1"/>
  <c r="N23" i="42"/>
  <c r="M23" i="42"/>
  <c r="L23" i="42"/>
  <c r="K23" i="42"/>
  <c r="K72" i="42" s="1"/>
  <c r="K74" i="42" s="1"/>
  <c r="J23" i="42"/>
  <c r="I23" i="42"/>
  <c r="I72" i="42" s="1"/>
  <c r="H23" i="42"/>
  <c r="G23" i="42"/>
  <c r="G72" i="42" s="1"/>
  <c r="G74" i="42" s="1"/>
  <c r="F23" i="42"/>
  <c r="E23" i="42"/>
  <c r="E72" i="42" s="1"/>
  <c r="D23" i="42"/>
  <c r="C23" i="42"/>
  <c r="C72" i="42" s="1"/>
  <c r="O22" i="42"/>
  <c r="F100" i="42" s="1"/>
  <c r="O21" i="42"/>
  <c r="O20" i="42"/>
  <c r="O19" i="42"/>
  <c r="O18" i="42"/>
  <c r="O17" i="42"/>
  <c r="O16" i="42"/>
  <c r="O15" i="42"/>
  <c r="O14" i="42"/>
  <c r="O13" i="42"/>
  <c r="D105" i="42" l="1"/>
  <c r="K66" i="42"/>
  <c r="D72" i="42"/>
  <c r="F72" i="42"/>
  <c r="H72" i="42"/>
  <c r="J72" i="42"/>
  <c r="H39" i="42"/>
  <c r="N66" i="42"/>
  <c r="D96" i="42"/>
  <c r="F96" i="42"/>
  <c r="H96" i="42"/>
  <c r="N96" i="42"/>
  <c r="K94" i="42"/>
  <c r="D141" i="42"/>
  <c r="H141" i="42"/>
  <c r="L141" i="42"/>
  <c r="O136" i="42"/>
  <c r="O138" i="42" s="1"/>
  <c r="O137" i="42"/>
  <c r="C138" i="42"/>
  <c r="O51" i="42"/>
  <c r="M72" i="42"/>
  <c r="N39" i="42"/>
  <c r="N72" i="42"/>
  <c r="L72" i="42"/>
  <c r="O116" i="42"/>
  <c r="J141" i="42"/>
  <c r="J96" i="42"/>
  <c r="J133" i="42"/>
  <c r="F105" i="42"/>
  <c r="O23" i="42"/>
  <c r="C74" i="42"/>
  <c r="O73" i="42"/>
  <c r="O94" i="42"/>
  <c r="E100" i="42"/>
  <c r="E105" i="42" s="1"/>
  <c r="O88" i="42"/>
  <c r="K24" i="42"/>
  <c r="L94" i="42"/>
  <c r="L96" i="42" s="1"/>
  <c r="N33" i="42"/>
  <c r="K33" i="42"/>
  <c r="D73" i="42"/>
  <c r="H73" i="42"/>
  <c r="L73" i="42"/>
  <c r="O86" i="42"/>
  <c r="C100" i="42"/>
  <c r="C105" i="42" s="1"/>
  <c r="H74" i="42"/>
  <c r="H24" i="42"/>
  <c r="N24" i="42"/>
  <c r="C73" i="42"/>
  <c r="H33" i="42"/>
  <c r="E94" i="42"/>
  <c r="E73" i="42"/>
  <c r="E74" i="42" s="1"/>
  <c r="I94" i="42"/>
  <c r="I73" i="42"/>
  <c r="I74" i="42" s="1"/>
  <c r="M94" i="42"/>
  <c r="M73" i="42"/>
  <c r="O38" i="42"/>
  <c r="O91" i="42"/>
  <c r="O65" i="42"/>
  <c r="F73" i="42"/>
  <c r="F74" i="42" s="1"/>
  <c r="H75" i="42" s="1"/>
  <c r="J73" i="42"/>
  <c r="J74" i="42" s="1"/>
  <c r="N73" i="42"/>
  <c r="N74" i="42" s="1"/>
  <c r="O89" i="42"/>
  <c r="G94" i="42"/>
  <c r="O126" i="42"/>
  <c r="C90" i="42"/>
  <c r="C92" i="42" s="1"/>
  <c r="C96" i="42" s="1"/>
  <c r="E90" i="42"/>
  <c r="E92" i="42" s="1"/>
  <c r="E96" i="42" s="1"/>
  <c r="G90" i="42"/>
  <c r="G92" i="42" s="1"/>
  <c r="G96" i="42" s="1"/>
  <c r="I90" i="42"/>
  <c r="I92" i="42" s="1"/>
  <c r="I96" i="42" s="1"/>
  <c r="K90" i="42"/>
  <c r="K92" i="42" s="1"/>
  <c r="K96" i="42" s="1"/>
  <c r="M90" i="42"/>
  <c r="M92" i="42" s="1"/>
  <c r="M96" i="42" s="1"/>
  <c r="O87" i="42"/>
  <c r="D106" i="42" s="1"/>
  <c r="D128" i="42"/>
  <c r="F128" i="42"/>
  <c r="H128" i="42"/>
  <c r="J128" i="42"/>
  <c r="L128" i="42"/>
  <c r="N128" i="42"/>
  <c r="O127" i="42"/>
  <c r="O117" i="42"/>
  <c r="O141" i="42" s="1"/>
  <c r="O121" i="42"/>
  <c r="O123" i="42" s="1"/>
  <c r="O131" i="42"/>
  <c r="O133" i="42" s="1"/>
  <c r="L33" i="42" l="1"/>
  <c r="D74" i="42"/>
  <c r="M74" i="42"/>
  <c r="O72" i="42"/>
  <c r="L74" i="42"/>
  <c r="K75" i="42"/>
  <c r="F106" i="42"/>
  <c r="E78" i="42"/>
  <c r="G105" i="42"/>
  <c r="C106" i="42"/>
  <c r="O118" i="42"/>
  <c r="E75" i="42"/>
  <c r="K76" i="42" s="1"/>
  <c r="O128" i="42"/>
  <c r="O90" i="42"/>
  <c r="O92" i="42" s="1"/>
  <c r="O96" i="42" s="1"/>
  <c r="E106" i="42"/>
  <c r="O74" i="42"/>
  <c r="N75" i="42" l="1"/>
  <c r="E79" i="42" s="1"/>
  <c r="E77" i="42"/>
  <c r="F37" i="49"/>
  <c r="E80" i="42" l="1"/>
  <c r="K80" i="42" s="1"/>
  <c r="O75" i="42"/>
</calcChain>
</file>

<file path=xl/sharedStrings.xml><?xml version="1.0" encoding="utf-8"?>
<sst xmlns="http://schemas.openxmlformats.org/spreadsheetml/2006/main" count="887" uniqueCount="217">
  <si>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</si>
  <si>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</si>
  <si>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</si>
  <si>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</si>
  <si>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</si>
  <si>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</si>
  <si>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</si>
  <si>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</si>
  <si>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</si>
  <si>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</si>
  <si>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</si>
  <si>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</si>
  <si>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</si>
  <si>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</si>
  <si>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</si>
  <si>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</si>
  <si>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</si>
  <si>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</si>
  <si>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</si>
  <si>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</si>
  <si>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</si>
  <si>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</si>
  <si>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</si>
  <si>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</si>
  <si>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</si>
  <si>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</si>
  <si>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</si>
  <si>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</si>
  <si>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</si>
  <si>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</si>
  <si>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</si>
  <si>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</si>
  <si>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</si>
  <si>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</si>
  <si>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</si>
  <si>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</si>
  <si>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</si>
  <si>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DIRECTOR GENERAL,</t>
  </si>
  <si>
    <t xml:space="preserve">  DIRECTOR  EXECUTIV R.C</t>
  </si>
  <si>
    <t xml:space="preserve">5.  RADIOLOGIE </t>
  </si>
  <si>
    <t>6. RADIOLOGIE  DENTARA</t>
  </si>
  <si>
    <t>IMEX CELIA</t>
  </si>
  <si>
    <t>CT+RMN</t>
  </si>
  <si>
    <t>total activitate curenta</t>
  </si>
  <si>
    <t>spital FETESTI</t>
  </si>
  <si>
    <t>spital TANDAREI</t>
  </si>
  <si>
    <t>OLTEANU LAVINIA</t>
  </si>
  <si>
    <t xml:space="preserve">BIOMED </t>
  </si>
  <si>
    <t xml:space="preserve">PLUSS </t>
  </si>
  <si>
    <t xml:space="preserve">PROFDIAGNOSIS 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</si>
  <si>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</si>
  <si>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</si>
  <si>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</si>
  <si>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</si>
  <si>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</si>
  <si>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</si>
  <si>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</si>
  <si>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</si>
  <si>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</si>
  <si>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>BIOMED</t>
  </si>
  <si>
    <t xml:space="preserve"> MONITORIZARE  AN 2022</t>
  </si>
  <si>
    <t>TOTAL MONITORIZARE</t>
  </si>
  <si>
    <t>TOTAL  ACTIVITATE CURENTA</t>
  </si>
  <si>
    <t>Furnizori cu servicii de monitorizare</t>
  </si>
  <si>
    <t>activitate curenta</t>
  </si>
  <si>
    <t xml:space="preserve">monitorizare </t>
  </si>
  <si>
    <t>TOTAL  PARACLINIC  2022</t>
  </si>
  <si>
    <t>martie</t>
  </si>
  <si>
    <t>MONITORIZARE</t>
  </si>
  <si>
    <t>TOTAL PARACLINIC 2022</t>
  </si>
  <si>
    <t>aprilie</t>
  </si>
  <si>
    <t xml:space="preserve">          IRECTOR EX DIR ECONOMICA</t>
  </si>
  <si>
    <t xml:space="preserve">                       EC DOINA STAN</t>
  </si>
  <si>
    <t>mai</t>
  </si>
  <si>
    <t>iunie</t>
  </si>
  <si>
    <t xml:space="preserve">iulie </t>
  </si>
  <si>
    <t>oct</t>
  </si>
  <si>
    <t>nov</t>
  </si>
  <si>
    <t>dec</t>
  </si>
  <si>
    <t>sept</t>
  </si>
  <si>
    <t>aug</t>
  </si>
  <si>
    <t xml:space="preserve">mai </t>
  </si>
  <si>
    <t>trim II</t>
  </si>
  <si>
    <t>trim IV</t>
  </si>
  <si>
    <t>trim III</t>
  </si>
  <si>
    <t>trim I</t>
  </si>
  <si>
    <t xml:space="preserve">semestrul I </t>
  </si>
  <si>
    <t xml:space="preserve">total </t>
  </si>
  <si>
    <t>sem I</t>
  </si>
  <si>
    <t>CONTRACTAT</t>
  </si>
  <si>
    <t>APROBAT</t>
  </si>
  <si>
    <t>RAMAS NECONTRACTAT</t>
  </si>
  <si>
    <t>total monitorizare</t>
  </si>
  <si>
    <t>total laborator</t>
  </si>
  <si>
    <t>contractat la 9 luni</t>
  </si>
  <si>
    <t>DIRECTOR EX DIR ECONOMICA</t>
  </si>
  <si>
    <t xml:space="preserve">      EC DOINA STAN</t>
  </si>
  <si>
    <t xml:space="preserve">            CREDIT  ANGAJAMENT PARACLINIC  AN  2022</t>
  </si>
  <si>
    <t>CREDIT ANGAJAMENT APROBAT  AN     2022 :</t>
  </si>
  <si>
    <t>CONTRACTAT 2022</t>
  </si>
  <si>
    <t xml:space="preserve">RAMAS DE CONTRACTAT </t>
  </si>
  <si>
    <t>(contractat-aprobat)</t>
  </si>
  <si>
    <t>CA contractat pe tip de investigatii</t>
  </si>
  <si>
    <t>laboratoare</t>
  </si>
  <si>
    <t xml:space="preserve">CT si RMN </t>
  </si>
  <si>
    <t>radiologie dentara</t>
  </si>
  <si>
    <t>total</t>
  </si>
  <si>
    <t xml:space="preserve">TOTAL PARACLINIC </t>
  </si>
  <si>
    <t xml:space="preserve">INTOCMIT, </t>
  </si>
  <si>
    <t>MONICA MATEI</t>
  </si>
  <si>
    <t>din suma ramasa necontractata</t>
  </si>
  <si>
    <t xml:space="preserve"> din rectificare</t>
  </si>
  <si>
    <t>suplim oct</t>
  </si>
  <si>
    <t>suplim nov</t>
  </si>
  <si>
    <t>suplim dec</t>
  </si>
  <si>
    <t>total suplim</t>
  </si>
  <si>
    <t>contractat 2022</t>
  </si>
  <si>
    <t>pondere in buget</t>
  </si>
  <si>
    <t>suplimentare</t>
  </si>
  <si>
    <t xml:space="preserve"> oct final</t>
  </si>
  <si>
    <t xml:space="preserve"> nov final</t>
  </si>
  <si>
    <t xml:space="preserve"> dec final</t>
  </si>
  <si>
    <t xml:space="preserve"> oct </t>
  </si>
  <si>
    <t>1.LABORATOARE</t>
  </si>
  <si>
    <t>furnizor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</si>
  <si>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</si>
  <si>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</si>
  <si>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</si>
  <si>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</si>
  <si>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</si>
  <si>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</si>
  <si>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</si>
  <si>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</si>
  <si>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</si>
  <si>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PHILOS</t>
  </si>
  <si>
    <t>PLUSS</t>
  </si>
  <si>
    <t>2.CITOLOGIE</t>
  </si>
  <si>
    <t>A.Capacit Resurse Tehnice</t>
  </si>
  <si>
    <t>B.Resurse umane</t>
  </si>
  <si>
    <t>C.Logistica</t>
  </si>
  <si>
    <t>TOTAL EVAL RESURSE</t>
  </si>
  <si>
    <t>5=2+3+4</t>
  </si>
  <si>
    <t>SPITAL URZICENI</t>
  </si>
  <si>
    <t>1. CRIT EVAL RESURSE</t>
  </si>
  <si>
    <t>2. Criteriul de disponibilitate</t>
  </si>
  <si>
    <t>TOTAL PUNCTAJ</t>
  </si>
  <si>
    <t>LUNGU MIHAIL PETRU</t>
  </si>
  <si>
    <t>4.CT SI RMN</t>
  </si>
  <si>
    <t>5. RADIOLOGIE</t>
  </si>
  <si>
    <t xml:space="preserve">TOTAL </t>
  </si>
  <si>
    <t>MODIFICARI</t>
  </si>
  <si>
    <t xml:space="preserve">1. DIMINUARE IMEX CELIA- RESURSE TEHNICE CU 60 PUNCTE ANALIZOR AUTOMAT MICROBIOLOGIE  VITEK </t>
  </si>
  <si>
    <t>ANALIZORUL ERA IN ALTA LOCATIE.</t>
  </si>
  <si>
    <t>2. DIMINUARE SPITAL SLOBOZIA- CT - NU MAI  ARE PUNCTAJ LA DISPONIBILITATE</t>
  </si>
  <si>
    <t xml:space="preserve">   DIRECTOR EX DIR ECONOMICA</t>
  </si>
  <si>
    <t xml:space="preserve">  DIRECTOR EXECUTIV R.C</t>
  </si>
  <si>
    <t xml:space="preserve">          EC DOINA STAN</t>
  </si>
  <si>
    <t xml:space="preserve">                 ECOGRAFII </t>
  </si>
  <si>
    <t xml:space="preserve">CREDIT ANAGAJAMENT </t>
  </si>
  <si>
    <t xml:space="preserve">LEI 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</si>
  <si>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</si>
  <si>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lei</t>
  </si>
  <si>
    <t>VALOARE PUNCT = SUMA /  NR TOTAL DE PUNCTE DE LA CRITERIUL RESPECTIV</t>
  </si>
  <si>
    <t>VALOARE PUNCT</t>
  </si>
  <si>
    <t>ev resurse+dispon</t>
  </si>
  <si>
    <t>val pct resurse</t>
  </si>
  <si>
    <t>suma resurse+dispon</t>
  </si>
  <si>
    <t>verificare: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</si>
  <si>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</si>
  <si>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</si>
  <si>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</si>
  <si>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 xml:space="preserve">  LABORATOARE DE ANALIZE MEDICALE</t>
  </si>
  <si>
    <t>CREDIT ANGAJAMENT</t>
  </si>
  <si>
    <t>LEI</t>
  </si>
  <si>
    <t>1. LABORATOARE ANALIZE MEDICALE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</si>
  <si>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</si>
  <si>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</si>
  <si>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</si>
  <si>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</si>
  <si>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</si>
  <si>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CALCUL   VALOAREA   PUNCTULUI</t>
  </si>
  <si>
    <t>ev resurse ( 50%)</t>
  </si>
  <si>
    <t>iso</t>
  </si>
  <si>
    <t>testare comp</t>
  </si>
  <si>
    <t>total CA</t>
  </si>
  <si>
    <t>CA</t>
  </si>
  <si>
    <t>suma din resurse</t>
  </si>
  <si>
    <t>suma din ISO</t>
  </si>
  <si>
    <t>suma test comp</t>
  </si>
  <si>
    <t>valoare contract</t>
  </si>
  <si>
    <t>2=val pct*nr pct  fz</t>
  </si>
  <si>
    <t>3 = val pct*nr pct  fz</t>
  </si>
  <si>
    <t>4=val pct*nr pct  fz</t>
  </si>
  <si>
    <t>REPARTIZARE  CREDIT ANGAJAMENT  OCTOMBRIE -DECEMBRIE  2022</t>
  </si>
  <si>
    <t xml:space="preserve">            CITOLOGIE  SI  HISTOPATOLOGIE</t>
  </si>
  <si>
    <t xml:space="preserve">PUNCTAJ  CITOLOGIE </t>
  </si>
  <si>
    <t xml:space="preserve">1. CRITERIUL DE EVALUARE A RESURSELOR  </t>
  </si>
  <si>
    <t>ev resurse</t>
  </si>
  <si>
    <t>verificare :</t>
  </si>
  <si>
    <t xml:space="preserve">        EC MIHAI GEANTA</t>
  </si>
  <si>
    <t xml:space="preserve">                 EC DOINA STAN</t>
  </si>
  <si>
    <t xml:space="preserve">      EC ANDA BUSUIOC</t>
  </si>
  <si>
    <t xml:space="preserve">       SPITAL   SLOBOZIA - CT  si  RMN </t>
  </si>
  <si>
    <t xml:space="preserve">CREDIT  ANGAJAMENT </t>
  </si>
  <si>
    <t xml:space="preserve">           RADIOLOGIE CONVENTIONALA</t>
  </si>
  <si>
    <t>1. CRITERIUL DE EVALUARE A RESURSELOR  90%  DIN SUMA</t>
  </si>
  <si>
    <t xml:space="preserve">2. CRITERIUL DE DISPONIBILITATE   10 % DIN SUMA </t>
  </si>
  <si>
    <t>OCT final</t>
  </si>
  <si>
    <t>NOV final</t>
  </si>
  <si>
    <t>DEC final</t>
  </si>
  <si>
    <t>repartizare suplimentare la trim IV  din rectificarea bugetara si furnizori noi ecografii</t>
  </si>
  <si>
    <t>764323+932</t>
  </si>
  <si>
    <t xml:space="preserve">REPARTIZARE   SUPLIMENTARE TRIM IV   DIN RECTIFICARE </t>
  </si>
  <si>
    <t>Nr  9910  din 11.10.2022</t>
  </si>
  <si>
    <t>PUNCTAJ PARACLINIC   ACTUALIZAT LA  11.10.2022</t>
  </si>
  <si>
    <t>Prin repartizarea sumelor conform normelor, Nera depaseste suma maxima admisa cu 932 lei.</t>
  </si>
  <si>
    <t xml:space="preserve">Suma de 932 lei propun a fi repartizata la laboratoere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</si>
</sst>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i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name val="Times New Roman"/>
      <family val="1"/>
    </font>
    <font>
      <sz val="11"/>
      <color rgb="FFFF0000"/>
      <name val="Calibri"/>
      <family val="2"/>
      <scheme val="minor"/>
    </font>
    <font>
      <sz val="12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1"/>
      <name val="Arial"/>
      <family val="2"/>
    </font>
    <font>
      <b/>
      <sz val="12"/>
      <color rgb="FFFF0000"/>
      <name val="Batang"/>
    </font>
    <font>
      <sz val="12"/>
      <color rgb="FFFF0000"/>
      <name val="Batang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Fill="1" applyBorder="1"/>
    <xf numFmtId="0" fontId="3" fillId="0" borderId="0" xfId="0" applyFont="1" applyFill="1"/>
    <xf numFmtId="4" fontId="1" fillId="0" borderId="0" xfId="0" applyNumberFormat="1" applyFont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6" fillId="0" borderId="11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4" fontId="6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6" xfId="0" applyFont="1" applyFill="1" applyBorder="1"/>
    <xf numFmtId="4" fontId="3" fillId="0" borderId="0" xfId="0" applyNumberFormat="1" applyFont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10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18" xfId="0" applyFont="1" applyFill="1" applyBorder="1"/>
    <xf numFmtId="0" fontId="11" fillId="0" borderId="0" xfId="0" applyFont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6" fillId="0" borderId="1" xfId="0" applyFont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4" fontId="14" fillId="0" borderId="12" xfId="0" applyNumberFormat="1" applyFont="1" applyFill="1" applyBorder="1"/>
    <xf numFmtId="4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9" fillId="0" borderId="17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6" fillId="0" borderId="16" xfId="0" applyFont="1" applyBorder="1" applyAlignment="1">
      <alignment horizontal="center"/>
    </xf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6" fillId="3" borderId="1" xfId="0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0" fontId="10" fillId="0" borderId="21" xfId="0" applyFont="1" applyBorder="1"/>
    <xf numFmtId="0" fontId="10" fillId="0" borderId="1" xfId="0" applyFont="1" applyBorder="1"/>
    <xf numFmtId="4" fontId="10" fillId="0" borderId="3" xfId="0" applyNumberFormat="1" applyFont="1" applyBorder="1"/>
    <xf numFmtId="0" fontId="10" fillId="0" borderId="2" xfId="0" applyFont="1" applyBorder="1"/>
    <xf numFmtId="4" fontId="3" fillId="0" borderId="3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4" fontId="6" fillId="3" borderId="3" xfId="0" applyNumberFormat="1" applyFont="1" applyFill="1" applyBorder="1"/>
    <xf numFmtId="0" fontId="3" fillId="0" borderId="2" xfId="0" applyFont="1" applyBorder="1"/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3" fillId="0" borderId="27" xfId="0" applyFont="1" applyBorder="1"/>
    <xf numFmtId="0" fontId="6" fillId="0" borderId="12" xfId="0" applyFont="1" applyFill="1" applyBorder="1"/>
    <xf numFmtId="4" fontId="6" fillId="0" borderId="12" xfId="0" applyNumberFormat="1" applyFont="1" applyFill="1" applyBorder="1"/>
    <xf numFmtId="0" fontId="10" fillId="3" borderId="1" xfId="0" applyFont="1" applyFill="1" applyBorder="1"/>
    <xf numFmtId="0" fontId="10" fillId="3" borderId="24" xfId="0" applyFont="1" applyFill="1" applyBorder="1"/>
    <xf numFmtId="4" fontId="6" fillId="3" borderId="25" xfId="0" applyNumberFormat="1" applyFont="1" applyFill="1" applyBorder="1" applyAlignment="1">
      <alignment horizontal="right"/>
    </xf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/>
    <xf numFmtId="4" fontId="14" fillId="0" borderId="23" xfId="0" applyNumberFormat="1" applyFont="1" applyFill="1" applyBorder="1"/>
    <xf numFmtId="0" fontId="15" fillId="0" borderId="20" xfId="0" applyFont="1" applyFill="1" applyBorder="1"/>
    <xf numFmtId="0" fontId="15" fillId="0" borderId="10" xfId="0" applyFont="1" applyFill="1" applyBorder="1"/>
    <xf numFmtId="4" fontId="15" fillId="0" borderId="13" xfId="0" applyNumberFormat="1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11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4" fontId="10" fillId="0" borderId="2" xfId="0" applyNumberFormat="1" applyFont="1" applyBorder="1"/>
    <xf numFmtId="0" fontId="6" fillId="0" borderId="27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3" xfId="0" applyNumberFormat="1" applyFont="1" applyBorder="1"/>
    <xf numFmtId="4" fontId="15" fillId="0" borderId="2" xfId="0" applyNumberFormat="1" applyFont="1" applyFill="1" applyBorder="1"/>
    <xf numFmtId="4" fontId="15" fillId="0" borderId="3" xfId="0" applyNumberFormat="1" applyFont="1" applyFill="1" applyBorder="1"/>
    <xf numFmtId="4" fontId="10" fillId="0" borderId="26" xfId="0" applyNumberFormat="1" applyFont="1" applyBorder="1"/>
    <xf numFmtId="4" fontId="14" fillId="0" borderId="4" xfId="0" applyNumberFormat="1" applyFont="1" applyFill="1" applyBorder="1"/>
    <xf numFmtId="4" fontId="14" fillId="0" borderId="29" xfId="0" applyNumberFormat="1" applyFont="1" applyFill="1" applyBorder="1"/>
    <xf numFmtId="4" fontId="14" fillId="0" borderId="7" xfId="0" applyNumberFormat="1" applyFont="1" applyFill="1" applyBorder="1"/>
    <xf numFmtId="4" fontId="14" fillId="0" borderId="9" xfId="0" applyNumberFormat="1" applyFont="1" applyFill="1" applyBorder="1"/>
    <xf numFmtId="4" fontId="10" fillId="0" borderId="16" xfId="0" applyNumberFormat="1" applyFont="1" applyBorder="1"/>
    <xf numFmtId="4" fontId="14" fillId="0" borderId="30" xfId="0" applyNumberFormat="1" applyFont="1" applyFill="1" applyBorder="1"/>
    <xf numFmtId="4" fontId="14" fillId="0" borderId="20" xfId="0" applyNumberFormat="1" applyFont="1" applyFill="1" applyBorder="1"/>
    <xf numFmtId="4" fontId="14" fillId="0" borderId="32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4" fontId="6" fillId="4" borderId="21" xfId="0" applyNumberFormat="1" applyFont="1" applyFill="1" applyBorder="1" applyAlignment="1">
      <alignment horizontal="right"/>
    </xf>
    <xf numFmtId="4" fontId="6" fillId="4" borderId="33" xfId="0" applyNumberFormat="1" applyFont="1" applyFill="1" applyBorder="1" applyAlignment="1">
      <alignment horizontal="right"/>
    </xf>
    <xf numFmtId="4" fontId="6" fillId="5" borderId="21" xfId="0" applyNumberFormat="1" applyFont="1" applyFill="1" applyBorder="1" applyAlignment="1">
      <alignment horizontal="right"/>
    </xf>
    <xf numFmtId="4" fontId="6" fillId="5" borderId="31" xfId="0" applyNumberFormat="1" applyFont="1" applyFill="1" applyBorder="1" applyAlignment="1">
      <alignment horizontal="center"/>
    </xf>
    <xf numFmtId="4" fontId="6" fillId="5" borderId="33" xfId="0" applyNumberFormat="1" applyFont="1" applyFill="1" applyBorder="1" applyAlignment="1">
      <alignment horizontal="right"/>
    </xf>
    <xf numFmtId="4" fontId="6" fillId="6" borderId="21" xfId="0" applyNumberFormat="1" applyFont="1" applyFill="1" applyBorder="1" applyAlignment="1">
      <alignment horizontal="right"/>
    </xf>
    <xf numFmtId="4" fontId="6" fillId="6" borderId="33" xfId="0" applyNumberFormat="1" applyFont="1" applyFill="1" applyBorder="1" applyAlignment="1">
      <alignment horizontal="right"/>
    </xf>
    <xf numFmtId="4" fontId="6" fillId="4" borderId="31" xfId="0" applyNumberFormat="1" applyFont="1" applyFill="1" applyBorder="1" applyAlignment="1">
      <alignment horizontal="center"/>
    </xf>
    <xf numFmtId="4" fontId="3" fillId="0" borderId="30" xfId="0" applyNumberFormat="1" applyFont="1" applyFill="1" applyBorder="1"/>
    <xf numFmtId="4" fontId="6" fillId="0" borderId="24" xfId="0" applyNumberFormat="1" applyFont="1" applyFill="1" applyBorder="1" applyAlignment="1">
      <alignment horizontal="right"/>
    </xf>
    <xf numFmtId="4" fontId="3" fillId="0" borderId="24" xfId="0" applyNumberFormat="1" applyFont="1" applyBorder="1"/>
    <xf numFmtId="0" fontId="6" fillId="0" borderId="0" xfId="0" applyFont="1" applyFill="1"/>
    <xf numFmtId="4" fontId="6" fillId="6" borderId="31" xfId="0" applyNumberFormat="1" applyFont="1" applyFill="1" applyBorder="1" applyAlignment="1">
      <alignment horizontal="left"/>
    </xf>
    <xf numFmtId="4" fontId="6" fillId="7" borderId="21" xfId="0" applyNumberFormat="1" applyFont="1" applyFill="1" applyBorder="1" applyAlignment="1">
      <alignment horizontal="right"/>
    </xf>
    <xf numFmtId="4" fontId="6" fillId="7" borderId="31" xfId="0" applyNumberFormat="1" applyFont="1" applyFill="1" applyBorder="1" applyAlignment="1">
      <alignment horizontal="center"/>
    </xf>
    <xf numFmtId="4" fontId="6" fillId="7" borderId="33" xfId="0" applyNumberFormat="1" applyFont="1" applyFill="1" applyBorder="1" applyAlignment="1">
      <alignment horizontal="right"/>
    </xf>
    <xf numFmtId="4" fontId="6" fillId="4" borderId="25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" fontId="17" fillId="3" borderId="24" xfId="0" applyNumberFormat="1" applyFont="1" applyFill="1" applyBorder="1" applyAlignment="1">
      <alignment horizontal="center"/>
    </xf>
    <xf numFmtId="4" fontId="17" fillId="3" borderId="27" xfId="0" applyNumberFormat="1" applyFont="1" applyFill="1" applyBorder="1" applyAlignment="1">
      <alignment horizontal="right"/>
    </xf>
    <xf numFmtId="0" fontId="17" fillId="5" borderId="1" xfId="0" applyFont="1" applyFill="1" applyBorder="1"/>
    <xf numFmtId="4" fontId="17" fillId="5" borderId="27" xfId="0" applyNumberFormat="1" applyFont="1" applyFill="1" applyBorder="1"/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4" fontId="15" fillId="0" borderId="12" xfId="0" applyNumberFormat="1" applyFont="1" applyFill="1" applyBorder="1"/>
    <xf numFmtId="4" fontId="15" fillId="0" borderId="30" xfId="0" applyNumberFormat="1" applyFont="1" applyFill="1" applyBorder="1"/>
    <xf numFmtId="4" fontId="15" fillId="0" borderId="16" xfId="0" applyNumberFormat="1" applyFont="1" applyFill="1" applyBorder="1"/>
    <xf numFmtId="4" fontId="6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/>
    <xf numFmtId="4" fontId="6" fillId="5" borderId="0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ill="1"/>
    <xf numFmtId="0" fontId="9" fillId="0" borderId="0" xfId="0" applyFont="1"/>
    <xf numFmtId="0" fontId="21" fillId="0" borderId="0" xfId="0" applyFont="1" applyFill="1"/>
    <xf numFmtId="0" fontId="21" fillId="0" borderId="0" xfId="0" applyFont="1"/>
    <xf numFmtId="0" fontId="12" fillId="4" borderId="0" xfId="0" applyFont="1" applyFill="1" applyAlignment="1">
      <alignment vertical="center"/>
    </xf>
    <xf numFmtId="0" fontId="2" fillId="4" borderId="0" xfId="0" applyFont="1" applyFill="1"/>
    <xf numFmtId="0" fontId="2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Border="1"/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18" fillId="0" borderId="0" xfId="0" applyFont="1" applyFill="1"/>
    <xf numFmtId="4" fontId="11" fillId="0" borderId="0" xfId="0" applyNumberFormat="1" applyFont="1" applyBorder="1"/>
    <xf numFmtId="0" fontId="25" fillId="3" borderId="0" xfId="0" applyFont="1" applyFill="1"/>
    <xf numFmtId="0" fontId="18" fillId="3" borderId="0" xfId="0" applyFont="1" applyFill="1"/>
    <xf numFmtId="4" fontId="11" fillId="3" borderId="0" xfId="0" applyNumberFormat="1" applyFont="1" applyFill="1" applyBorder="1"/>
    <xf numFmtId="0" fontId="18" fillId="0" borderId="0" xfId="0" applyFont="1" applyBorder="1"/>
    <xf numFmtId="0" fontId="26" fillId="0" borderId="0" xfId="0" applyFont="1"/>
    <xf numFmtId="0" fontId="0" fillId="0" borderId="0" xfId="0" applyFont="1" applyFill="1"/>
    <xf numFmtId="4" fontId="19" fillId="0" borderId="0" xfId="0" applyNumberFormat="1" applyFont="1" applyBorder="1"/>
    <xf numFmtId="0" fontId="0" fillId="0" borderId="0" xfId="0" applyFill="1" applyAlignment="1">
      <alignment horizontal="center"/>
    </xf>
    <xf numFmtId="4" fontId="9" fillId="0" borderId="0" xfId="0" applyNumberFormat="1" applyFont="1"/>
    <xf numFmtId="4" fontId="0" fillId="0" borderId="0" xfId="0" applyNumberFormat="1"/>
    <xf numFmtId="4" fontId="19" fillId="0" borderId="0" xfId="0" applyNumberFormat="1" applyFont="1"/>
    <xf numFmtId="4" fontId="0" fillId="0" borderId="0" xfId="0" applyNumberFormat="1" applyFill="1"/>
    <xf numFmtId="4" fontId="11" fillId="0" borderId="0" xfId="0" applyNumberFormat="1" applyFont="1"/>
    <xf numFmtId="4" fontId="27" fillId="0" borderId="0" xfId="0" applyNumberFormat="1" applyFont="1"/>
    <xf numFmtId="0" fontId="20" fillId="0" borderId="0" xfId="0" applyFont="1"/>
    <xf numFmtId="0" fontId="20" fillId="0" borderId="0" xfId="0" applyFont="1" applyBorder="1"/>
    <xf numFmtId="0" fontId="25" fillId="8" borderId="0" xfId="0" applyFont="1" applyFill="1"/>
    <xf numFmtId="0" fontId="20" fillId="8" borderId="0" xfId="0" applyFont="1" applyFill="1"/>
    <xf numFmtId="4" fontId="11" fillId="8" borderId="0" xfId="0" applyNumberFormat="1" applyFont="1" applyFill="1"/>
    <xf numFmtId="0" fontId="25" fillId="0" borderId="0" xfId="0" applyFont="1"/>
    <xf numFmtId="0" fontId="25" fillId="9" borderId="0" xfId="0" applyFont="1" applyFill="1"/>
    <xf numFmtId="0" fontId="28" fillId="9" borderId="0" xfId="0" applyFont="1" applyFill="1"/>
    <xf numFmtId="4" fontId="11" fillId="9" borderId="0" xfId="0" applyNumberFormat="1" applyFont="1" applyFill="1"/>
    <xf numFmtId="4" fontId="0" fillId="0" borderId="0" xfId="0" applyNumberFormat="1" applyFill="1" applyAlignment="1">
      <alignment horizontal="center"/>
    </xf>
    <xf numFmtId="4" fontId="26" fillId="0" borderId="0" xfId="0" applyNumberFormat="1" applyFont="1" applyFill="1"/>
    <xf numFmtId="4" fontId="1" fillId="0" borderId="0" xfId="0" applyNumberFormat="1" applyFont="1"/>
    <xf numFmtId="4" fontId="26" fillId="0" borderId="0" xfId="0" applyNumberFormat="1" applyFont="1"/>
    <xf numFmtId="0" fontId="0" fillId="0" borderId="0" xfId="0" applyBorder="1"/>
    <xf numFmtId="0" fontId="25" fillId="0" borderId="1" xfId="0" applyFont="1" applyBorder="1" applyAlignment="1">
      <alignment vertical="justify"/>
    </xf>
    <xf numFmtId="4" fontId="12" fillId="0" borderId="0" xfId="0" applyNumberFormat="1" applyFont="1" applyFill="1" applyBorder="1" applyAlignment="1">
      <alignment horizontal="center"/>
    </xf>
    <xf numFmtId="0" fontId="26" fillId="0" borderId="17" xfId="0" applyFont="1" applyBorder="1"/>
    <xf numFmtId="4" fontId="19" fillId="0" borderId="0" xfId="0" applyNumberFormat="1" applyFont="1" applyFill="1" applyBorder="1"/>
    <xf numFmtId="0" fontId="26" fillId="0" borderId="14" xfId="0" applyFont="1" applyBorder="1"/>
    <xf numFmtId="4" fontId="11" fillId="0" borderId="0" xfId="0" applyNumberFormat="1" applyFont="1" applyFill="1" applyBorder="1"/>
    <xf numFmtId="0" fontId="26" fillId="0" borderId="1" xfId="0" applyFont="1" applyFill="1" applyBorder="1"/>
    <xf numFmtId="4" fontId="19" fillId="0" borderId="6" xfId="0" applyNumberFormat="1" applyFont="1" applyFill="1" applyBorder="1"/>
    <xf numFmtId="4" fontId="27" fillId="0" borderId="0" xfId="0" applyNumberFormat="1" applyFont="1" applyFill="1" applyBorder="1"/>
    <xf numFmtId="0" fontId="25" fillId="0" borderId="0" xfId="0" applyFont="1" applyBorder="1"/>
    <xf numFmtId="4" fontId="29" fillId="0" borderId="0" xfId="0" applyNumberFormat="1" applyFont="1" applyFill="1" applyBorder="1"/>
    <xf numFmtId="4" fontId="30" fillId="0" borderId="0" xfId="0" applyNumberFormat="1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31" fillId="0" borderId="15" xfId="0" applyFont="1" applyBorder="1"/>
    <xf numFmtId="4" fontId="11" fillId="0" borderId="2" xfId="0" applyNumberFormat="1" applyFont="1" applyFill="1" applyBorder="1"/>
    <xf numFmtId="0" fontId="26" fillId="0" borderId="0" xfId="0" applyFont="1" applyFill="1" applyBorder="1"/>
    <xf numFmtId="4" fontId="12" fillId="0" borderId="0" xfId="0" applyNumberFormat="1" applyFont="1" applyFill="1" applyBorder="1" applyAlignment="1">
      <alignment horizontal="right"/>
    </xf>
    <xf numFmtId="0" fontId="26" fillId="0" borderId="7" xfId="0" applyFont="1" applyBorder="1"/>
    <xf numFmtId="0" fontId="26" fillId="0" borderId="4" xfId="0" applyFont="1" applyBorder="1"/>
    <xf numFmtId="0" fontId="25" fillId="0" borderId="2" xfId="0" applyFont="1" applyBorder="1" applyAlignment="1">
      <alignment horizontal="center" vertical="center"/>
    </xf>
    <xf numFmtId="4" fontId="11" fillId="0" borderId="25" xfId="0" applyNumberFormat="1" applyFont="1" applyFill="1" applyBorder="1"/>
    <xf numFmtId="4" fontId="3" fillId="0" borderId="20" xfId="0" applyNumberFormat="1" applyFont="1" applyFill="1" applyBorder="1"/>
    <xf numFmtId="4" fontId="3" fillId="0" borderId="7" xfId="0" applyNumberFormat="1" applyFont="1" applyFill="1" applyBorder="1"/>
    <xf numFmtId="4" fontId="19" fillId="0" borderId="7" xfId="0" applyNumberFormat="1" applyFont="1" applyFill="1" applyBorder="1"/>
    <xf numFmtId="4" fontId="19" fillId="0" borderId="9" xfId="0" applyNumberFormat="1" applyFont="1" applyFill="1" applyBorder="1"/>
    <xf numFmtId="4" fontId="19" fillId="0" borderId="39" xfId="0" applyNumberFormat="1" applyFont="1" applyFill="1" applyBorder="1"/>
    <xf numFmtId="4" fontId="3" fillId="0" borderId="25" xfId="0" applyNumberFormat="1" applyFont="1" applyFill="1" applyBorder="1"/>
    <xf numFmtId="4" fontId="32" fillId="0" borderId="9" xfId="0" applyNumberFormat="1" applyFont="1" applyFill="1" applyBorder="1"/>
    <xf numFmtId="0" fontId="25" fillId="0" borderId="1" xfId="0" applyFont="1" applyBorder="1" applyAlignment="1">
      <alignment horizontal="center" vertical="center"/>
    </xf>
    <xf numFmtId="4" fontId="19" fillId="0" borderId="4" xfId="0" applyNumberFormat="1" applyFont="1" applyFill="1" applyBorder="1"/>
    <xf numFmtId="4" fontId="19" fillId="0" borderId="40" xfId="0" applyNumberFormat="1" applyFont="1" applyFill="1" applyBorder="1"/>
    <xf numFmtId="4" fontId="19" fillId="0" borderId="41" xfId="0" applyNumberFormat="1" applyFont="1" applyFill="1" applyBorder="1"/>
    <xf numFmtId="4" fontId="19" fillId="0" borderId="42" xfId="0" applyNumberFormat="1" applyFont="1" applyFill="1" applyBorder="1"/>
    <xf numFmtId="4" fontId="11" fillId="0" borderId="26" xfId="0" applyNumberFormat="1" applyFont="1" applyFill="1" applyBorder="1"/>
    <xf numFmtId="4" fontId="19" fillId="3" borderId="6" xfId="0" applyNumberFormat="1" applyFont="1" applyFill="1" applyBorder="1"/>
    <xf numFmtId="0" fontId="12" fillId="2" borderId="0" xfId="0" applyFont="1" applyFill="1"/>
    <xf numFmtId="0" fontId="11" fillId="0" borderId="25" xfId="0" applyFont="1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1" fillId="0" borderId="45" xfId="0" applyFont="1" applyBorder="1"/>
    <xf numFmtId="0" fontId="13" fillId="0" borderId="6" xfId="0" applyFont="1" applyFill="1" applyBorder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6" xfId="0" applyNumberFormat="1" applyFont="1" applyFill="1" applyBorder="1"/>
    <xf numFmtId="0" fontId="13" fillId="0" borderId="12" xfId="0" applyFont="1" applyFill="1" applyBorder="1"/>
    <xf numFmtId="4" fontId="12" fillId="0" borderId="12" xfId="0" applyNumberFormat="1" applyFont="1" applyFill="1" applyBorder="1"/>
    <xf numFmtId="4" fontId="13" fillId="0" borderId="12" xfId="0" applyNumberFormat="1" applyFont="1" applyFill="1" applyBorder="1"/>
    <xf numFmtId="4" fontId="12" fillId="0" borderId="8" xfId="0" applyNumberFormat="1" applyFont="1" applyFill="1" applyBorder="1"/>
    <xf numFmtId="4" fontId="11" fillId="0" borderId="12" xfId="0" applyNumberFormat="1" applyFont="1" applyFill="1" applyBorder="1"/>
    <xf numFmtId="0" fontId="13" fillId="0" borderId="13" xfId="0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10" xfId="0" applyNumberFormat="1" applyFont="1" applyFill="1" applyBorder="1"/>
    <xf numFmtId="4" fontId="11" fillId="0" borderId="13" xfId="0" applyNumberFormat="1" applyFont="1" applyFill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4" fontId="11" fillId="0" borderId="25" xfId="0" applyNumberFormat="1" applyFont="1" applyBorder="1"/>
    <xf numFmtId="0" fontId="13" fillId="0" borderId="0" xfId="0" applyFont="1" applyBorder="1"/>
    <xf numFmtId="0" fontId="11" fillId="0" borderId="37" xfId="1" applyFont="1" applyFill="1" applyBorder="1" applyAlignment="1">
      <alignment horizontal="center"/>
    </xf>
    <xf numFmtId="0" fontId="11" fillId="0" borderId="46" xfId="1" applyFont="1" applyFill="1" applyBorder="1" applyAlignment="1">
      <alignment horizontal="center"/>
    </xf>
    <xf numFmtId="0" fontId="19" fillId="0" borderId="37" xfId="1" applyFont="1" applyFill="1" applyBorder="1" applyAlignment="1">
      <alignment horizontal="center" vertical="justify"/>
    </xf>
    <xf numFmtId="0" fontId="19" fillId="0" borderId="43" xfId="1" applyFont="1" applyFill="1" applyBorder="1" applyAlignment="1">
      <alignment horizontal="center" vertical="justify"/>
    </xf>
    <xf numFmtId="0" fontId="19" fillId="0" borderId="46" xfId="1" applyFont="1" applyFill="1" applyBorder="1" applyAlignment="1">
      <alignment horizontal="center" vertical="justify"/>
    </xf>
    <xf numFmtId="0" fontId="4" fillId="0" borderId="47" xfId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19" fillId="0" borderId="43" xfId="1" applyFont="1" applyFill="1" applyBorder="1" applyAlignment="1">
      <alignment horizontal="center"/>
    </xf>
    <xf numFmtId="0" fontId="19" fillId="0" borderId="46" xfId="1" applyFont="1" applyFill="1" applyBorder="1" applyAlignment="1">
      <alignment horizontal="center"/>
    </xf>
    <xf numFmtId="0" fontId="11" fillId="0" borderId="47" xfId="1" applyFont="1" applyFill="1" applyBorder="1" applyAlignment="1">
      <alignment horizontal="center"/>
    </xf>
    <xf numFmtId="0" fontId="19" fillId="0" borderId="12" xfId="1" applyFont="1" applyFill="1" applyBorder="1"/>
    <xf numFmtId="4" fontId="9" fillId="0" borderId="12" xfId="1" applyNumberFormat="1" applyFont="1" applyFill="1" applyBorder="1"/>
    <xf numFmtId="4" fontId="1" fillId="0" borderId="12" xfId="1" applyNumberFormat="1" applyFont="1" applyFill="1" applyBorder="1"/>
    <xf numFmtId="0" fontId="19" fillId="0" borderId="13" xfId="1" applyFont="1" applyFill="1" applyBorder="1"/>
    <xf numFmtId="4" fontId="9" fillId="0" borderId="13" xfId="1" applyNumberFormat="1" applyFont="1" applyFill="1" applyBorder="1"/>
    <xf numFmtId="4" fontId="1" fillId="0" borderId="13" xfId="1" applyNumberFormat="1" applyFont="1" applyFill="1" applyBorder="1"/>
    <xf numFmtId="0" fontId="11" fillId="0" borderId="1" xfId="1" applyFont="1" applyFill="1" applyBorder="1"/>
    <xf numFmtId="0" fontId="11" fillId="0" borderId="24" xfId="1" applyFont="1" applyFill="1" applyBorder="1"/>
    <xf numFmtId="4" fontId="11" fillId="0" borderId="25" xfId="1" applyNumberFormat="1" applyFont="1" applyFill="1" applyBorder="1"/>
    <xf numFmtId="4" fontId="11" fillId="0" borderId="1" xfId="1" applyNumberFormat="1" applyFont="1" applyFill="1" applyBorder="1"/>
    <xf numFmtId="0" fontId="11" fillId="0" borderId="0" xfId="1" applyFont="1" applyFill="1" applyBorder="1"/>
    <xf numFmtId="4" fontId="11" fillId="0" borderId="0" xfId="1" applyNumberFormat="1" applyFont="1" applyFill="1" applyBorder="1"/>
    <xf numFmtId="0" fontId="1" fillId="0" borderId="37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 vertical="justify"/>
    </xf>
    <xf numFmtId="0" fontId="4" fillId="0" borderId="46" xfId="1" applyFont="1" applyFill="1" applyBorder="1" applyAlignment="1">
      <alignment horizontal="center" vertical="justify"/>
    </xf>
    <xf numFmtId="0" fontId="1" fillId="0" borderId="48" xfId="1" applyFont="1" applyFill="1" applyBorder="1" applyAlignment="1">
      <alignment horizontal="center" vertical="justify"/>
    </xf>
    <xf numFmtId="0" fontId="1" fillId="0" borderId="49" xfId="1" applyFont="1" applyFill="1" applyBorder="1" applyAlignment="1">
      <alignment horizontal="center" vertical="justify"/>
    </xf>
    <xf numFmtId="0" fontId="11" fillId="0" borderId="48" xfId="1" applyFont="1" applyFill="1" applyBorder="1" applyAlignment="1">
      <alignment horizontal="center"/>
    </xf>
    <xf numFmtId="0" fontId="11" fillId="0" borderId="49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left"/>
    </xf>
    <xf numFmtId="4" fontId="19" fillId="0" borderId="12" xfId="1" applyNumberFormat="1" applyFont="1" applyFill="1" applyBorder="1"/>
    <xf numFmtId="4" fontId="11" fillId="0" borderId="12" xfId="1" applyNumberFormat="1" applyFont="1" applyFill="1" applyBorder="1" applyAlignment="1">
      <alignment horizontal="right"/>
    </xf>
    <xf numFmtId="4" fontId="11" fillId="0" borderId="12" xfId="1" applyNumberFormat="1" applyFont="1" applyFill="1" applyBorder="1"/>
    <xf numFmtId="4" fontId="19" fillId="0" borderId="0" xfId="1" applyNumberFormat="1" applyFont="1" applyFill="1" applyBorder="1"/>
    <xf numFmtId="0" fontId="19" fillId="0" borderId="13" xfId="1" applyFont="1" applyFill="1" applyBorder="1" applyAlignment="1">
      <alignment horizontal="center"/>
    </xf>
    <xf numFmtId="4" fontId="19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13" xfId="1" applyNumberFormat="1" applyFont="1" applyFill="1" applyBorder="1"/>
    <xf numFmtId="0" fontId="11" fillId="2" borderId="0" xfId="1" applyFont="1" applyFill="1" applyBorder="1"/>
    <xf numFmtId="0" fontId="4" fillId="0" borderId="25" xfId="1" applyFont="1" applyFill="1" applyBorder="1"/>
    <xf numFmtId="0" fontId="4" fillId="0" borderId="26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16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50" xfId="0" applyFont="1" applyFill="1" applyBorder="1" applyAlignment="1">
      <alignment horizontal="right"/>
    </xf>
    <xf numFmtId="0" fontId="3" fillId="0" borderId="28" xfId="0" applyFont="1" applyFill="1" applyBorder="1"/>
    <xf numFmtId="4" fontId="19" fillId="0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4" fontId="19" fillId="0" borderId="12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horizontal="right"/>
    </xf>
    <xf numFmtId="0" fontId="3" fillId="0" borderId="35" xfId="0" applyFont="1" applyFill="1" applyBorder="1"/>
    <xf numFmtId="4" fontId="19" fillId="0" borderId="13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8" fillId="0" borderId="0" xfId="0" applyFont="1"/>
    <xf numFmtId="0" fontId="34" fillId="0" borderId="0" xfId="0" applyFont="1"/>
    <xf numFmtId="0" fontId="0" fillId="0" borderId="0" xfId="0" applyFont="1"/>
    <xf numFmtId="0" fontId="28" fillId="0" borderId="0" xfId="0" applyFont="1"/>
    <xf numFmtId="0" fontId="35" fillId="0" borderId="0" xfId="0" applyFont="1"/>
    <xf numFmtId="4" fontId="36" fillId="0" borderId="0" xfId="0" applyNumberFormat="1" applyFont="1" applyBorder="1"/>
    <xf numFmtId="4" fontId="37" fillId="3" borderId="0" xfId="0" applyNumberFormat="1" applyFont="1" applyFill="1" applyBorder="1"/>
    <xf numFmtId="4" fontId="38" fillId="0" borderId="0" xfId="0" applyNumberFormat="1" applyFont="1" applyFill="1" applyBorder="1"/>
    <xf numFmtId="0" fontId="25" fillId="0" borderId="0" xfId="0" applyFont="1" applyFill="1"/>
    <xf numFmtId="0" fontId="35" fillId="0" borderId="0" xfId="0" applyFont="1" applyFill="1"/>
    <xf numFmtId="0" fontId="8" fillId="0" borderId="0" xfId="0" applyFont="1" applyFill="1"/>
    <xf numFmtId="0" fontId="0" fillId="0" borderId="0" xfId="0" applyFill="1" applyBorder="1"/>
    <xf numFmtId="0" fontId="36" fillId="0" borderId="0" xfId="1" applyFont="1" applyFill="1" applyBorder="1" applyAlignment="1">
      <alignment horizontal="center" vertical="justify"/>
    </xf>
    <xf numFmtId="49" fontId="8" fillId="0" borderId="0" xfId="0" applyNumberFormat="1" applyFont="1" applyBorder="1" applyAlignment="1">
      <alignment vertical="justify"/>
    </xf>
    <xf numFmtId="0" fontId="39" fillId="0" borderId="0" xfId="0" applyFont="1"/>
    <xf numFmtId="0" fontId="41" fillId="0" borderId="0" xfId="0" applyFont="1"/>
    <xf numFmtId="4" fontId="40" fillId="0" borderId="0" xfId="0" applyNumberFormat="1" applyFont="1"/>
    <xf numFmtId="4" fontId="42" fillId="0" borderId="0" xfId="1" applyNumberFormat="1" applyFont="1" applyBorder="1" applyAlignment="1">
      <alignment horizontal="center"/>
    </xf>
    <xf numFmtId="4" fontId="36" fillId="0" borderId="0" xfId="1" applyNumberFormat="1" applyFont="1" applyBorder="1"/>
    <xf numFmtId="0" fontId="4" fillId="0" borderId="0" xfId="1" applyFont="1" applyFill="1" applyBorder="1"/>
    <xf numFmtId="4" fontId="30" fillId="0" borderId="0" xfId="0" applyNumberFormat="1" applyFont="1" applyFill="1" applyBorder="1"/>
    <xf numFmtId="0" fontId="25" fillId="0" borderId="50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9" fillId="0" borderId="7" xfId="1" applyFont="1" applyFill="1" applyBorder="1"/>
    <xf numFmtId="4" fontId="26" fillId="0" borderId="12" xfId="0" applyNumberFormat="1" applyFont="1" applyBorder="1"/>
    <xf numFmtId="0" fontId="43" fillId="0" borderId="0" xfId="0" applyFont="1"/>
    <xf numFmtId="0" fontId="40" fillId="0" borderId="0" xfId="0" applyFont="1"/>
    <xf numFmtId="0" fontId="12" fillId="0" borderId="19" xfId="0" applyFont="1" applyBorder="1"/>
    <xf numFmtId="4" fontId="25" fillId="0" borderId="35" xfId="0" applyNumberFormat="1" applyFont="1" applyBorder="1"/>
    <xf numFmtId="0" fontId="12" fillId="0" borderId="0" xfId="0" applyFont="1" applyBorder="1"/>
    <xf numFmtId="4" fontId="25" fillId="0" borderId="0" xfId="0" applyNumberFormat="1" applyFont="1" applyBorder="1"/>
    <xf numFmtId="0" fontId="42" fillId="0" borderId="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41" fillId="0" borderId="0" xfId="0" applyFont="1" applyBorder="1"/>
    <xf numFmtId="0" fontId="42" fillId="0" borderId="1" xfId="1" applyFont="1" applyBorder="1"/>
    <xf numFmtId="0" fontId="33" fillId="0" borderId="0" xfId="0" applyFont="1" applyBorder="1"/>
    <xf numFmtId="0" fontId="44" fillId="0" borderId="0" xfId="0" applyFont="1" applyBorder="1"/>
    <xf numFmtId="0" fontId="42" fillId="0" borderId="0" xfId="1" applyFont="1" applyBorder="1"/>
    <xf numFmtId="0" fontId="19" fillId="0" borderId="0" xfId="0" applyFont="1"/>
    <xf numFmtId="0" fontId="19" fillId="0" borderId="0" xfId="0" applyFont="1" applyBorder="1"/>
    <xf numFmtId="0" fontId="9" fillId="0" borderId="2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justify"/>
    </xf>
    <xf numFmtId="4" fontId="19" fillId="0" borderId="6" xfId="0" applyNumberFormat="1" applyFont="1" applyFill="1" applyBorder="1" applyAlignment="1">
      <alignment horizontal="right" vertical="justify"/>
    </xf>
    <xf numFmtId="4" fontId="19" fillId="0" borderId="12" xfId="0" applyNumberFormat="1" applyFont="1" applyFill="1" applyBorder="1" applyAlignment="1">
      <alignment horizontal="right" vertical="justify"/>
    </xf>
    <xf numFmtId="0" fontId="19" fillId="0" borderId="8" xfId="1" applyFont="1" applyFill="1" applyBorder="1" applyAlignment="1">
      <alignment horizontal="left"/>
    </xf>
    <xf numFmtId="0" fontId="13" fillId="0" borderId="10" xfId="0" applyFont="1" applyFill="1" applyBorder="1"/>
    <xf numFmtId="4" fontId="19" fillId="0" borderId="13" xfId="0" applyNumberFormat="1" applyFont="1" applyFill="1" applyBorder="1" applyAlignment="1">
      <alignment horizontal="right" vertical="justify"/>
    </xf>
    <xf numFmtId="4" fontId="12" fillId="0" borderId="2" xfId="0" applyNumberFormat="1" applyFont="1" applyBorder="1"/>
    <xf numFmtId="4" fontId="12" fillId="0" borderId="0" xfId="0" applyNumberFormat="1" applyFont="1" applyBorder="1"/>
    <xf numFmtId="4" fontId="0" fillId="0" borderId="0" xfId="0" applyNumberFormat="1" applyBorder="1"/>
    <xf numFmtId="4" fontId="12" fillId="0" borderId="0" xfId="0" applyNumberFormat="1" applyFont="1" applyFill="1" applyBorder="1"/>
    <xf numFmtId="3" fontId="12" fillId="0" borderId="0" xfId="0" applyNumberFormat="1" applyFont="1" applyBorder="1"/>
    <xf numFmtId="0" fontId="45" fillId="0" borderId="0" xfId="0" applyFont="1"/>
    <xf numFmtId="4" fontId="45" fillId="0" borderId="0" xfId="0" applyNumberFormat="1" applyFont="1"/>
    <xf numFmtId="0" fontId="46" fillId="0" borderId="0" xfId="0" applyFont="1"/>
    <xf numFmtId="4" fontId="46" fillId="0" borderId="0" xfId="0" applyNumberFormat="1" applyFont="1"/>
    <xf numFmtId="0" fontId="13" fillId="0" borderId="8" xfId="0" applyFont="1" applyFill="1" applyBorder="1"/>
    <xf numFmtId="4" fontId="11" fillId="0" borderId="6" xfId="0" applyNumberFormat="1" applyFont="1" applyBorder="1"/>
    <xf numFmtId="4" fontId="19" fillId="0" borderId="5" xfId="0" applyNumberFormat="1" applyFont="1" applyFill="1" applyBorder="1" applyAlignment="1">
      <alignment horizontal="right" vertical="justify"/>
    </xf>
    <xf numFmtId="0" fontId="3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4" fontId="19" fillId="0" borderId="0" xfId="0" applyNumberFormat="1" applyFont="1" applyFill="1" applyBorder="1" applyAlignment="1">
      <alignment horizontal="right" vertical="justify"/>
    </xf>
    <xf numFmtId="0" fontId="3" fillId="0" borderId="16" xfId="0" applyFont="1" applyBorder="1" applyAlignment="1">
      <alignment horizontal="center"/>
    </xf>
    <xf numFmtId="4" fontId="19" fillId="0" borderId="51" xfId="0" applyNumberFormat="1" applyFont="1" applyFill="1" applyBorder="1" applyAlignment="1">
      <alignment horizontal="right" vertical="justify"/>
    </xf>
    <xf numFmtId="0" fontId="13" fillId="0" borderId="0" xfId="0" applyFont="1" applyFill="1" applyBorder="1"/>
    <xf numFmtId="4" fontId="19" fillId="0" borderId="55" xfId="0" applyNumberFormat="1" applyFont="1" applyFill="1" applyBorder="1" applyAlignment="1">
      <alignment horizontal="right" vertical="justify"/>
    </xf>
    <xf numFmtId="4" fontId="12" fillId="0" borderId="25" xfId="0" applyNumberFormat="1" applyFont="1" applyBorder="1"/>
    <xf numFmtId="4" fontId="42" fillId="0" borderId="0" xfId="0" applyNumberFormat="1" applyFont="1" applyBorder="1"/>
    <xf numFmtId="0" fontId="47" fillId="0" borderId="0" xfId="0" applyFont="1"/>
    <xf numFmtId="0" fontId="48" fillId="0" borderId="0" xfId="0" applyFont="1"/>
    <xf numFmtId="4" fontId="48" fillId="0" borderId="0" xfId="0" applyNumberFormat="1" applyFont="1"/>
    <xf numFmtId="4" fontId="49" fillId="0" borderId="0" xfId="1" applyNumberFormat="1" applyFont="1" applyFill="1" applyBorder="1"/>
    <xf numFmtId="0" fontId="49" fillId="0" borderId="0" xfId="1" applyNumberFormat="1" applyFont="1" applyFill="1" applyBorder="1"/>
    <xf numFmtId="4" fontId="50" fillId="0" borderId="0" xfId="1" applyNumberFormat="1" applyFont="1" applyFill="1" applyBorder="1"/>
    <xf numFmtId="0" fontId="20" fillId="0" borderId="0" xfId="0" applyFont="1" applyFill="1"/>
    <xf numFmtId="0" fontId="1" fillId="0" borderId="0" xfId="1" applyFont="1" applyFill="1"/>
    <xf numFmtId="0" fontId="9" fillId="0" borderId="0" xfId="1" applyFont="1" applyFill="1"/>
    <xf numFmtId="0" fontId="13" fillId="0" borderId="0" xfId="0" applyFont="1" applyFill="1"/>
    <xf numFmtId="4" fontId="42" fillId="0" borderId="0" xfId="0" applyNumberFormat="1" applyFont="1" applyFill="1" applyBorder="1"/>
    <xf numFmtId="0" fontId="4" fillId="0" borderId="0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/>
    </xf>
    <xf numFmtId="4" fontId="1" fillId="0" borderId="0" xfId="1" applyNumberFormat="1" applyFont="1" applyFill="1" applyBorder="1"/>
    <xf numFmtId="4" fontId="13" fillId="0" borderId="0" xfId="0" applyNumberFormat="1" applyFont="1" applyFill="1" applyBorder="1"/>
    <xf numFmtId="0" fontId="1" fillId="0" borderId="0" xfId="1" applyFont="1" applyFill="1" applyBorder="1"/>
    <xf numFmtId="4" fontId="25" fillId="0" borderId="0" xfId="0" applyNumberFormat="1" applyFont="1" applyFill="1" applyBorder="1"/>
    <xf numFmtId="0" fontId="9" fillId="0" borderId="0" xfId="0" applyFont="1" applyFill="1" applyBorder="1"/>
    <xf numFmtId="0" fontId="26" fillId="0" borderId="0" xfId="0" applyFont="1" applyFill="1"/>
    <xf numFmtId="4" fontId="26" fillId="0" borderId="0" xfId="0" applyNumberFormat="1" applyFont="1" applyFill="1" applyBorder="1"/>
    <xf numFmtId="4" fontId="50" fillId="0" borderId="0" xfId="0" applyNumberFormat="1" applyFont="1" applyFill="1"/>
    <xf numFmtId="4" fontId="50" fillId="0" borderId="0" xfId="0" applyNumberFormat="1" applyFont="1" applyFill="1" applyBorder="1"/>
    <xf numFmtId="4" fontId="50" fillId="0" borderId="0" xfId="0" applyNumberFormat="1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4" fontId="50" fillId="0" borderId="12" xfId="0" applyNumberFormat="1" applyFont="1" applyBorder="1"/>
    <xf numFmtId="4" fontId="50" fillId="0" borderId="29" xfId="0" applyNumberFormat="1" applyFont="1" applyBorder="1"/>
    <xf numFmtId="0" fontId="25" fillId="0" borderId="36" xfId="0" applyFont="1" applyBorder="1"/>
    <xf numFmtId="4" fontId="26" fillId="0" borderId="0" xfId="0" applyNumberFormat="1" applyFont="1" applyBorder="1"/>
    <xf numFmtId="0" fontId="26" fillId="0" borderId="0" xfId="0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4" fontId="26" fillId="0" borderId="6" xfId="0" applyNumberFormat="1" applyFont="1" applyBorder="1"/>
    <xf numFmtId="4" fontId="26" fillId="0" borderId="5" xfId="0" applyNumberFormat="1" applyFont="1" applyBorder="1"/>
    <xf numFmtId="4" fontId="25" fillId="0" borderId="6" xfId="0" applyNumberFormat="1" applyFont="1" applyBorder="1"/>
    <xf numFmtId="0" fontId="1" fillId="0" borderId="11" xfId="1" applyFont="1" applyFill="1" applyBorder="1"/>
    <xf numFmtId="4" fontId="26" fillId="0" borderId="2" xfId="0" applyNumberFormat="1" applyFont="1" applyBorder="1"/>
    <xf numFmtId="4" fontId="25" fillId="0" borderId="2" xfId="0" applyNumberFormat="1" applyFont="1" applyBorder="1"/>
    <xf numFmtId="0" fontId="27" fillId="0" borderId="0" xfId="1" applyFont="1" applyFill="1" applyBorder="1"/>
    <xf numFmtId="0" fontId="9" fillId="0" borderId="0" xfId="1" applyFont="1" applyFill="1" applyBorder="1"/>
    <xf numFmtId="0" fontId="1" fillId="0" borderId="2" xfId="1" applyFont="1" applyFill="1" applyBorder="1"/>
    <xf numFmtId="4" fontId="25" fillId="0" borderId="16" xfId="0" applyNumberFormat="1" applyFont="1" applyBorder="1"/>
    <xf numFmtId="0" fontId="12" fillId="0" borderId="11" xfId="0" applyFont="1" applyFill="1" applyBorder="1"/>
    <xf numFmtId="4" fontId="25" fillId="0" borderId="23" xfId="0" applyNumberFormat="1" applyFont="1" applyBorder="1"/>
    <xf numFmtId="4" fontId="0" fillId="0" borderId="0" xfId="0" applyNumberFormat="1" applyFill="1" applyBorder="1"/>
    <xf numFmtId="4" fontId="26" fillId="0" borderId="51" xfId="0" applyNumberFormat="1" applyFont="1" applyBorder="1"/>
    <xf numFmtId="0" fontId="1" fillId="0" borderId="16" xfId="1" applyFont="1" applyFill="1" applyBorder="1" applyAlignment="1">
      <alignment horizontal="center"/>
    </xf>
    <xf numFmtId="0" fontId="1" fillId="0" borderId="0" xfId="0" applyFont="1" applyBorder="1"/>
    <xf numFmtId="4" fontId="27" fillId="10" borderId="0" xfId="0" applyNumberFormat="1" applyFont="1" applyFill="1" applyBorder="1"/>
    <xf numFmtId="4" fontId="1" fillId="0" borderId="0" xfId="1" applyNumberFormat="1" applyFont="1" applyBorder="1"/>
    <xf numFmtId="0" fontId="1" fillId="0" borderId="0" xfId="1" applyFont="1"/>
    <xf numFmtId="0" fontId="9" fillId="0" borderId="0" xfId="1" applyFont="1" applyBorder="1"/>
    <xf numFmtId="0" fontId="1" fillId="0" borderId="46" xfId="1" applyFont="1" applyFill="1" applyBorder="1" applyAlignment="1">
      <alignment horizontal="center"/>
    </xf>
    <xf numFmtId="0" fontId="9" fillId="0" borderId="37" xfId="1" applyFont="1" applyFill="1" applyBorder="1" applyAlignment="1">
      <alignment horizontal="center" vertical="justify"/>
    </xf>
    <xf numFmtId="0" fontId="9" fillId="0" borderId="46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9" fillId="0" borderId="43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9" fillId="0" borderId="0" xfId="0" applyNumberFormat="1" applyFont="1" applyBorder="1" applyAlignment="1">
      <alignment vertical="justify"/>
    </xf>
    <xf numFmtId="4" fontId="9" fillId="0" borderId="0" xfId="1" applyNumberFormat="1" applyFont="1" applyFill="1" applyBorder="1"/>
    <xf numFmtId="0" fontId="1" fillId="0" borderId="21" xfId="1" applyFont="1" applyFill="1" applyBorder="1"/>
    <xf numFmtId="0" fontId="1" fillId="0" borderId="31" xfId="1" applyFont="1" applyFill="1" applyBorder="1"/>
    <xf numFmtId="4" fontId="1" fillId="0" borderId="58" xfId="1" applyNumberFormat="1" applyFont="1" applyFill="1" applyBorder="1"/>
    <xf numFmtId="0" fontId="1" fillId="0" borderId="0" xfId="1" applyFont="1" applyBorder="1"/>
    <xf numFmtId="0" fontId="53" fillId="0" borderId="0" xfId="0" applyFont="1"/>
    <xf numFmtId="4" fontId="50" fillId="0" borderId="0" xfId="0" applyNumberFormat="1" applyFont="1"/>
    <xf numFmtId="0" fontId="50" fillId="0" borderId="0" xfId="0" applyFont="1"/>
    <xf numFmtId="164" fontId="50" fillId="0" borderId="0" xfId="0" applyNumberFormat="1" applyFont="1"/>
    <xf numFmtId="0" fontId="1" fillId="0" borderId="37" xfId="1" applyFont="1" applyBorder="1" applyAlignment="1">
      <alignment horizontal="center"/>
    </xf>
    <xf numFmtId="0" fontId="1" fillId="0" borderId="46" xfId="1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9" fillId="0" borderId="6" xfId="1" applyFont="1" applyFill="1" applyBorder="1"/>
    <xf numFmtId="4" fontId="1" fillId="0" borderId="51" xfId="1" applyNumberFormat="1" applyFont="1" applyFill="1" applyBorder="1" applyAlignment="1">
      <alignment horizontal="right"/>
    </xf>
    <xf numFmtId="0" fontId="9" fillId="0" borderId="12" xfId="1" applyFont="1" applyFill="1" applyBorder="1"/>
    <xf numFmtId="0" fontId="9" fillId="0" borderId="13" xfId="1" applyFont="1" applyFill="1" applyBorder="1"/>
    <xf numFmtId="0" fontId="1" fillId="0" borderId="1" xfId="1" applyFont="1" applyBorder="1"/>
    <xf numFmtId="0" fontId="1" fillId="0" borderId="24" xfId="1" applyFont="1" applyBorder="1"/>
    <xf numFmtId="4" fontId="1" fillId="0" borderId="25" xfId="1" applyNumberFormat="1" applyFont="1" applyFill="1" applyBorder="1" applyAlignment="1">
      <alignment horizontal="right"/>
    </xf>
    <xf numFmtId="0" fontId="53" fillId="0" borderId="0" xfId="0" applyFont="1" applyBorder="1"/>
    <xf numFmtId="0" fontId="9" fillId="0" borderId="50" xfId="1" applyFont="1" applyFill="1" applyBorder="1"/>
    <xf numFmtId="0" fontId="9" fillId="0" borderId="57" xfId="1" applyFont="1" applyFill="1" applyBorder="1"/>
    <xf numFmtId="4" fontId="9" fillId="0" borderId="12" xfId="0" applyNumberFormat="1" applyFont="1" applyFill="1" applyBorder="1" applyAlignment="1">
      <alignment horizontal="right" vertical="justify"/>
    </xf>
    <xf numFmtId="0" fontId="9" fillId="0" borderId="19" xfId="1" applyFont="1" applyFill="1" applyBorder="1"/>
    <xf numFmtId="0" fontId="9" fillId="0" borderId="59" xfId="1" applyFont="1" applyFill="1" applyBorder="1"/>
    <xf numFmtId="0" fontId="1" fillId="0" borderId="21" xfId="1" applyFont="1" applyBorder="1"/>
    <xf numFmtId="4" fontId="1" fillId="0" borderId="0" xfId="1" applyNumberFormat="1" applyFont="1" applyBorder="1" applyAlignment="1">
      <alignment horizontal="right"/>
    </xf>
    <xf numFmtId="0" fontId="29" fillId="0" borderId="0" xfId="0" applyFont="1"/>
    <xf numFmtId="4" fontId="54" fillId="0" borderId="0" xfId="0" applyNumberFormat="1" applyFont="1"/>
    <xf numFmtId="0" fontId="19" fillId="0" borderId="0" xfId="0" applyFont="1" applyFill="1"/>
    <xf numFmtId="0" fontId="29" fillId="0" borderId="0" xfId="0" applyFont="1" applyFill="1"/>
    <xf numFmtId="4" fontId="38" fillId="0" borderId="0" xfId="0" applyNumberFormat="1" applyFont="1" applyBorder="1"/>
    <xf numFmtId="0" fontId="55" fillId="0" borderId="0" xfId="0" applyFont="1" applyFill="1"/>
    <xf numFmtId="0" fontId="56" fillId="0" borderId="0" xfId="0" applyFont="1" applyFill="1"/>
    <xf numFmtId="0" fontId="9" fillId="0" borderId="37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21" fillId="0" borderId="43" xfId="1" applyFont="1" applyBorder="1" applyAlignment="1">
      <alignment horizontal="center" vertical="justify"/>
    </xf>
    <xf numFmtId="0" fontId="4" fillId="0" borderId="43" xfId="1" applyFont="1" applyBorder="1" applyAlignment="1">
      <alignment horizontal="center" vertical="justify"/>
    </xf>
    <xf numFmtId="0" fontId="21" fillId="0" borderId="49" xfId="1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29" fillId="0" borderId="0" xfId="0" applyFont="1" applyBorder="1"/>
    <xf numFmtId="0" fontId="11" fillId="0" borderId="1" xfId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9" fillId="0" borderId="17" xfId="1" applyFont="1" applyFill="1" applyBorder="1"/>
    <xf numFmtId="0" fontId="19" fillId="0" borderId="22" xfId="1" applyFont="1" applyFill="1" applyBorder="1"/>
    <xf numFmtId="4" fontId="19" fillId="0" borderId="23" xfId="0" applyNumberFormat="1" applyFont="1" applyBorder="1" applyAlignment="1">
      <alignment horizontal="right" vertical="justify"/>
    </xf>
    <xf numFmtId="0" fontId="11" fillId="0" borderId="1" xfId="1" applyFont="1" applyBorder="1"/>
    <xf numFmtId="4" fontId="11" fillId="0" borderId="3" xfId="1" applyNumberFormat="1" applyFont="1" applyBorder="1"/>
    <xf numFmtId="4" fontId="11" fillId="0" borderId="16" xfId="1" applyNumberFormat="1" applyFont="1" applyBorder="1"/>
    <xf numFmtId="0" fontId="25" fillId="0" borderId="0" xfId="0" applyFont="1" applyFill="1" applyBorder="1"/>
    <xf numFmtId="0" fontId="3" fillId="11" borderId="50" xfId="0" applyFont="1" applyFill="1" applyBorder="1" applyAlignment="1">
      <alignment horizontal="right"/>
    </xf>
    <xf numFmtId="0" fontId="3" fillId="11" borderId="28" xfId="0" applyFont="1" applyFill="1" applyBorder="1"/>
    <xf numFmtId="4" fontId="19" fillId="11" borderId="6" xfId="0" applyNumberFormat="1" applyFont="1" applyFill="1" applyBorder="1" applyAlignment="1">
      <alignment horizontal="right"/>
    </xf>
    <xf numFmtId="4" fontId="1" fillId="11" borderId="6" xfId="0" applyNumberFormat="1" applyFont="1" applyFill="1" applyBorder="1" applyAlignment="1">
      <alignment horizontal="right"/>
    </xf>
    <xf numFmtId="4" fontId="9" fillId="11" borderId="6" xfId="0" applyNumberFormat="1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3" fillId="11" borderId="12" xfId="0" applyFont="1" applyFill="1" applyBorder="1"/>
    <xf numFmtId="4" fontId="19" fillId="11" borderId="12" xfId="0" applyNumberFormat="1" applyFont="1" applyFill="1" applyBorder="1" applyAlignment="1">
      <alignment horizontal="right"/>
    </xf>
    <xf numFmtId="4" fontId="9" fillId="11" borderId="12" xfId="0" applyNumberFormat="1" applyFont="1" applyFill="1" applyBorder="1" applyAlignment="1">
      <alignment horizontal="right"/>
    </xf>
    <xf numFmtId="0" fontId="3" fillId="11" borderId="19" xfId="0" applyFont="1" applyFill="1" applyBorder="1" applyAlignment="1">
      <alignment horizontal="right"/>
    </xf>
    <xf numFmtId="0" fontId="3" fillId="11" borderId="35" xfId="0" applyFont="1" applyFill="1" applyBorder="1"/>
    <xf numFmtId="4" fontId="19" fillId="11" borderId="13" xfId="0" applyNumberFormat="1" applyFont="1" applyFill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Border="1"/>
    <xf numFmtId="4" fontId="27" fillId="0" borderId="0" xfId="0" applyNumberFormat="1" applyFont="1" applyBorder="1"/>
    <xf numFmtId="0" fontId="25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2" fillId="0" borderId="60" xfId="0" applyFont="1" applyBorder="1"/>
    <xf numFmtId="4" fontId="12" fillId="0" borderId="53" xfId="0" applyNumberFormat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4" fontId="9" fillId="0" borderId="6" xfId="0" applyNumberFormat="1" applyFont="1" applyBorder="1"/>
    <xf numFmtId="4" fontId="9" fillId="0" borderId="25" xfId="0" applyNumberFormat="1" applyFont="1" applyBorder="1"/>
    <xf numFmtId="4" fontId="50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3" fillId="0" borderId="59" xfId="0" applyFont="1" applyFill="1" applyBorder="1"/>
    <xf numFmtId="4" fontId="1" fillId="0" borderId="2" xfId="0" applyNumberFormat="1" applyFont="1" applyBorder="1"/>
    <xf numFmtId="4" fontId="1" fillId="0" borderId="25" xfId="0" applyNumberFormat="1" applyFont="1" applyBorder="1"/>
    <xf numFmtId="0" fontId="57" fillId="0" borderId="0" xfId="0" applyFont="1"/>
    <xf numFmtId="0" fontId="57" fillId="0" borderId="0" xfId="1" applyFont="1"/>
    <xf numFmtId="4" fontId="9" fillId="0" borderId="0" xfId="0" applyNumberFormat="1" applyFont="1" applyFill="1" applyBorder="1" applyAlignment="1">
      <alignment horizontal="right" vertical="justify"/>
    </xf>
    <xf numFmtId="4" fontId="9" fillId="0" borderId="29" xfId="0" applyNumberFormat="1" applyFont="1" applyFill="1" applyBorder="1" applyAlignment="1">
      <alignment horizontal="right" vertical="justify"/>
    </xf>
    <xf numFmtId="4" fontId="9" fillId="0" borderId="39" xfId="0" applyNumberFormat="1" applyFont="1" applyFill="1" applyBorder="1" applyAlignment="1">
      <alignment horizontal="right" vertical="justify"/>
    </xf>
    <xf numFmtId="4" fontId="1" fillId="0" borderId="2" xfId="1" applyNumberFormat="1" applyFont="1" applyBorder="1"/>
    <xf numFmtId="4" fontId="1" fillId="0" borderId="3" xfId="1" applyNumberFormat="1" applyFont="1" applyBorder="1"/>
    <xf numFmtId="4" fontId="1" fillId="0" borderId="16" xfId="1" applyNumberFormat="1" applyFont="1" applyBorder="1"/>
    <xf numFmtId="4" fontId="19" fillId="0" borderId="0" xfId="0" applyNumberFormat="1" applyFont="1" applyBorder="1" applyAlignment="1">
      <alignment horizontal="right" vertical="justify"/>
    </xf>
    <xf numFmtId="4" fontId="29" fillId="0" borderId="0" xfId="0" applyNumberFormat="1" applyFont="1" applyBorder="1"/>
    <xf numFmtId="4" fontId="11" fillId="0" borderId="0" xfId="1" applyNumberFormat="1" applyFont="1" applyBorder="1"/>
    <xf numFmtId="4" fontId="19" fillId="0" borderId="32" xfId="0" applyNumberFormat="1" applyFont="1" applyBorder="1" applyAlignment="1">
      <alignment horizontal="right" vertical="justify"/>
    </xf>
    <xf numFmtId="0" fontId="26" fillId="0" borderId="0" xfId="0" applyFont="1" applyBorder="1" applyAlignment="1">
      <alignment horizontal="center"/>
    </xf>
    <xf numFmtId="4" fontId="9" fillId="0" borderId="4" xfId="0" applyNumberFormat="1" applyFont="1" applyBorder="1"/>
    <xf numFmtId="4" fontId="9" fillId="0" borderId="30" xfId="0" applyNumberFormat="1" applyFont="1" applyBorder="1"/>
    <xf numFmtId="0" fontId="6" fillId="0" borderId="24" xfId="0" applyFont="1" applyBorder="1" applyAlignment="1">
      <alignment horizontal="center"/>
    </xf>
    <xf numFmtId="4" fontId="14" fillId="0" borderId="40" xfId="0" applyNumberFormat="1" applyFont="1" applyFill="1" applyBorder="1"/>
    <xf numFmtId="4" fontId="3" fillId="0" borderId="4" xfId="0" applyNumberFormat="1" applyFont="1" applyFill="1" applyBorder="1"/>
    <xf numFmtId="4" fontId="15" fillId="0" borderId="4" xfId="0" applyNumberFormat="1" applyFont="1" applyFill="1" applyBorder="1"/>
    <xf numFmtId="0" fontId="1" fillId="3" borderId="11" xfId="1" applyFont="1" applyFill="1" applyBorder="1" applyAlignment="1">
      <alignment horizontal="center"/>
    </xf>
    <xf numFmtId="4" fontId="3" fillId="3" borderId="6" xfId="0" applyNumberFormat="1" applyFont="1" applyFill="1" applyBorder="1"/>
    <xf numFmtId="4" fontId="15" fillId="3" borderId="6" xfId="0" applyNumberFormat="1" applyFont="1" applyFill="1" applyBorder="1"/>
    <xf numFmtId="4" fontId="3" fillId="3" borderId="23" xfId="0" applyNumberFormat="1" applyFont="1" applyFill="1" applyBorder="1"/>
    <xf numFmtId="4" fontId="6" fillId="3" borderId="2" xfId="0" applyNumberFormat="1" applyFont="1" applyFill="1" applyBorder="1"/>
    <xf numFmtId="0" fontId="6" fillId="3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4" fontId="6" fillId="5" borderId="2" xfId="0" applyNumberFormat="1" applyFont="1" applyFill="1" applyBorder="1"/>
    <xf numFmtId="0" fontId="3" fillId="0" borderId="38" xfId="0" applyFont="1" applyBorder="1"/>
    <xf numFmtId="0" fontId="1" fillId="3" borderId="3" xfId="1" applyFont="1" applyFill="1" applyBorder="1" applyAlignment="1">
      <alignment horizontal="center"/>
    </xf>
    <xf numFmtId="4" fontId="3" fillId="3" borderId="44" xfId="0" applyNumberFormat="1" applyFont="1" applyFill="1" applyBorder="1"/>
    <xf numFmtId="4" fontId="14" fillId="3" borderId="40" xfId="0" applyNumberFormat="1" applyFont="1" applyFill="1" applyBorder="1"/>
    <xf numFmtId="4" fontId="10" fillId="3" borderId="2" xfId="0" applyNumberFormat="1" applyFont="1" applyFill="1" applyBorder="1"/>
    <xf numFmtId="0" fontId="6" fillId="3" borderId="0" xfId="0" applyFont="1" applyFill="1"/>
    <xf numFmtId="4" fontId="6" fillId="3" borderId="0" xfId="0" applyNumberFormat="1" applyFont="1" applyFill="1"/>
    <xf numFmtId="0" fontId="6" fillId="5" borderId="16" xfId="0" applyFont="1" applyFill="1" applyBorder="1" applyAlignment="1">
      <alignment horizontal="center"/>
    </xf>
    <xf numFmtId="4" fontId="3" fillId="5" borderId="30" xfId="0" applyNumberFormat="1" applyFont="1" applyFill="1" applyBorder="1"/>
    <xf numFmtId="0" fontId="3" fillId="0" borderId="9" xfId="0" applyFont="1" applyFill="1" applyBorder="1"/>
    <xf numFmtId="4" fontId="6" fillId="5" borderId="25" xfId="0" applyNumberFormat="1" applyFont="1" applyFill="1" applyBorder="1"/>
    <xf numFmtId="4" fontId="3" fillId="5" borderId="45" xfId="0" applyNumberFormat="1" applyFont="1" applyFill="1" applyBorder="1"/>
    <xf numFmtId="4" fontId="14" fillId="5" borderId="61" xfId="0" applyNumberFormat="1" applyFont="1" applyFill="1" applyBorder="1"/>
    <xf numFmtId="4" fontId="14" fillId="0" borderId="38" xfId="0" applyNumberFormat="1" applyFont="1" applyFill="1" applyBorder="1"/>
    <xf numFmtId="4" fontId="14" fillId="3" borderId="62" xfId="0" applyNumberFormat="1" applyFont="1" applyFill="1" applyBorder="1"/>
    <xf numFmtId="4" fontId="3" fillId="0" borderId="40" xfId="0" applyNumberFormat="1" applyFont="1" applyFill="1" applyBorder="1"/>
    <xf numFmtId="4" fontId="15" fillId="0" borderId="40" xfId="0" applyNumberFormat="1" applyFont="1" applyFill="1" applyBorder="1"/>
    <xf numFmtId="4" fontId="3" fillId="0" borderId="54" xfId="0" applyNumberFormat="1" applyFont="1" applyFill="1" applyBorder="1"/>
    <xf numFmtId="4" fontId="6" fillId="0" borderId="26" xfId="0" applyNumberFormat="1" applyFont="1" applyFill="1" applyBorder="1"/>
    <xf numFmtId="4" fontId="3" fillId="5" borderId="5" xfId="0" applyNumberFormat="1" applyFont="1" applyFill="1" applyBorder="1"/>
    <xf numFmtId="4" fontId="6" fillId="5" borderId="1" xfId="0" applyNumberFormat="1" applyFont="1" applyFill="1" applyBorder="1"/>
    <xf numFmtId="0" fontId="3" fillId="0" borderId="52" xfId="0" applyFont="1" applyFill="1" applyBorder="1"/>
    <xf numFmtId="0" fontId="6" fillId="0" borderId="26" xfId="0" applyFont="1" applyBorder="1" applyAlignment="1">
      <alignment horizontal="center"/>
    </xf>
    <xf numFmtId="4" fontId="3" fillId="0" borderId="62" xfId="0" applyNumberFormat="1" applyFont="1" applyFill="1" applyBorder="1"/>
    <xf numFmtId="4" fontId="3" fillId="0" borderId="38" xfId="0" applyNumberFormat="1" applyFont="1" applyFill="1" applyBorder="1"/>
    <xf numFmtId="4" fontId="3" fillId="5" borderId="52" xfId="0" applyNumberFormat="1" applyFont="1" applyFill="1" applyBorder="1"/>
    <xf numFmtId="4" fontId="14" fillId="0" borderId="62" xfId="0" applyNumberFormat="1" applyFont="1" applyFill="1" applyBorder="1"/>
    <xf numFmtId="4" fontId="10" fillId="5" borderId="25" xfId="0" applyNumberFormat="1" applyFont="1" applyFill="1" applyBorder="1"/>
    <xf numFmtId="4" fontId="14" fillId="5" borderId="56" xfId="0" applyNumberFormat="1" applyFont="1" applyFill="1" applyBorder="1"/>
    <xf numFmtId="4" fontId="10" fillId="5" borderId="1" xfId="0" applyNumberFormat="1" applyFont="1" applyFill="1" applyBorder="1"/>
    <xf numFmtId="4" fontId="14" fillId="0" borderId="51" xfId="0" applyNumberFormat="1" applyFont="1" applyFill="1" applyBorder="1"/>
    <xf numFmtId="4" fontId="14" fillId="0" borderId="58" xfId="0" applyNumberFormat="1" applyFont="1" applyFill="1" applyBorder="1"/>
    <xf numFmtId="0" fontId="3" fillId="0" borderId="20" xfId="0" applyFont="1" applyFill="1" applyBorder="1"/>
    <xf numFmtId="4" fontId="3" fillId="3" borderId="12" xfId="0" applyNumberFormat="1" applyFont="1" applyFill="1" applyBorder="1"/>
    <xf numFmtId="4" fontId="6" fillId="5" borderId="0" xfId="0" applyNumberFormat="1" applyFont="1" applyFill="1"/>
    <xf numFmtId="0" fontId="26" fillId="0" borderId="14" xfId="0" applyFont="1" applyFill="1" applyBorder="1"/>
    <xf numFmtId="0" fontId="25" fillId="0" borderId="16" xfId="0" applyFont="1" applyFill="1" applyBorder="1" applyAlignment="1">
      <alignment horizontal="center" vertical="center"/>
    </xf>
    <xf numFmtId="4" fontId="19" fillId="0" borderId="30" xfId="0" applyNumberFormat="1" applyFont="1" applyFill="1" applyBorder="1"/>
    <xf numFmtId="4" fontId="11" fillId="0" borderId="16" xfId="0" applyNumberFormat="1" applyFont="1" applyFill="1" applyBorder="1"/>
    <xf numFmtId="0" fontId="25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/>
    <xf numFmtId="4" fontId="3" fillId="3" borderId="13" xfId="0" applyNumberFormat="1" applyFont="1" applyFill="1" applyBorder="1"/>
    <xf numFmtId="4" fontId="15" fillId="3" borderId="12" xfId="0" applyNumberFormat="1" applyFont="1" applyFill="1" applyBorder="1"/>
    <xf numFmtId="4" fontId="3" fillId="5" borderId="12" xfId="0" applyNumberFormat="1" applyFont="1" applyFill="1" applyBorder="1"/>
    <xf numFmtId="4" fontId="3" fillId="5" borderId="13" xfId="0" applyNumberFormat="1" applyFont="1" applyFill="1" applyBorder="1"/>
    <xf numFmtId="4" fontId="51" fillId="0" borderId="0" xfId="0" applyNumberFormat="1" applyFont="1" applyBorder="1" applyAlignment="1">
      <alignment horizontal="center"/>
    </xf>
    <xf numFmtId="0" fontId="17" fillId="0" borderId="1" xfId="0" applyFont="1" applyFill="1" applyBorder="1"/>
    <xf numFmtId="0" fontId="6" fillId="0" borderId="24" xfId="0" applyFont="1" applyFill="1" applyBorder="1"/>
    <xf numFmtId="4" fontId="17" fillId="0" borderId="27" xfId="0" applyNumberFormat="1" applyFont="1" applyFill="1" applyBorder="1"/>
    <xf numFmtId="4" fontId="52" fillId="0" borderId="0" xfId="0" applyNumberFormat="1" applyFont="1" applyAlignment="1">
      <alignment horizontal="center"/>
    </xf>
    <xf numFmtId="4" fontId="6" fillId="5" borderId="12" xfId="0" applyNumberFormat="1" applyFont="1" applyFill="1" applyBorder="1"/>
    <xf numFmtId="0" fontId="6" fillId="5" borderId="12" xfId="0" applyFont="1" applyFill="1" applyBorder="1"/>
    <xf numFmtId="4" fontId="6" fillId="5" borderId="6" xfId="0" applyNumberFormat="1" applyFont="1" applyFill="1" applyBorder="1"/>
    <xf numFmtId="0" fontId="6" fillId="5" borderId="25" xfId="0" applyFont="1" applyFill="1" applyBorder="1" applyAlignment="1">
      <alignment horizontal="center"/>
    </xf>
    <xf numFmtId="4" fontId="6" fillId="5" borderId="13" xfId="0" applyNumberFormat="1" applyFont="1" applyFill="1" applyBorder="1"/>
    <xf numFmtId="0" fontId="6" fillId="0" borderId="0" xfId="0" applyFont="1"/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2" fillId="0" borderId="43" xfId="0" applyFont="1" applyBorder="1" applyAlignment="1">
      <alignment horizontal="center" vertical="justify"/>
    </xf>
    <xf numFmtId="0" fontId="12" fillId="0" borderId="44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workbookViewId="0">
      <selection activeCell="F7" sqref="F7"/>
    </sheetView>
  </sheetViews>
  <sheetFormatPr defaultRowHeight="16.5"/>
  <cols>
    <col min="1" max="1" width="7" style="3" customWidth="1"/>
    <col min="2" max="2" width="24.42578125" style="3" customWidth="1"/>
    <col min="3" max="3" width="13.140625" style="3" customWidth="1"/>
    <col min="4" max="14" width="12" style="3" customWidth="1"/>
    <col min="15" max="17" width="11.28515625" style="3" bestFit="1" customWidth="1"/>
    <col min="18" max="16384" width="9.140625" style="3"/>
  </cols>
  <sheetData>
    <row r="1" spans="1:15">
      <c r="A1" s="1" t="s">
        <v>0</v>
      </c>
      <c r="B1" s="2"/>
      <c r="C1" s="2"/>
    </row>
    <row r="2" spans="1:15" s="7" customFormat="1">
      <c r="A2" s="164" t="s">
        <v>213</v>
      </c>
      <c r="B2" s="165"/>
      <c r="C2" s="36"/>
    </row>
    <row r="3" spans="1:15">
      <c r="A3" s="4" t="s">
        <v>37</v>
      </c>
      <c r="B3" s="4"/>
      <c r="E3" s="4" t="s">
        <v>71</v>
      </c>
      <c r="K3" s="4" t="s">
        <v>38</v>
      </c>
    </row>
    <row r="4" spans="1:15">
      <c r="A4" s="4" t="s">
        <v>1</v>
      </c>
      <c r="B4" s="4"/>
      <c r="E4" s="4" t="s">
        <v>72</v>
      </c>
      <c r="K4" s="4" t="s">
        <v>2</v>
      </c>
    </row>
    <row r="5" spans="1:15">
      <c r="A5" s="4"/>
      <c r="B5" s="4"/>
      <c r="E5" s="4"/>
      <c r="K5" s="4"/>
    </row>
    <row r="6" spans="1:15">
      <c r="A6" s="5"/>
      <c r="B6" s="5"/>
      <c r="C6" s="5"/>
    </row>
    <row r="7" spans="1:15">
      <c r="A7" s="5"/>
      <c r="B7" s="5"/>
      <c r="C7" s="5"/>
    </row>
    <row r="8" spans="1:15">
      <c r="A8" s="5"/>
      <c r="C8" s="42" t="s">
        <v>57</v>
      </c>
    </row>
    <row r="9" spans="1:15">
      <c r="A9" s="8"/>
      <c r="C9" s="8" t="s">
        <v>210</v>
      </c>
    </row>
    <row r="10" spans="1:15">
      <c r="A10" s="8"/>
    </row>
    <row r="11" spans="1:15" ht="17.25" thickBot="1">
      <c r="A11" s="9" t="s">
        <v>3</v>
      </c>
      <c r="B11" s="10"/>
      <c r="C11" s="10"/>
    </row>
    <row r="12" spans="1:15" ht="17.25" thickBot="1">
      <c r="A12" s="12" t="s">
        <v>4</v>
      </c>
      <c r="B12" s="12" t="s">
        <v>5</v>
      </c>
      <c r="C12" s="38" t="s">
        <v>55</v>
      </c>
      <c r="D12" s="38" t="s">
        <v>56</v>
      </c>
      <c r="E12" s="25" t="s">
        <v>67</v>
      </c>
      <c r="F12" s="25" t="s">
        <v>70</v>
      </c>
      <c r="G12" s="25" t="s">
        <v>73</v>
      </c>
      <c r="H12" s="25" t="s">
        <v>74</v>
      </c>
      <c r="I12" s="25" t="s">
        <v>75</v>
      </c>
      <c r="J12" s="25" t="s">
        <v>80</v>
      </c>
      <c r="K12" s="25" t="s">
        <v>79</v>
      </c>
      <c r="L12" s="25" t="s">
        <v>76</v>
      </c>
      <c r="M12" s="25" t="s">
        <v>77</v>
      </c>
      <c r="N12" s="25" t="s">
        <v>78</v>
      </c>
      <c r="O12" s="65" t="s">
        <v>54</v>
      </c>
    </row>
    <row r="13" spans="1:15">
      <c r="A13" s="13">
        <v>1</v>
      </c>
      <c r="B13" s="14" t="s">
        <v>6</v>
      </c>
      <c r="C13" s="50">
        <v>71174.98</v>
      </c>
      <c r="D13" s="50">
        <v>63164.43</v>
      </c>
      <c r="E13" s="50">
        <v>65599.13</v>
      </c>
      <c r="F13" s="50">
        <v>64603.92</v>
      </c>
      <c r="G13" s="50">
        <v>66015.87</v>
      </c>
      <c r="H13" s="50">
        <v>64780.89</v>
      </c>
      <c r="I13" s="50">
        <v>64235.53</v>
      </c>
      <c r="J13" s="50">
        <v>64288.52</v>
      </c>
      <c r="K13" s="50">
        <v>72215</v>
      </c>
      <c r="L13" s="50">
        <v>73158</v>
      </c>
      <c r="M13" s="50">
        <v>70178</v>
      </c>
      <c r="N13" s="50">
        <v>56765</v>
      </c>
      <c r="O13" s="128">
        <f>SUM(C13:N13)</f>
        <v>796179.27</v>
      </c>
    </row>
    <row r="14" spans="1:15">
      <c r="A14" s="146"/>
      <c r="B14" s="147" t="s">
        <v>7</v>
      </c>
      <c r="C14" s="148">
        <v>39856.230000000003</v>
      </c>
      <c r="D14" s="148">
        <v>37411.1</v>
      </c>
      <c r="E14" s="148">
        <v>32574.74</v>
      </c>
      <c r="F14" s="148">
        <v>30118.080000000002</v>
      </c>
      <c r="G14" s="148">
        <v>34115.22</v>
      </c>
      <c r="H14" s="148">
        <v>27057.37</v>
      </c>
      <c r="I14" s="148">
        <v>29961.47</v>
      </c>
      <c r="J14" s="632"/>
      <c r="K14" s="582"/>
      <c r="L14" s="582"/>
      <c r="M14" s="582"/>
      <c r="N14" s="582"/>
      <c r="O14" s="149">
        <f t="shared" ref="O14:O22" si="0">SUM(C14:N14)</f>
        <v>231094.21000000002</v>
      </c>
    </row>
    <row r="15" spans="1:15">
      <c r="A15" s="13">
        <v>2</v>
      </c>
      <c r="B15" s="16" t="s">
        <v>8</v>
      </c>
      <c r="C15" s="48">
        <v>59504.2</v>
      </c>
      <c r="D15" s="48">
        <v>50798.07</v>
      </c>
      <c r="E15" s="48">
        <v>54515.69</v>
      </c>
      <c r="F15" s="48">
        <v>51138.46</v>
      </c>
      <c r="G15" s="48">
        <v>57750.39</v>
      </c>
      <c r="H15" s="48">
        <v>45940.22</v>
      </c>
      <c r="I15" s="48">
        <v>57449.24</v>
      </c>
      <c r="J15" s="48">
        <v>53669.72</v>
      </c>
      <c r="K15" s="50">
        <v>52441.98</v>
      </c>
      <c r="L15" s="50">
        <v>57919</v>
      </c>
      <c r="M15" s="50">
        <v>55136</v>
      </c>
      <c r="N15" s="50">
        <v>44671</v>
      </c>
      <c r="O15" s="128">
        <f t="shared" si="0"/>
        <v>640933.97</v>
      </c>
    </row>
    <row r="16" spans="1:15">
      <c r="A16" s="15">
        <v>3</v>
      </c>
      <c r="B16" s="16" t="s">
        <v>47</v>
      </c>
      <c r="C16" s="48">
        <v>64420.76</v>
      </c>
      <c r="D16" s="48">
        <v>66679.759999999995</v>
      </c>
      <c r="E16" s="48">
        <v>64928.73</v>
      </c>
      <c r="F16" s="48">
        <v>67605.570000000007</v>
      </c>
      <c r="G16" s="48">
        <v>69265.58</v>
      </c>
      <c r="H16" s="48">
        <v>67718.7</v>
      </c>
      <c r="I16" s="48">
        <v>75910.98</v>
      </c>
      <c r="J16" s="48">
        <v>70815.039999999994</v>
      </c>
      <c r="K16" s="50">
        <v>69416.88</v>
      </c>
      <c r="L16" s="50">
        <v>76635</v>
      </c>
      <c r="M16" s="50">
        <v>72948</v>
      </c>
      <c r="N16" s="50">
        <v>59092</v>
      </c>
      <c r="O16" s="128">
        <f t="shared" si="0"/>
        <v>825437</v>
      </c>
    </row>
    <row r="17" spans="1:17">
      <c r="A17" s="13">
        <v>4</v>
      </c>
      <c r="B17" s="16" t="s">
        <v>48</v>
      </c>
      <c r="C17" s="48">
        <v>67870.53</v>
      </c>
      <c r="D17" s="48">
        <v>70265</v>
      </c>
      <c r="E17" s="48">
        <v>68385.45</v>
      </c>
      <c r="F17" s="48">
        <v>68958.55</v>
      </c>
      <c r="G17" s="48">
        <v>70642.17</v>
      </c>
      <c r="H17" s="48">
        <v>68553.73</v>
      </c>
      <c r="I17" s="48">
        <v>70428.990000000005</v>
      </c>
      <c r="J17" s="48">
        <v>72708.59</v>
      </c>
      <c r="K17" s="50">
        <v>77634.69</v>
      </c>
      <c r="L17" s="50">
        <v>78807</v>
      </c>
      <c r="M17" s="50">
        <v>75791</v>
      </c>
      <c r="N17" s="50">
        <v>62120</v>
      </c>
      <c r="O17" s="128">
        <f t="shared" si="0"/>
        <v>852165.7</v>
      </c>
    </row>
    <row r="18" spans="1:17" s="7" customFormat="1">
      <c r="A18" s="15">
        <v>5</v>
      </c>
      <c r="B18" s="16" t="s">
        <v>49</v>
      </c>
      <c r="C18" s="48">
        <v>52920.33</v>
      </c>
      <c r="D18" s="48">
        <v>54612.98</v>
      </c>
      <c r="E18" s="48">
        <v>53342.17</v>
      </c>
      <c r="F18" s="48">
        <v>51927.23</v>
      </c>
      <c r="G18" s="48">
        <v>58418.89</v>
      </c>
      <c r="H18" s="48">
        <v>46826.12</v>
      </c>
      <c r="I18" s="48">
        <v>56011.54</v>
      </c>
      <c r="J18" s="48">
        <v>51776.58</v>
      </c>
      <c r="K18" s="50">
        <v>58207.71</v>
      </c>
      <c r="L18" s="50">
        <v>58828</v>
      </c>
      <c r="M18" s="50">
        <v>56012</v>
      </c>
      <c r="N18" s="50">
        <v>45389</v>
      </c>
      <c r="O18" s="128">
        <f t="shared" si="0"/>
        <v>644272.55000000005</v>
      </c>
    </row>
    <row r="19" spans="1:17">
      <c r="A19" s="13">
        <v>6</v>
      </c>
      <c r="B19" s="16" t="s">
        <v>41</v>
      </c>
      <c r="C19" s="48">
        <v>50702.38</v>
      </c>
      <c r="D19" s="48">
        <v>47502.84</v>
      </c>
      <c r="E19" s="48">
        <v>42166.98</v>
      </c>
      <c r="F19" s="48">
        <v>50893.08</v>
      </c>
      <c r="G19" s="48">
        <v>48746.63</v>
      </c>
      <c r="H19" s="48">
        <v>48706.58</v>
      </c>
      <c r="I19" s="48">
        <v>48406.44</v>
      </c>
      <c r="J19" s="48">
        <v>48998.1</v>
      </c>
      <c r="K19" s="50">
        <v>55252.9</v>
      </c>
      <c r="L19" s="50">
        <v>55879</v>
      </c>
      <c r="M19" s="50">
        <v>53186</v>
      </c>
      <c r="N19" s="50">
        <v>43079</v>
      </c>
      <c r="O19" s="128">
        <f t="shared" si="0"/>
        <v>593519.93000000005</v>
      </c>
    </row>
    <row r="20" spans="1:17">
      <c r="A20" s="15">
        <v>7</v>
      </c>
      <c r="B20" s="16" t="s">
        <v>9</v>
      </c>
      <c r="C20" s="48">
        <v>49795.15</v>
      </c>
      <c r="D20" s="48">
        <v>49866.5</v>
      </c>
      <c r="E20" s="48">
        <v>50115.98</v>
      </c>
      <c r="F20" s="48">
        <v>52041.2</v>
      </c>
      <c r="G20" s="48">
        <v>53741.71</v>
      </c>
      <c r="H20" s="48">
        <v>53725.83</v>
      </c>
      <c r="I20" s="48">
        <v>53245.41</v>
      </c>
      <c r="J20" s="48">
        <v>52780.04</v>
      </c>
      <c r="K20" s="50">
        <v>60314</v>
      </c>
      <c r="L20" s="50">
        <v>61680</v>
      </c>
      <c r="M20" s="50">
        <v>58689</v>
      </c>
      <c r="N20" s="50">
        <v>47522</v>
      </c>
      <c r="O20" s="128">
        <f t="shared" si="0"/>
        <v>643516.82000000007</v>
      </c>
    </row>
    <row r="21" spans="1:17">
      <c r="A21" s="13">
        <v>8</v>
      </c>
      <c r="B21" s="16" t="s">
        <v>10</v>
      </c>
      <c r="C21" s="48">
        <v>20275.099999999999</v>
      </c>
      <c r="D21" s="48">
        <v>22027.84</v>
      </c>
      <c r="E21" s="48">
        <v>19845.650000000001</v>
      </c>
      <c r="F21" s="48">
        <v>22269.45</v>
      </c>
      <c r="G21" s="48">
        <v>24954.07</v>
      </c>
      <c r="H21" s="48">
        <v>19976.52</v>
      </c>
      <c r="I21" s="48">
        <v>21544.74</v>
      </c>
      <c r="J21" s="48">
        <v>22225.58</v>
      </c>
      <c r="K21" s="50">
        <v>25934</v>
      </c>
      <c r="L21" s="50">
        <v>27349</v>
      </c>
      <c r="M21" s="50">
        <v>27871</v>
      </c>
      <c r="N21" s="50">
        <v>24277</v>
      </c>
      <c r="O21" s="128">
        <f t="shared" si="0"/>
        <v>278549.95</v>
      </c>
    </row>
    <row r="22" spans="1:17" ht="17.25" thickBot="1">
      <c r="A22" s="15">
        <v>9</v>
      </c>
      <c r="B22" s="17" t="s">
        <v>11</v>
      </c>
      <c r="C22" s="49">
        <v>16553.03</v>
      </c>
      <c r="D22" s="49">
        <v>28478.13</v>
      </c>
      <c r="E22" s="49">
        <v>28740.98</v>
      </c>
      <c r="F22" s="49">
        <v>25101.45</v>
      </c>
      <c r="G22" s="49">
        <v>30320.13</v>
      </c>
      <c r="H22" s="49">
        <v>22842.32</v>
      </c>
      <c r="I22" s="49">
        <v>21554.33</v>
      </c>
      <c r="J22" s="49">
        <v>28856.89</v>
      </c>
      <c r="K22" s="77">
        <v>33923.14</v>
      </c>
      <c r="L22" s="77">
        <v>34690</v>
      </c>
      <c r="M22" s="77">
        <v>33006</v>
      </c>
      <c r="N22" s="77">
        <v>26721</v>
      </c>
      <c r="O22" s="128">
        <f t="shared" si="0"/>
        <v>330787.40000000002</v>
      </c>
    </row>
    <row r="23" spans="1:17" ht="17.25" thickBot="1">
      <c r="A23" s="53"/>
      <c r="B23" s="46" t="s">
        <v>12</v>
      </c>
      <c r="C23" s="51">
        <f>SUM(C13:C22)</f>
        <v>493072.68999999994</v>
      </c>
      <c r="D23" s="66">
        <f t="shared" ref="D23:O23" si="1">SUM(D13:D22)</f>
        <v>490806.64999999997</v>
      </c>
      <c r="E23" s="66">
        <f t="shared" si="1"/>
        <v>480215.49999999994</v>
      </c>
      <c r="F23" s="66">
        <f t="shared" si="1"/>
        <v>484656.99000000005</v>
      </c>
      <c r="G23" s="66">
        <f t="shared" si="1"/>
        <v>513970.66000000003</v>
      </c>
      <c r="H23" s="66">
        <f t="shared" si="1"/>
        <v>466128.28</v>
      </c>
      <c r="I23" s="66">
        <f t="shared" si="1"/>
        <v>498748.67</v>
      </c>
      <c r="J23" s="66">
        <f t="shared" si="1"/>
        <v>466119.05999999994</v>
      </c>
      <c r="K23" s="66">
        <f t="shared" si="1"/>
        <v>505340.3000000001</v>
      </c>
      <c r="L23" s="66">
        <f t="shared" si="1"/>
        <v>524945</v>
      </c>
      <c r="M23" s="66">
        <f t="shared" si="1"/>
        <v>502817</v>
      </c>
      <c r="N23" s="66">
        <f t="shared" si="1"/>
        <v>409636</v>
      </c>
      <c r="O23" s="66">
        <f t="shared" si="1"/>
        <v>5836456.8000000007</v>
      </c>
    </row>
    <row r="24" spans="1:17">
      <c r="A24" s="20"/>
      <c r="B24" s="21"/>
      <c r="C24" s="23"/>
      <c r="D24" s="23"/>
      <c r="E24" s="23"/>
      <c r="F24" s="23"/>
      <c r="G24" s="23" t="s">
        <v>88</v>
      </c>
      <c r="H24" s="23">
        <f>SUM(C23:H23)</f>
        <v>2928850.7699999996</v>
      </c>
      <c r="J24" s="23" t="s">
        <v>84</v>
      </c>
      <c r="K24" s="23">
        <f>SUM(I23:K23)</f>
        <v>1470208.03</v>
      </c>
      <c r="L24" s="23"/>
      <c r="M24" s="23" t="s">
        <v>83</v>
      </c>
      <c r="N24" s="23">
        <f>SUM(L23:N23)</f>
        <v>1437398</v>
      </c>
      <c r="O24" s="23"/>
      <c r="Q24" s="27"/>
    </row>
    <row r="25" spans="1:17" ht="17.25" thickBot="1">
      <c r="A25" s="80" t="s">
        <v>60</v>
      </c>
      <c r="B25" s="81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7" ht="17.25" thickBot="1">
      <c r="A26" s="12" t="s">
        <v>4</v>
      </c>
      <c r="B26" s="12" t="s">
        <v>5</v>
      </c>
      <c r="C26" s="38" t="s">
        <v>55</v>
      </c>
      <c r="D26" s="38" t="s">
        <v>56</v>
      </c>
      <c r="E26" s="25" t="s">
        <v>67</v>
      </c>
      <c r="F26" s="25" t="s">
        <v>70</v>
      </c>
      <c r="G26" s="25" t="s">
        <v>73</v>
      </c>
      <c r="H26" s="25" t="s">
        <v>74</v>
      </c>
      <c r="I26" s="25" t="s">
        <v>75</v>
      </c>
      <c r="J26" s="25" t="s">
        <v>80</v>
      </c>
      <c r="K26" s="25" t="s">
        <v>79</v>
      </c>
      <c r="L26" s="25" t="s">
        <v>76</v>
      </c>
      <c r="M26" s="25" t="s">
        <v>77</v>
      </c>
      <c r="N26" s="25" t="s">
        <v>78</v>
      </c>
      <c r="O26" s="65" t="s">
        <v>54</v>
      </c>
    </row>
    <row r="27" spans="1:17">
      <c r="A27" s="26">
        <v>1</v>
      </c>
      <c r="B27" s="26" t="s">
        <v>8</v>
      </c>
      <c r="C27" s="50">
        <v>957.94</v>
      </c>
      <c r="D27" s="50">
        <v>3351.51</v>
      </c>
      <c r="E27" s="50">
        <v>1038.83</v>
      </c>
      <c r="F27" s="50">
        <v>1312.73</v>
      </c>
      <c r="G27" s="50">
        <v>2205.21</v>
      </c>
      <c r="H27" s="50">
        <v>4335.8900000000003</v>
      </c>
      <c r="I27" s="50">
        <v>10929.65</v>
      </c>
      <c r="J27" s="50">
        <v>19073.099999999999</v>
      </c>
      <c r="K27" s="50"/>
      <c r="L27" s="50"/>
      <c r="M27" s="50"/>
      <c r="N27" s="50"/>
      <c r="O27" s="50">
        <f>SUM(C27:N27)</f>
        <v>43204.86</v>
      </c>
    </row>
    <row r="28" spans="1:17">
      <c r="A28" s="54">
        <v>2</v>
      </c>
      <c r="B28" s="54" t="s">
        <v>59</v>
      </c>
      <c r="C28" s="48">
        <v>164.06</v>
      </c>
      <c r="D28" s="48">
        <v>763.62</v>
      </c>
      <c r="E28" s="48">
        <v>788.74</v>
      </c>
      <c r="F28" s="48"/>
      <c r="G28" s="50"/>
      <c r="H28" s="50">
        <v>940.28</v>
      </c>
      <c r="I28" s="50">
        <v>749.41</v>
      </c>
      <c r="J28" s="50">
        <v>791.33</v>
      </c>
      <c r="K28" s="50"/>
      <c r="L28" s="50"/>
      <c r="M28" s="50"/>
      <c r="N28" s="50"/>
      <c r="O28" s="50">
        <f t="shared" ref="O28:O31" si="2">SUM(C28:N28)</f>
        <v>4197.4399999999996</v>
      </c>
    </row>
    <row r="29" spans="1:17">
      <c r="A29" s="54">
        <v>3</v>
      </c>
      <c r="B29" s="54" t="s">
        <v>58</v>
      </c>
      <c r="C29" s="48">
        <v>8866.74</v>
      </c>
      <c r="D29" s="48">
        <v>9481.02</v>
      </c>
      <c r="E29" s="48">
        <v>7632.56</v>
      </c>
      <c r="F29" s="48">
        <v>3399.04</v>
      </c>
      <c r="G29" s="48">
        <v>8076.23</v>
      </c>
      <c r="H29" s="48">
        <v>5729.15</v>
      </c>
      <c r="I29" s="48">
        <v>7573.18</v>
      </c>
      <c r="J29" s="48">
        <v>9348.66</v>
      </c>
      <c r="K29" s="48"/>
      <c r="L29" s="48"/>
      <c r="M29" s="48"/>
      <c r="N29" s="48"/>
      <c r="O29" s="50">
        <f t="shared" si="2"/>
        <v>60106.58</v>
      </c>
    </row>
    <row r="30" spans="1:17">
      <c r="A30" s="54">
        <v>4</v>
      </c>
      <c r="B30" s="54" t="s">
        <v>41</v>
      </c>
      <c r="C30" s="48">
        <v>0</v>
      </c>
      <c r="D30" s="48">
        <v>661.17</v>
      </c>
      <c r="E30" s="48">
        <v>1107.1500000000001</v>
      </c>
      <c r="F30" s="48"/>
      <c r="G30" s="48"/>
      <c r="H30" s="48"/>
      <c r="I30" s="48"/>
      <c r="J30" s="48">
        <v>411.11</v>
      </c>
      <c r="K30" s="48"/>
      <c r="L30" s="48"/>
      <c r="M30" s="48"/>
      <c r="N30" s="48"/>
      <c r="O30" s="50">
        <f t="shared" si="2"/>
        <v>2179.4300000000003</v>
      </c>
    </row>
    <row r="31" spans="1:17" ht="17.25" thickBot="1">
      <c r="A31" s="28">
        <v>9</v>
      </c>
      <c r="B31" s="28" t="s">
        <v>10</v>
      </c>
      <c r="C31" s="49"/>
      <c r="D31" s="49"/>
      <c r="E31" s="49"/>
      <c r="F31" s="49"/>
      <c r="G31" s="49">
        <v>48.09</v>
      </c>
      <c r="H31" s="49"/>
      <c r="I31" s="49"/>
      <c r="J31" s="49"/>
      <c r="K31" s="49"/>
      <c r="L31" s="49"/>
      <c r="M31" s="49"/>
      <c r="N31" s="49"/>
      <c r="O31" s="50">
        <f t="shared" si="2"/>
        <v>48.09</v>
      </c>
    </row>
    <row r="32" spans="1:17" ht="17.25" thickBot="1">
      <c r="A32" s="53"/>
      <c r="B32" s="46" t="s">
        <v>12</v>
      </c>
      <c r="C32" s="83">
        <f>SUM(C27:C31)</f>
        <v>9988.74</v>
      </c>
      <c r="D32" s="83">
        <f t="shared" ref="D32:O32" si="3">SUM(D27:D31)</f>
        <v>14257.320000000002</v>
      </c>
      <c r="E32" s="83">
        <f t="shared" si="3"/>
        <v>10567.28</v>
      </c>
      <c r="F32" s="83">
        <f t="shared" si="3"/>
        <v>4711.7700000000004</v>
      </c>
      <c r="G32" s="83">
        <f t="shared" si="3"/>
        <v>10329.529999999999</v>
      </c>
      <c r="H32" s="83">
        <f t="shared" si="3"/>
        <v>11005.32</v>
      </c>
      <c r="I32" s="83">
        <f t="shared" si="3"/>
        <v>19252.239999999998</v>
      </c>
      <c r="J32" s="83">
        <f t="shared" si="3"/>
        <v>29624.2</v>
      </c>
      <c r="K32" s="83">
        <f t="shared" si="3"/>
        <v>0</v>
      </c>
      <c r="L32" s="83">
        <f t="shared" si="3"/>
        <v>0</v>
      </c>
      <c r="M32" s="83">
        <f t="shared" si="3"/>
        <v>0</v>
      </c>
      <c r="N32" s="83">
        <f t="shared" si="3"/>
        <v>0</v>
      </c>
      <c r="O32" s="83">
        <f t="shared" si="3"/>
        <v>109736.4</v>
      </c>
    </row>
    <row r="33" spans="1:15">
      <c r="A33" s="20"/>
      <c r="B33" s="21"/>
      <c r="C33" s="23"/>
      <c r="F33" s="27"/>
      <c r="G33" s="23" t="s">
        <v>88</v>
      </c>
      <c r="H33" s="23">
        <f>SUM(C32:H32)</f>
        <v>60859.96</v>
      </c>
      <c r="J33" s="23" t="s">
        <v>84</v>
      </c>
      <c r="K33" s="151">
        <f>SUM(I32:K32)</f>
        <v>48876.44</v>
      </c>
      <c r="L33" s="27">
        <f>H33+K33</f>
        <v>109736.4</v>
      </c>
      <c r="M33" s="23" t="s">
        <v>83</v>
      </c>
      <c r="N33" s="23">
        <f>SUM(L32:N32)</f>
        <v>0</v>
      </c>
    </row>
    <row r="34" spans="1:15" ht="17.25" thickBot="1">
      <c r="A34" s="22" t="s">
        <v>13</v>
      </c>
      <c r="B34" s="22"/>
      <c r="C34" s="22"/>
    </row>
    <row r="35" spans="1:15" ht="17.25" thickBot="1">
      <c r="A35" s="24" t="s">
        <v>4</v>
      </c>
      <c r="B35" s="25" t="s">
        <v>5</v>
      </c>
      <c r="C35" s="38" t="s">
        <v>55</v>
      </c>
      <c r="D35" s="38" t="s">
        <v>56</v>
      </c>
      <c r="E35" s="25" t="s">
        <v>67</v>
      </c>
      <c r="F35" s="25" t="s">
        <v>70</v>
      </c>
      <c r="G35" s="25" t="s">
        <v>73</v>
      </c>
      <c r="H35" s="25" t="s">
        <v>74</v>
      </c>
      <c r="I35" s="25" t="s">
        <v>75</v>
      </c>
      <c r="J35" s="25" t="s">
        <v>80</v>
      </c>
      <c r="K35" s="25" t="s">
        <v>79</v>
      </c>
      <c r="L35" s="25" t="s">
        <v>76</v>
      </c>
      <c r="M35" s="25" t="s">
        <v>77</v>
      </c>
      <c r="N35" s="25" t="s">
        <v>78</v>
      </c>
      <c r="O35" s="65" t="s">
        <v>54</v>
      </c>
    </row>
    <row r="36" spans="1:15">
      <c r="A36" s="26">
        <v>1</v>
      </c>
      <c r="B36" s="14" t="s">
        <v>14</v>
      </c>
      <c r="C36" s="50">
        <v>1400</v>
      </c>
      <c r="D36" s="50">
        <v>1160</v>
      </c>
      <c r="E36" s="50">
        <v>1800</v>
      </c>
      <c r="F36" s="50">
        <v>920</v>
      </c>
      <c r="G36" s="50">
        <v>1600</v>
      </c>
      <c r="H36" s="50">
        <v>1800</v>
      </c>
      <c r="I36" s="50">
        <v>1840</v>
      </c>
      <c r="J36" s="50">
        <v>1240</v>
      </c>
      <c r="K36" s="50">
        <v>1844</v>
      </c>
      <c r="L36" s="50">
        <v>2305</v>
      </c>
      <c r="M36" s="50">
        <v>2305</v>
      </c>
      <c r="N36" s="50">
        <v>1390</v>
      </c>
      <c r="O36" s="50">
        <f t="shared" ref="O36:O37" si="4">SUM(C36:N36)</f>
        <v>19604</v>
      </c>
    </row>
    <row r="37" spans="1:15" ht="17.25" thickBot="1">
      <c r="A37" s="28">
        <v>2</v>
      </c>
      <c r="B37" s="16" t="s">
        <v>15</v>
      </c>
      <c r="C37" s="49">
        <v>440</v>
      </c>
      <c r="D37" s="49">
        <v>480</v>
      </c>
      <c r="E37" s="49">
        <v>480</v>
      </c>
      <c r="F37" s="50">
        <v>440</v>
      </c>
      <c r="G37" s="50">
        <v>680</v>
      </c>
      <c r="H37" s="49">
        <v>360</v>
      </c>
      <c r="I37" s="49">
        <v>400</v>
      </c>
      <c r="J37" s="49">
        <v>520</v>
      </c>
      <c r="K37" s="50">
        <v>556</v>
      </c>
      <c r="L37" s="50">
        <v>695</v>
      </c>
      <c r="M37" s="50">
        <v>695</v>
      </c>
      <c r="N37" s="50">
        <v>1610</v>
      </c>
      <c r="O37" s="50">
        <f t="shared" si="4"/>
        <v>7356</v>
      </c>
    </row>
    <row r="38" spans="1:15" ht="17.25" thickBot="1">
      <c r="A38" s="18"/>
      <c r="B38" s="19" t="s">
        <v>16</v>
      </c>
      <c r="C38" s="51">
        <f>SUM(C36:C37)</f>
        <v>1840</v>
      </c>
      <c r="D38" s="51">
        <f t="shared" ref="D38:O38" si="5">SUM(D36:D37)</f>
        <v>1640</v>
      </c>
      <c r="E38" s="51">
        <f t="shared" si="5"/>
        <v>2280</v>
      </c>
      <c r="F38" s="51">
        <f t="shared" si="5"/>
        <v>1360</v>
      </c>
      <c r="G38" s="51">
        <f t="shared" si="5"/>
        <v>2280</v>
      </c>
      <c r="H38" s="51">
        <f t="shared" si="5"/>
        <v>2160</v>
      </c>
      <c r="I38" s="51">
        <f t="shared" si="5"/>
        <v>2240</v>
      </c>
      <c r="J38" s="51">
        <f t="shared" si="5"/>
        <v>1760</v>
      </c>
      <c r="K38" s="51">
        <f t="shared" si="5"/>
        <v>2400</v>
      </c>
      <c r="L38" s="51">
        <f t="shared" si="5"/>
        <v>3000</v>
      </c>
      <c r="M38" s="51">
        <f t="shared" si="5"/>
        <v>3000</v>
      </c>
      <c r="N38" s="51">
        <f t="shared" si="5"/>
        <v>3000</v>
      </c>
      <c r="O38" s="51">
        <f t="shared" si="5"/>
        <v>26960</v>
      </c>
    </row>
    <row r="39" spans="1:15">
      <c r="A39" s="20"/>
      <c r="B39" s="21"/>
      <c r="C39" s="21"/>
      <c r="G39" s="23" t="s">
        <v>88</v>
      </c>
      <c r="H39" s="23">
        <f>SUM(C38:H38)</f>
        <v>11560</v>
      </c>
      <c r="J39" s="23" t="s">
        <v>84</v>
      </c>
      <c r="K39" s="23">
        <f>SUM(I38:K38)</f>
        <v>6400</v>
      </c>
      <c r="M39" s="23" t="s">
        <v>83</v>
      </c>
      <c r="N39" s="23">
        <f>SUM(L38:N38)</f>
        <v>9000</v>
      </c>
    </row>
    <row r="40" spans="1:15" ht="17.25" thickBot="1">
      <c r="A40" s="22" t="s">
        <v>17</v>
      </c>
      <c r="B40" s="22"/>
      <c r="C40" s="22"/>
    </row>
    <row r="41" spans="1:15" ht="17.25" thickBot="1">
      <c r="A41" s="24" t="s">
        <v>4</v>
      </c>
      <c r="B41" s="25" t="s">
        <v>18</v>
      </c>
      <c r="C41" s="38" t="s">
        <v>55</v>
      </c>
      <c r="D41" s="38" t="s">
        <v>56</v>
      </c>
      <c r="E41" s="25" t="s">
        <v>67</v>
      </c>
      <c r="F41" s="25" t="s">
        <v>70</v>
      </c>
      <c r="G41" s="25" t="s">
        <v>73</v>
      </c>
      <c r="H41" s="25" t="s">
        <v>74</v>
      </c>
      <c r="I41" s="25" t="s">
        <v>75</v>
      </c>
      <c r="J41" s="25" t="s">
        <v>80</v>
      </c>
      <c r="K41" s="25" t="s">
        <v>79</v>
      </c>
      <c r="L41" s="25" t="s">
        <v>76</v>
      </c>
      <c r="M41" s="25" t="s">
        <v>77</v>
      </c>
      <c r="N41" s="25" t="s">
        <v>78</v>
      </c>
      <c r="O41" s="65" t="s">
        <v>54</v>
      </c>
    </row>
    <row r="42" spans="1:15">
      <c r="A42" s="13">
        <v>1</v>
      </c>
      <c r="B42" s="14" t="s">
        <v>19</v>
      </c>
      <c r="C42" s="50">
        <v>5280</v>
      </c>
      <c r="D42" s="92">
        <v>5860</v>
      </c>
      <c r="E42" s="92">
        <v>6660</v>
      </c>
      <c r="F42" s="92">
        <v>4040</v>
      </c>
      <c r="G42" s="50">
        <v>5480</v>
      </c>
      <c r="H42" s="92">
        <v>4740</v>
      </c>
      <c r="I42" s="92">
        <v>5460</v>
      </c>
      <c r="J42" s="92">
        <v>5460</v>
      </c>
      <c r="K42" s="50">
        <v>6146</v>
      </c>
      <c r="L42" s="50">
        <v>6625</v>
      </c>
      <c r="M42" s="50">
        <v>5172</v>
      </c>
      <c r="N42" s="50">
        <v>3780</v>
      </c>
      <c r="O42" s="50">
        <f t="shared" ref="O42:O50" si="6">SUM(C42:N42)</f>
        <v>64703</v>
      </c>
    </row>
    <row r="43" spans="1:15">
      <c r="A43" s="54">
        <v>2</v>
      </c>
      <c r="B43" s="16" t="s">
        <v>7</v>
      </c>
      <c r="C43" s="48">
        <v>4420</v>
      </c>
      <c r="D43" s="48">
        <v>4500</v>
      </c>
      <c r="E43" s="48">
        <v>4420</v>
      </c>
      <c r="F43" s="48">
        <v>4500</v>
      </c>
      <c r="G43" s="50">
        <v>4500</v>
      </c>
      <c r="H43" s="48">
        <v>4500</v>
      </c>
      <c r="I43" s="48">
        <v>4500</v>
      </c>
      <c r="J43" s="48">
        <v>4500</v>
      </c>
      <c r="K43" s="50">
        <v>4500</v>
      </c>
      <c r="L43" s="50">
        <v>4500</v>
      </c>
      <c r="M43" s="50">
        <v>4500</v>
      </c>
      <c r="N43" s="50">
        <v>4500</v>
      </c>
      <c r="O43" s="50">
        <f t="shared" si="6"/>
        <v>53840</v>
      </c>
    </row>
    <row r="44" spans="1:15">
      <c r="A44" s="13">
        <v>3</v>
      </c>
      <c r="B44" s="16" t="s">
        <v>20</v>
      </c>
      <c r="C44" s="48">
        <v>4280</v>
      </c>
      <c r="D44" s="48">
        <v>4760</v>
      </c>
      <c r="E44" s="48">
        <v>3880</v>
      </c>
      <c r="F44" s="48">
        <v>4380</v>
      </c>
      <c r="G44" s="50">
        <v>6280</v>
      </c>
      <c r="H44" s="48">
        <v>5360</v>
      </c>
      <c r="I44" s="48">
        <v>6100</v>
      </c>
      <c r="J44" s="48">
        <v>4740</v>
      </c>
      <c r="K44" s="50">
        <v>5703</v>
      </c>
      <c r="L44" s="50">
        <v>5725</v>
      </c>
      <c r="M44" s="50">
        <v>4470</v>
      </c>
      <c r="N44" s="50">
        <v>3263</v>
      </c>
      <c r="O44" s="50">
        <f t="shared" si="6"/>
        <v>58941</v>
      </c>
    </row>
    <row r="45" spans="1:15">
      <c r="A45" s="54">
        <v>4</v>
      </c>
      <c r="B45" s="16" t="s">
        <v>21</v>
      </c>
      <c r="C45" s="48">
        <v>2940</v>
      </c>
      <c r="D45" s="48">
        <v>3300</v>
      </c>
      <c r="E45" s="48">
        <v>4200</v>
      </c>
      <c r="F45" s="48">
        <v>3420</v>
      </c>
      <c r="G45" s="50">
        <v>3120</v>
      </c>
      <c r="H45" s="48">
        <v>3600</v>
      </c>
      <c r="I45" s="48">
        <v>4560</v>
      </c>
      <c r="J45" s="48">
        <v>5640</v>
      </c>
      <c r="K45" s="50">
        <v>3848</v>
      </c>
      <c r="L45" s="50">
        <v>3806</v>
      </c>
      <c r="M45" s="50">
        <v>2971</v>
      </c>
      <c r="N45" s="50">
        <v>2173</v>
      </c>
      <c r="O45" s="50">
        <f t="shared" si="6"/>
        <v>43578</v>
      </c>
    </row>
    <row r="46" spans="1:15">
      <c r="A46" s="13">
        <v>5</v>
      </c>
      <c r="B46" s="16" t="s">
        <v>15</v>
      </c>
      <c r="C46" s="48">
        <v>2980</v>
      </c>
      <c r="D46" s="48">
        <v>2490</v>
      </c>
      <c r="E46" s="48">
        <v>3070</v>
      </c>
      <c r="F46" s="48">
        <v>3420</v>
      </c>
      <c r="G46" s="50">
        <v>3160</v>
      </c>
      <c r="H46" s="48">
        <v>3680</v>
      </c>
      <c r="I46" s="48">
        <v>3410</v>
      </c>
      <c r="J46" s="48">
        <v>3690</v>
      </c>
      <c r="K46" s="50">
        <v>4505</v>
      </c>
      <c r="L46" s="50">
        <v>4521</v>
      </c>
      <c r="M46" s="50">
        <v>3528</v>
      </c>
      <c r="N46" s="50">
        <v>2577</v>
      </c>
      <c r="O46" s="50">
        <f t="shared" si="6"/>
        <v>41031</v>
      </c>
    </row>
    <row r="47" spans="1:15">
      <c r="A47" s="54">
        <v>6</v>
      </c>
      <c r="B47" s="16" t="s">
        <v>45</v>
      </c>
      <c r="C47" s="48">
        <v>1380</v>
      </c>
      <c r="D47" s="48">
        <v>1020</v>
      </c>
      <c r="E47" s="48">
        <v>1320</v>
      </c>
      <c r="F47" s="48">
        <v>1080</v>
      </c>
      <c r="G47" s="50">
        <v>1740</v>
      </c>
      <c r="H47" s="48">
        <v>1200</v>
      </c>
      <c r="I47" s="48">
        <v>1020</v>
      </c>
      <c r="J47" s="48">
        <v>2040</v>
      </c>
      <c r="K47" s="50">
        <v>3298</v>
      </c>
      <c r="L47" s="50">
        <v>3555</v>
      </c>
      <c r="M47" s="50">
        <v>2775</v>
      </c>
      <c r="N47" s="50">
        <v>2022</v>
      </c>
      <c r="O47" s="50">
        <f t="shared" si="6"/>
        <v>22450</v>
      </c>
    </row>
    <row r="48" spans="1:15">
      <c r="A48" s="96"/>
      <c r="B48" s="97" t="s">
        <v>46</v>
      </c>
      <c r="C48" s="98">
        <v>3180</v>
      </c>
      <c r="D48" s="98">
        <v>2160</v>
      </c>
      <c r="E48" s="98">
        <v>2520</v>
      </c>
      <c r="F48" s="631"/>
      <c r="G48" s="582"/>
      <c r="H48" s="631"/>
      <c r="I48" s="582"/>
      <c r="J48" s="631"/>
      <c r="K48" s="582"/>
      <c r="L48" s="582"/>
      <c r="M48" s="582"/>
      <c r="N48" s="582"/>
      <c r="O48" s="50">
        <f>SUM(C48:N48)</f>
        <v>7860</v>
      </c>
    </row>
    <row r="49" spans="1:15">
      <c r="A49" s="13">
        <v>7</v>
      </c>
      <c r="B49" s="16" t="s">
        <v>10</v>
      </c>
      <c r="C49" s="631"/>
      <c r="D49" s="631"/>
      <c r="E49" s="631"/>
      <c r="F49" s="631"/>
      <c r="G49" s="581"/>
      <c r="H49" s="631"/>
      <c r="I49" s="581"/>
      <c r="J49" s="631"/>
      <c r="K49" s="581"/>
      <c r="L49" s="50">
        <v>801</v>
      </c>
      <c r="M49" s="50">
        <v>2300</v>
      </c>
      <c r="N49" s="50">
        <v>2077</v>
      </c>
      <c r="O49" s="50">
        <f t="shared" si="6"/>
        <v>5178</v>
      </c>
    </row>
    <row r="50" spans="1:15" ht="17.25" thickBot="1">
      <c r="A50" s="54">
        <v>8</v>
      </c>
      <c r="B50" s="16" t="s">
        <v>146</v>
      </c>
      <c r="C50" s="631"/>
      <c r="D50" s="631"/>
      <c r="E50" s="631"/>
      <c r="F50" s="631"/>
      <c r="G50" s="581"/>
      <c r="H50" s="631"/>
      <c r="I50" s="581"/>
      <c r="J50" s="631"/>
      <c r="K50" s="581"/>
      <c r="L50" s="50">
        <v>475</v>
      </c>
      <c r="M50" s="50">
        <v>1400</v>
      </c>
      <c r="N50" s="50">
        <v>1196</v>
      </c>
      <c r="O50" s="50">
        <f t="shared" si="6"/>
        <v>3071</v>
      </c>
    </row>
    <row r="51" spans="1:15" ht="17.25" thickBot="1">
      <c r="A51" s="18"/>
      <c r="B51" s="19" t="s">
        <v>22</v>
      </c>
      <c r="C51" s="51">
        <f t="shared" ref="C51:O51" si="7">SUM(C42:C50)</f>
        <v>24460</v>
      </c>
      <c r="D51" s="51">
        <f t="shared" si="7"/>
        <v>24090</v>
      </c>
      <c r="E51" s="51">
        <f t="shared" si="7"/>
        <v>26070</v>
      </c>
      <c r="F51" s="51">
        <f t="shared" si="7"/>
        <v>20840</v>
      </c>
      <c r="G51" s="51">
        <f t="shared" si="7"/>
        <v>24280</v>
      </c>
      <c r="H51" s="51">
        <f t="shared" si="7"/>
        <v>23080</v>
      </c>
      <c r="I51" s="51">
        <f t="shared" si="7"/>
        <v>25050</v>
      </c>
      <c r="J51" s="51">
        <f t="shared" si="7"/>
        <v>26070</v>
      </c>
      <c r="K51" s="51">
        <f t="shared" si="7"/>
        <v>28000</v>
      </c>
      <c r="L51" s="51">
        <f t="shared" si="7"/>
        <v>30008</v>
      </c>
      <c r="M51" s="51">
        <f t="shared" si="7"/>
        <v>27116</v>
      </c>
      <c r="N51" s="51">
        <f t="shared" si="7"/>
        <v>21588</v>
      </c>
      <c r="O51" s="51">
        <f t="shared" si="7"/>
        <v>300652</v>
      </c>
    </row>
    <row r="52" spans="1:15">
      <c r="A52" s="31"/>
      <c r="B52" s="20"/>
      <c r="C52" s="20"/>
      <c r="G52" s="23" t="s">
        <v>88</v>
      </c>
      <c r="H52" s="23">
        <f>SUM(C51:H51)</f>
        <v>142820</v>
      </c>
      <c r="J52" s="23" t="s">
        <v>84</v>
      </c>
      <c r="K52" s="23">
        <f>SUM(I51:K51)</f>
        <v>79120</v>
      </c>
      <c r="M52" s="23" t="s">
        <v>83</v>
      </c>
      <c r="N52" s="23">
        <f>SUM(L51:N51)</f>
        <v>78712</v>
      </c>
    </row>
    <row r="53" spans="1:15" ht="17.25" thickBot="1">
      <c r="A53" s="22" t="s">
        <v>23</v>
      </c>
      <c r="B53" s="22"/>
      <c r="C53" s="22"/>
    </row>
    <row r="54" spans="1:15" ht="17.25" thickBot="1">
      <c r="A54" s="24" t="s">
        <v>4</v>
      </c>
      <c r="B54" s="25" t="s">
        <v>18</v>
      </c>
      <c r="C54" s="38" t="s">
        <v>55</v>
      </c>
      <c r="D54" s="38" t="s">
        <v>56</v>
      </c>
      <c r="E54" s="25" t="s">
        <v>67</v>
      </c>
      <c r="F54" s="25" t="s">
        <v>70</v>
      </c>
      <c r="G54" s="25" t="s">
        <v>73</v>
      </c>
      <c r="H54" s="25" t="s">
        <v>74</v>
      </c>
      <c r="I54" s="25" t="s">
        <v>75</v>
      </c>
      <c r="J54" s="25" t="s">
        <v>80</v>
      </c>
      <c r="K54" s="25" t="s">
        <v>79</v>
      </c>
      <c r="L54" s="25" t="s">
        <v>76</v>
      </c>
      <c r="M54" s="25" t="s">
        <v>77</v>
      </c>
      <c r="N54" s="25" t="s">
        <v>78</v>
      </c>
      <c r="O54" s="65" t="s">
        <v>54</v>
      </c>
    </row>
    <row r="55" spans="1:15" ht="17.25" thickBot="1">
      <c r="A55" s="79">
        <v>1</v>
      </c>
      <c r="B55" s="37" t="s">
        <v>14</v>
      </c>
      <c r="C55" s="105">
        <v>71780</v>
      </c>
      <c r="D55" s="106">
        <v>74550</v>
      </c>
      <c r="E55" s="106">
        <v>73945</v>
      </c>
      <c r="F55" s="75">
        <v>74125</v>
      </c>
      <c r="G55" s="130">
        <v>77095</v>
      </c>
      <c r="H55" s="130">
        <v>74820</v>
      </c>
      <c r="I55" s="130">
        <v>74850</v>
      </c>
      <c r="J55" s="130">
        <v>74285</v>
      </c>
      <c r="K55" s="91">
        <v>80000</v>
      </c>
      <c r="L55" s="91">
        <v>80000</v>
      </c>
      <c r="M55" s="91">
        <v>80000</v>
      </c>
      <c r="N55" s="91">
        <v>76384</v>
      </c>
      <c r="O55" s="232">
        <f t="shared" ref="O55" si="8">SUM(C55:N55)</f>
        <v>911834</v>
      </c>
    </row>
    <row r="56" spans="1:15">
      <c r="A56" s="31"/>
      <c r="B56" s="30"/>
      <c r="C56" s="60"/>
      <c r="D56" s="60"/>
      <c r="E56" s="60"/>
      <c r="F56" s="29"/>
      <c r="G56" s="23" t="s">
        <v>88</v>
      </c>
      <c r="H56" s="23">
        <f>SUM(C55:H55)</f>
        <v>446315</v>
      </c>
      <c r="I56" s="29"/>
      <c r="J56" s="23" t="s">
        <v>84</v>
      </c>
      <c r="K56" s="23">
        <f>SUM(I55:K55)</f>
        <v>229135</v>
      </c>
      <c r="L56" s="29"/>
      <c r="M56" s="23" t="s">
        <v>83</v>
      </c>
      <c r="N56" s="23">
        <f>SUM(L55:N55)</f>
        <v>236384</v>
      </c>
      <c r="O56" s="29"/>
    </row>
    <row r="57" spans="1:15">
      <c r="A57" s="31"/>
      <c r="B57" s="30"/>
      <c r="C57" s="60"/>
      <c r="D57" s="60"/>
      <c r="E57" s="60"/>
      <c r="F57" s="29"/>
      <c r="G57" s="23"/>
      <c r="H57" s="23"/>
      <c r="I57" s="29"/>
      <c r="J57" s="23"/>
      <c r="K57" s="23"/>
      <c r="L57" s="29"/>
      <c r="M57" s="23"/>
      <c r="N57" s="23"/>
      <c r="O57" s="29"/>
    </row>
    <row r="58" spans="1:15">
      <c r="A58" s="31"/>
      <c r="B58" s="30"/>
      <c r="C58" s="60"/>
      <c r="D58" s="60"/>
      <c r="E58" s="60"/>
      <c r="F58" s="29"/>
      <c r="G58" s="23"/>
      <c r="H58" s="23"/>
      <c r="I58" s="29"/>
      <c r="J58" s="23"/>
      <c r="K58" s="23"/>
      <c r="L58" s="29"/>
      <c r="M58" s="23"/>
      <c r="N58" s="23"/>
      <c r="O58" s="29"/>
    </row>
    <row r="59" spans="1:15" s="7" customFormat="1">
      <c r="A59" s="32"/>
      <c r="B59" s="32"/>
      <c r="C59" s="32"/>
    </row>
    <row r="60" spans="1:15" ht="17.25" thickBot="1">
      <c r="A60" s="9" t="s">
        <v>39</v>
      </c>
      <c r="B60" s="11"/>
      <c r="C60" s="11"/>
    </row>
    <row r="61" spans="1:15" ht="17.25" thickBot="1">
      <c r="A61" s="24" t="s">
        <v>4</v>
      </c>
      <c r="B61" s="25" t="s">
        <v>18</v>
      </c>
      <c r="C61" s="24" t="s">
        <v>55</v>
      </c>
      <c r="D61" s="38" t="s">
        <v>56</v>
      </c>
      <c r="E61" s="65" t="s">
        <v>67</v>
      </c>
      <c r="F61" s="12" t="s">
        <v>70</v>
      </c>
      <c r="G61" s="25" t="s">
        <v>81</v>
      </c>
      <c r="H61" s="65" t="s">
        <v>74</v>
      </c>
      <c r="I61" s="12" t="s">
        <v>75</v>
      </c>
      <c r="J61" s="25" t="s">
        <v>80</v>
      </c>
      <c r="K61" s="65" t="s">
        <v>79</v>
      </c>
      <c r="L61" s="12" t="s">
        <v>76</v>
      </c>
      <c r="M61" s="25" t="s">
        <v>77</v>
      </c>
      <c r="N61" s="65" t="s">
        <v>78</v>
      </c>
      <c r="O61" s="104" t="s">
        <v>54</v>
      </c>
    </row>
    <row r="62" spans="1:15">
      <c r="A62" s="69">
        <v>1</v>
      </c>
      <c r="B62" s="14" t="s">
        <v>14</v>
      </c>
      <c r="C62" s="110">
        <v>12537</v>
      </c>
      <c r="D62" s="59">
        <v>8383</v>
      </c>
      <c r="E62" s="111">
        <v>7088</v>
      </c>
      <c r="F62" s="110">
        <v>7663</v>
      </c>
      <c r="G62" s="59">
        <v>13237</v>
      </c>
      <c r="H62" s="59">
        <v>8245</v>
      </c>
      <c r="I62" s="59">
        <v>8845</v>
      </c>
      <c r="J62" s="59">
        <v>10626</v>
      </c>
      <c r="K62" s="115">
        <v>9027</v>
      </c>
      <c r="L62" s="110">
        <v>10969</v>
      </c>
      <c r="M62" s="70">
        <v>8735</v>
      </c>
      <c r="N62" s="115">
        <v>7415.8</v>
      </c>
      <c r="O62" s="50">
        <f t="shared" ref="O62:O64" si="9">SUM(C62:N62)</f>
        <v>112770.8</v>
      </c>
    </row>
    <row r="63" spans="1:15">
      <c r="A63" s="55">
        <v>2</v>
      </c>
      <c r="B63" s="16" t="s">
        <v>15</v>
      </c>
      <c r="C63" s="112">
        <v>4848</v>
      </c>
      <c r="D63" s="59">
        <v>4924</v>
      </c>
      <c r="E63" s="111">
        <v>4961</v>
      </c>
      <c r="F63" s="110">
        <v>4389</v>
      </c>
      <c r="G63" s="59">
        <v>4437</v>
      </c>
      <c r="H63" s="59">
        <v>4324</v>
      </c>
      <c r="I63" s="59">
        <v>3994</v>
      </c>
      <c r="J63" s="59">
        <v>4208</v>
      </c>
      <c r="K63" s="115">
        <v>5057</v>
      </c>
      <c r="L63" s="110">
        <v>5474</v>
      </c>
      <c r="M63" s="70">
        <v>4360</v>
      </c>
      <c r="N63" s="115">
        <v>3698</v>
      </c>
      <c r="O63" s="50">
        <f t="shared" si="9"/>
        <v>54674</v>
      </c>
    </row>
    <row r="64" spans="1:15" ht="17.25" thickBot="1">
      <c r="A64" s="56">
        <v>3</v>
      </c>
      <c r="B64" s="17" t="s">
        <v>44</v>
      </c>
      <c r="C64" s="113">
        <v>5542</v>
      </c>
      <c r="D64" s="59">
        <v>5506</v>
      </c>
      <c r="E64" s="111">
        <v>5537</v>
      </c>
      <c r="F64" s="116">
        <v>8288</v>
      </c>
      <c r="G64" s="59">
        <v>7996</v>
      </c>
      <c r="H64" s="59">
        <v>7961</v>
      </c>
      <c r="I64" s="59">
        <v>7693</v>
      </c>
      <c r="J64" s="59">
        <v>6677</v>
      </c>
      <c r="K64" s="117">
        <v>9916</v>
      </c>
      <c r="L64" s="116">
        <v>10057</v>
      </c>
      <c r="M64" s="95">
        <v>8010</v>
      </c>
      <c r="N64" s="117">
        <v>6793</v>
      </c>
      <c r="O64" s="50">
        <f t="shared" si="9"/>
        <v>89976</v>
      </c>
    </row>
    <row r="65" spans="1:15" ht="17.25" thickBot="1">
      <c r="A65" s="71"/>
      <c r="B65" s="72" t="s">
        <v>24</v>
      </c>
      <c r="C65" s="103">
        <f>SUM(C62:C64)</f>
        <v>22927</v>
      </c>
      <c r="D65" s="73">
        <f t="shared" ref="D65:O65" si="10">SUM(D62:D64)</f>
        <v>18813</v>
      </c>
      <c r="E65" s="114">
        <f t="shared" si="10"/>
        <v>17586</v>
      </c>
      <c r="F65" s="103">
        <f t="shared" si="10"/>
        <v>20340</v>
      </c>
      <c r="G65" s="73">
        <f t="shared" si="10"/>
        <v>25670</v>
      </c>
      <c r="H65" s="114">
        <f t="shared" si="10"/>
        <v>20530</v>
      </c>
      <c r="I65" s="103">
        <f t="shared" si="10"/>
        <v>20532</v>
      </c>
      <c r="J65" s="73">
        <f t="shared" si="10"/>
        <v>21511</v>
      </c>
      <c r="K65" s="114">
        <f t="shared" si="10"/>
        <v>24000</v>
      </c>
      <c r="L65" s="103">
        <f t="shared" si="10"/>
        <v>26500</v>
      </c>
      <c r="M65" s="73">
        <f t="shared" si="10"/>
        <v>21105</v>
      </c>
      <c r="N65" s="114">
        <f t="shared" si="10"/>
        <v>17906.8</v>
      </c>
      <c r="O65" s="109">
        <f t="shared" si="10"/>
        <v>257420.79999999999</v>
      </c>
    </row>
    <row r="66" spans="1:15">
      <c r="A66" s="32"/>
      <c r="B66" s="32"/>
      <c r="C66" s="32"/>
      <c r="E66" s="27"/>
      <c r="G66" s="23" t="s">
        <v>88</v>
      </c>
      <c r="H66" s="23">
        <f>SUM(C65:H65)</f>
        <v>125866</v>
      </c>
      <c r="J66" s="23" t="s">
        <v>84</v>
      </c>
      <c r="K66" s="23">
        <f>SUM(I65:K65)</f>
        <v>66043</v>
      </c>
      <c r="M66" s="23" t="s">
        <v>83</v>
      </c>
      <c r="N66" s="23">
        <f>SUM(L65:N65)</f>
        <v>65511.8</v>
      </c>
    </row>
    <row r="67" spans="1:15" ht="17.25" thickBot="1">
      <c r="A67" s="9" t="s">
        <v>40</v>
      </c>
      <c r="B67" s="11"/>
      <c r="C67" s="11"/>
    </row>
    <row r="68" spans="1:15" ht="17.25" thickBot="1">
      <c r="A68" s="24" t="s">
        <v>4</v>
      </c>
      <c r="B68" s="25" t="s">
        <v>18</v>
      </c>
      <c r="C68" s="38" t="s">
        <v>55</v>
      </c>
      <c r="D68" s="38" t="s">
        <v>56</v>
      </c>
      <c r="E68" s="25" t="s">
        <v>67</v>
      </c>
      <c r="F68" s="25" t="s">
        <v>70</v>
      </c>
      <c r="G68" s="25" t="s">
        <v>73</v>
      </c>
      <c r="H68" s="25" t="s">
        <v>74</v>
      </c>
      <c r="I68" s="25" t="s">
        <v>75</v>
      </c>
      <c r="J68" s="25" t="s">
        <v>80</v>
      </c>
      <c r="K68" s="25" t="s">
        <v>79</v>
      </c>
      <c r="L68" s="25" t="s">
        <v>76</v>
      </c>
      <c r="M68" s="25" t="s">
        <v>77</v>
      </c>
      <c r="N68" s="25" t="s">
        <v>78</v>
      </c>
      <c r="O68" s="65" t="s">
        <v>54</v>
      </c>
    </row>
    <row r="69" spans="1:15" ht="17.25" thickBot="1">
      <c r="A69" s="99"/>
      <c r="B69" s="100" t="s">
        <v>25</v>
      </c>
      <c r="C69" s="107">
        <v>855</v>
      </c>
      <c r="D69" s="108">
        <v>825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50">
        <f t="shared" ref="O69" si="11">SUM(C69:N69)</f>
        <v>1680</v>
      </c>
    </row>
    <row r="70" spans="1:15" ht="17.25" thickBot="1">
      <c r="A70" s="34"/>
      <c r="B70" s="41"/>
      <c r="C70" s="30"/>
      <c r="G70" s="23" t="s">
        <v>88</v>
      </c>
      <c r="H70" s="23">
        <f>SUM(C69:H69)</f>
        <v>1680</v>
      </c>
      <c r="J70" s="23" t="s">
        <v>84</v>
      </c>
      <c r="K70" s="23">
        <f>SUM(I69:K69)</f>
        <v>0</v>
      </c>
      <c r="M70" s="23" t="s">
        <v>83</v>
      </c>
      <c r="N70" s="23">
        <f>SUM(L69:N69)</f>
        <v>0</v>
      </c>
    </row>
    <row r="71" spans="1:15" ht="17.25" thickBot="1">
      <c r="A71" s="24" t="s">
        <v>4</v>
      </c>
      <c r="B71" s="38" t="s">
        <v>18</v>
      </c>
      <c r="C71" s="38" t="s">
        <v>55</v>
      </c>
      <c r="D71" s="38" t="s">
        <v>56</v>
      </c>
      <c r="E71" s="25" t="s">
        <v>67</v>
      </c>
      <c r="F71" s="25" t="s">
        <v>70</v>
      </c>
      <c r="G71" s="25" t="s">
        <v>73</v>
      </c>
      <c r="H71" s="25" t="s">
        <v>74</v>
      </c>
      <c r="I71" s="25" t="s">
        <v>75</v>
      </c>
      <c r="J71" s="25" t="s">
        <v>80</v>
      </c>
      <c r="K71" s="25" t="s">
        <v>79</v>
      </c>
      <c r="L71" s="25" t="s">
        <v>76</v>
      </c>
      <c r="M71" s="25" t="s">
        <v>77</v>
      </c>
      <c r="N71" s="25" t="s">
        <v>78</v>
      </c>
      <c r="O71" s="65" t="s">
        <v>54</v>
      </c>
    </row>
    <row r="72" spans="1:15" ht="17.25" thickBot="1">
      <c r="A72" s="74" t="s">
        <v>62</v>
      </c>
      <c r="B72" s="85"/>
      <c r="C72" s="84">
        <f t="shared" ref="C72:N72" si="12">C23+C38+C51+C55+C65+C69</f>
        <v>614934.68999999994</v>
      </c>
      <c r="D72" s="84">
        <f t="shared" si="12"/>
        <v>610724.64999999991</v>
      </c>
      <c r="E72" s="84">
        <f t="shared" si="12"/>
        <v>600096.5</v>
      </c>
      <c r="F72" s="84">
        <f t="shared" si="12"/>
        <v>601321.99</v>
      </c>
      <c r="G72" s="84">
        <f t="shared" si="12"/>
        <v>643295.66</v>
      </c>
      <c r="H72" s="84">
        <f t="shared" si="12"/>
        <v>586718.28</v>
      </c>
      <c r="I72" s="84">
        <f t="shared" si="12"/>
        <v>621420.66999999993</v>
      </c>
      <c r="J72" s="84">
        <f t="shared" si="12"/>
        <v>589745.05999999994</v>
      </c>
      <c r="K72" s="84">
        <f t="shared" si="12"/>
        <v>639740.30000000005</v>
      </c>
      <c r="L72" s="84">
        <f t="shared" si="12"/>
        <v>664453</v>
      </c>
      <c r="M72" s="84">
        <f t="shared" si="12"/>
        <v>634038</v>
      </c>
      <c r="N72" s="129">
        <f t="shared" si="12"/>
        <v>528514.80000000005</v>
      </c>
      <c r="O72" s="83">
        <f t="shared" ref="O72" si="13">SUM(C72:N72)</f>
        <v>7335003.5999999996</v>
      </c>
    </row>
    <row r="73" spans="1:15" ht="17.25" thickBot="1">
      <c r="A73" s="32"/>
      <c r="B73" s="32" t="s">
        <v>61</v>
      </c>
      <c r="C73" s="33">
        <f t="shared" ref="C73:O73" si="14">C32</f>
        <v>9988.74</v>
      </c>
      <c r="D73" s="33">
        <f t="shared" si="14"/>
        <v>14257.320000000002</v>
      </c>
      <c r="E73" s="33">
        <f t="shared" si="14"/>
        <v>10567.28</v>
      </c>
      <c r="F73" s="33">
        <f t="shared" si="14"/>
        <v>4711.7700000000004</v>
      </c>
      <c r="G73" s="33">
        <f t="shared" si="14"/>
        <v>10329.529999999999</v>
      </c>
      <c r="H73" s="33">
        <f t="shared" si="14"/>
        <v>11005.32</v>
      </c>
      <c r="I73" s="33">
        <f t="shared" si="14"/>
        <v>19252.239999999998</v>
      </c>
      <c r="J73" s="33">
        <f t="shared" si="14"/>
        <v>29624.2</v>
      </c>
      <c r="K73" s="33">
        <f t="shared" si="14"/>
        <v>0</v>
      </c>
      <c r="L73" s="33">
        <f t="shared" si="14"/>
        <v>0</v>
      </c>
      <c r="M73" s="33">
        <f t="shared" si="14"/>
        <v>0</v>
      </c>
      <c r="N73" s="33">
        <f t="shared" si="14"/>
        <v>0</v>
      </c>
      <c r="O73" s="33">
        <f t="shared" si="14"/>
        <v>109736.4</v>
      </c>
    </row>
    <row r="74" spans="1:15" ht="17.25" thickBot="1">
      <c r="A74" s="88" t="s">
        <v>66</v>
      </c>
      <c r="B74" s="89"/>
      <c r="C74" s="90">
        <f>C72+C73</f>
        <v>624923.42999999993</v>
      </c>
      <c r="D74" s="90">
        <f t="shared" ref="D74:O74" si="15">D72+D73</f>
        <v>624981.96999999986</v>
      </c>
      <c r="E74" s="90">
        <f t="shared" si="15"/>
        <v>610663.78</v>
      </c>
      <c r="F74" s="90">
        <f t="shared" si="15"/>
        <v>606033.76</v>
      </c>
      <c r="G74" s="90">
        <f t="shared" si="15"/>
        <v>653625.19000000006</v>
      </c>
      <c r="H74" s="90">
        <f t="shared" si="15"/>
        <v>597723.6</v>
      </c>
      <c r="I74" s="90">
        <f t="shared" si="15"/>
        <v>640672.90999999992</v>
      </c>
      <c r="J74" s="90">
        <f t="shared" si="15"/>
        <v>619369.25999999989</v>
      </c>
      <c r="K74" s="90">
        <f t="shared" si="15"/>
        <v>639740.30000000005</v>
      </c>
      <c r="L74" s="90">
        <f t="shared" si="15"/>
        <v>664453</v>
      </c>
      <c r="M74" s="90">
        <f t="shared" si="15"/>
        <v>634038</v>
      </c>
      <c r="N74" s="90">
        <f t="shared" si="15"/>
        <v>528514.80000000005</v>
      </c>
      <c r="O74" s="90">
        <f t="shared" si="15"/>
        <v>7444740</v>
      </c>
    </row>
    <row r="75" spans="1:15" s="7" customFormat="1" ht="17.25" thickBot="1">
      <c r="A75" s="57"/>
      <c r="B75" s="57"/>
      <c r="C75" s="125"/>
      <c r="D75" s="132" t="s">
        <v>85</v>
      </c>
      <c r="E75" s="126">
        <f>SUM(C74:E74)</f>
        <v>1860569.18</v>
      </c>
      <c r="F75" s="120"/>
      <c r="G75" s="127" t="s">
        <v>82</v>
      </c>
      <c r="H75" s="121">
        <f>SUM(F74:H74)</f>
        <v>1857382.5500000003</v>
      </c>
      <c r="I75" s="122"/>
      <c r="J75" s="123" t="s">
        <v>84</v>
      </c>
      <c r="K75" s="124">
        <f>SUM(I74:K74)</f>
        <v>1899782.47</v>
      </c>
      <c r="L75" s="133"/>
      <c r="M75" s="134" t="s">
        <v>83</v>
      </c>
      <c r="N75" s="135">
        <f>SUM(L74:N74)</f>
        <v>1827005.8</v>
      </c>
      <c r="O75" s="136">
        <f>E75+H75+K75+N75</f>
        <v>7444740</v>
      </c>
    </row>
    <row r="76" spans="1:15" s="7" customFormat="1">
      <c r="A76" s="57"/>
      <c r="B76" s="40"/>
      <c r="C76" s="33"/>
      <c r="D76" s="118"/>
      <c r="E76" s="33"/>
      <c r="F76" s="33"/>
      <c r="G76" s="23"/>
      <c r="H76" s="23"/>
      <c r="I76" s="158"/>
      <c r="J76" s="158" t="s">
        <v>94</v>
      </c>
      <c r="K76" s="158">
        <f>E75+H75+K75</f>
        <v>5617734.2000000002</v>
      </c>
      <c r="L76" s="33"/>
      <c r="M76" s="33"/>
      <c r="N76" s="33"/>
      <c r="O76" s="101"/>
    </row>
    <row r="77" spans="1:15" s="7" customFormat="1">
      <c r="A77" s="57"/>
      <c r="B77" s="40"/>
      <c r="D77" s="118" t="s">
        <v>86</v>
      </c>
      <c r="E77" s="33">
        <f>E75+H75</f>
        <v>3717951.7300000004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s="7" customFormat="1">
      <c r="A78" s="57"/>
      <c r="B78" s="57"/>
      <c r="C78" s="33"/>
      <c r="D78" s="118" t="s">
        <v>84</v>
      </c>
      <c r="E78" s="33">
        <f>K75</f>
        <v>1899782.47</v>
      </c>
      <c r="F78" s="33"/>
      <c r="G78" s="33"/>
      <c r="H78" s="33"/>
      <c r="I78" s="33"/>
      <c r="J78" s="33"/>
      <c r="K78" s="33"/>
      <c r="L78" s="47"/>
      <c r="M78" s="47"/>
      <c r="N78" s="47"/>
      <c r="O78" s="33"/>
    </row>
    <row r="79" spans="1:15" s="7" customFormat="1" ht="17.25" thickBot="1">
      <c r="A79" s="57"/>
      <c r="B79" s="58"/>
      <c r="C79" s="23"/>
      <c r="D79" s="118" t="s">
        <v>83</v>
      </c>
      <c r="E79" s="33">
        <f>N75</f>
        <v>1827005.8</v>
      </c>
      <c r="F79" s="119"/>
      <c r="H79" s="47"/>
      <c r="I79" s="30"/>
      <c r="J79" s="30"/>
      <c r="K79" s="30"/>
      <c r="L79" s="21"/>
      <c r="M79" s="131"/>
      <c r="N79" s="119"/>
      <c r="O79" s="131"/>
    </row>
    <row r="80" spans="1:15" s="7" customFormat="1" ht="17.25" thickBot="1">
      <c r="A80" s="57"/>
      <c r="B80" s="58"/>
      <c r="C80" s="137" t="s">
        <v>89</v>
      </c>
      <c r="D80" s="138"/>
      <c r="E80" s="139">
        <f>SUM(E77:E79)</f>
        <v>7444740</v>
      </c>
      <c r="F80" s="140" t="s">
        <v>90</v>
      </c>
      <c r="G80" s="141">
        <v>7444740</v>
      </c>
      <c r="I80" s="636" t="s">
        <v>91</v>
      </c>
      <c r="J80" s="637"/>
      <c r="K80" s="638">
        <f>G80-E80</f>
        <v>0</v>
      </c>
      <c r="L80" s="156"/>
      <c r="M80" s="155"/>
      <c r="N80" s="155"/>
      <c r="O80" s="152"/>
    </row>
    <row r="81" spans="1:16" s="7" customFormat="1">
      <c r="A81" s="57"/>
      <c r="B81" s="58"/>
      <c r="C81" s="23"/>
      <c r="D81" s="118"/>
      <c r="E81" s="33"/>
      <c r="F81" s="119"/>
      <c r="G81" s="47"/>
      <c r="H81" s="47"/>
      <c r="I81" s="30"/>
      <c r="J81" s="30"/>
      <c r="K81" s="30"/>
      <c r="L81" s="421"/>
      <c r="M81" s="155"/>
      <c r="N81" s="157"/>
      <c r="O81" s="153"/>
    </row>
    <row r="82" spans="1:16" s="7" customFormat="1">
      <c r="A82" s="57"/>
      <c r="B82" s="58"/>
      <c r="C82" s="23"/>
      <c r="D82" s="118"/>
      <c r="E82" s="33"/>
      <c r="F82" s="119"/>
      <c r="G82" s="47"/>
      <c r="H82" s="47"/>
      <c r="L82" s="119"/>
      <c r="N82" s="157"/>
      <c r="O82" s="119"/>
    </row>
    <row r="83" spans="1:16" s="7" customFormat="1">
      <c r="A83" s="57"/>
      <c r="B83" s="58"/>
      <c r="C83" s="23"/>
      <c r="D83" s="118"/>
      <c r="E83" s="33"/>
      <c r="F83" s="119"/>
      <c r="G83" s="47"/>
      <c r="H83" s="47"/>
      <c r="L83" s="131"/>
      <c r="M83" s="119"/>
      <c r="N83" s="119"/>
      <c r="O83" s="119"/>
    </row>
    <row r="84" spans="1:16" s="7" customFormat="1" ht="17.25" thickBot="1">
      <c r="A84" s="57"/>
      <c r="B84" s="58"/>
      <c r="C84" s="23"/>
      <c r="D84" s="118"/>
      <c r="E84" s="33"/>
      <c r="F84" s="119"/>
      <c r="G84" s="47"/>
      <c r="H84" s="47"/>
      <c r="L84" s="131"/>
      <c r="M84" s="131"/>
      <c r="N84" s="131"/>
      <c r="O84" s="119"/>
    </row>
    <row r="85" spans="1:16" ht="17.25" thickBot="1">
      <c r="B85" s="46" t="s">
        <v>26</v>
      </c>
      <c r="C85" s="38" t="s">
        <v>55</v>
      </c>
      <c r="D85" s="38" t="s">
        <v>56</v>
      </c>
      <c r="E85" s="25" t="s">
        <v>67</v>
      </c>
      <c r="F85" s="25" t="s">
        <v>70</v>
      </c>
      <c r="G85" s="25" t="s">
        <v>73</v>
      </c>
      <c r="H85" s="25" t="s">
        <v>74</v>
      </c>
      <c r="I85" s="25" t="s">
        <v>75</v>
      </c>
      <c r="J85" s="25" t="s">
        <v>80</v>
      </c>
      <c r="K85" s="25" t="s">
        <v>79</v>
      </c>
      <c r="L85" s="25" t="s">
        <v>76</v>
      </c>
      <c r="M85" s="25" t="s">
        <v>77</v>
      </c>
      <c r="N85" s="25" t="s">
        <v>78</v>
      </c>
      <c r="O85" s="65" t="s">
        <v>54</v>
      </c>
    </row>
    <row r="86" spans="1:16" s="7" customFormat="1">
      <c r="B86" s="43" t="s">
        <v>27</v>
      </c>
      <c r="C86" s="50">
        <f t="shared" ref="C86:O86" si="16">C20+C36+C55+C62</f>
        <v>135512.15</v>
      </c>
      <c r="D86" s="50">
        <f t="shared" si="16"/>
        <v>133959.5</v>
      </c>
      <c r="E86" s="50">
        <f t="shared" si="16"/>
        <v>132948.98000000001</v>
      </c>
      <c r="F86" s="50">
        <f t="shared" si="16"/>
        <v>134749.20000000001</v>
      </c>
      <c r="G86" s="50">
        <f t="shared" si="16"/>
        <v>145673.71</v>
      </c>
      <c r="H86" s="50">
        <f t="shared" si="16"/>
        <v>138590.83000000002</v>
      </c>
      <c r="I86" s="50">
        <f t="shared" si="16"/>
        <v>138780.41</v>
      </c>
      <c r="J86" s="50">
        <f t="shared" si="16"/>
        <v>138931.04</v>
      </c>
      <c r="K86" s="50">
        <f t="shared" si="16"/>
        <v>151185</v>
      </c>
      <c r="L86" s="50">
        <f t="shared" si="16"/>
        <v>154954</v>
      </c>
      <c r="M86" s="50">
        <f t="shared" si="16"/>
        <v>149729</v>
      </c>
      <c r="N86" s="50">
        <f t="shared" si="16"/>
        <v>132711.79999999999</v>
      </c>
      <c r="O86" s="50">
        <f t="shared" si="16"/>
        <v>1687725.62</v>
      </c>
      <c r="P86" s="47"/>
    </row>
    <row r="87" spans="1:16" s="7" customFormat="1">
      <c r="B87" s="44" t="s">
        <v>28</v>
      </c>
      <c r="C87" s="48">
        <f t="shared" ref="C87:O87" si="17">C37+C46+C63</f>
        <v>8268</v>
      </c>
      <c r="D87" s="48">
        <f t="shared" si="17"/>
        <v>7894</v>
      </c>
      <c r="E87" s="48">
        <f t="shared" si="17"/>
        <v>8511</v>
      </c>
      <c r="F87" s="48">
        <f t="shared" si="17"/>
        <v>8249</v>
      </c>
      <c r="G87" s="48">
        <f t="shared" si="17"/>
        <v>8277</v>
      </c>
      <c r="H87" s="48">
        <f t="shared" si="17"/>
        <v>8364</v>
      </c>
      <c r="I87" s="48">
        <f t="shared" si="17"/>
        <v>7804</v>
      </c>
      <c r="J87" s="48">
        <f t="shared" si="17"/>
        <v>8418</v>
      </c>
      <c r="K87" s="48">
        <f t="shared" si="17"/>
        <v>10118</v>
      </c>
      <c r="L87" s="48">
        <f t="shared" si="17"/>
        <v>10690</v>
      </c>
      <c r="M87" s="48">
        <f t="shared" si="17"/>
        <v>8583</v>
      </c>
      <c r="N87" s="48">
        <f t="shared" si="17"/>
        <v>7885</v>
      </c>
      <c r="O87" s="48">
        <f t="shared" si="17"/>
        <v>103061</v>
      </c>
      <c r="P87" s="47"/>
    </row>
    <row r="88" spans="1:16" s="7" customFormat="1" ht="20.25" customHeight="1">
      <c r="B88" s="44" t="s">
        <v>29</v>
      </c>
      <c r="C88" s="48">
        <f t="shared" ref="C88:O88" si="18">C21+C64+C31</f>
        <v>25817.1</v>
      </c>
      <c r="D88" s="48">
        <f t="shared" si="18"/>
        <v>27533.84</v>
      </c>
      <c r="E88" s="48">
        <f t="shared" si="18"/>
        <v>25382.65</v>
      </c>
      <c r="F88" s="48">
        <f t="shared" si="18"/>
        <v>30557.45</v>
      </c>
      <c r="G88" s="48">
        <f t="shared" si="18"/>
        <v>32998.159999999996</v>
      </c>
      <c r="H88" s="48">
        <f t="shared" si="18"/>
        <v>27937.52</v>
      </c>
      <c r="I88" s="48">
        <f t="shared" si="18"/>
        <v>29237.74</v>
      </c>
      <c r="J88" s="48">
        <f t="shared" si="18"/>
        <v>28902.58</v>
      </c>
      <c r="K88" s="48">
        <f t="shared" si="18"/>
        <v>35850</v>
      </c>
      <c r="L88" s="48">
        <f t="shared" si="18"/>
        <v>37406</v>
      </c>
      <c r="M88" s="48">
        <f t="shared" si="18"/>
        <v>35881</v>
      </c>
      <c r="N88" s="48">
        <f t="shared" si="18"/>
        <v>31070</v>
      </c>
      <c r="O88" s="48">
        <f t="shared" si="18"/>
        <v>368574.04000000004</v>
      </c>
      <c r="P88" s="47"/>
    </row>
    <row r="89" spans="1:16" s="7" customFormat="1" ht="20.25" customHeight="1" thickBot="1">
      <c r="B89" s="45" t="s">
        <v>30</v>
      </c>
      <c r="C89" s="49">
        <f t="shared" ref="C89:O89" si="19">C22+C47</f>
        <v>17933.03</v>
      </c>
      <c r="D89" s="49">
        <f t="shared" si="19"/>
        <v>29498.13</v>
      </c>
      <c r="E89" s="49">
        <f t="shared" si="19"/>
        <v>30060.98</v>
      </c>
      <c r="F89" s="49">
        <f t="shared" si="19"/>
        <v>26181.45</v>
      </c>
      <c r="G89" s="49">
        <f t="shared" si="19"/>
        <v>32060.13</v>
      </c>
      <c r="H89" s="49">
        <f t="shared" si="19"/>
        <v>24042.32</v>
      </c>
      <c r="I89" s="49">
        <f t="shared" si="19"/>
        <v>22574.33</v>
      </c>
      <c r="J89" s="49">
        <f t="shared" si="19"/>
        <v>30896.89</v>
      </c>
      <c r="K89" s="49">
        <f t="shared" si="19"/>
        <v>37221.14</v>
      </c>
      <c r="L89" s="49">
        <f t="shared" si="19"/>
        <v>38245</v>
      </c>
      <c r="M89" s="49">
        <f t="shared" si="19"/>
        <v>35781</v>
      </c>
      <c r="N89" s="49">
        <f t="shared" si="19"/>
        <v>28743</v>
      </c>
      <c r="O89" s="49">
        <f t="shared" si="19"/>
        <v>353237.4</v>
      </c>
      <c r="P89" s="47"/>
    </row>
    <row r="90" spans="1:16" s="7" customFormat="1" ht="17.25" thickBot="1">
      <c r="B90" s="46" t="s">
        <v>31</v>
      </c>
      <c r="C90" s="75">
        <f>SUM(C86:C89)</f>
        <v>187530.28</v>
      </c>
      <c r="D90" s="75">
        <f t="shared" ref="D90:O90" si="20">SUM(D86:D89)</f>
        <v>198885.47</v>
      </c>
      <c r="E90" s="75">
        <f t="shared" si="20"/>
        <v>196903.61000000002</v>
      </c>
      <c r="F90" s="75">
        <f t="shared" si="20"/>
        <v>199737.10000000003</v>
      </c>
      <c r="G90" s="75">
        <f t="shared" si="20"/>
        <v>219009</v>
      </c>
      <c r="H90" s="75">
        <f t="shared" si="20"/>
        <v>198934.67</v>
      </c>
      <c r="I90" s="75">
        <f t="shared" si="20"/>
        <v>198396.47999999998</v>
      </c>
      <c r="J90" s="75">
        <f t="shared" si="20"/>
        <v>207148.51</v>
      </c>
      <c r="K90" s="75">
        <f t="shared" si="20"/>
        <v>234374.14</v>
      </c>
      <c r="L90" s="75">
        <f t="shared" si="20"/>
        <v>241295</v>
      </c>
      <c r="M90" s="75">
        <f t="shared" si="20"/>
        <v>229974</v>
      </c>
      <c r="N90" s="75">
        <f t="shared" si="20"/>
        <v>200409.8</v>
      </c>
      <c r="O90" s="75">
        <f t="shared" si="20"/>
        <v>2512598.06</v>
      </c>
      <c r="P90" s="47"/>
    </row>
    <row r="91" spans="1:16" s="7" customFormat="1" ht="17.25" thickBot="1">
      <c r="B91" s="76" t="s">
        <v>32</v>
      </c>
      <c r="C91" s="77">
        <f t="shared" ref="C91:O91" si="21">SUM(C13:C19)+SUM(C42:C45)+C48+C69</f>
        <v>427404.41</v>
      </c>
      <c r="D91" s="77">
        <f t="shared" si="21"/>
        <v>411839.17999999993</v>
      </c>
      <c r="E91" s="77">
        <f t="shared" si="21"/>
        <v>403192.88999999996</v>
      </c>
      <c r="F91" s="77">
        <f t="shared" si="21"/>
        <v>401584.89</v>
      </c>
      <c r="G91" s="77">
        <f t="shared" si="21"/>
        <v>424334.75</v>
      </c>
      <c r="H91" s="77">
        <f t="shared" si="21"/>
        <v>387783.61</v>
      </c>
      <c r="I91" s="77">
        <f t="shared" si="21"/>
        <v>423024.18999999994</v>
      </c>
      <c r="J91" s="77">
        <f t="shared" si="21"/>
        <v>382596.54999999993</v>
      </c>
      <c r="K91" s="77">
        <f t="shared" si="21"/>
        <v>405366.16000000009</v>
      </c>
      <c r="L91" s="77">
        <f t="shared" si="21"/>
        <v>421882</v>
      </c>
      <c r="M91" s="77">
        <f t="shared" si="21"/>
        <v>400364</v>
      </c>
      <c r="N91" s="77">
        <f t="shared" si="21"/>
        <v>324832</v>
      </c>
      <c r="O91" s="77">
        <f t="shared" si="21"/>
        <v>4814204.63</v>
      </c>
    </row>
    <row r="92" spans="1:16" s="7" customFormat="1" ht="17.25" thickBot="1">
      <c r="B92" s="68" t="s">
        <v>43</v>
      </c>
      <c r="C92" s="78">
        <f t="shared" ref="C92:O92" si="22">C90+C91</f>
        <v>614934.68999999994</v>
      </c>
      <c r="D92" s="78">
        <f t="shared" si="22"/>
        <v>610724.64999999991</v>
      </c>
      <c r="E92" s="78">
        <f t="shared" si="22"/>
        <v>600096.5</v>
      </c>
      <c r="F92" s="78">
        <f t="shared" si="22"/>
        <v>601321.99</v>
      </c>
      <c r="G92" s="78">
        <f t="shared" si="22"/>
        <v>643343.75</v>
      </c>
      <c r="H92" s="78">
        <f t="shared" si="22"/>
        <v>586718.28</v>
      </c>
      <c r="I92" s="78">
        <f t="shared" si="22"/>
        <v>621420.66999999993</v>
      </c>
      <c r="J92" s="78">
        <f t="shared" si="22"/>
        <v>589745.05999999994</v>
      </c>
      <c r="K92" s="78">
        <f t="shared" si="22"/>
        <v>639740.30000000005</v>
      </c>
      <c r="L92" s="78">
        <f t="shared" si="22"/>
        <v>663177</v>
      </c>
      <c r="M92" s="78">
        <f t="shared" si="22"/>
        <v>630338</v>
      </c>
      <c r="N92" s="78">
        <f t="shared" si="22"/>
        <v>525241.80000000005</v>
      </c>
      <c r="O92" s="78">
        <f t="shared" si="22"/>
        <v>7326802.6899999995</v>
      </c>
    </row>
    <row r="93" spans="1:16" s="7" customFormat="1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16" s="7" customFormat="1">
      <c r="B94" s="93" t="s">
        <v>68</v>
      </c>
      <c r="C94" s="94">
        <f t="shared" ref="C94:O94" si="23">C32</f>
        <v>9988.74</v>
      </c>
      <c r="D94" s="94">
        <f t="shared" si="23"/>
        <v>14257.320000000002</v>
      </c>
      <c r="E94" s="94">
        <f t="shared" si="23"/>
        <v>10567.28</v>
      </c>
      <c r="F94" s="94">
        <f t="shared" si="23"/>
        <v>4711.7700000000004</v>
      </c>
      <c r="G94" s="94">
        <f t="shared" si="23"/>
        <v>10329.529999999999</v>
      </c>
      <c r="H94" s="94">
        <f t="shared" si="23"/>
        <v>11005.32</v>
      </c>
      <c r="I94" s="94">
        <f t="shared" si="23"/>
        <v>19252.239999999998</v>
      </c>
      <c r="J94" s="94">
        <f t="shared" si="23"/>
        <v>29624.2</v>
      </c>
      <c r="K94" s="94">
        <f t="shared" si="23"/>
        <v>0</v>
      </c>
      <c r="L94" s="94">
        <f t="shared" si="23"/>
        <v>0</v>
      </c>
      <c r="M94" s="94">
        <f t="shared" si="23"/>
        <v>0</v>
      </c>
      <c r="N94" s="94">
        <f t="shared" si="23"/>
        <v>0</v>
      </c>
      <c r="O94" s="94">
        <f t="shared" si="23"/>
        <v>109736.4</v>
      </c>
    </row>
    <row r="95" spans="1:16" s="7" customFormat="1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</row>
    <row r="96" spans="1:16" s="7" customFormat="1">
      <c r="B96" s="93" t="s">
        <v>69</v>
      </c>
      <c r="C96" s="94">
        <f>C92+C94</f>
        <v>624923.42999999993</v>
      </c>
      <c r="D96" s="94">
        <f t="shared" ref="D96:O96" si="24">D92+D94</f>
        <v>624981.96999999986</v>
      </c>
      <c r="E96" s="94">
        <f t="shared" si="24"/>
        <v>610663.78</v>
      </c>
      <c r="F96" s="94">
        <f t="shared" si="24"/>
        <v>606033.76</v>
      </c>
      <c r="G96" s="94">
        <f t="shared" si="24"/>
        <v>653673.28</v>
      </c>
      <c r="H96" s="94">
        <f t="shared" si="24"/>
        <v>597723.6</v>
      </c>
      <c r="I96" s="94">
        <f t="shared" si="24"/>
        <v>640672.90999999992</v>
      </c>
      <c r="J96" s="94">
        <f t="shared" si="24"/>
        <v>619369.25999999989</v>
      </c>
      <c r="K96" s="94">
        <f t="shared" si="24"/>
        <v>639740.30000000005</v>
      </c>
      <c r="L96" s="94">
        <f t="shared" si="24"/>
        <v>663177</v>
      </c>
      <c r="M96" s="94">
        <f t="shared" si="24"/>
        <v>630338</v>
      </c>
      <c r="N96" s="94">
        <f t="shared" si="24"/>
        <v>525241.80000000005</v>
      </c>
      <c r="O96" s="94">
        <f t="shared" si="24"/>
        <v>7436539.0899999999</v>
      </c>
    </row>
    <row r="97" spans="2:15" s="7" customFormat="1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</row>
    <row r="98" spans="2:15" s="7" customFormat="1" ht="17.25" thickBot="1">
      <c r="B98" s="21"/>
      <c r="C98" s="23"/>
      <c r="O98" s="35"/>
    </row>
    <row r="99" spans="2:15" s="7" customFormat="1" ht="17.25" thickBot="1">
      <c r="B99" s="52"/>
      <c r="C99" s="24" t="s">
        <v>50</v>
      </c>
      <c r="D99" s="38" t="s">
        <v>51</v>
      </c>
      <c r="E99" s="38" t="s">
        <v>52</v>
      </c>
      <c r="F99" s="65" t="s">
        <v>53</v>
      </c>
      <c r="G99" s="61"/>
      <c r="H99" s="61"/>
      <c r="I99" s="61"/>
      <c r="J99" s="20"/>
      <c r="K99" s="20"/>
      <c r="L99" s="20"/>
      <c r="M99" s="61"/>
      <c r="N99" s="61"/>
    </row>
    <row r="100" spans="2:15" s="7" customFormat="1" ht="15.75" customHeight="1">
      <c r="B100" s="62" t="s">
        <v>33</v>
      </c>
      <c r="C100" s="50">
        <f>O20</f>
        <v>643516.82000000007</v>
      </c>
      <c r="D100" s="26"/>
      <c r="E100" s="50">
        <f>O21+O31</f>
        <v>278598.04000000004</v>
      </c>
      <c r="F100" s="50">
        <f>O22</f>
        <v>330787.40000000002</v>
      </c>
      <c r="G100" s="29"/>
      <c r="H100" s="29"/>
      <c r="I100" s="29"/>
      <c r="J100" s="20"/>
      <c r="K100" s="21"/>
      <c r="L100" s="23"/>
      <c r="M100" s="23"/>
      <c r="N100" s="29"/>
    </row>
    <row r="101" spans="2:15" s="7" customFormat="1" ht="15.75" customHeight="1">
      <c r="B101" s="63" t="s">
        <v>34</v>
      </c>
      <c r="C101" s="48">
        <f>O36</f>
        <v>19604</v>
      </c>
      <c r="D101" s="48">
        <f>O37</f>
        <v>7356</v>
      </c>
      <c r="E101" s="54"/>
      <c r="F101" s="54"/>
      <c r="G101" s="30"/>
      <c r="H101" s="30"/>
      <c r="I101" s="30"/>
      <c r="J101" s="21"/>
      <c r="K101" s="21"/>
      <c r="L101" s="23"/>
      <c r="M101" s="21"/>
      <c r="N101" s="30"/>
    </row>
    <row r="102" spans="2:15" s="7" customFormat="1" ht="15.75" customHeight="1">
      <c r="B102" s="63" t="s">
        <v>36</v>
      </c>
      <c r="C102" s="48"/>
      <c r="D102" s="48">
        <f>O46</f>
        <v>41031</v>
      </c>
      <c r="E102" s="54"/>
      <c r="F102" s="48">
        <f>O47</f>
        <v>22450</v>
      </c>
      <c r="G102" s="29"/>
      <c r="H102" s="29"/>
      <c r="I102" s="29"/>
      <c r="J102" s="21"/>
      <c r="K102" s="21"/>
      <c r="L102" s="23"/>
      <c r="M102" s="23"/>
      <c r="N102" s="29"/>
    </row>
    <row r="103" spans="2:15" s="7" customFormat="1" ht="15.75" customHeight="1">
      <c r="B103" s="63" t="s">
        <v>42</v>
      </c>
      <c r="C103" s="48">
        <f>O55</f>
        <v>911834</v>
      </c>
      <c r="D103" s="54"/>
      <c r="E103" s="54"/>
      <c r="F103" s="54"/>
      <c r="G103" s="30"/>
      <c r="H103" s="30"/>
      <c r="I103" s="30"/>
      <c r="J103" s="21"/>
      <c r="K103" s="21"/>
      <c r="L103" s="23"/>
      <c r="M103" s="21"/>
      <c r="N103" s="30"/>
    </row>
    <row r="104" spans="2:15" s="7" customFormat="1" ht="15.75" customHeight="1" thickBot="1">
      <c r="B104" s="64" t="s">
        <v>35</v>
      </c>
      <c r="C104" s="49">
        <f>O62</f>
        <v>112770.8</v>
      </c>
      <c r="D104" s="49">
        <f>O63</f>
        <v>54674</v>
      </c>
      <c r="E104" s="49">
        <f>O64</f>
        <v>89976</v>
      </c>
      <c r="F104" s="28"/>
      <c r="G104" s="30"/>
      <c r="H104" s="30"/>
      <c r="I104" s="30"/>
      <c r="J104" s="30"/>
      <c r="K104" s="30"/>
      <c r="L104" s="30"/>
      <c r="M104" s="30"/>
      <c r="N104" s="30"/>
    </row>
    <row r="105" spans="2:15" s="7" customFormat="1" ht="15.75" customHeight="1" thickBot="1">
      <c r="B105" s="52" t="s">
        <v>87</v>
      </c>
      <c r="C105" s="51">
        <f>SUM(C100:C104)</f>
        <v>1687725.62</v>
      </c>
      <c r="D105" s="66">
        <f t="shared" ref="D105" si="25">SUM(D100:D104)</f>
        <v>103061</v>
      </c>
      <c r="E105" s="66">
        <f>SUM(E100:E104)</f>
        <v>368574.04000000004</v>
      </c>
      <c r="F105" s="67">
        <f>SUM(F100:F104)</f>
        <v>353237.4</v>
      </c>
      <c r="G105" s="23">
        <f>SUM(C105:F105)</f>
        <v>2512598.06</v>
      </c>
      <c r="H105" s="23"/>
      <c r="I105" s="23"/>
      <c r="J105" s="23"/>
      <c r="K105" s="23"/>
      <c r="L105" s="23"/>
      <c r="M105" s="23"/>
      <c r="N105" s="23"/>
    </row>
    <row r="106" spans="2:15" s="7" customFormat="1">
      <c r="B106" s="35"/>
      <c r="C106" s="6">
        <f>C105-O86</f>
        <v>0</v>
      </c>
      <c r="D106" s="6">
        <f>D105-O87</f>
        <v>0</v>
      </c>
      <c r="E106" s="6">
        <f>E105-O88</f>
        <v>0</v>
      </c>
      <c r="F106" s="47">
        <f>F105-O89</f>
        <v>0</v>
      </c>
      <c r="G106" s="47"/>
      <c r="H106" s="47"/>
      <c r="I106" s="47"/>
      <c r="J106" s="47"/>
      <c r="K106" s="47"/>
      <c r="L106" s="47"/>
      <c r="M106" s="47"/>
      <c r="N106" s="47"/>
    </row>
    <row r="107" spans="2:15" s="7" customFormat="1">
      <c r="B107" s="35"/>
      <c r="C107" s="6"/>
      <c r="D107" s="6"/>
      <c r="E107" s="6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2:15" s="7" customFormat="1">
      <c r="B108" s="40"/>
      <c r="C108" s="6"/>
      <c r="D108" s="6"/>
      <c r="E108" s="6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2:15" s="7" customFormat="1">
      <c r="B109" s="40"/>
      <c r="C109" s="6"/>
      <c r="D109" s="6"/>
      <c r="E109" s="6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2:15" s="7" customFormat="1">
      <c r="B110" s="35"/>
      <c r="C110" s="6"/>
      <c r="D110" s="6"/>
      <c r="E110" s="6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2:15" s="7" customFormat="1">
      <c r="B111" s="35"/>
      <c r="C111" s="6"/>
      <c r="D111" s="6"/>
      <c r="E111" s="6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2:15" s="7" customFormat="1">
      <c r="B112" s="35"/>
      <c r="C112" s="6"/>
      <c r="D112" s="6"/>
      <c r="E112" s="6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1:15" s="7" customFormat="1">
      <c r="B113" s="3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s="7" customFormat="1" ht="17.25" thickBot="1">
      <c r="B114" s="35" t="s">
        <v>63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s="7" customFormat="1" ht="17.25" thickBot="1">
      <c r="A115" s="61"/>
      <c r="B115" s="102" t="s">
        <v>8</v>
      </c>
      <c r="C115" s="38" t="s">
        <v>55</v>
      </c>
      <c r="D115" s="38" t="s">
        <v>56</v>
      </c>
      <c r="E115" s="25" t="s">
        <v>67</v>
      </c>
      <c r="F115" s="25" t="s">
        <v>70</v>
      </c>
      <c r="G115" s="25" t="s">
        <v>73</v>
      </c>
      <c r="H115" s="25" t="s">
        <v>74</v>
      </c>
      <c r="I115" s="25" t="s">
        <v>75</v>
      </c>
      <c r="J115" s="25" t="s">
        <v>80</v>
      </c>
      <c r="K115" s="25" t="s">
        <v>79</v>
      </c>
      <c r="L115" s="25" t="s">
        <v>76</v>
      </c>
      <c r="M115" s="25" t="s">
        <v>77</v>
      </c>
      <c r="N115" s="25" t="s">
        <v>78</v>
      </c>
      <c r="O115" s="65" t="s">
        <v>54</v>
      </c>
    </row>
    <row r="116" spans="1:15" s="7" customFormat="1">
      <c r="A116" s="30"/>
      <c r="B116" s="26" t="s">
        <v>64</v>
      </c>
      <c r="C116" s="50">
        <f t="shared" ref="C116:N116" si="26">C15</f>
        <v>59504.2</v>
      </c>
      <c r="D116" s="50">
        <f t="shared" si="26"/>
        <v>50798.07</v>
      </c>
      <c r="E116" s="50">
        <f t="shared" si="26"/>
        <v>54515.69</v>
      </c>
      <c r="F116" s="50">
        <f t="shared" si="26"/>
        <v>51138.46</v>
      </c>
      <c r="G116" s="50">
        <f t="shared" si="26"/>
        <v>57750.39</v>
      </c>
      <c r="H116" s="50">
        <f t="shared" si="26"/>
        <v>45940.22</v>
      </c>
      <c r="I116" s="50">
        <f t="shared" si="26"/>
        <v>57449.24</v>
      </c>
      <c r="J116" s="50">
        <f t="shared" si="26"/>
        <v>53669.72</v>
      </c>
      <c r="K116" s="50">
        <f t="shared" si="26"/>
        <v>52441.98</v>
      </c>
      <c r="L116" s="50">
        <f t="shared" si="26"/>
        <v>57919</v>
      </c>
      <c r="M116" s="50">
        <f t="shared" si="26"/>
        <v>55136</v>
      </c>
      <c r="N116" s="50">
        <f t="shared" si="26"/>
        <v>44671</v>
      </c>
      <c r="O116" s="50">
        <f>SUM(C116:N116)</f>
        <v>640933.97</v>
      </c>
    </row>
    <row r="117" spans="1:15" s="7" customFormat="1" ht="17.25" thickBot="1">
      <c r="A117" s="30"/>
      <c r="B117" s="28" t="s">
        <v>65</v>
      </c>
      <c r="C117" s="49">
        <f t="shared" ref="C117:N117" si="27">C27</f>
        <v>957.94</v>
      </c>
      <c r="D117" s="49">
        <f t="shared" si="27"/>
        <v>3351.51</v>
      </c>
      <c r="E117" s="49">
        <f t="shared" si="27"/>
        <v>1038.83</v>
      </c>
      <c r="F117" s="49">
        <f t="shared" si="27"/>
        <v>1312.73</v>
      </c>
      <c r="G117" s="49">
        <f t="shared" si="27"/>
        <v>2205.21</v>
      </c>
      <c r="H117" s="49">
        <f t="shared" si="27"/>
        <v>4335.8900000000003</v>
      </c>
      <c r="I117" s="49">
        <f t="shared" si="27"/>
        <v>10929.65</v>
      </c>
      <c r="J117" s="49">
        <f t="shared" si="27"/>
        <v>19073.099999999999</v>
      </c>
      <c r="K117" s="49">
        <f t="shared" si="27"/>
        <v>0</v>
      </c>
      <c r="L117" s="49">
        <f t="shared" si="27"/>
        <v>0</v>
      </c>
      <c r="M117" s="49">
        <f t="shared" si="27"/>
        <v>0</v>
      </c>
      <c r="N117" s="49">
        <f t="shared" si="27"/>
        <v>0</v>
      </c>
      <c r="O117" s="50">
        <f>SUM(C117:N117)</f>
        <v>43204.86</v>
      </c>
    </row>
    <row r="118" spans="1:15" s="7" customFormat="1" ht="17.25" thickBot="1">
      <c r="A118" s="20"/>
      <c r="B118" s="102" t="s">
        <v>12</v>
      </c>
      <c r="C118" s="66">
        <f>SUM(C116:C117)</f>
        <v>60462.14</v>
      </c>
      <c r="D118" s="66">
        <f t="shared" ref="D118:O118" si="28">SUM(D116:D117)</f>
        <v>54149.58</v>
      </c>
      <c r="E118" s="66">
        <f t="shared" si="28"/>
        <v>55554.520000000004</v>
      </c>
      <c r="F118" s="66">
        <f t="shared" si="28"/>
        <v>52451.19</v>
      </c>
      <c r="G118" s="66">
        <f t="shared" si="28"/>
        <v>59955.6</v>
      </c>
      <c r="H118" s="66">
        <f t="shared" si="28"/>
        <v>50276.11</v>
      </c>
      <c r="I118" s="66">
        <f t="shared" si="28"/>
        <v>68378.89</v>
      </c>
      <c r="J118" s="66">
        <f t="shared" si="28"/>
        <v>72742.820000000007</v>
      </c>
      <c r="K118" s="66">
        <f t="shared" si="28"/>
        <v>52441.98</v>
      </c>
      <c r="L118" s="66">
        <f t="shared" si="28"/>
        <v>57919</v>
      </c>
      <c r="M118" s="66">
        <f t="shared" si="28"/>
        <v>55136</v>
      </c>
      <c r="N118" s="66">
        <f t="shared" si="28"/>
        <v>44671</v>
      </c>
      <c r="O118" s="67">
        <f t="shared" si="28"/>
        <v>684138.83</v>
      </c>
    </row>
    <row r="119" spans="1:15" s="7" customFormat="1" ht="17.25" thickBot="1">
      <c r="B119" s="3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s="7" customFormat="1" ht="17.25" thickBot="1">
      <c r="B120" s="102" t="s">
        <v>59</v>
      </c>
      <c r="C120" s="38" t="s">
        <v>55</v>
      </c>
      <c r="D120" s="38" t="s">
        <v>56</v>
      </c>
      <c r="E120" s="25" t="s">
        <v>67</v>
      </c>
      <c r="F120" s="25" t="s">
        <v>70</v>
      </c>
      <c r="G120" s="25" t="s">
        <v>73</v>
      </c>
      <c r="H120" s="25" t="s">
        <v>74</v>
      </c>
      <c r="I120" s="25" t="s">
        <v>75</v>
      </c>
      <c r="J120" s="25" t="s">
        <v>80</v>
      </c>
      <c r="K120" s="25" t="s">
        <v>79</v>
      </c>
      <c r="L120" s="25" t="s">
        <v>76</v>
      </c>
      <c r="M120" s="25" t="s">
        <v>77</v>
      </c>
      <c r="N120" s="25" t="s">
        <v>78</v>
      </c>
      <c r="O120" s="65" t="s">
        <v>54</v>
      </c>
    </row>
    <row r="121" spans="1:15" s="7" customFormat="1">
      <c r="B121" s="26" t="s">
        <v>64</v>
      </c>
      <c r="C121" s="50">
        <f t="shared" ref="C121:N121" si="29">C16</f>
        <v>64420.76</v>
      </c>
      <c r="D121" s="50">
        <f t="shared" si="29"/>
        <v>66679.759999999995</v>
      </c>
      <c r="E121" s="50">
        <f t="shared" si="29"/>
        <v>64928.73</v>
      </c>
      <c r="F121" s="50">
        <f t="shared" si="29"/>
        <v>67605.570000000007</v>
      </c>
      <c r="G121" s="50">
        <f t="shared" si="29"/>
        <v>69265.58</v>
      </c>
      <c r="H121" s="50">
        <f t="shared" si="29"/>
        <v>67718.7</v>
      </c>
      <c r="I121" s="50">
        <f t="shared" si="29"/>
        <v>75910.98</v>
      </c>
      <c r="J121" s="50">
        <f t="shared" si="29"/>
        <v>70815.039999999994</v>
      </c>
      <c r="K121" s="50">
        <f t="shared" si="29"/>
        <v>69416.88</v>
      </c>
      <c r="L121" s="50">
        <f t="shared" si="29"/>
        <v>76635</v>
      </c>
      <c r="M121" s="50">
        <f t="shared" si="29"/>
        <v>72948</v>
      </c>
      <c r="N121" s="50">
        <f t="shared" si="29"/>
        <v>59092</v>
      </c>
      <c r="O121" s="50">
        <f>SUM(C121:N121)</f>
        <v>825437</v>
      </c>
    </row>
    <row r="122" spans="1:15" s="7" customFormat="1">
      <c r="B122" s="54" t="s">
        <v>65</v>
      </c>
      <c r="C122" s="48">
        <f t="shared" ref="C122:N122" si="30">C28</f>
        <v>164.06</v>
      </c>
      <c r="D122" s="48">
        <f t="shared" si="30"/>
        <v>763.62</v>
      </c>
      <c r="E122" s="48">
        <f t="shared" si="30"/>
        <v>788.74</v>
      </c>
      <c r="F122" s="48">
        <f t="shared" si="30"/>
        <v>0</v>
      </c>
      <c r="G122" s="48">
        <f t="shared" si="30"/>
        <v>0</v>
      </c>
      <c r="H122" s="48">
        <f t="shared" si="30"/>
        <v>940.28</v>
      </c>
      <c r="I122" s="48">
        <f t="shared" si="30"/>
        <v>749.41</v>
      </c>
      <c r="J122" s="48">
        <f t="shared" si="30"/>
        <v>791.33</v>
      </c>
      <c r="K122" s="48">
        <f t="shared" si="30"/>
        <v>0</v>
      </c>
      <c r="L122" s="48">
        <f t="shared" si="30"/>
        <v>0</v>
      </c>
      <c r="M122" s="48">
        <f t="shared" si="30"/>
        <v>0</v>
      </c>
      <c r="N122" s="48">
        <f t="shared" si="30"/>
        <v>0</v>
      </c>
      <c r="O122" s="50">
        <f>SUM(C122:N122)</f>
        <v>4197.4399999999996</v>
      </c>
    </row>
    <row r="123" spans="1:15" s="7" customFormat="1">
      <c r="B123" s="86" t="s">
        <v>93</v>
      </c>
      <c r="C123" s="87">
        <f>SUM(C121:C122)</f>
        <v>64584.82</v>
      </c>
      <c r="D123" s="87">
        <f t="shared" ref="D123:O123" si="31">SUM(D121:D122)</f>
        <v>67443.37999999999</v>
      </c>
      <c r="E123" s="87">
        <f t="shared" si="31"/>
        <v>65717.47</v>
      </c>
      <c r="F123" s="87">
        <f t="shared" si="31"/>
        <v>67605.570000000007</v>
      </c>
      <c r="G123" s="87">
        <f t="shared" si="31"/>
        <v>69265.58</v>
      </c>
      <c r="H123" s="87">
        <f t="shared" si="31"/>
        <v>68658.98</v>
      </c>
      <c r="I123" s="87">
        <f t="shared" si="31"/>
        <v>76660.39</v>
      </c>
      <c r="J123" s="87">
        <f t="shared" si="31"/>
        <v>71606.37</v>
      </c>
      <c r="K123" s="87">
        <f t="shared" si="31"/>
        <v>69416.88</v>
      </c>
      <c r="L123" s="87">
        <f t="shared" si="31"/>
        <v>76635</v>
      </c>
      <c r="M123" s="87">
        <f t="shared" si="31"/>
        <v>72948</v>
      </c>
      <c r="N123" s="87">
        <f t="shared" si="31"/>
        <v>59092</v>
      </c>
      <c r="O123" s="87">
        <f t="shared" si="31"/>
        <v>829634.44</v>
      </c>
    </row>
    <row r="124" spans="1:15" s="7" customFormat="1" ht="17.25" thickBot="1">
      <c r="B124" s="3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s="7" customFormat="1" ht="17.25" thickBot="1">
      <c r="B125" s="102" t="s">
        <v>58</v>
      </c>
      <c r="C125" s="38" t="s">
        <v>55</v>
      </c>
      <c r="D125" s="38" t="s">
        <v>56</v>
      </c>
      <c r="E125" s="25" t="s">
        <v>67</v>
      </c>
      <c r="F125" s="25" t="s">
        <v>70</v>
      </c>
      <c r="G125" s="25" t="s">
        <v>73</v>
      </c>
      <c r="H125" s="25" t="s">
        <v>74</v>
      </c>
      <c r="I125" s="25" t="s">
        <v>75</v>
      </c>
      <c r="J125" s="25" t="s">
        <v>80</v>
      </c>
      <c r="K125" s="25" t="s">
        <v>79</v>
      </c>
      <c r="L125" s="25" t="s">
        <v>76</v>
      </c>
      <c r="M125" s="25" t="s">
        <v>77</v>
      </c>
      <c r="N125" s="25" t="s">
        <v>78</v>
      </c>
      <c r="O125" s="65" t="s">
        <v>54</v>
      </c>
    </row>
    <row r="126" spans="1:15" s="7" customFormat="1">
      <c r="B126" s="26" t="s">
        <v>64</v>
      </c>
      <c r="C126" s="50">
        <f t="shared" ref="C126:N126" si="32">C18</f>
        <v>52920.33</v>
      </c>
      <c r="D126" s="50">
        <f t="shared" si="32"/>
        <v>54612.98</v>
      </c>
      <c r="E126" s="50">
        <f t="shared" si="32"/>
        <v>53342.17</v>
      </c>
      <c r="F126" s="50">
        <f t="shared" si="32"/>
        <v>51927.23</v>
      </c>
      <c r="G126" s="50">
        <f t="shared" si="32"/>
        <v>58418.89</v>
      </c>
      <c r="H126" s="50">
        <f t="shared" si="32"/>
        <v>46826.12</v>
      </c>
      <c r="I126" s="50">
        <f t="shared" si="32"/>
        <v>56011.54</v>
      </c>
      <c r="J126" s="50">
        <f t="shared" si="32"/>
        <v>51776.58</v>
      </c>
      <c r="K126" s="50">
        <f t="shared" si="32"/>
        <v>58207.71</v>
      </c>
      <c r="L126" s="50">
        <f t="shared" si="32"/>
        <v>58828</v>
      </c>
      <c r="M126" s="50">
        <f t="shared" si="32"/>
        <v>56012</v>
      </c>
      <c r="N126" s="50">
        <f t="shared" si="32"/>
        <v>45389</v>
      </c>
      <c r="O126" s="50">
        <f>SUM(C126:N126)</f>
        <v>644272.55000000005</v>
      </c>
    </row>
    <row r="127" spans="1:15" s="7" customFormat="1">
      <c r="B127" s="54" t="s">
        <v>65</v>
      </c>
      <c r="C127" s="48">
        <f t="shared" ref="C127:N127" si="33">C29</f>
        <v>8866.74</v>
      </c>
      <c r="D127" s="48">
        <f t="shared" si="33"/>
        <v>9481.02</v>
      </c>
      <c r="E127" s="48">
        <f t="shared" si="33"/>
        <v>7632.56</v>
      </c>
      <c r="F127" s="48">
        <f t="shared" si="33"/>
        <v>3399.04</v>
      </c>
      <c r="G127" s="48">
        <f t="shared" si="33"/>
        <v>8076.23</v>
      </c>
      <c r="H127" s="48">
        <f t="shared" si="33"/>
        <v>5729.15</v>
      </c>
      <c r="I127" s="48">
        <f t="shared" si="33"/>
        <v>7573.18</v>
      </c>
      <c r="J127" s="48">
        <f t="shared" si="33"/>
        <v>9348.66</v>
      </c>
      <c r="K127" s="48">
        <f t="shared" si="33"/>
        <v>0</v>
      </c>
      <c r="L127" s="48">
        <f t="shared" si="33"/>
        <v>0</v>
      </c>
      <c r="M127" s="48">
        <f t="shared" si="33"/>
        <v>0</v>
      </c>
      <c r="N127" s="48">
        <f t="shared" si="33"/>
        <v>0</v>
      </c>
      <c r="O127" s="50">
        <f>SUM(C127:N127)</f>
        <v>60106.58</v>
      </c>
    </row>
    <row r="128" spans="1:15" s="7" customFormat="1">
      <c r="B128" s="86" t="s">
        <v>93</v>
      </c>
      <c r="C128" s="87">
        <f>SUM(C126:C127)</f>
        <v>61787.07</v>
      </c>
      <c r="D128" s="87">
        <f t="shared" ref="D128:O128" si="34">SUM(D126:D127)</f>
        <v>64094</v>
      </c>
      <c r="E128" s="87">
        <f t="shared" si="34"/>
        <v>60974.729999999996</v>
      </c>
      <c r="F128" s="87">
        <f t="shared" si="34"/>
        <v>55326.270000000004</v>
      </c>
      <c r="G128" s="87">
        <f t="shared" si="34"/>
        <v>66495.12</v>
      </c>
      <c r="H128" s="87">
        <f t="shared" si="34"/>
        <v>52555.270000000004</v>
      </c>
      <c r="I128" s="87">
        <f t="shared" si="34"/>
        <v>63584.72</v>
      </c>
      <c r="J128" s="87">
        <f t="shared" si="34"/>
        <v>61125.240000000005</v>
      </c>
      <c r="K128" s="87">
        <f t="shared" si="34"/>
        <v>58207.71</v>
      </c>
      <c r="L128" s="87">
        <f t="shared" si="34"/>
        <v>58828</v>
      </c>
      <c r="M128" s="87">
        <f t="shared" si="34"/>
        <v>56012</v>
      </c>
      <c r="N128" s="87">
        <f t="shared" si="34"/>
        <v>45389</v>
      </c>
      <c r="O128" s="87">
        <f t="shared" si="34"/>
        <v>704379.13</v>
      </c>
    </row>
    <row r="129" spans="2:15" s="7" customFormat="1" ht="17.25" thickBot="1">
      <c r="B129" s="3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s="7" customFormat="1" ht="17.25" thickBot="1">
      <c r="B130" s="102" t="s">
        <v>41</v>
      </c>
      <c r="C130" s="38" t="s">
        <v>55</v>
      </c>
      <c r="D130" s="38" t="s">
        <v>56</v>
      </c>
      <c r="E130" s="25" t="s">
        <v>67</v>
      </c>
      <c r="F130" s="25" t="s">
        <v>70</v>
      </c>
      <c r="G130" s="25" t="s">
        <v>73</v>
      </c>
      <c r="H130" s="25" t="s">
        <v>74</v>
      </c>
      <c r="I130" s="25" t="s">
        <v>75</v>
      </c>
      <c r="J130" s="25" t="s">
        <v>80</v>
      </c>
      <c r="K130" s="25" t="s">
        <v>79</v>
      </c>
      <c r="L130" s="25" t="s">
        <v>76</v>
      </c>
      <c r="M130" s="25" t="s">
        <v>77</v>
      </c>
      <c r="N130" s="25" t="s">
        <v>78</v>
      </c>
      <c r="O130" s="65" t="s">
        <v>54</v>
      </c>
    </row>
    <row r="131" spans="2:15" s="7" customFormat="1">
      <c r="B131" s="26" t="s">
        <v>64</v>
      </c>
      <c r="C131" s="50">
        <f t="shared" ref="C131:N131" si="35">C19</f>
        <v>50702.38</v>
      </c>
      <c r="D131" s="50">
        <f t="shared" si="35"/>
        <v>47502.84</v>
      </c>
      <c r="E131" s="50">
        <f t="shared" si="35"/>
        <v>42166.98</v>
      </c>
      <c r="F131" s="50">
        <f t="shared" si="35"/>
        <v>50893.08</v>
      </c>
      <c r="G131" s="50">
        <f t="shared" si="35"/>
        <v>48746.63</v>
      </c>
      <c r="H131" s="50">
        <f t="shared" si="35"/>
        <v>48706.58</v>
      </c>
      <c r="I131" s="50">
        <f t="shared" si="35"/>
        <v>48406.44</v>
      </c>
      <c r="J131" s="50">
        <f t="shared" si="35"/>
        <v>48998.1</v>
      </c>
      <c r="K131" s="50">
        <f t="shared" si="35"/>
        <v>55252.9</v>
      </c>
      <c r="L131" s="50">
        <f t="shared" si="35"/>
        <v>55879</v>
      </c>
      <c r="M131" s="50">
        <f t="shared" si="35"/>
        <v>53186</v>
      </c>
      <c r="N131" s="50">
        <f t="shared" si="35"/>
        <v>43079</v>
      </c>
      <c r="O131" s="50">
        <f>SUM(C131:N131)</f>
        <v>593519.93000000005</v>
      </c>
    </row>
    <row r="132" spans="2:15" s="7" customFormat="1">
      <c r="B132" s="54" t="s">
        <v>65</v>
      </c>
      <c r="C132" s="48">
        <f t="shared" ref="C132:N132" si="36">C30</f>
        <v>0</v>
      </c>
      <c r="D132" s="48">
        <f t="shared" si="36"/>
        <v>661.17</v>
      </c>
      <c r="E132" s="48">
        <f t="shared" si="36"/>
        <v>1107.1500000000001</v>
      </c>
      <c r="F132" s="48">
        <f t="shared" si="36"/>
        <v>0</v>
      </c>
      <c r="G132" s="48">
        <f t="shared" si="36"/>
        <v>0</v>
      </c>
      <c r="H132" s="48">
        <f t="shared" si="36"/>
        <v>0</v>
      </c>
      <c r="I132" s="48">
        <f t="shared" si="36"/>
        <v>0</v>
      </c>
      <c r="J132" s="48">
        <f t="shared" si="36"/>
        <v>411.11</v>
      </c>
      <c r="K132" s="48">
        <f t="shared" si="36"/>
        <v>0</v>
      </c>
      <c r="L132" s="48">
        <f t="shared" si="36"/>
        <v>0</v>
      </c>
      <c r="M132" s="48">
        <f t="shared" si="36"/>
        <v>0</v>
      </c>
      <c r="N132" s="48">
        <f t="shared" si="36"/>
        <v>0</v>
      </c>
      <c r="O132" s="50">
        <f>SUM(C132:N132)</f>
        <v>2179.4300000000003</v>
      </c>
    </row>
    <row r="133" spans="2:15" s="7" customFormat="1">
      <c r="B133" s="86" t="s">
        <v>93</v>
      </c>
      <c r="C133" s="87">
        <f>SUM(C131:C132)</f>
        <v>50702.38</v>
      </c>
      <c r="D133" s="87">
        <f t="shared" ref="D133:O133" si="37">SUM(D131:D132)</f>
        <v>48164.009999999995</v>
      </c>
      <c r="E133" s="87">
        <f t="shared" si="37"/>
        <v>43274.130000000005</v>
      </c>
      <c r="F133" s="87">
        <f t="shared" si="37"/>
        <v>50893.08</v>
      </c>
      <c r="G133" s="87">
        <f t="shared" si="37"/>
        <v>48746.63</v>
      </c>
      <c r="H133" s="87">
        <f t="shared" si="37"/>
        <v>48706.58</v>
      </c>
      <c r="I133" s="87">
        <f t="shared" si="37"/>
        <v>48406.44</v>
      </c>
      <c r="J133" s="87">
        <f t="shared" si="37"/>
        <v>49409.21</v>
      </c>
      <c r="K133" s="87">
        <f t="shared" si="37"/>
        <v>55252.9</v>
      </c>
      <c r="L133" s="87">
        <f t="shared" si="37"/>
        <v>55879</v>
      </c>
      <c r="M133" s="87">
        <f t="shared" si="37"/>
        <v>53186</v>
      </c>
      <c r="N133" s="87">
        <f t="shared" si="37"/>
        <v>43079</v>
      </c>
      <c r="O133" s="87">
        <f t="shared" si="37"/>
        <v>595699.3600000001</v>
      </c>
    </row>
    <row r="134" spans="2:15" s="7" customFormat="1" ht="17.25" thickBot="1">
      <c r="B134" s="3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s="7" customFormat="1" ht="17.25" thickBot="1">
      <c r="B135" s="102" t="s">
        <v>44</v>
      </c>
      <c r="C135" s="38" t="s">
        <v>55</v>
      </c>
      <c r="D135" s="38" t="s">
        <v>56</v>
      </c>
      <c r="E135" s="25" t="s">
        <v>67</v>
      </c>
      <c r="F135" s="25" t="s">
        <v>70</v>
      </c>
      <c r="G135" s="25" t="s">
        <v>73</v>
      </c>
      <c r="H135" s="25" t="s">
        <v>74</v>
      </c>
      <c r="I135" s="25" t="s">
        <v>75</v>
      </c>
      <c r="J135" s="25" t="s">
        <v>80</v>
      </c>
      <c r="K135" s="25" t="s">
        <v>79</v>
      </c>
      <c r="L135" s="25" t="s">
        <v>76</v>
      </c>
      <c r="M135" s="25" t="s">
        <v>77</v>
      </c>
      <c r="N135" s="25" t="s">
        <v>78</v>
      </c>
      <c r="O135" s="65" t="s">
        <v>54</v>
      </c>
    </row>
    <row r="136" spans="2:15" s="7" customFormat="1">
      <c r="B136" s="26" t="s">
        <v>64</v>
      </c>
      <c r="C136" s="50">
        <f t="shared" ref="C136:N136" si="38">C21+C64</f>
        <v>25817.1</v>
      </c>
      <c r="D136" s="50">
        <f t="shared" si="38"/>
        <v>27533.84</v>
      </c>
      <c r="E136" s="50">
        <f t="shared" si="38"/>
        <v>25382.65</v>
      </c>
      <c r="F136" s="50">
        <f t="shared" si="38"/>
        <v>30557.45</v>
      </c>
      <c r="G136" s="50">
        <f t="shared" si="38"/>
        <v>32950.07</v>
      </c>
      <c r="H136" s="50">
        <f t="shared" si="38"/>
        <v>27937.52</v>
      </c>
      <c r="I136" s="50">
        <f t="shared" si="38"/>
        <v>29237.74</v>
      </c>
      <c r="J136" s="50">
        <f t="shared" si="38"/>
        <v>28902.58</v>
      </c>
      <c r="K136" s="50">
        <f t="shared" si="38"/>
        <v>35850</v>
      </c>
      <c r="L136" s="50">
        <f t="shared" si="38"/>
        <v>37406</v>
      </c>
      <c r="M136" s="50">
        <f t="shared" si="38"/>
        <v>35881</v>
      </c>
      <c r="N136" s="50">
        <f t="shared" si="38"/>
        <v>31070</v>
      </c>
      <c r="O136" s="50">
        <f>SUM(C136:N136)</f>
        <v>368525.94999999995</v>
      </c>
    </row>
    <row r="137" spans="2:15" s="7" customFormat="1">
      <c r="B137" s="54" t="s">
        <v>65</v>
      </c>
      <c r="C137" s="48">
        <f t="shared" ref="C137:N137" si="39">C31</f>
        <v>0</v>
      </c>
      <c r="D137" s="48">
        <f t="shared" si="39"/>
        <v>0</v>
      </c>
      <c r="E137" s="48">
        <f t="shared" si="39"/>
        <v>0</v>
      </c>
      <c r="F137" s="48">
        <f t="shared" si="39"/>
        <v>0</v>
      </c>
      <c r="G137" s="48">
        <f t="shared" si="39"/>
        <v>48.09</v>
      </c>
      <c r="H137" s="48">
        <f t="shared" si="39"/>
        <v>0</v>
      </c>
      <c r="I137" s="48">
        <f t="shared" si="39"/>
        <v>0</v>
      </c>
      <c r="J137" s="48">
        <f t="shared" si="39"/>
        <v>0</v>
      </c>
      <c r="K137" s="48">
        <f t="shared" si="39"/>
        <v>0</v>
      </c>
      <c r="L137" s="48">
        <f t="shared" si="39"/>
        <v>0</v>
      </c>
      <c r="M137" s="48">
        <f t="shared" si="39"/>
        <v>0</v>
      </c>
      <c r="N137" s="48">
        <f t="shared" si="39"/>
        <v>0</v>
      </c>
      <c r="O137" s="50">
        <f>SUM(C137:N137)</f>
        <v>48.09</v>
      </c>
    </row>
    <row r="138" spans="2:15" s="7" customFormat="1">
      <c r="B138" s="86" t="s">
        <v>93</v>
      </c>
      <c r="C138" s="87">
        <f>SUM(C136:C137)</f>
        <v>25817.1</v>
      </c>
      <c r="D138" s="87">
        <f t="shared" ref="D138:O138" si="40">SUM(D136:D137)</f>
        <v>27533.84</v>
      </c>
      <c r="E138" s="87">
        <f t="shared" si="40"/>
        <v>25382.65</v>
      </c>
      <c r="F138" s="87">
        <f t="shared" si="40"/>
        <v>30557.45</v>
      </c>
      <c r="G138" s="87">
        <f t="shared" si="40"/>
        <v>32998.159999999996</v>
      </c>
      <c r="H138" s="87">
        <f t="shared" si="40"/>
        <v>27937.52</v>
      </c>
      <c r="I138" s="87">
        <f t="shared" si="40"/>
        <v>29237.74</v>
      </c>
      <c r="J138" s="87">
        <f t="shared" si="40"/>
        <v>28902.58</v>
      </c>
      <c r="K138" s="87">
        <f t="shared" si="40"/>
        <v>35850</v>
      </c>
      <c r="L138" s="87">
        <f t="shared" si="40"/>
        <v>37406</v>
      </c>
      <c r="M138" s="87">
        <f t="shared" si="40"/>
        <v>35881</v>
      </c>
      <c r="N138" s="87">
        <f t="shared" si="40"/>
        <v>31070</v>
      </c>
      <c r="O138" s="87">
        <f t="shared" si="40"/>
        <v>368574.04</v>
      </c>
    </row>
    <row r="139" spans="2:15" s="7" customFormat="1" ht="17.25" thickBot="1"/>
    <row r="140" spans="2:15" s="7" customFormat="1">
      <c r="B140" s="646" t="s">
        <v>92</v>
      </c>
      <c r="C140" s="142" t="s">
        <v>55</v>
      </c>
      <c r="D140" s="142" t="s">
        <v>56</v>
      </c>
      <c r="E140" s="142" t="s">
        <v>67</v>
      </c>
      <c r="F140" s="142" t="s">
        <v>70</v>
      </c>
      <c r="G140" s="142" t="s">
        <v>73</v>
      </c>
      <c r="H140" s="142" t="s">
        <v>74</v>
      </c>
      <c r="I140" s="142" t="s">
        <v>75</v>
      </c>
      <c r="J140" s="142" t="s">
        <v>80</v>
      </c>
      <c r="K140" s="142" t="s">
        <v>79</v>
      </c>
      <c r="L140" s="142" t="s">
        <v>76</v>
      </c>
      <c r="M140" s="142" t="s">
        <v>77</v>
      </c>
      <c r="N140" s="142" t="s">
        <v>78</v>
      </c>
      <c r="O140" s="143" t="s">
        <v>54</v>
      </c>
    </row>
    <row r="141" spans="2:15" s="7" customFormat="1" ht="17.25" thickBot="1">
      <c r="B141" s="647"/>
      <c r="C141" s="144">
        <f>C117+C122+C127+C132+C137</f>
        <v>9988.74</v>
      </c>
      <c r="D141" s="144">
        <f t="shared" ref="D141:O141" si="41">D117+D122+D127+D132+D137</f>
        <v>14257.320000000002</v>
      </c>
      <c r="E141" s="144">
        <f t="shared" si="41"/>
        <v>10567.28</v>
      </c>
      <c r="F141" s="144">
        <f t="shared" si="41"/>
        <v>4711.7700000000004</v>
      </c>
      <c r="G141" s="144">
        <f t="shared" si="41"/>
        <v>10329.529999999999</v>
      </c>
      <c r="H141" s="144">
        <f t="shared" si="41"/>
        <v>11005.32</v>
      </c>
      <c r="I141" s="144">
        <f t="shared" si="41"/>
        <v>19252.239999999998</v>
      </c>
      <c r="J141" s="144">
        <f t="shared" si="41"/>
        <v>29624.2</v>
      </c>
      <c r="K141" s="144">
        <f t="shared" si="41"/>
        <v>0</v>
      </c>
      <c r="L141" s="144">
        <f t="shared" si="41"/>
        <v>0</v>
      </c>
      <c r="M141" s="144">
        <f t="shared" si="41"/>
        <v>0</v>
      </c>
      <c r="N141" s="144">
        <f t="shared" si="41"/>
        <v>0</v>
      </c>
      <c r="O141" s="145">
        <f t="shared" si="41"/>
        <v>109736.4</v>
      </c>
    </row>
    <row r="142" spans="2:15" s="7" customFormat="1"/>
    <row r="143" spans="2:15" s="7" customFormat="1"/>
    <row r="144" spans="2:15" s="7" customFormat="1"/>
    <row r="145" spans="2:3" s="7" customFormat="1"/>
    <row r="146" spans="2:3" s="7" customFormat="1"/>
    <row r="147" spans="2:3" s="7" customFormat="1"/>
    <row r="148" spans="2:3" s="7" customFormat="1">
      <c r="C148" s="39"/>
    </row>
    <row r="149" spans="2:3" s="7" customFormat="1">
      <c r="C149" s="40"/>
    </row>
    <row r="150" spans="2:3" s="7" customFormat="1"/>
    <row r="151" spans="2:3" s="7" customFormat="1"/>
    <row r="152" spans="2:3" s="7" customFormat="1">
      <c r="C152" s="47"/>
    </row>
    <row r="153" spans="2:3" s="7" customFormat="1"/>
    <row r="154" spans="2:3" s="7" customFormat="1"/>
    <row r="155" spans="2:3" s="7" customFormat="1">
      <c r="B155"/>
      <c r="C155"/>
    </row>
    <row r="156" spans="2:3" s="7" customFormat="1"/>
  </sheetData>
  <mergeCells count="1">
    <mergeCell ref="B140:B141"/>
  </mergeCells>
  <pageMargins left="0.78740157480314965" right="0" top="0.39370078740157483" bottom="0" header="0.31496062992125984" footer="0.31496062992125984"/>
  <pageSetup paperSize="9" scale="60" orientation="landscape" r:id="rId1"/>
  <headerFooter>
    <oddFooter>&amp;L&amp;"times ,Regular"&amp;12Intocmit
Monica Matei&amp;11
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28" workbookViewId="0">
      <selection activeCell="A47" sqref="A47:A48"/>
    </sheetView>
  </sheetViews>
  <sheetFormatPr defaultRowHeight="15"/>
  <cols>
    <col min="1" max="1" width="34.140625" customWidth="1"/>
    <col min="2" max="2" width="16" style="160" customWidth="1"/>
    <col min="3" max="3" width="19.28515625" style="160" customWidth="1"/>
    <col min="4" max="4" width="13.85546875" style="160" customWidth="1"/>
    <col min="5" max="6" width="13.140625" style="160" bestFit="1" customWidth="1"/>
    <col min="7" max="7" width="12.42578125" style="160" customWidth="1"/>
    <col min="8" max="8" width="15" customWidth="1"/>
    <col min="9" max="10" width="13.140625" bestFit="1" customWidth="1"/>
    <col min="11" max="11" width="13.140625" customWidth="1"/>
    <col min="12" max="12" width="14.28515625" bestFit="1" customWidth="1"/>
    <col min="13" max="14" width="13.140625" bestFit="1" customWidth="1"/>
    <col min="15" max="15" width="17.85546875" bestFit="1" customWidth="1"/>
    <col min="16" max="17" width="11.28515625" bestFit="1" customWidth="1"/>
    <col min="18" max="18" width="13.140625" bestFit="1" customWidth="1"/>
    <col min="19" max="19" width="11.7109375" bestFit="1" customWidth="1"/>
    <col min="20" max="20" width="12.42578125" bestFit="1" customWidth="1"/>
  </cols>
  <sheetData>
    <row r="1" spans="1:21" ht="16.5">
      <c r="A1" s="161" t="s">
        <v>0</v>
      </c>
      <c r="B1" s="162"/>
      <c r="C1" s="162"/>
      <c r="D1" s="162"/>
      <c r="E1" s="162"/>
      <c r="F1" s="162"/>
      <c r="G1" s="162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3"/>
      <c r="U1" s="3"/>
    </row>
    <row r="2" spans="1:21" ht="16.5">
      <c r="A2" s="164" t="s">
        <v>213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63"/>
      <c r="O2" s="163"/>
      <c r="P2" s="163"/>
      <c r="Q2" s="163"/>
      <c r="R2" s="163"/>
      <c r="S2" s="1"/>
      <c r="T2" s="3"/>
      <c r="U2" s="3"/>
    </row>
    <row r="3" spans="1:21" s="160" customFormat="1" ht="16.5">
      <c r="A3" s="16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52"/>
      <c r="T3" s="7"/>
      <c r="U3" s="7"/>
    </row>
    <row r="4" spans="1:21" s="160" customFormat="1" ht="16.5">
      <c r="A4" s="4" t="s">
        <v>37</v>
      </c>
      <c r="C4" s="167" t="s">
        <v>95</v>
      </c>
      <c r="G4" s="4" t="s">
        <v>38</v>
      </c>
      <c r="I4" s="4"/>
      <c r="J4" s="4"/>
      <c r="K4" s="4"/>
      <c r="L4" s="4"/>
      <c r="Q4" s="168"/>
      <c r="S4" s="152"/>
      <c r="T4" s="7"/>
      <c r="U4" s="7"/>
    </row>
    <row r="5" spans="1:21" s="160" customFormat="1" ht="16.5">
      <c r="A5" s="4" t="s">
        <v>1</v>
      </c>
      <c r="C5" s="167" t="s">
        <v>96</v>
      </c>
      <c r="G5" s="4" t="s">
        <v>2</v>
      </c>
      <c r="I5" s="4"/>
      <c r="J5" s="4"/>
      <c r="K5" s="4"/>
      <c r="L5" s="4"/>
      <c r="Q5" s="168"/>
      <c r="S5" s="152"/>
      <c r="T5" s="7"/>
      <c r="U5" s="7"/>
    </row>
    <row r="6" spans="1:21" s="160" customFormat="1" ht="16.5">
      <c r="A6" s="166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52"/>
      <c r="T6" s="7"/>
      <c r="U6" s="7"/>
    </row>
    <row r="7" spans="1:21" s="160" customFormat="1" ht="16.5">
      <c r="A7" s="166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52"/>
      <c r="T7" s="7"/>
      <c r="U7" s="7"/>
    </row>
    <row r="8" spans="1:21">
      <c r="A8" s="169"/>
      <c r="B8" s="170"/>
      <c r="C8" s="170"/>
      <c r="D8" s="170"/>
      <c r="E8" s="170"/>
      <c r="F8" s="170"/>
      <c r="G8" s="170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</row>
    <row r="9" spans="1:21" s="159" customFormat="1" ht="18.75">
      <c r="A9" s="171" t="s">
        <v>97</v>
      </c>
      <c r="B9" s="172"/>
      <c r="C9" s="172"/>
      <c r="D9" s="172"/>
      <c r="E9" s="172"/>
      <c r="F9" s="172"/>
      <c r="G9" s="172"/>
    </row>
    <row r="10" spans="1:21" s="159" customFormat="1" ht="18.75">
      <c r="A10" s="171"/>
      <c r="B10" s="172"/>
      <c r="C10" s="172"/>
      <c r="D10" s="172"/>
      <c r="E10" s="172"/>
      <c r="F10" s="172"/>
      <c r="G10" s="172"/>
      <c r="H10" s="173"/>
      <c r="I10" s="173"/>
    </row>
    <row r="11" spans="1:21" s="159" customFormat="1" ht="18.75">
      <c r="A11" s="174" t="s">
        <v>98</v>
      </c>
      <c r="B11" s="175"/>
      <c r="C11" s="176">
        <v>7444740</v>
      </c>
      <c r="D11" s="172"/>
      <c r="E11" s="172"/>
      <c r="F11" s="172"/>
      <c r="G11" s="172"/>
      <c r="J11" s="173"/>
      <c r="K11" s="173"/>
      <c r="L11" s="173"/>
      <c r="P11" s="177"/>
    </row>
    <row r="12" spans="1:21" ht="15.75">
      <c r="A12" s="178"/>
      <c r="B12" s="179"/>
      <c r="C12" s="184"/>
      <c r="D12" s="185"/>
      <c r="G12" s="185"/>
      <c r="H12" s="183"/>
      <c r="J12" s="186"/>
      <c r="K12" s="186"/>
      <c r="L12" s="186"/>
      <c r="M12" s="187"/>
      <c r="N12" s="173"/>
      <c r="O12" s="188"/>
      <c r="P12" s="189"/>
      <c r="Q12" s="188"/>
      <c r="R12" s="188"/>
    </row>
    <row r="13" spans="1:21" ht="15.75">
      <c r="A13" s="190" t="s">
        <v>99</v>
      </c>
      <c r="B13" s="191"/>
      <c r="C13" s="192">
        <v>6484294.2000000002</v>
      </c>
      <c r="D13" s="185"/>
      <c r="G13" s="185"/>
      <c r="H13" s="183"/>
      <c r="J13" s="186"/>
      <c r="K13" s="186"/>
      <c r="L13" s="186"/>
      <c r="M13" s="187"/>
      <c r="N13" s="173"/>
      <c r="O13" s="188"/>
      <c r="P13" s="189"/>
      <c r="Q13" s="188"/>
      <c r="R13" s="188"/>
    </row>
    <row r="14" spans="1:21" ht="15.75">
      <c r="A14" s="193"/>
      <c r="C14" s="186"/>
      <c r="D14" s="185"/>
      <c r="F14" s="181"/>
      <c r="G14" s="182"/>
      <c r="H14" s="183"/>
      <c r="J14" s="186"/>
      <c r="K14" s="186"/>
      <c r="L14" s="186"/>
      <c r="M14" s="187"/>
      <c r="N14" s="173"/>
      <c r="O14" s="188"/>
      <c r="P14" s="189"/>
      <c r="Q14" s="188"/>
      <c r="R14" s="188"/>
    </row>
    <row r="15" spans="1:21" ht="15.75">
      <c r="A15" s="194" t="s">
        <v>100</v>
      </c>
      <c r="B15" s="195" t="s">
        <v>101</v>
      </c>
      <c r="C15" s="196">
        <f>C11-C13</f>
        <v>960445.79999999981</v>
      </c>
      <c r="D15" s="185"/>
      <c r="F15" s="197"/>
      <c r="G15" s="182"/>
      <c r="H15" s="183"/>
      <c r="J15" s="186"/>
      <c r="K15" s="186"/>
      <c r="L15" s="186"/>
      <c r="M15" s="187"/>
      <c r="N15" s="173"/>
      <c r="O15" s="188"/>
      <c r="P15" s="189"/>
      <c r="Q15" s="188"/>
      <c r="R15" s="188"/>
    </row>
    <row r="16" spans="1:21">
      <c r="A16" s="178" t="s">
        <v>111</v>
      </c>
      <c r="B16" s="198"/>
      <c r="C16" s="198">
        <v>959777</v>
      </c>
      <c r="F16" s="185"/>
      <c r="H16" s="199"/>
      <c r="I16" s="199"/>
      <c r="J16" s="199"/>
      <c r="K16" s="199"/>
      <c r="L16" s="199"/>
      <c r="M16" s="200"/>
      <c r="O16" s="201"/>
      <c r="P16" s="201"/>
      <c r="Q16" s="183"/>
    </row>
    <row r="17" spans="1:20">
      <c r="A17" s="178" t="s">
        <v>110</v>
      </c>
      <c r="B17" s="198"/>
      <c r="C17" s="198">
        <v>668.8</v>
      </c>
      <c r="D17" s="153"/>
      <c r="E17" s="153"/>
      <c r="F17" s="153"/>
      <c r="G17" s="153"/>
      <c r="H17" s="200"/>
      <c r="I17" s="200"/>
      <c r="J17" s="200"/>
      <c r="K17" s="200"/>
      <c r="L17" s="200"/>
      <c r="O17" s="201"/>
      <c r="P17" s="201"/>
      <c r="Q17" s="183"/>
    </row>
    <row r="18" spans="1:20" ht="15.75" thickBot="1">
      <c r="A18" s="193"/>
      <c r="B18" s="198"/>
      <c r="C18" s="198"/>
      <c r="D18" s="153"/>
      <c r="E18" s="153"/>
      <c r="F18" s="153"/>
      <c r="G18" s="153"/>
      <c r="H18" s="200"/>
      <c r="I18" s="200"/>
      <c r="J18" s="200"/>
      <c r="K18" s="200"/>
      <c r="L18" s="200"/>
      <c r="O18" s="201"/>
      <c r="P18" s="201"/>
      <c r="Q18" s="183"/>
    </row>
    <row r="19" spans="1:20" ht="29.25" thickBot="1">
      <c r="A19" s="202" t="s">
        <v>102</v>
      </c>
      <c r="B19" s="24" t="s">
        <v>116</v>
      </c>
      <c r="C19" s="65" t="s">
        <v>117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P19" s="203"/>
      <c r="Q19" s="203"/>
      <c r="R19" s="203"/>
    </row>
    <row r="20" spans="1:20" ht="16.5">
      <c r="A20" s="204" t="s">
        <v>103</v>
      </c>
      <c r="B20" s="227">
        <v>5071201.8000000007</v>
      </c>
      <c r="C20" s="229">
        <v>79.58</v>
      </c>
      <c r="D20" s="29"/>
      <c r="E20" s="29"/>
      <c r="F20" s="29"/>
      <c r="G20" s="29"/>
      <c r="H20" s="29"/>
      <c r="I20" s="29"/>
      <c r="J20" s="29"/>
      <c r="K20" s="23"/>
      <c r="L20" s="23"/>
      <c r="M20" s="23"/>
      <c r="N20" s="23"/>
      <c r="P20" s="205"/>
      <c r="Q20" s="205"/>
      <c r="R20" s="205"/>
      <c r="S20" s="183"/>
      <c r="T20" s="183"/>
    </row>
    <row r="21" spans="1:20" ht="16.5">
      <c r="A21" s="206" t="s">
        <v>34</v>
      </c>
      <c r="B21" s="228">
        <v>25280</v>
      </c>
      <c r="C21" s="229">
        <f>ROUND(B21/B$26*100,2)</f>
        <v>0.4</v>
      </c>
      <c r="D21" s="29"/>
      <c r="E21" s="29"/>
      <c r="F21" s="29"/>
      <c r="G21" s="29"/>
      <c r="H21" s="29"/>
      <c r="I21" s="29"/>
      <c r="J21" s="29"/>
      <c r="K21" s="23"/>
      <c r="L21" s="207"/>
      <c r="M21" s="207"/>
      <c r="N21" s="180"/>
      <c r="P21" s="205"/>
      <c r="Q21" s="205"/>
      <c r="R21" s="205"/>
      <c r="S21" s="183"/>
      <c r="T21" s="183"/>
    </row>
    <row r="22" spans="1:20" ht="16.5">
      <c r="A22" s="206" t="s">
        <v>36</v>
      </c>
      <c r="B22" s="229">
        <v>260237</v>
      </c>
      <c r="C22" s="229">
        <f>ROUND(B22/B$26*100,2)</f>
        <v>4.08</v>
      </c>
      <c r="D22" s="205"/>
      <c r="E22" s="205"/>
      <c r="F22" s="205"/>
      <c r="G22" s="205"/>
      <c r="H22" s="205"/>
      <c r="I22" s="205"/>
      <c r="J22" s="205"/>
      <c r="K22" s="23"/>
      <c r="L22" s="207"/>
      <c r="M22" s="207"/>
      <c r="N22" s="180"/>
      <c r="P22" s="205"/>
      <c r="Q22" s="205"/>
      <c r="R22" s="205"/>
      <c r="S22" s="183"/>
      <c r="T22" s="183"/>
    </row>
    <row r="23" spans="1:20" ht="16.5">
      <c r="A23" s="206" t="s">
        <v>104</v>
      </c>
      <c r="B23" s="229">
        <v>792450</v>
      </c>
      <c r="C23" s="229">
        <f>ROUND(B23/B$26*100,2)</f>
        <v>12.43</v>
      </c>
      <c r="D23" s="205"/>
      <c r="E23" s="205"/>
      <c r="F23" s="205"/>
      <c r="G23" s="205"/>
      <c r="H23" s="205"/>
      <c r="I23" s="205"/>
      <c r="J23" s="205"/>
      <c r="K23" s="23"/>
      <c r="L23" s="207"/>
      <c r="M23" s="207"/>
      <c r="N23" s="180"/>
      <c r="P23" s="205"/>
      <c r="Q23" s="205"/>
      <c r="R23" s="205"/>
      <c r="S23" s="183"/>
      <c r="T23" s="183"/>
    </row>
    <row r="24" spans="1:20" ht="17.25" thickBot="1">
      <c r="A24" s="206" t="s">
        <v>35</v>
      </c>
      <c r="B24" s="229">
        <v>223709</v>
      </c>
      <c r="C24" s="229">
        <f>ROUND(B24/B$26*100,2)</f>
        <v>3.51</v>
      </c>
      <c r="D24" s="205"/>
      <c r="E24" s="205"/>
      <c r="F24" s="205"/>
      <c r="G24" s="205"/>
      <c r="H24" s="205"/>
      <c r="I24" s="205"/>
      <c r="J24" s="205"/>
      <c r="K24" s="23"/>
      <c r="L24" s="207"/>
      <c r="M24" s="207"/>
      <c r="N24" s="180"/>
      <c r="P24" s="205"/>
      <c r="Q24" s="205"/>
      <c r="R24" s="205"/>
      <c r="S24" s="183"/>
      <c r="T24" s="183"/>
    </row>
    <row r="25" spans="1:20" ht="17.25" thickBot="1">
      <c r="A25" s="219" t="s">
        <v>105</v>
      </c>
      <c r="B25" s="233">
        <v>1680</v>
      </c>
      <c r="C25" s="231"/>
      <c r="D25" s="205"/>
      <c r="E25" s="207"/>
      <c r="F25" s="205"/>
      <c r="G25" s="205"/>
      <c r="H25" s="205"/>
      <c r="I25" s="205"/>
      <c r="J25" s="207"/>
      <c r="K25" s="23"/>
      <c r="L25" s="207"/>
      <c r="M25" s="207"/>
      <c r="N25" s="180"/>
      <c r="P25" s="205"/>
      <c r="Q25" s="205"/>
      <c r="R25" s="205"/>
      <c r="S25" s="183"/>
      <c r="T25" s="183"/>
    </row>
    <row r="26" spans="1:20" ht="16.5" thickBot="1">
      <c r="A26" s="208" t="s">
        <v>107</v>
      </c>
      <c r="B26" s="220">
        <f>SUM(B20:B25)</f>
        <v>6374557.8000000007</v>
      </c>
      <c r="C26" s="220">
        <f>SUM(C20:C25)</f>
        <v>100.00000000000001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P26" s="205"/>
      <c r="Q26" s="205"/>
      <c r="R26" s="40"/>
    </row>
    <row r="27" spans="1:20" ht="15.75">
      <c r="A27" s="211"/>
      <c r="B27" s="212"/>
      <c r="C27" s="212"/>
      <c r="D27" s="203"/>
      <c r="E27" s="203"/>
      <c r="F27" s="203"/>
      <c r="G27" s="213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1:20" ht="16.5" thickBot="1">
      <c r="A28" s="211"/>
      <c r="B28" s="212"/>
      <c r="C28" s="212"/>
      <c r="D28" s="203"/>
      <c r="E28" s="203"/>
      <c r="F28" s="203"/>
      <c r="G28" s="213"/>
      <c r="H28" s="214"/>
      <c r="J28" s="183"/>
      <c r="K28" s="214"/>
      <c r="L28" s="214"/>
      <c r="M28" s="214"/>
      <c r="N28" s="214"/>
      <c r="O28" s="214"/>
      <c r="P28" s="214"/>
      <c r="Q28" s="214"/>
      <c r="R28" s="214"/>
    </row>
    <row r="29" spans="1:20" ht="25.5" customHeight="1" thickBot="1">
      <c r="A29" s="225" t="s">
        <v>102</v>
      </c>
      <c r="B29" s="225" t="s">
        <v>112</v>
      </c>
      <c r="C29" s="225" t="s">
        <v>113</v>
      </c>
      <c r="D29" s="225" t="s">
        <v>114</v>
      </c>
      <c r="E29" s="225" t="s">
        <v>115</v>
      </c>
      <c r="F29" s="61"/>
      <c r="G29" s="215"/>
      <c r="H29" s="61"/>
      <c r="I29" s="61"/>
      <c r="J29" s="215"/>
      <c r="K29" s="215"/>
      <c r="L29" s="214"/>
      <c r="M29" s="214"/>
      <c r="N29" s="214"/>
      <c r="O29" s="214"/>
      <c r="P29" s="214"/>
      <c r="Q29" s="214"/>
      <c r="R29" s="214"/>
    </row>
    <row r="30" spans="1:20" ht="15.75">
      <c r="A30" s="224" t="s">
        <v>103</v>
      </c>
      <c r="B30" s="209">
        <v>124703</v>
      </c>
      <c r="C30" s="209">
        <v>274449</v>
      </c>
      <c r="D30" s="209">
        <v>366103</v>
      </c>
      <c r="E30" s="209">
        <f>SUM(B30:D30)</f>
        <v>765255</v>
      </c>
      <c r="F30" s="216"/>
      <c r="G30" s="217"/>
      <c r="H30" s="216"/>
      <c r="I30" s="216"/>
      <c r="J30" s="216"/>
      <c r="K30" s="216"/>
      <c r="L30" s="218"/>
      <c r="M30" s="214"/>
      <c r="N30" s="214"/>
      <c r="O30" s="214"/>
      <c r="P30" s="214"/>
      <c r="Q30" s="214"/>
      <c r="R30" s="214"/>
    </row>
    <row r="31" spans="1:20" ht="15.75">
      <c r="A31" s="223" t="s">
        <v>34</v>
      </c>
      <c r="B31" s="209">
        <v>600</v>
      </c>
      <c r="C31" s="209">
        <v>600</v>
      </c>
      <c r="D31" s="209">
        <v>480</v>
      </c>
      <c r="E31" s="209">
        <f t="shared" ref="E31:E34" si="0">SUM(B31:D31)</f>
        <v>1680</v>
      </c>
      <c r="F31" s="216"/>
      <c r="G31" s="216"/>
      <c r="H31" s="216"/>
      <c r="I31" s="216"/>
      <c r="J31" s="216"/>
      <c r="K31" s="216"/>
      <c r="L31" s="218"/>
      <c r="M31" s="214"/>
      <c r="N31" s="214"/>
      <c r="O31" s="214"/>
      <c r="P31" s="214"/>
      <c r="Q31" s="214"/>
      <c r="R31" s="214"/>
    </row>
    <row r="32" spans="1:20" ht="15.75">
      <c r="A32" s="223" t="s">
        <v>36</v>
      </c>
      <c r="B32" s="209">
        <v>5421</v>
      </c>
      <c r="C32" s="209">
        <v>16756</v>
      </c>
      <c r="D32" s="209">
        <v>18238</v>
      </c>
      <c r="E32" s="209">
        <f t="shared" si="0"/>
        <v>40415</v>
      </c>
      <c r="F32" s="216"/>
      <c r="G32" s="216"/>
      <c r="H32" s="216"/>
      <c r="I32" s="216"/>
      <c r="J32" s="216"/>
      <c r="K32" s="216"/>
      <c r="L32" s="218"/>
      <c r="M32" s="214"/>
      <c r="N32" s="214"/>
      <c r="O32" s="214"/>
      <c r="P32" s="214"/>
      <c r="Q32" s="214"/>
      <c r="R32" s="214"/>
    </row>
    <row r="33" spans="1:18" ht="15.75">
      <c r="A33" s="223" t="s">
        <v>104</v>
      </c>
      <c r="B33" s="209">
        <v>5000</v>
      </c>
      <c r="C33" s="209">
        <v>45000</v>
      </c>
      <c r="D33" s="209">
        <v>69384</v>
      </c>
      <c r="E33" s="209">
        <f t="shared" si="0"/>
        <v>119384</v>
      </c>
      <c r="F33" s="216"/>
      <c r="G33" s="216"/>
      <c r="H33" s="216"/>
      <c r="I33" s="216"/>
      <c r="J33" s="216"/>
      <c r="K33" s="216"/>
      <c r="L33" s="218"/>
      <c r="M33" s="214"/>
      <c r="N33" s="214"/>
      <c r="O33" s="214"/>
      <c r="P33" s="214"/>
      <c r="Q33" s="214"/>
      <c r="R33" s="214"/>
    </row>
    <row r="34" spans="1:18" ht="16.5" thickBot="1">
      <c r="A34" s="223" t="s">
        <v>35</v>
      </c>
      <c r="B34" s="209">
        <v>5500</v>
      </c>
      <c r="C34" s="209">
        <v>12105</v>
      </c>
      <c r="D34" s="209">
        <v>16106.8</v>
      </c>
      <c r="E34" s="209">
        <f t="shared" si="0"/>
        <v>33711.800000000003</v>
      </c>
      <c r="F34" s="216"/>
      <c r="G34" s="216"/>
      <c r="H34" s="216"/>
      <c r="I34" s="216"/>
      <c r="J34" s="216"/>
      <c r="K34" s="216"/>
      <c r="L34" s="218"/>
      <c r="M34" s="214"/>
      <c r="N34" s="214"/>
      <c r="O34" s="214"/>
      <c r="P34" s="214"/>
      <c r="Q34" s="214"/>
      <c r="R34" s="214"/>
    </row>
    <row r="35" spans="1:18" ht="16.5" thickBot="1">
      <c r="A35" s="208" t="s">
        <v>106</v>
      </c>
      <c r="B35" s="220">
        <f>SUM(B30:B34)</f>
        <v>141224</v>
      </c>
      <c r="C35" s="220">
        <f>SUM(C30:C34)</f>
        <v>348910</v>
      </c>
      <c r="D35" s="220">
        <f>SUM(D30:D34)</f>
        <v>470311.8</v>
      </c>
      <c r="E35" s="226">
        <f>SUM(E30:E34)</f>
        <v>960445.8</v>
      </c>
      <c r="F35" s="216"/>
      <c r="G35" s="203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1:18" ht="15.75">
      <c r="A36" s="221"/>
      <c r="B36" s="207"/>
      <c r="C36" s="207"/>
      <c r="D36" s="207"/>
      <c r="E36" s="207"/>
      <c r="F36" s="203"/>
      <c r="G36" s="203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1:18" ht="15.75">
      <c r="B37" s="212"/>
      <c r="C37" s="212"/>
      <c r="D37" s="212"/>
      <c r="E37" s="212"/>
      <c r="F37" s="203"/>
      <c r="G37" s="203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1:18" ht="16.5" thickBot="1">
      <c r="B38" s="212"/>
      <c r="C38" s="212"/>
      <c r="D38" s="203"/>
      <c r="E38" s="203"/>
      <c r="F38" s="203"/>
      <c r="G38" s="203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1:18" ht="16.5" thickBot="1">
      <c r="A39" s="234" t="s">
        <v>102</v>
      </c>
      <c r="B39" s="225" t="s">
        <v>122</v>
      </c>
      <c r="C39" s="629" t="s">
        <v>112</v>
      </c>
      <c r="D39" s="624" t="s">
        <v>119</v>
      </c>
      <c r="E39" s="225" t="s">
        <v>77</v>
      </c>
      <c r="F39" s="629" t="s">
        <v>113</v>
      </c>
      <c r="G39" s="624" t="s">
        <v>120</v>
      </c>
      <c r="H39" s="627" t="s">
        <v>78</v>
      </c>
      <c r="I39" s="629" t="s">
        <v>114</v>
      </c>
      <c r="J39" s="628" t="s">
        <v>121</v>
      </c>
      <c r="K39" s="214"/>
      <c r="L39" s="214"/>
      <c r="M39" s="214"/>
      <c r="N39" s="214"/>
      <c r="O39" s="214"/>
      <c r="P39" s="214"/>
      <c r="Q39" s="214"/>
      <c r="R39" s="214"/>
    </row>
    <row r="40" spans="1:18" ht="15.75">
      <c r="A40" s="204" t="s">
        <v>103</v>
      </c>
      <c r="B40" s="235">
        <v>400242</v>
      </c>
      <c r="C40" s="240">
        <f>B30</f>
        <v>124703</v>
      </c>
      <c r="D40" s="625">
        <f>B40+C40</f>
        <v>524945</v>
      </c>
      <c r="E40" s="235">
        <v>228368</v>
      </c>
      <c r="F40" s="240">
        <f>C30</f>
        <v>274449</v>
      </c>
      <c r="G40" s="625">
        <f>SUM(E40:F40)</f>
        <v>502817</v>
      </c>
      <c r="H40" s="236">
        <v>43533</v>
      </c>
      <c r="I40" s="240">
        <f>D30</f>
        <v>366103</v>
      </c>
      <c r="J40" s="209">
        <f>SUM(H40:I40)</f>
        <v>409636</v>
      </c>
      <c r="K40" s="214"/>
      <c r="L40" s="214"/>
      <c r="M40" s="214"/>
      <c r="N40" s="214"/>
      <c r="O40" s="214"/>
      <c r="P40" s="214"/>
      <c r="Q40" s="214"/>
      <c r="R40" s="214"/>
    </row>
    <row r="41" spans="1:18" ht="15.75">
      <c r="A41" s="206" t="s">
        <v>34</v>
      </c>
      <c r="B41" s="229">
        <v>2400</v>
      </c>
      <c r="C41" s="240">
        <f>B31</f>
        <v>600</v>
      </c>
      <c r="D41" s="625">
        <f t="shared" ref="D41:D44" si="1">B41+C41</f>
        <v>3000</v>
      </c>
      <c r="E41" s="229">
        <v>2400</v>
      </c>
      <c r="F41" s="240">
        <f>C31</f>
        <v>600</v>
      </c>
      <c r="G41" s="625">
        <f t="shared" ref="G41:G44" si="2">SUM(E41:F41)</f>
        <v>3000</v>
      </c>
      <c r="H41" s="237">
        <v>2520</v>
      </c>
      <c r="I41" s="240">
        <f>D31</f>
        <v>480</v>
      </c>
      <c r="J41" s="209">
        <f t="shared" ref="J41:J44" si="3">SUM(H41:I41)</f>
        <v>3000</v>
      </c>
      <c r="K41" s="214"/>
      <c r="L41" s="214"/>
      <c r="M41" s="214"/>
      <c r="N41" s="214"/>
      <c r="O41" s="214"/>
      <c r="P41" s="214"/>
      <c r="Q41" s="214"/>
      <c r="R41" s="214"/>
    </row>
    <row r="42" spans="1:18" ht="15.75">
      <c r="A42" s="206" t="s">
        <v>36</v>
      </c>
      <c r="B42" s="229">
        <v>24587</v>
      </c>
      <c r="C42" s="240">
        <f>B32</f>
        <v>5421</v>
      </c>
      <c r="D42" s="625">
        <f t="shared" si="1"/>
        <v>30008</v>
      </c>
      <c r="E42" s="229">
        <v>10360</v>
      </c>
      <c r="F42" s="240">
        <f>C32</f>
        <v>16756</v>
      </c>
      <c r="G42" s="625">
        <f t="shared" si="2"/>
        <v>27116</v>
      </c>
      <c r="H42" s="237">
        <v>3350</v>
      </c>
      <c r="I42" s="240">
        <f>D32</f>
        <v>18238</v>
      </c>
      <c r="J42" s="209">
        <f t="shared" si="3"/>
        <v>21588</v>
      </c>
      <c r="K42" s="214"/>
      <c r="L42" s="214"/>
      <c r="M42" s="214"/>
      <c r="N42" s="214"/>
      <c r="O42" s="214"/>
      <c r="P42" s="214"/>
      <c r="Q42" s="214"/>
      <c r="R42" s="214"/>
    </row>
    <row r="43" spans="1:18" ht="15.75">
      <c r="A43" s="623" t="s">
        <v>104</v>
      </c>
      <c r="B43" s="229">
        <v>75000</v>
      </c>
      <c r="C43" s="240">
        <f>B33</f>
        <v>5000</v>
      </c>
      <c r="D43" s="625">
        <f t="shared" si="1"/>
        <v>80000</v>
      </c>
      <c r="E43" s="229">
        <v>35000</v>
      </c>
      <c r="F43" s="240">
        <f>C33</f>
        <v>45000</v>
      </c>
      <c r="G43" s="625">
        <f t="shared" si="2"/>
        <v>80000</v>
      </c>
      <c r="H43" s="237">
        <v>7000</v>
      </c>
      <c r="I43" s="240">
        <f>D33</f>
        <v>69384</v>
      </c>
      <c r="J43" s="209">
        <f t="shared" si="3"/>
        <v>76384</v>
      </c>
      <c r="K43" s="214"/>
      <c r="L43" s="214"/>
      <c r="M43" s="214"/>
      <c r="N43" s="214"/>
      <c r="O43" s="214"/>
      <c r="P43" s="214"/>
      <c r="Q43" s="214"/>
      <c r="R43" s="214"/>
    </row>
    <row r="44" spans="1:18" ht="16.5" thickBot="1">
      <c r="A44" s="206" t="s">
        <v>35</v>
      </c>
      <c r="B44" s="230">
        <v>21000</v>
      </c>
      <c r="C44" s="240">
        <f>B34</f>
        <v>5500</v>
      </c>
      <c r="D44" s="625">
        <f t="shared" si="1"/>
        <v>26500</v>
      </c>
      <c r="E44" s="230">
        <v>9000</v>
      </c>
      <c r="F44" s="240">
        <f>C34</f>
        <v>12105</v>
      </c>
      <c r="G44" s="625">
        <f t="shared" si="2"/>
        <v>21105</v>
      </c>
      <c r="H44" s="238">
        <v>1800</v>
      </c>
      <c r="I44" s="240">
        <f>D34</f>
        <v>16106.8</v>
      </c>
      <c r="J44" s="209">
        <f t="shared" si="3"/>
        <v>17906.8</v>
      </c>
      <c r="K44" s="214"/>
      <c r="L44" s="214"/>
      <c r="M44" s="214"/>
      <c r="N44" s="214"/>
      <c r="O44" s="214"/>
      <c r="P44" s="214"/>
      <c r="Q44" s="214"/>
      <c r="R44" s="214"/>
    </row>
    <row r="45" spans="1:18" ht="16.5" thickBot="1">
      <c r="A45" s="208" t="s">
        <v>106</v>
      </c>
      <c r="B45" s="220">
        <f t="shared" ref="B45:J45" si="4">SUM(B40:B44)</f>
        <v>523229</v>
      </c>
      <c r="C45" s="630">
        <f t="shared" si="4"/>
        <v>141224</v>
      </c>
      <c r="D45" s="626">
        <f t="shared" si="4"/>
        <v>664453</v>
      </c>
      <c r="E45" s="220">
        <f t="shared" si="4"/>
        <v>285128</v>
      </c>
      <c r="F45" s="630">
        <f t="shared" si="4"/>
        <v>348910</v>
      </c>
      <c r="G45" s="626">
        <f t="shared" si="4"/>
        <v>634038</v>
      </c>
      <c r="H45" s="239">
        <f t="shared" si="4"/>
        <v>58203</v>
      </c>
      <c r="I45" s="630">
        <f t="shared" si="4"/>
        <v>470311.8</v>
      </c>
      <c r="J45" s="626">
        <f t="shared" si="4"/>
        <v>528514.80000000005</v>
      </c>
      <c r="K45" s="214"/>
      <c r="L45" s="214"/>
      <c r="M45" s="214"/>
      <c r="N45" s="214"/>
      <c r="O45" s="214"/>
      <c r="P45" s="214"/>
      <c r="Q45" s="214"/>
      <c r="R45" s="214"/>
    </row>
    <row r="46" spans="1:18" ht="15.75">
      <c r="A46" s="221"/>
      <c r="B46" s="207"/>
      <c r="C46" s="207"/>
      <c r="D46" s="207"/>
      <c r="E46" s="207"/>
      <c r="F46" s="207"/>
      <c r="G46" s="207"/>
      <c r="H46" s="207"/>
      <c r="I46" s="207"/>
      <c r="J46" s="207"/>
      <c r="K46" s="214"/>
      <c r="L46" s="214"/>
      <c r="M46" s="214"/>
      <c r="N46" s="214"/>
      <c r="O46" s="214"/>
      <c r="P46" s="214"/>
      <c r="Q46" s="214"/>
      <c r="R46" s="214"/>
    </row>
    <row r="47" spans="1:18" ht="15.75">
      <c r="A47" s="1" t="s">
        <v>108</v>
      </c>
      <c r="B47" s="222"/>
      <c r="C47" s="222"/>
      <c r="D47" s="222"/>
      <c r="E47" s="222"/>
      <c r="F47" s="222"/>
      <c r="G47" s="222"/>
      <c r="H47" s="222"/>
      <c r="I47" s="203"/>
      <c r="J47" s="203"/>
      <c r="K47" s="214"/>
      <c r="L47" s="214"/>
      <c r="M47" s="214"/>
      <c r="N47" s="214"/>
      <c r="O47" s="214"/>
      <c r="P47" s="214"/>
      <c r="Q47" s="214"/>
      <c r="R47" s="214"/>
    </row>
    <row r="48" spans="1:18" ht="15.75">
      <c r="A48" s="1" t="s">
        <v>109</v>
      </c>
      <c r="B48" s="222"/>
      <c r="C48" s="222"/>
      <c r="D48" s="222"/>
      <c r="E48" s="222"/>
      <c r="F48" s="222"/>
      <c r="G48" s="222"/>
      <c r="H48" s="222"/>
      <c r="I48" s="214"/>
      <c r="J48" s="214"/>
      <c r="K48" s="214"/>
      <c r="L48" s="214"/>
      <c r="M48" s="214"/>
      <c r="N48" s="214"/>
      <c r="O48" s="214"/>
      <c r="P48" s="214"/>
      <c r="Q48" s="214"/>
      <c r="R48" s="214"/>
    </row>
    <row r="49" spans="1:18" ht="15.75">
      <c r="A49" s="221"/>
      <c r="B49" s="222"/>
      <c r="C49" s="222"/>
      <c r="D49" s="222"/>
      <c r="E49" s="222"/>
      <c r="F49" s="222"/>
      <c r="G49" s="222"/>
      <c r="H49" s="222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1:18" ht="15.75">
      <c r="A50" s="221"/>
      <c r="B50" s="222"/>
      <c r="C50" s="222"/>
      <c r="D50" s="222"/>
      <c r="E50" s="222"/>
      <c r="F50" s="222"/>
      <c r="G50" s="222"/>
      <c r="H50" s="222"/>
      <c r="I50" s="214"/>
      <c r="J50" s="214"/>
      <c r="K50" s="214"/>
      <c r="L50" s="214"/>
      <c r="M50" s="214"/>
      <c r="N50" s="214"/>
      <c r="O50" s="214"/>
      <c r="P50" s="214"/>
      <c r="Q50" s="214"/>
      <c r="R50" s="214"/>
    </row>
    <row r="51" spans="1:18" ht="15.75">
      <c r="A51" s="221"/>
      <c r="B51" s="212"/>
      <c r="C51" s="212"/>
      <c r="D51" s="203"/>
      <c r="E51" s="203"/>
      <c r="F51" s="203"/>
      <c r="G51" s="203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</row>
    <row r="52" spans="1:18" ht="15.75">
      <c r="M52" s="214"/>
      <c r="N52" s="214"/>
      <c r="O52" s="214"/>
      <c r="P52" s="214"/>
      <c r="Q52" s="214"/>
      <c r="R52" s="214"/>
    </row>
    <row r="53" spans="1:18" ht="15.75">
      <c r="M53" s="214"/>
      <c r="N53" s="214"/>
      <c r="O53" s="214"/>
      <c r="P53" s="214"/>
      <c r="Q53" s="214"/>
      <c r="R53" s="214"/>
    </row>
    <row r="54" spans="1:18" ht="15.75">
      <c r="M54" s="214"/>
      <c r="N54" s="214"/>
      <c r="O54" s="214"/>
      <c r="P54" s="214"/>
      <c r="Q54" s="214"/>
      <c r="R54" s="214"/>
    </row>
    <row r="55" spans="1:18" ht="15.75">
      <c r="M55" s="214"/>
      <c r="N55" s="214"/>
      <c r="O55" s="214"/>
      <c r="P55" s="214"/>
      <c r="Q55" s="214"/>
      <c r="R55" s="214"/>
    </row>
    <row r="56" spans="1:18" ht="15.75">
      <c r="M56" s="214"/>
      <c r="N56" s="214"/>
      <c r="O56" s="214"/>
      <c r="P56" s="214"/>
      <c r="Q56" s="214"/>
      <c r="R56" s="214"/>
    </row>
    <row r="57" spans="1:18" ht="15.75">
      <c r="M57" s="214"/>
      <c r="N57" s="214"/>
      <c r="O57" s="214"/>
      <c r="P57" s="214"/>
      <c r="Q57" s="214"/>
      <c r="R57" s="214"/>
    </row>
    <row r="58" spans="1:18" ht="15.75">
      <c r="M58" s="214"/>
      <c r="N58" s="214"/>
      <c r="O58" s="214"/>
      <c r="P58" s="214"/>
      <c r="Q58" s="214"/>
      <c r="R58" s="214"/>
    </row>
    <row r="59" spans="1:18" ht="15.75">
      <c r="M59" s="214"/>
      <c r="N59" s="214"/>
      <c r="O59" s="214"/>
      <c r="P59" s="214"/>
      <c r="Q59" s="214"/>
      <c r="R59" s="214"/>
    </row>
    <row r="60" spans="1:18" ht="15.75">
      <c r="A60" s="221"/>
      <c r="B60" s="212"/>
      <c r="C60" s="212"/>
      <c r="F60" s="203"/>
      <c r="G60" s="203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</sheetData>
  <pageMargins left="0.59055118110236227" right="0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9" workbookViewId="0">
      <selection activeCell="G53" sqref="G53"/>
    </sheetView>
  </sheetViews>
  <sheetFormatPr defaultRowHeight="16.5"/>
  <cols>
    <col min="1" max="1" width="7" style="3" customWidth="1"/>
    <col min="2" max="2" width="24.42578125" style="3" customWidth="1"/>
    <col min="3" max="11" width="12" style="3" customWidth="1"/>
    <col min="12" max="13" width="11.28515625" style="3" bestFit="1" customWidth="1"/>
    <col min="14" max="16384" width="9.140625" style="3"/>
  </cols>
  <sheetData>
    <row r="1" spans="1:13">
      <c r="A1" s="1" t="s">
        <v>0</v>
      </c>
      <c r="B1" s="2"/>
    </row>
    <row r="2" spans="1:13">
      <c r="A2" s="8"/>
      <c r="D2" s="645" t="s">
        <v>212</v>
      </c>
    </row>
    <row r="3" spans="1:13" ht="17.25" thickBot="1">
      <c r="A3" s="9" t="s">
        <v>3</v>
      </c>
      <c r="B3" s="10"/>
    </row>
    <row r="4" spans="1:13" ht="17.25" thickBot="1">
      <c r="A4" s="12" t="s">
        <v>4</v>
      </c>
      <c r="B4" s="12" t="s">
        <v>5</v>
      </c>
      <c r="C4" s="12" t="s">
        <v>76</v>
      </c>
      <c r="D4" s="580" t="s">
        <v>112</v>
      </c>
      <c r="E4" s="595" t="s">
        <v>207</v>
      </c>
      <c r="F4" s="576" t="s">
        <v>77</v>
      </c>
      <c r="G4" s="580" t="s">
        <v>113</v>
      </c>
      <c r="H4" s="586" t="s">
        <v>208</v>
      </c>
      <c r="I4" s="12" t="s">
        <v>78</v>
      </c>
      <c r="J4" s="580" t="s">
        <v>114</v>
      </c>
      <c r="K4" s="586" t="s">
        <v>209</v>
      </c>
      <c r="L4" s="643" t="s">
        <v>115</v>
      </c>
    </row>
    <row r="5" spans="1:13">
      <c r="A5" s="13">
        <v>1</v>
      </c>
      <c r="B5" s="14" t="s">
        <v>6</v>
      </c>
      <c r="C5" s="578">
        <v>55915</v>
      </c>
      <c r="D5" s="581">
        <v>17243</v>
      </c>
      <c r="E5" s="596">
        <f>SUM(C5:D5)</f>
        <v>73158</v>
      </c>
      <c r="F5" s="603">
        <v>32229</v>
      </c>
      <c r="G5" s="581">
        <v>37949</v>
      </c>
      <c r="H5" s="607">
        <f>SUM(F5:G5)</f>
        <v>70178</v>
      </c>
      <c r="I5" s="578">
        <v>6144</v>
      </c>
      <c r="J5" s="581">
        <v>50621</v>
      </c>
      <c r="K5" s="607">
        <f>SUM(I5:J5)</f>
        <v>56765</v>
      </c>
      <c r="L5" s="642">
        <f>D5+G5+J5</f>
        <v>105813</v>
      </c>
    </row>
    <row r="6" spans="1:13">
      <c r="A6" s="146"/>
      <c r="B6" s="147" t="s">
        <v>7</v>
      </c>
      <c r="C6" s="579"/>
      <c r="D6" s="582"/>
      <c r="E6" s="596">
        <f t="shared" ref="E6:E14" si="0">SUM(C6:D6)</f>
        <v>0</v>
      </c>
      <c r="F6" s="604"/>
      <c r="G6" s="582"/>
      <c r="H6" s="607"/>
      <c r="I6" s="579"/>
      <c r="J6" s="582"/>
      <c r="K6" s="607"/>
      <c r="L6" s="641"/>
    </row>
    <row r="7" spans="1:13">
      <c r="A7" s="13">
        <v>2</v>
      </c>
      <c r="B7" s="16" t="s">
        <v>8</v>
      </c>
      <c r="C7" s="578">
        <v>44344</v>
      </c>
      <c r="D7" s="581">
        <v>13575</v>
      </c>
      <c r="E7" s="596">
        <f t="shared" si="0"/>
        <v>57919</v>
      </c>
      <c r="F7" s="603">
        <v>25259</v>
      </c>
      <c r="G7" s="581">
        <v>29877</v>
      </c>
      <c r="H7" s="607">
        <f t="shared" ref="H7:H14" si="1">SUM(F7:G7)</f>
        <v>55136</v>
      </c>
      <c r="I7" s="578">
        <v>4815</v>
      </c>
      <c r="J7" s="581">
        <v>39856</v>
      </c>
      <c r="K7" s="607">
        <f t="shared" ref="K7:K14" si="2">SUM(I7:J7)</f>
        <v>44671</v>
      </c>
      <c r="L7" s="640">
        <f t="shared" ref="L7:L14" si="3">D7+G7+J7</f>
        <v>83308</v>
      </c>
    </row>
    <row r="8" spans="1:13">
      <c r="A8" s="15">
        <v>3</v>
      </c>
      <c r="B8" s="16" t="s">
        <v>47</v>
      </c>
      <c r="C8" s="578">
        <v>58676</v>
      </c>
      <c r="D8" s="581">
        <v>17959</v>
      </c>
      <c r="E8" s="596">
        <f t="shared" si="0"/>
        <v>76635</v>
      </c>
      <c r="F8" s="603">
        <v>33424</v>
      </c>
      <c r="G8" s="581">
        <v>39524</v>
      </c>
      <c r="H8" s="607">
        <f t="shared" si="1"/>
        <v>72948</v>
      </c>
      <c r="I8" s="578">
        <v>6369</v>
      </c>
      <c r="J8" s="581">
        <v>52723</v>
      </c>
      <c r="K8" s="607">
        <f t="shared" si="2"/>
        <v>59092</v>
      </c>
      <c r="L8" s="640">
        <f t="shared" si="3"/>
        <v>110206</v>
      </c>
    </row>
    <row r="9" spans="1:13">
      <c r="A9" s="13">
        <v>4</v>
      </c>
      <c r="B9" s="16" t="s">
        <v>48</v>
      </c>
      <c r="C9" s="578">
        <v>59863</v>
      </c>
      <c r="D9" s="581">
        <v>18944</v>
      </c>
      <c r="E9" s="596">
        <f t="shared" si="0"/>
        <v>78807</v>
      </c>
      <c r="F9" s="603">
        <v>34100</v>
      </c>
      <c r="G9" s="581">
        <v>41691</v>
      </c>
      <c r="H9" s="607">
        <f t="shared" si="1"/>
        <v>75791</v>
      </c>
      <c r="I9" s="578">
        <v>6501</v>
      </c>
      <c r="J9" s="581">
        <v>55619</v>
      </c>
      <c r="K9" s="607">
        <f t="shared" si="2"/>
        <v>62120</v>
      </c>
      <c r="L9" s="640">
        <f t="shared" si="3"/>
        <v>116254</v>
      </c>
    </row>
    <row r="10" spans="1:13" s="7" customFormat="1">
      <c r="A10" s="15">
        <v>5</v>
      </c>
      <c r="B10" s="16" t="s">
        <v>49</v>
      </c>
      <c r="C10" s="578">
        <v>45034</v>
      </c>
      <c r="D10" s="581">
        <v>13794</v>
      </c>
      <c r="E10" s="596">
        <f t="shared" si="0"/>
        <v>58828</v>
      </c>
      <c r="F10" s="603">
        <v>25653</v>
      </c>
      <c r="G10" s="581">
        <v>30359</v>
      </c>
      <c r="H10" s="607">
        <f t="shared" si="1"/>
        <v>56012</v>
      </c>
      <c r="I10" s="578">
        <v>4892</v>
      </c>
      <c r="J10" s="581">
        <v>40497</v>
      </c>
      <c r="K10" s="607">
        <f t="shared" si="2"/>
        <v>45389</v>
      </c>
      <c r="L10" s="640">
        <f t="shared" si="3"/>
        <v>84650</v>
      </c>
    </row>
    <row r="11" spans="1:13">
      <c r="A11" s="13">
        <v>6</v>
      </c>
      <c r="B11" s="16" t="s">
        <v>41</v>
      </c>
      <c r="C11" s="578">
        <v>42787</v>
      </c>
      <c r="D11" s="581">
        <v>13092</v>
      </c>
      <c r="E11" s="596">
        <f t="shared" si="0"/>
        <v>55879</v>
      </c>
      <c r="F11" s="603">
        <v>24373</v>
      </c>
      <c r="G11" s="581">
        <v>28813</v>
      </c>
      <c r="H11" s="607">
        <f t="shared" si="1"/>
        <v>53186</v>
      </c>
      <c r="I11" s="578">
        <v>4645</v>
      </c>
      <c r="J11" s="581">
        <v>38434</v>
      </c>
      <c r="K11" s="607">
        <f t="shared" si="2"/>
        <v>43079</v>
      </c>
      <c r="L11" s="640">
        <f t="shared" si="3"/>
        <v>80339</v>
      </c>
    </row>
    <row r="12" spans="1:13">
      <c r="A12" s="15">
        <v>7</v>
      </c>
      <c r="B12" s="16" t="s">
        <v>9</v>
      </c>
      <c r="C12" s="578">
        <v>47240</v>
      </c>
      <c r="D12" s="581">
        <v>14440</v>
      </c>
      <c r="E12" s="596">
        <f t="shared" si="0"/>
        <v>61680</v>
      </c>
      <c r="F12" s="603">
        <v>26909</v>
      </c>
      <c r="G12" s="581">
        <v>31780</v>
      </c>
      <c r="H12" s="607">
        <f t="shared" si="1"/>
        <v>58689</v>
      </c>
      <c r="I12" s="578">
        <v>5131</v>
      </c>
      <c r="J12" s="581">
        <v>42391</v>
      </c>
      <c r="K12" s="607">
        <f t="shared" si="2"/>
        <v>47522</v>
      </c>
      <c r="L12" s="640">
        <f t="shared" si="3"/>
        <v>88611</v>
      </c>
    </row>
    <row r="13" spans="1:13">
      <c r="A13" s="13">
        <v>8</v>
      </c>
      <c r="B13" s="16" t="s">
        <v>10</v>
      </c>
      <c r="C13" s="578">
        <v>19813</v>
      </c>
      <c r="D13" s="581">
        <v>7536</v>
      </c>
      <c r="E13" s="596">
        <f t="shared" si="0"/>
        <v>27349</v>
      </c>
      <c r="F13" s="603">
        <v>11286</v>
      </c>
      <c r="G13" s="581">
        <v>16585</v>
      </c>
      <c r="H13" s="607">
        <f t="shared" si="1"/>
        <v>27871</v>
      </c>
      <c r="I13" s="578">
        <v>2154</v>
      </c>
      <c r="J13" s="581">
        <v>22123</v>
      </c>
      <c r="K13" s="607">
        <f t="shared" si="2"/>
        <v>24277</v>
      </c>
      <c r="L13" s="640">
        <f t="shared" si="3"/>
        <v>46244</v>
      </c>
    </row>
    <row r="14" spans="1:13" ht="17.25" thickBot="1">
      <c r="A14" s="15">
        <v>9</v>
      </c>
      <c r="B14" s="17" t="s">
        <v>11</v>
      </c>
      <c r="C14" s="227">
        <v>26570</v>
      </c>
      <c r="D14" s="583">
        <v>8120</v>
      </c>
      <c r="E14" s="596">
        <f t="shared" si="0"/>
        <v>34690</v>
      </c>
      <c r="F14" s="605">
        <v>15135</v>
      </c>
      <c r="G14" s="583">
        <v>17871</v>
      </c>
      <c r="H14" s="607">
        <f t="shared" si="1"/>
        <v>33006</v>
      </c>
      <c r="I14" s="227">
        <v>2882</v>
      </c>
      <c r="J14" s="583">
        <v>23839</v>
      </c>
      <c r="K14" s="607">
        <f t="shared" si="2"/>
        <v>26721</v>
      </c>
      <c r="L14" s="644">
        <f t="shared" si="3"/>
        <v>49830</v>
      </c>
    </row>
    <row r="15" spans="1:13" ht="17.25" thickBot="1">
      <c r="A15" s="53"/>
      <c r="B15" s="46" t="s">
        <v>12</v>
      </c>
      <c r="C15" s="51">
        <f t="shared" ref="C15:K15" si="4">SUM(C5:C14)</f>
        <v>400242</v>
      </c>
      <c r="D15" s="584">
        <f t="shared" si="4"/>
        <v>124703</v>
      </c>
      <c r="E15" s="598">
        <f t="shared" si="4"/>
        <v>524945</v>
      </c>
      <c r="F15" s="606">
        <f t="shared" si="4"/>
        <v>228368</v>
      </c>
      <c r="G15" s="584">
        <f t="shared" si="4"/>
        <v>274449</v>
      </c>
      <c r="H15" s="608">
        <f t="shared" si="4"/>
        <v>502817</v>
      </c>
      <c r="I15" s="51">
        <f t="shared" si="4"/>
        <v>43533</v>
      </c>
      <c r="J15" s="584">
        <f t="shared" si="4"/>
        <v>366103</v>
      </c>
      <c r="K15" s="608">
        <f t="shared" si="4"/>
        <v>409636</v>
      </c>
      <c r="L15" s="598">
        <f>SUM(L5:L14)</f>
        <v>765255</v>
      </c>
    </row>
    <row r="16" spans="1:13">
      <c r="A16" s="20"/>
      <c r="B16" s="21"/>
      <c r="C16" s="23"/>
      <c r="D16" s="23"/>
      <c r="E16" s="23"/>
      <c r="F16" s="23"/>
      <c r="G16" s="23"/>
      <c r="H16" s="23"/>
      <c r="I16" s="23"/>
      <c r="J16" s="23"/>
      <c r="K16" s="23"/>
      <c r="M16" s="27"/>
    </row>
    <row r="17" spans="1:12">
      <c r="A17" s="20"/>
      <c r="B17" s="21"/>
      <c r="C17" s="27"/>
      <c r="D17" s="27"/>
      <c r="E17" s="27"/>
      <c r="F17" s="23"/>
      <c r="G17" s="23"/>
      <c r="H17" s="23"/>
      <c r="I17" s="23"/>
      <c r="J17" s="23"/>
      <c r="K17" s="23"/>
    </row>
    <row r="18" spans="1:12" ht="17.25" thickBot="1">
      <c r="A18" s="22" t="s">
        <v>13</v>
      </c>
      <c r="B18" s="22"/>
    </row>
    <row r="19" spans="1:12" ht="17.25" thickBot="1">
      <c r="A19" s="24" t="s">
        <v>4</v>
      </c>
      <c r="B19" s="25" t="s">
        <v>5</v>
      </c>
      <c r="C19" s="12" t="s">
        <v>76</v>
      </c>
      <c r="D19" s="580" t="s">
        <v>112</v>
      </c>
      <c r="E19" s="595" t="s">
        <v>207</v>
      </c>
      <c r="F19" s="576" t="s">
        <v>77</v>
      </c>
      <c r="G19" s="580" t="s">
        <v>113</v>
      </c>
      <c r="H19" s="586" t="s">
        <v>208</v>
      </c>
      <c r="I19" s="12" t="s">
        <v>78</v>
      </c>
      <c r="J19" s="580" t="s">
        <v>114</v>
      </c>
      <c r="K19" s="595" t="s">
        <v>209</v>
      </c>
      <c r="L19" s="643" t="s">
        <v>115</v>
      </c>
    </row>
    <row r="20" spans="1:12">
      <c r="A20" s="13">
        <v>1</v>
      </c>
      <c r="B20" s="14" t="s">
        <v>14</v>
      </c>
      <c r="C20" s="578">
        <v>1844</v>
      </c>
      <c r="D20" s="581">
        <v>461</v>
      </c>
      <c r="E20" s="596">
        <f>SUM(C20:D20)</f>
        <v>2305</v>
      </c>
      <c r="F20" s="603">
        <v>1844</v>
      </c>
      <c r="G20" s="581">
        <v>461</v>
      </c>
      <c r="H20" s="607">
        <f>SUM(F20:G20)</f>
        <v>2305</v>
      </c>
      <c r="I20" s="578">
        <v>1021</v>
      </c>
      <c r="J20" s="581">
        <v>369</v>
      </c>
      <c r="K20" s="596">
        <f>SUM(I20:J20)</f>
        <v>1390</v>
      </c>
      <c r="L20" s="642">
        <f>D20+G20+J20</f>
        <v>1291</v>
      </c>
    </row>
    <row r="21" spans="1:12" ht="17.25" thickBot="1">
      <c r="A21" s="597">
        <v>2</v>
      </c>
      <c r="B21" s="16" t="s">
        <v>15</v>
      </c>
      <c r="C21" s="578">
        <v>556</v>
      </c>
      <c r="D21" s="581">
        <v>139</v>
      </c>
      <c r="E21" s="596">
        <f>SUM(C21:D21)</f>
        <v>695</v>
      </c>
      <c r="F21" s="603">
        <v>556</v>
      </c>
      <c r="G21" s="581">
        <v>139</v>
      </c>
      <c r="H21" s="607">
        <f>SUM(F21:G21)</f>
        <v>695</v>
      </c>
      <c r="I21" s="578">
        <v>1499</v>
      </c>
      <c r="J21" s="581">
        <v>111</v>
      </c>
      <c r="K21" s="596">
        <f>SUM(I21:J21)</f>
        <v>1610</v>
      </c>
      <c r="L21" s="642">
        <f>D21+G21+J21</f>
        <v>389</v>
      </c>
    </row>
    <row r="22" spans="1:12" ht="17.25" thickBot="1">
      <c r="A22" s="18"/>
      <c r="B22" s="19" t="s">
        <v>16</v>
      </c>
      <c r="C22" s="51">
        <f t="shared" ref="C22:L22" si="5">SUM(C20:C21)</f>
        <v>2400</v>
      </c>
      <c r="D22" s="584">
        <f t="shared" si="5"/>
        <v>600</v>
      </c>
      <c r="E22" s="598">
        <f t="shared" si="5"/>
        <v>3000</v>
      </c>
      <c r="F22" s="606">
        <f t="shared" si="5"/>
        <v>2400</v>
      </c>
      <c r="G22" s="584">
        <f t="shared" si="5"/>
        <v>600</v>
      </c>
      <c r="H22" s="608">
        <f t="shared" si="5"/>
        <v>3000</v>
      </c>
      <c r="I22" s="51">
        <f t="shared" si="5"/>
        <v>2520</v>
      </c>
      <c r="J22" s="584">
        <f t="shared" si="5"/>
        <v>480</v>
      </c>
      <c r="K22" s="598">
        <f t="shared" si="5"/>
        <v>3000</v>
      </c>
      <c r="L22" s="598">
        <f t="shared" si="5"/>
        <v>1680</v>
      </c>
    </row>
    <row r="23" spans="1:12">
      <c r="A23" s="20"/>
      <c r="B23" s="21"/>
      <c r="F23" s="23"/>
      <c r="G23" s="23"/>
      <c r="H23" s="23"/>
      <c r="I23" s="23"/>
      <c r="J23" s="23"/>
      <c r="K23" s="23"/>
    </row>
    <row r="24" spans="1:12" ht="17.25" thickBot="1">
      <c r="A24" s="22" t="s">
        <v>17</v>
      </c>
      <c r="B24" s="22"/>
    </row>
    <row r="25" spans="1:12" ht="17.25" thickBot="1">
      <c r="A25" s="24" t="s">
        <v>4</v>
      </c>
      <c r="B25" s="25" t="s">
        <v>18</v>
      </c>
      <c r="C25" s="12" t="s">
        <v>76</v>
      </c>
      <c r="D25" s="585" t="s">
        <v>112</v>
      </c>
      <c r="E25" s="595" t="s">
        <v>207</v>
      </c>
      <c r="F25" s="12" t="s">
        <v>77</v>
      </c>
      <c r="G25" s="585" t="s">
        <v>113</v>
      </c>
      <c r="H25" s="595" t="s">
        <v>208</v>
      </c>
      <c r="I25" s="12" t="s">
        <v>78</v>
      </c>
      <c r="J25" s="585" t="s">
        <v>114</v>
      </c>
      <c r="K25" s="595" t="s">
        <v>209</v>
      </c>
      <c r="L25" s="643" t="s">
        <v>115</v>
      </c>
    </row>
    <row r="26" spans="1:12">
      <c r="A26" s="13">
        <v>1</v>
      </c>
      <c r="B26" s="14" t="s">
        <v>19</v>
      </c>
      <c r="C26" s="578">
        <v>5492</v>
      </c>
      <c r="D26" s="581">
        <v>1133</v>
      </c>
      <c r="E26" s="596">
        <f>C26+D26</f>
        <v>6625</v>
      </c>
      <c r="F26" s="578">
        <v>2294</v>
      </c>
      <c r="G26" s="581">
        <v>2878</v>
      </c>
      <c r="H26" s="596">
        <f>SUM(F26:G26)</f>
        <v>5172</v>
      </c>
      <c r="I26" s="578">
        <v>461</v>
      </c>
      <c r="J26" s="581">
        <v>3319</v>
      </c>
      <c r="K26" s="596">
        <f>SUM(I26:J26)</f>
        <v>3780</v>
      </c>
      <c r="L26" s="642">
        <f>D26+G26+J26</f>
        <v>7330</v>
      </c>
    </row>
    <row r="27" spans="1:12">
      <c r="A27" s="15">
        <v>2</v>
      </c>
      <c r="B27" s="16" t="s">
        <v>7</v>
      </c>
      <c r="C27" s="578">
        <v>4500</v>
      </c>
      <c r="D27" s="581">
        <v>0</v>
      </c>
      <c r="E27" s="596">
        <f>SUM(C27:D27)</f>
        <v>4500</v>
      </c>
      <c r="F27" s="578">
        <v>1969</v>
      </c>
      <c r="G27" s="581">
        <v>2531</v>
      </c>
      <c r="H27" s="596">
        <f t="shared" ref="H27:H34" si="6">SUM(F27:G27)</f>
        <v>4500</v>
      </c>
      <c r="I27" s="578">
        <v>1673</v>
      </c>
      <c r="J27" s="581">
        <v>2827</v>
      </c>
      <c r="K27" s="596">
        <f t="shared" ref="K27:K34" si="7">SUM(I27:J27)</f>
        <v>4500</v>
      </c>
      <c r="L27" s="642">
        <f t="shared" ref="L27:L34" si="8">D27+G27+J27</f>
        <v>5358</v>
      </c>
    </row>
    <row r="28" spans="1:12">
      <c r="A28" s="13">
        <v>3</v>
      </c>
      <c r="B28" s="16" t="s">
        <v>20</v>
      </c>
      <c r="C28" s="578">
        <v>4746</v>
      </c>
      <c r="D28" s="581">
        <v>979</v>
      </c>
      <c r="E28" s="596">
        <f t="shared" ref="E28:E34" si="9">SUM(C28:D28)</f>
        <v>5725</v>
      </c>
      <c r="F28" s="578">
        <v>1983</v>
      </c>
      <c r="G28" s="581">
        <v>2487</v>
      </c>
      <c r="H28" s="596">
        <f t="shared" si="6"/>
        <v>4470</v>
      </c>
      <c r="I28" s="578">
        <v>395</v>
      </c>
      <c r="J28" s="581">
        <v>2868</v>
      </c>
      <c r="K28" s="596">
        <f t="shared" si="7"/>
        <v>3263</v>
      </c>
      <c r="L28" s="642">
        <f t="shared" si="8"/>
        <v>6334</v>
      </c>
    </row>
    <row r="29" spans="1:12">
      <c r="A29" s="15">
        <v>4</v>
      </c>
      <c r="B29" s="16" t="s">
        <v>21</v>
      </c>
      <c r="C29" s="578">
        <v>3155</v>
      </c>
      <c r="D29" s="581">
        <v>651</v>
      </c>
      <c r="E29" s="596">
        <f t="shared" si="9"/>
        <v>3806</v>
      </c>
      <c r="F29" s="578">
        <v>1318</v>
      </c>
      <c r="G29" s="581">
        <v>1653</v>
      </c>
      <c r="H29" s="596">
        <f t="shared" si="6"/>
        <v>2971</v>
      </c>
      <c r="I29" s="578">
        <v>266</v>
      </c>
      <c r="J29" s="581">
        <v>1907</v>
      </c>
      <c r="K29" s="596">
        <f t="shared" si="7"/>
        <v>2173</v>
      </c>
      <c r="L29" s="642">
        <f t="shared" si="8"/>
        <v>4211</v>
      </c>
    </row>
    <row r="30" spans="1:12">
      <c r="A30" s="13">
        <v>5</v>
      </c>
      <c r="B30" s="16" t="s">
        <v>15</v>
      </c>
      <c r="C30" s="48">
        <v>3747</v>
      </c>
      <c r="D30" s="621">
        <v>774</v>
      </c>
      <c r="E30" s="633">
        <f t="shared" si="9"/>
        <v>4521</v>
      </c>
      <c r="F30" s="48">
        <v>1565</v>
      </c>
      <c r="G30" s="621">
        <v>1963</v>
      </c>
      <c r="H30" s="633">
        <f t="shared" si="6"/>
        <v>3528</v>
      </c>
      <c r="I30" s="48">
        <v>313</v>
      </c>
      <c r="J30" s="621">
        <v>2264</v>
      </c>
      <c r="K30" s="633">
        <f t="shared" si="7"/>
        <v>2577</v>
      </c>
      <c r="L30" s="642">
        <f t="shared" si="8"/>
        <v>5001</v>
      </c>
    </row>
    <row r="31" spans="1:12">
      <c r="A31" s="15">
        <v>6</v>
      </c>
      <c r="B31" s="16" t="s">
        <v>45</v>
      </c>
      <c r="C31" s="48">
        <v>2947</v>
      </c>
      <c r="D31" s="621">
        <v>608</v>
      </c>
      <c r="E31" s="633">
        <f t="shared" si="9"/>
        <v>3555</v>
      </c>
      <c r="F31" s="48">
        <v>1231</v>
      </c>
      <c r="G31" s="621">
        <v>1544</v>
      </c>
      <c r="H31" s="633">
        <f t="shared" si="6"/>
        <v>2775</v>
      </c>
      <c r="I31" s="48">
        <v>242</v>
      </c>
      <c r="J31" s="621">
        <v>1780</v>
      </c>
      <c r="K31" s="633">
        <f t="shared" si="7"/>
        <v>2022</v>
      </c>
      <c r="L31" s="642">
        <f t="shared" si="8"/>
        <v>3932</v>
      </c>
    </row>
    <row r="32" spans="1:12">
      <c r="A32" s="620"/>
      <c r="B32" s="97" t="s">
        <v>46</v>
      </c>
      <c r="C32" s="148"/>
      <c r="D32" s="632"/>
      <c r="E32" s="633"/>
      <c r="F32" s="148"/>
      <c r="G32" s="632"/>
      <c r="H32" s="633"/>
      <c r="I32" s="148"/>
      <c r="J32" s="632"/>
      <c r="K32" s="633"/>
      <c r="L32" s="642">
        <f t="shared" si="8"/>
        <v>0</v>
      </c>
    </row>
    <row r="33" spans="1:12">
      <c r="A33" s="16">
        <v>7</v>
      </c>
      <c r="B33" s="16" t="s">
        <v>10</v>
      </c>
      <c r="C33" s="48">
        <v>0</v>
      </c>
      <c r="D33" s="621">
        <v>801</v>
      </c>
      <c r="E33" s="633">
        <f t="shared" si="9"/>
        <v>801</v>
      </c>
      <c r="F33" s="48">
        <v>0</v>
      </c>
      <c r="G33" s="621">
        <v>2300</v>
      </c>
      <c r="H33" s="633">
        <f t="shared" si="6"/>
        <v>2300</v>
      </c>
      <c r="I33" s="48">
        <v>0</v>
      </c>
      <c r="J33" s="621">
        <v>2077</v>
      </c>
      <c r="K33" s="633">
        <f t="shared" si="7"/>
        <v>2077</v>
      </c>
      <c r="L33" s="642">
        <f t="shared" si="8"/>
        <v>5178</v>
      </c>
    </row>
    <row r="34" spans="1:12" ht="17.25" thickBot="1">
      <c r="A34" s="17">
        <v>8</v>
      </c>
      <c r="B34" s="17" t="s">
        <v>146</v>
      </c>
      <c r="C34" s="49">
        <v>0</v>
      </c>
      <c r="D34" s="631">
        <v>475</v>
      </c>
      <c r="E34" s="634">
        <f t="shared" si="9"/>
        <v>475</v>
      </c>
      <c r="F34" s="49">
        <v>0</v>
      </c>
      <c r="G34" s="631">
        <v>1400</v>
      </c>
      <c r="H34" s="634">
        <f t="shared" si="6"/>
        <v>1400</v>
      </c>
      <c r="I34" s="49">
        <v>0</v>
      </c>
      <c r="J34" s="631">
        <v>1196</v>
      </c>
      <c r="K34" s="634">
        <f t="shared" si="7"/>
        <v>1196</v>
      </c>
      <c r="L34" s="642">
        <f t="shared" si="8"/>
        <v>3071</v>
      </c>
    </row>
    <row r="35" spans="1:12" ht="17.25" thickBot="1">
      <c r="A35" s="18"/>
      <c r="B35" s="19" t="s">
        <v>22</v>
      </c>
      <c r="C35" s="51">
        <f t="shared" ref="C35:L35" si="10">SUM(C26:C34)</f>
        <v>24587</v>
      </c>
      <c r="D35" s="584">
        <f t="shared" si="10"/>
        <v>5421</v>
      </c>
      <c r="E35" s="598">
        <f t="shared" si="10"/>
        <v>30008</v>
      </c>
      <c r="F35" s="51">
        <f t="shared" si="10"/>
        <v>10360</v>
      </c>
      <c r="G35" s="584">
        <f t="shared" si="10"/>
        <v>16756</v>
      </c>
      <c r="H35" s="587">
        <f t="shared" si="10"/>
        <v>27116</v>
      </c>
      <c r="I35" s="51">
        <f t="shared" si="10"/>
        <v>3350</v>
      </c>
      <c r="J35" s="584">
        <f t="shared" si="10"/>
        <v>18238</v>
      </c>
      <c r="K35" s="598">
        <f t="shared" si="10"/>
        <v>21588</v>
      </c>
      <c r="L35" s="598">
        <f t="shared" si="10"/>
        <v>40415</v>
      </c>
    </row>
    <row r="36" spans="1:12">
      <c r="A36" s="31"/>
      <c r="B36" s="20"/>
      <c r="F36" s="23"/>
      <c r="G36" s="23"/>
      <c r="H36" s="23"/>
      <c r="I36" s="23"/>
      <c r="J36" s="23"/>
      <c r="K36" s="23"/>
    </row>
    <row r="37" spans="1:12" ht="17.25" thickBot="1">
      <c r="A37" s="22" t="s">
        <v>23</v>
      </c>
      <c r="B37" s="22"/>
      <c r="C37" s="11"/>
      <c r="D37" s="11"/>
    </row>
    <row r="38" spans="1:12" ht="17.25" thickBot="1">
      <c r="A38" s="24" t="s">
        <v>4</v>
      </c>
      <c r="B38" s="25" t="s">
        <v>18</v>
      </c>
      <c r="C38" s="24" t="s">
        <v>76</v>
      </c>
      <c r="D38" s="589" t="s">
        <v>112</v>
      </c>
      <c r="E38" s="595" t="s">
        <v>207</v>
      </c>
      <c r="F38" s="610" t="s">
        <v>77</v>
      </c>
      <c r="G38" s="589" t="s">
        <v>113</v>
      </c>
      <c r="H38" s="586" t="s">
        <v>208</v>
      </c>
      <c r="I38" s="24" t="s">
        <v>78</v>
      </c>
      <c r="J38" s="589" t="s">
        <v>114</v>
      </c>
      <c r="K38" s="595" t="s">
        <v>209</v>
      </c>
      <c r="L38" s="643" t="s">
        <v>115</v>
      </c>
    </row>
    <row r="39" spans="1:12" ht="17.25" thickBot="1">
      <c r="A39" s="588">
        <v>1</v>
      </c>
      <c r="B39" s="609" t="s">
        <v>14</v>
      </c>
      <c r="C39" s="612">
        <v>75000</v>
      </c>
      <c r="D39" s="590">
        <v>5000</v>
      </c>
      <c r="E39" s="599">
        <f>C39+D39</f>
        <v>80000</v>
      </c>
      <c r="F39" s="611">
        <v>35000</v>
      </c>
      <c r="G39" s="590">
        <v>45000</v>
      </c>
      <c r="H39" s="613">
        <f>F39+G39</f>
        <v>80000</v>
      </c>
      <c r="I39" s="612">
        <v>7000</v>
      </c>
      <c r="J39" s="590">
        <v>69384</v>
      </c>
      <c r="K39" s="599">
        <f>SUM(I39:J39)</f>
        <v>76384</v>
      </c>
      <c r="L39" s="642">
        <f>D39+G39+J39</f>
        <v>119384</v>
      </c>
    </row>
    <row r="40" spans="1:12">
      <c r="A40" s="31"/>
      <c r="B40" s="30"/>
      <c r="C40" s="29"/>
      <c r="D40" s="29"/>
      <c r="E40" s="29"/>
      <c r="F40" s="23"/>
      <c r="G40" s="23"/>
      <c r="H40" s="23"/>
      <c r="I40" s="23"/>
      <c r="J40" s="23"/>
      <c r="K40" s="23"/>
    </row>
    <row r="41" spans="1:12" s="7" customFormat="1">
      <c r="A41" s="32"/>
      <c r="B41" s="32"/>
    </row>
    <row r="42" spans="1:12" ht="17.25" thickBot="1">
      <c r="A42" s="9" t="s">
        <v>39</v>
      </c>
      <c r="B42" s="11"/>
    </row>
    <row r="43" spans="1:12" ht="17.25" thickBot="1">
      <c r="A43" s="24" t="s">
        <v>4</v>
      </c>
      <c r="B43" s="25" t="s">
        <v>18</v>
      </c>
      <c r="C43" s="12" t="s">
        <v>76</v>
      </c>
      <c r="D43" s="580" t="s">
        <v>112</v>
      </c>
      <c r="E43" s="595" t="s">
        <v>207</v>
      </c>
      <c r="F43" s="576" t="s">
        <v>77</v>
      </c>
      <c r="G43" s="580" t="s">
        <v>113</v>
      </c>
      <c r="H43" s="586" t="s">
        <v>208</v>
      </c>
      <c r="I43" s="12" t="s">
        <v>78</v>
      </c>
      <c r="J43" s="580" t="s">
        <v>114</v>
      </c>
      <c r="K43" s="595" t="s">
        <v>209</v>
      </c>
      <c r="L43" s="643" t="s">
        <v>115</v>
      </c>
    </row>
    <row r="44" spans="1:12">
      <c r="A44" s="69">
        <v>1</v>
      </c>
      <c r="B44" s="14" t="s">
        <v>14</v>
      </c>
      <c r="C44" s="110">
        <v>8692</v>
      </c>
      <c r="D44" s="591">
        <v>2277</v>
      </c>
      <c r="E44" s="600">
        <f>SUM(C44:D44)</f>
        <v>10969</v>
      </c>
      <c r="F44" s="577">
        <v>3725</v>
      </c>
      <c r="G44" s="591">
        <v>5010</v>
      </c>
      <c r="H44" s="616">
        <f>SUM(F44:G44)</f>
        <v>8735</v>
      </c>
      <c r="I44" s="618">
        <v>749</v>
      </c>
      <c r="J44" s="591">
        <v>6666.8</v>
      </c>
      <c r="K44" s="600">
        <f>SUM(I44:J44)</f>
        <v>7415.8</v>
      </c>
      <c r="L44" s="642">
        <f>D44+G44+J44</f>
        <v>13953.8</v>
      </c>
    </row>
    <row r="45" spans="1:12">
      <c r="A45" s="55">
        <v>2</v>
      </c>
      <c r="B45" s="16" t="s">
        <v>15</v>
      </c>
      <c r="C45" s="110">
        <v>4338</v>
      </c>
      <c r="D45" s="591">
        <v>1136</v>
      </c>
      <c r="E45" s="600">
        <f t="shared" ref="E45:E46" si="11">SUM(C45:D45)</f>
        <v>5474</v>
      </c>
      <c r="F45" s="577">
        <v>1859</v>
      </c>
      <c r="G45" s="591">
        <v>2501</v>
      </c>
      <c r="H45" s="616">
        <f t="shared" ref="H45:H46" si="12">SUM(F45:G45)</f>
        <v>4360</v>
      </c>
      <c r="I45" s="618">
        <v>371</v>
      </c>
      <c r="J45" s="591">
        <v>3327</v>
      </c>
      <c r="K45" s="600">
        <f t="shared" ref="K45:K46" si="13">SUM(I45:J45)</f>
        <v>3698</v>
      </c>
      <c r="L45" s="642">
        <f t="shared" ref="L45:L46" si="14">D45+G45+J45</f>
        <v>6964</v>
      </c>
    </row>
    <row r="46" spans="1:12" ht="17.25" thickBot="1">
      <c r="A46" s="56">
        <v>3</v>
      </c>
      <c r="B46" s="558" t="s">
        <v>44</v>
      </c>
      <c r="C46" s="601">
        <v>7970</v>
      </c>
      <c r="D46" s="602">
        <v>2087</v>
      </c>
      <c r="E46" s="600">
        <f t="shared" si="11"/>
        <v>10057</v>
      </c>
      <c r="F46" s="614">
        <v>3416</v>
      </c>
      <c r="G46" s="602">
        <v>4594</v>
      </c>
      <c r="H46" s="616">
        <f t="shared" si="12"/>
        <v>8010</v>
      </c>
      <c r="I46" s="619">
        <v>680</v>
      </c>
      <c r="J46" s="602">
        <v>6113</v>
      </c>
      <c r="K46" s="600">
        <f t="shared" si="13"/>
        <v>6793</v>
      </c>
      <c r="L46" s="642">
        <f t="shared" si="14"/>
        <v>12794</v>
      </c>
    </row>
    <row r="47" spans="1:12" ht="17.25" thickBot="1">
      <c r="A47" s="71"/>
      <c r="B47" s="72" t="s">
        <v>24</v>
      </c>
      <c r="C47" s="103">
        <f t="shared" ref="C47:L47" si="15">SUM(C44:C46)</f>
        <v>21000</v>
      </c>
      <c r="D47" s="592">
        <f t="shared" si="15"/>
        <v>5500</v>
      </c>
      <c r="E47" s="615">
        <f t="shared" si="15"/>
        <v>26500</v>
      </c>
      <c r="F47" s="109">
        <f t="shared" si="15"/>
        <v>9000</v>
      </c>
      <c r="G47" s="592">
        <f t="shared" si="15"/>
        <v>12105</v>
      </c>
      <c r="H47" s="617">
        <f t="shared" si="15"/>
        <v>21105</v>
      </c>
      <c r="I47" s="103">
        <f t="shared" si="15"/>
        <v>1800</v>
      </c>
      <c r="J47" s="592">
        <f t="shared" si="15"/>
        <v>16106.8</v>
      </c>
      <c r="K47" s="615">
        <f t="shared" si="15"/>
        <v>17906.8</v>
      </c>
      <c r="L47" s="615">
        <f t="shared" si="15"/>
        <v>33711.800000000003</v>
      </c>
    </row>
    <row r="49" spans="1:12">
      <c r="A49" s="593"/>
      <c r="B49" s="593" t="s">
        <v>128</v>
      </c>
      <c r="D49" s="594">
        <f>D15+D22+D35+D39+D47</f>
        <v>141224</v>
      </c>
      <c r="E49" s="622">
        <f>E15+E22+E35+E39+E47</f>
        <v>664453</v>
      </c>
      <c r="G49" s="594">
        <f>G15+G22+G35+G39+G47</f>
        <v>348910</v>
      </c>
      <c r="H49" s="622">
        <f>H15+H22+H35+H39+H47</f>
        <v>634038</v>
      </c>
      <c r="J49" s="594">
        <f>J15+J22+J35+J39+J47</f>
        <v>470311.8</v>
      </c>
      <c r="K49" s="622">
        <f>K15+K22+K35+K39+K47</f>
        <v>528514.80000000005</v>
      </c>
      <c r="L49" s="622">
        <f>L15+L22+L35+L39+L47</f>
        <v>960445.8</v>
      </c>
    </row>
    <row r="51" spans="1:12">
      <c r="A51" s="1" t="s">
        <v>108</v>
      </c>
    </row>
    <row r="52" spans="1:12">
      <c r="A52" s="1" t="s">
        <v>109</v>
      </c>
    </row>
  </sheetData>
  <pageMargins left="0.78740157480314965" right="0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28" workbookViewId="0">
      <selection activeCell="D44" sqref="D44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>
      <c r="A1" s="161" t="s">
        <v>0</v>
      </c>
      <c r="B1" s="161"/>
      <c r="C1" s="161"/>
      <c r="D1" s="161"/>
      <c r="E1" s="161"/>
      <c r="F1" s="161"/>
      <c r="G1" s="337"/>
      <c r="H1" s="337"/>
      <c r="I1" s="337"/>
    </row>
    <row r="2" spans="1:12" ht="15.75">
      <c r="A2" s="164" t="s">
        <v>213</v>
      </c>
      <c r="B2" s="165"/>
      <c r="C2" s="161"/>
      <c r="D2" s="161"/>
      <c r="E2" s="161"/>
      <c r="F2" s="161"/>
      <c r="G2" s="337"/>
      <c r="H2" s="337"/>
      <c r="I2" s="337"/>
    </row>
    <row r="3" spans="1:12">
      <c r="A3" s="4" t="s">
        <v>37</v>
      </c>
      <c r="B3" s="4"/>
      <c r="C3" s="163"/>
      <c r="D3" s="4" t="s">
        <v>154</v>
      </c>
      <c r="E3" s="163"/>
      <c r="F3" s="338"/>
      <c r="G3" s="4" t="s">
        <v>155</v>
      </c>
      <c r="H3" s="163"/>
      <c r="I3" s="161"/>
    </row>
    <row r="4" spans="1:12">
      <c r="A4" s="4" t="s">
        <v>1</v>
      </c>
      <c r="B4" s="4"/>
      <c r="C4" s="163"/>
      <c r="D4" s="4" t="s">
        <v>156</v>
      </c>
      <c r="E4" s="163"/>
      <c r="F4" s="338"/>
      <c r="G4" s="4" t="s">
        <v>2</v>
      </c>
      <c r="H4" s="163"/>
      <c r="I4" s="161"/>
    </row>
    <row r="5" spans="1:12">
      <c r="A5" s="1"/>
      <c r="B5" s="1"/>
      <c r="C5" s="161"/>
      <c r="D5" s="161"/>
      <c r="E5" s="161"/>
      <c r="F5" s="161"/>
      <c r="G5" s="337"/>
      <c r="H5" s="337"/>
      <c r="I5" s="337"/>
    </row>
    <row r="6" spans="1:12">
      <c r="A6" s="1"/>
      <c r="B6" s="1"/>
      <c r="C6" s="161"/>
      <c r="D6" s="161"/>
      <c r="E6" s="161"/>
      <c r="F6" s="161"/>
      <c r="G6" s="337"/>
      <c r="H6" s="337"/>
      <c r="I6" s="337"/>
    </row>
    <row r="7" spans="1:12">
      <c r="A7" s="337"/>
      <c r="B7" s="337"/>
      <c r="C7" s="8" t="s">
        <v>193</v>
      </c>
      <c r="D7" s="8"/>
      <c r="E7" s="403"/>
      <c r="F7" s="404"/>
      <c r="G7" s="404"/>
      <c r="H7" s="405"/>
      <c r="I7" s="337"/>
    </row>
    <row r="8" spans="1:12">
      <c r="A8" s="8"/>
      <c r="B8" s="337"/>
      <c r="C8" s="193" t="s">
        <v>171</v>
      </c>
      <c r="E8" s="337"/>
      <c r="F8" s="404"/>
      <c r="G8" s="404"/>
      <c r="H8" s="406"/>
      <c r="I8" s="337"/>
    </row>
    <row r="9" spans="1:12">
      <c r="A9" s="8"/>
      <c r="B9" s="337"/>
      <c r="C9" s="193"/>
      <c r="E9" s="337"/>
      <c r="F9" s="404"/>
      <c r="G9" s="404"/>
      <c r="H9" s="405"/>
      <c r="I9" s="337"/>
    </row>
    <row r="10" spans="1:12" ht="18.75">
      <c r="B10" s="8" t="s">
        <v>172</v>
      </c>
      <c r="C10" s="407">
        <v>765255</v>
      </c>
      <c r="D10" t="s">
        <v>173</v>
      </c>
      <c r="E10" s="408" t="s">
        <v>211</v>
      </c>
      <c r="F10" s="409"/>
      <c r="G10" s="410"/>
      <c r="H10" s="410"/>
      <c r="I10" s="410"/>
      <c r="J10" s="160"/>
    </row>
    <row r="11" spans="1:12" ht="16.5" thickBot="1">
      <c r="A11" s="411" t="s">
        <v>174</v>
      </c>
      <c r="B11" s="412"/>
      <c r="C11" s="412"/>
      <c r="D11" s="412"/>
      <c r="E11" s="324"/>
      <c r="F11" s="413"/>
      <c r="G11" s="414"/>
      <c r="H11" s="342"/>
      <c r="I11" s="412"/>
      <c r="J11" s="412"/>
    </row>
    <row r="12" spans="1:12" ht="26.25" customHeight="1" thickBot="1">
      <c r="A12" s="648" t="s">
        <v>4</v>
      </c>
      <c r="B12" s="650" t="s">
        <v>124</v>
      </c>
      <c r="C12" s="652" t="s">
        <v>125</v>
      </c>
      <c r="D12" s="654" t="s">
        <v>126</v>
      </c>
      <c r="E12" s="654"/>
      <c r="F12" s="655"/>
      <c r="G12" s="656" t="s">
        <v>127</v>
      </c>
      <c r="H12" s="657"/>
      <c r="I12" s="242" t="s">
        <v>128</v>
      </c>
      <c r="J12" s="415"/>
      <c r="K12" s="201"/>
      <c r="L12" s="201"/>
    </row>
    <row r="13" spans="1:12" ht="32.25" thickBot="1">
      <c r="A13" s="649"/>
      <c r="B13" s="651"/>
      <c r="C13" s="653"/>
      <c r="D13" s="243" t="s">
        <v>129</v>
      </c>
      <c r="E13" s="243" t="s">
        <v>130</v>
      </c>
      <c r="F13" s="244" t="s">
        <v>131</v>
      </c>
      <c r="G13" s="245" t="s">
        <v>132</v>
      </c>
      <c r="H13" s="246" t="s">
        <v>133</v>
      </c>
      <c r="I13" s="247"/>
      <c r="J13" s="416"/>
      <c r="K13" s="201"/>
      <c r="L13" s="201"/>
    </row>
    <row r="14" spans="1:12" ht="15.75">
      <c r="A14" s="248">
        <v>1</v>
      </c>
      <c r="B14" s="248" t="s">
        <v>134</v>
      </c>
      <c r="C14" s="249">
        <f>SUM(D14:F14)</f>
        <v>1059.5999999999999</v>
      </c>
      <c r="D14" s="250">
        <v>937.6</v>
      </c>
      <c r="E14" s="250">
        <v>24</v>
      </c>
      <c r="F14" s="250">
        <v>98</v>
      </c>
      <c r="G14" s="249">
        <v>138</v>
      </c>
      <c r="H14" s="251">
        <v>719</v>
      </c>
      <c r="I14" s="252">
        <f>C14+G14+H14</f>
        <v>1916.6</v>
      </c>
      <c r="J14" s="416"/>
      <c r="K14" s="201"/>
      <c r="L14" s="201"/>
    </row>
    <row r="15" spans="1:12" ht="15.75">
      <c r="A15" s="253">
        <v>2</v>
      </c>
      <c r="B15" s="253" t="s">
        <v>8</v>
      </c>
      <c r="C15" s="254">
        <f t="shared" ref="C15:C22" si="0">SUM(D15:F15)</f>
        <v>655.5</v>
      </c>
      <c r="D15" s="255">
        <v>548</v>
      </c>
      <c r="E15" s="255">
        <v>15</v>
      </c>
      <c r="F15" s="255">
        <v>92.5</v>
      </c>
      <c r="G15" s="254">
        <v>116</v>
      </c>
      <c r="H15" s="256">
        <v>843.5</v>
      </c>
      <c r="I15" s="257">
        <f t="shared" ref="I15:I22" si="1">C15+G15+H15</f>
        <v>1615</v>
      </c>
      <c r="J15" s="416"/>
      <c r="K15" s="201"/>
      <c r="L15" s="201"/>
    </row>
    <row r="16" spans="1:12" ht="15.75">
      <c r="A16" s="253">
        <v>3</v>
      </c>
      <c r="B16" s="253" t="s">
        <v>59</v>
      </c>
      <c r="C16" s="254">
        <f t="shared" si="0"/>
        <v>894.35</v>
      </c>
      <c r="D16" s="255">
        <v>769.22</v>
      </c>
      <c r="E16" s="255">
        <v>24</v>
      </c>
      <c r="F16" s="255">
        <v>101.13</v>
      </c>
      <c r="G16" s="254">
        <v>159</v>
      </c>
      <c r="H16" s="256">
        <v>1034.5999999999999</v>
      </c>
      <c r="I16" s="257">
        <f t="shared" si="1"/>
        <v>2087.9499999999998</v>
      </c>
      <c r="J16" s="416"/>
      <c r="K16" s="201"/>
      <c r="L16" s="201"/>
    </row>
    <row r="17" spans="1:12" ht="15.75">
      <c r="A17" s="253">
        <v>4</v>
      </c>
      <c r="B17" s="253" t="s">
        <v>135</v>
      </c>
      <c r="C17" s="254">
        <f t="shared" si="0"/>
        <v>1078</v>
      </c>
      <c r="D17" s="255">
        <v>916</v>
      </c>
      <c r="E17" s="255">
        <v>24</v>
      </c>
      <c r="F17" s="255">
        <v>138</v>
      </c>
      <c r="G17" s="254">
        <v>123</v>
      </c>
      <c r="H17" s="256">
        <v>1112</v>
      </c>
      <c r="I17" s="257">
        <f t="shared" si="1"/>
        <v>2313</v>
      </c>
      <c r="J17" s="416"/>
      <c r="K17" s="201"/>
      <c r="L17" s="201"/>
    </row>
    <row r="18" spans="1:12" ht="15.75">
      <c r="A18" s="253">
        <v>5</v>
      </c>
      <c r="B18" s="253" t="s">
        <v>58</v>
      </c>
      <c r="C18" s="254">
        <f t="shared" si="0"/>
        <v>634.91</v>
      </c>
      <c r="D18" s="255">
        <v>495.62</v>
      </c>
      <c r="E18" s="255">
        <v>24</v>
      </c>
      <c r="F18" s="255">
        <v>115.29</v>
      </c>
      <c r="G18" s="254">
        <v>141</v>
      </c>
      <c r="H18" s="256">
        <v>777.5</v>
      </c>
      <c r="I18" s="257">
        <f t="shared" si="1"/>
        <v>1553.4099999999999</v>
      </c>
      <c r="J18" s="416"/>
      <c r="K18" s="201"/>
      <c r="L18" s="201"/>
    </row>
    <row r="19" spans="1:12" ht="15.75">
      <c r="A19" s="253">
        <v>6</v>
      </c>
      <c r="B19" s="253" t="s">
        <v>41</v>
      </c>
      <c r="C19" s="254">
        <f t="shared" si="0"/>
        <v>678.56999999999994</v>
      </c>
      <c r="D19" s="255">
        <v>552</v>
      </c>
      <c r="E19" s="255">
        <v>24</v>
      </c>
      <c r="F19" s="255">
        <v>102.57</v>
      </c>
      <c r="G19" s="254">
        <v>130</v>
      </c>
      <c r="H19" s="256">
        <v>624</v>
      </c>
      <c r="I19" s="257">
        <f t="shared" si="1"/>
        <v>1432.57</v>
      </c>
      <c r="J19" s="416"/>
      <c r="K19" s="201"/>
      <c r="L19" s="201"/>
    </row>
    <row r="20" spans="1:12" ht="15.75">
      <c r="A20" s="253">
        <v>7</v>
      </c>
      <c r="B20" s="253" t="s">
        <v>9</v>
      </c>
      <c r="C20" s="254">
        <f t="shared" si="0"/>
        <v>1017.55</v>
      </c>
      <c r="D20" s="255">
        <v>732.4</v>
      </c>
      <c r="E20" s="255">
        <v>20</v>
      </c>
      <c r="F20" s="255">
        <v>265.14999999999998</v>
      </c>
      <c r="G20" s="254">
        <v>105</v>
      </c>
      <c r="H20" s="256">
        <v>430.5</v>
      </c>
      <c r="I20" s="257">
        <f t="shared" si="1"/>
        <v>1553.05</v>
      </c>
      <c r="J20" s="416"/>
      <c r="K20" s="201"/>
      <c r="L20" s="201"/>
    </row>
    <row r="21" spans="1:12" ht="15.75">
      <c r="A21" s="253">
        <v>8</v>
      </c>
      <c r="B21" s="253" t="s">
        <v>10</v>
      </c>
      <c r="C21" s="254">
        <f t="shared" si="0"/>
        <v>471.15</v>
      </c>
      <c r="D21" s="255">
        <v>186</v>
      </c>
      <c r="E21" s="255">
        <v>20</v>
      </c>
      <c r="F21" s="255">
        <v>265.14999999999998</v>
      </c>
      <c r="G21" s="254">
        <v>63</v>
      </c>
      <c r="H21" s="256">
        <v>284</v>
      </c>
      <c r="I21" s="257">
        <f t="shared" si="1"/>
        <v>818.15</v>
      </c>
      <c r="J21" s="417"/>
      <c r="K21" s="201"/>
      <c r="L21" s="201"/>
    </row>
    <row r="22" spans="1:12" ht="16.5" thickBot="1">
      <c r="A22" s="253">
        <v>9</v>
      </c>
      <c r="B22" s="258" t="s">
        <v>11</v>
      </c>
      <c r="C22" s="259">
        <f t="shared" si="0"/>
        <v>421.8</v>
      </c>
      <c r="D22" s="260">
        <v>264.8</v>
      </c>
      <c r="E22" s="260">
        <v>20</v>
      </c>
      <c r="F22" s="260">
        <v>137</v>
      </c>
      <c r="G22" s="259">
        <v>83</v>
      </c>
      <c r="H22" s="261">
        <v>371.5</v>
      </c>
      <c r="I22" s="262">
        <f t="shared" si="1"/>
        <v>876.3</v>
      </c>
      <c r="J22" s="417"/>
      <c r="K22" s="201"/>
      <c r="L22" s="201"/>
    </row>
    <row r="23" spans="1:12" ht="16.5" thickBot="1">
      <c r="A23" s="263"/>
      <c r="B23" s="264" t="s">
        <v>128</v>
      </c>
      <c r="C23" s="265">
        <f t="shared" ref="C23:I23" si="2">SUM(C14:C22)</f>
        <v>6911.4299999999994</v>
      </c>
      <c r="D23" s="266">
        <f t="shared" si="2"/>
        <v>5401.6399999999994</v>
      </c>
      <c r="E23" s="266">
        <f t="shared" si="2"/>
        <v>195</v>
      </c>
      <c r="F23" s="266">
        <f t="shared" si="2"/>
        <v>1314.79</v>
      </c>
      <c r="G23" s="267">
        <f t="shared" si="2"/>
        <v>1058</v>
      </c>
      <c r="H23" s="268">
        <f t="shared" si="2"/>
        <v>6196.6</v>
      </c>
      <c r="I23" s="269">
        <f t="shared" si="2"/>
        <v>14166.029999999997</v>
      </c>
      <c r="J23" s="417"/>
      <c r="K23" s="201"/>
      <c r="L23" s="201"/>
    </row>
    <row r="24" spans="1:12" ht="15.75">
      <c r="A24" s="400"/>
      <c r="B24" s="400"/>
      <c r="C24" s="386"/>
      <c r="D24" s="418"/>
      <c r="E24" s="418"/>
      <c r="F24" s="418"/>
      <c r="G24" s="386"/>
      <c r="H24" s="386"/>
      <c r="I24" s="207"/>
      <c r="J24" s="417"/>
      <c r="K24" s="201"/>
      <c r="L24" s="201"/>
    </row>
    <row r="25" spans="1:12" ht="13.5" customHeight="1">
      <c r="A25" s="419"/>
      <c r="B25" s="419"/>
      <c r="C25" s="420"/>
      <c r="D25" s="420"/>
      <c r="E25" s="420"/>
      <c r="F25" s="420"/>
      <c r="G25" s="420"/>
      <c r="H25" s="420"/>
      <c r="I25" s="420"/>
      <c r="J25" s="420"/>
    </row>
    <row r="26" spans="1:12">
      <c r="A26" s="419"/>
      <c r="B26" s="419" t="s">
        <v>175</v>
      </c>
      <c r="C26" s="420"/>
      <c r="D26" s="420"/>
      <c r="E26" s="420"/>
      <c r="F26" s="420">
        <f>ROUND(C10/2,0)</f>
        <v>382628</v>
      </c>
      <c r="G26" s="420"/>
      <c r="H26" s="420"/>
      <c r="I26" s="420"/>
      <c r="J26" s="420"/>
    </row>
    <row r="27" spans="1:12">
      <c r="A27" s="419"/>
      <c r="B27" s="152"/>
      <c r="C27" s="154"/>
      <c r="D27" s="154"/>
      <c r="E27" s="154"/>
      <c r="F27" s="421"/>
      <c r="G27" s="420"/>
      <c r="H27" s="420"/>
      <c r="I27" s="420"/>
      <c r="J27" s="420"/>
    </row>
    <row r="28" spans="1:12">
      <c r="A28" s="419"/>
      <c r="B28" s="152" t="s">
        <v>176</v>
      </c>
      <c r="C28" s="422"/>
      <c r="D28" s="422"/>
      <c r="E28" s="423"/>
      <c r="F28" s="424">
        <f>C10-F26</f>
        <v>382627</v>
      </c>
      <c r="G28" s="420" t="s">
        <v>161</v>
      </c>
      <c r="H28" s="420">
        <f>C10-F26-F28</f>
        <v>0</v>
      </c>
      <c r="I28" s="160"/>
      <c r="J28" s="420"/>
    </row>
    <row r="29" spans="1:12">
      <c r="A29" s="419"/>
      <c r="B29" s="419" t="s">
        <v>177</v>
      </c>
      <c r="C29" s="420"/>
      <c r="D29" s="420"/>
      <c r="E29" s="420"/>
      <c r="F29" s="425">
        <f>ROUND(F28/2,0)</f>
        <v>191314</v>
      </c>
      <c r="G29" s="420"/>
      <c r="H29" s="420"/>
      <c r="I29" s="160"/>
      <c r="J29" s="420"/>
    </row>
    <row r="30" spans="1:12">
      <c r="A30" s="419"/>
      <c r="B30" s="419" t="s">
        <v>178</v>
      </c>
      <c r="C30" s="420"/>
      <c r="D30" s="420"/>
      <c r="E30" s="420"/>
      <c r="F30" s="425">
        <f>F28-F29</f>
        <v>191313</v>
      </c>
      <c r="G30" s="420"/>
      <c r="H30" s="420"/>
      <c r="I30" s="160"/>
      <c r="J30" s="420"/>
    </row>
    <row r="31" spans="1:12">
      <c r="A31" s="419"/>
      <c r="B31" s="419"/>
      <c r="C31" s="420"/>
      <c r="D31" s="420"/>
      <c r="E31" s="420" t="s">
        <v>179</v>
      </c>
      <c r="F31" s="426" t="str">
        <f>IF((F30+F29)&lt;&gt;F28,"eroare","ok")</f>
        <v>ok</v>
      </c>
      <c r="G31" s="420">
        <f>SUM(F29:F30)-F28</f>
        <v>0</v>
      </c>
      <c r="H31" s="420"/>
      <c r="I31" s="420"/>
      <c r="J31" s="420"/>
    </row>
    <row r="32" spans="1:12">
      <c r="A32" s="419"/>
      <c r="B32" s="419"/>
      <c r="C32" s="420"/>
      <c r="D32" s="420"/>
      <c r="E32" s="420"/>
      <c r="F32" s="420"/>
      <c r="G32" s="420"/>
      <c r="H32" s="420"/>
      <c r="I32" s="420"/>
      <c r="J32" s="420"/>
    </row>
    <row r="33" spans="1:10">
      <c r="A33" s="419"/>
      <c r="B33" s="419" t="s">
        <v>162</v>
      </c>
      <c r="C33" s="420"/>
      <c r="D33" s="420"/>
      <c r="E33" s="420"/>
      <c r="F33" s="420"/>
      <c r="G33" s="420"/>
      <c r="H33" s="420"/>
      <c r="I33" s="420"/>
      <c r="J33" s="420"/>
    </row>
    <row r="34" spans="1:10">
      <c r="A34" s="419"/>
      <c r="B34" s="419"/>
      <c r="C34" s="420"/>
      <c r="D34" s="420"/>
      <c r="E34" s="420"/>
      <c r="F34" s="420"/>
      <c r="G34" s="420"/>
      <c r="H34" s="420"/>
      <c r="I34" s="420"/>
      <c r="J34" s="420"/>
    </row>
    <row r="35" spans="1:10" ht="16.5" thickBot="1">
      <c r="C35" s="39" t="s">
        <v>180</v>
      </c>
    </row>
    <row r="36" spans="1:10" s="201" customFormat="1" ht="15.75">
      <c r="B36" s="356" t="s">
        <v>163</v>
      </c>
      <c r="C36" s="357" t="s">
        <v>181</v>
      </c>
      <c r="D36" s="427" t="s">
        <v>182</v>
      </c>
      <c r="E36" s="427" t="s">
        <v>183</v>
      </c>
      <c r="F36" s="428" t="s">
        <v>184</v>
      </c>
      <c r="G36" s="429" t="s">
        <v>179</v>
      </c>
    </row>
    <row r="37" spans="1:10" ht="15.75">
      <c r="B37" s="358" t="s">
        <v>185</v>
      </c>
      <c r="C37" s="430">
        <f>F26</f>
        <v>382628</v>
      </c>
      <c r="D37" s="430">
        <f>F29</f>
        <v>191314</v>
      </c>
      <c r="E37" s="430">
        <f>F30</f>
        <v>191313</v>
      </c>
      <c r="F37" s="431">
        <f>SUM(C37:E37)</f>
        <v>765255</v>
      </c>
      <c r="G37" s="635">
        <f>F37-C10</f>
        <v>0</v>
      </c>
      <c r="H37" s="420"/>
      <c r="I37" s="160"/>
    </row>
    <row r="38" spans="1:10" ht="16.5" thickBot="1">
      <c r="B38" s="362" t="s">
        <v>165</v>
      </c>
      <c r="C38" s="363">
        <f>ROUND(C37/C23,4)</f>
        <v>55.361600000000003</v>
      </c>
      <c r="D38" s="363">
        <f>ROUND(D37/G23,4)</f>
        <v>180.8261</v>
      </c>
      <c r="E38" s="363">
        <f>ROUND(E37/H23,4)</f>
        <v>30.873899999999999</v>
      </c>
      <c r="F38" s="432"/>
      <c r="G38" s="201"/>
      <c r="H38" s="183"/>
    </row>
    <row r="39" spans="1:10" ht="15.75">
      <c r="B39" s="364"/>
      <c r="C39" s="365"/>
      <c r="D39" s="365"/>
      <c r="E39" s="365"/>
      <c r="F39" s="211"/>
      <c r="G39" s="201"/>
      <c r="H39" s="183"/>
    </row>
    <row r="40" spans="1:10" ht="15.75">
      <c r="B40" s="364"/>
      <c r="C40" s="365"/>
      <c r="D40" s="365"/>
      <c r="E40" s="365"/>
      <c r="F40" s="211"/>
      <c r="G40" s="201"/>
      <c r="H40" s="183"/>
    </row>
    <row r="41" spans="1:10" ht="14.25" customHeight="1">
      <c r="B41" s="364"/>
      <c r="C41" s="365"/>
      <c r="D41" s="365"/>
      <c r="E41" s="365"/>
      <c r="F41" s="211"/>
      <c r="G41" s="201"/>
      <c r="H41" s="183"/>
    </row>
    <row r="42" spans="1:10" ht="15.75">
      <c r="B42" s="364"/>
      <c r="C42" s="365"/>
      <c r="D42" s="365"/>
      <c r="E42" s="365"/>
      <c r="F42" s="211"/>
      <c r="G42" s="201"/>
      <c r="H42" s="183"/>
    </row>
    <row r="43" spans="1:10" ht="15.75">
      <c r="B43" s="364"/>
      <c r="C43" s="365"/>
      <c r="D43" s="365"/>
      <c r="E43" s="365"/>
      <c r="F43" s="211"/>
      <c r="G43" s="201"/>
      <c r="H43" s="183"/>
    </row>
    <row r="44" spans="1:10" ht="15.75">
      <c r="B44" s="364"/>
      <c r="C44" s="365"/>
      <c r="D44" s="365"/>
      <c r="E44" s="365"/>
      <c r="F44" s="211"/>
      <c r="G44" s="201"/>
      <c r="H44" s="183"/>
    </row>
    <row r="45" spans="1:10" ht="15.75">
      <c r="B45" s="364"/>
      <c r="C45" s="365"/>
      <c r="D45" s="365"/>
      <c r="E45" s="365"/>
      <c r="F45" s="211"/>
      <c r="G45" s="201"/>
    </row>
    <row r="46" spans="1:10" ht="16.5" thickBot="1">
      <c r="B46" s="270"/>
      <c r="C46" s="433"/>
      <c r="D46" s="433"/>
      <c r="E46" s="433"/>
      <c r="F46" s="434"/>
      <c r="G46" s="201"/>
    </row>
    <row r="47" spans="1:10" ht="32.25" thickBot="1">
      <c r="A47" s="435" t="s">
        <v>4</v>
      </c>
      <c r="B47" s="436" t="s">
        <v>124</v>
      </c>
      <c r="C47" s="437" t="s">
        <v>186</v>
      </c>
      <c r="D47" s="438" t="s">
        <v>187</v>
      </c>
      <c r="E47" s="438" t="s">
        <v>188</v>
      </c>
      <c r="F47" s="439" t="s">
        <v>189</v>
      </c>
    </row>
    <row r="48" spans="1:10" ht="15.75" thickBot="1">
      <c r="A48" s="435">
        <v>0</v>
      </c>
      <c r="B48" s="436">
        <v>1</v>
      </c>
      <c r="C48" s="440" t="s">
        <v>190</v>
      </c>
      <c r="D48" s="441" t="s">
        <v>191</v>
      </c>
      <c r="E48" s="442" t="s">
        <v>192</v>
      </c>
      <c r="F48" s="443" t="s">
        <v>141</v>
      </c>
    </row>
    <row r="49" spans="1:11" ht="15.75">
      <c r="A49" s="248">
        <v>1</v>
      </c>
      <c r="B49" s="248" t="s">
        <v>134</v>
      </c>
      <c r="C49" s="444">
        <f>ROUND(C$38*C14,0)</f>
        <v>58661</v>
      </c>
      <c r="D49" s="444">
        <f>ROUND(D$38*G14,0)</f>
        <v>24954</v>
      </c>
      <c r="E49" s="445">
        <f>ROUND(E$38*H14,0)</f>
        <v>22198</v>
      </c>
      <c r="F49" s="446">
        <f>SUM(C49:E49)</f>
        <v>105813</v>
      </c>
      <c r="G49" s="183"/>
      <c r="H49" s="420"/>
      <c r="I49" s="160"/>
      <c r="J49" s="160"/>
    </row>
    <row r="50" spans="1:11" ht="15.75">
      <c r="A50" s="253">
        <v>2</v>
      </c>
      <c r="B50" s="253" t="s">
        <v>8</v>
      </c>
      <c r="C50" s="444">
        <f>ROUND(C$38*C15,0)</f>
        <v>36290</v>
      </c>
      <c r="D50" s="444">
        <f t="shared" ref="D50:E50" si="3">ROUND(D$38*G15,0)</f>
        <v>20976</v>
      </c>
      <c r="E50" s="445">
        <f t="shared" si="3"/>
        <v>26042</v>
      </c>
      <c r="F50" s="446">
        <f t="shared" ref="F50:F57" si="4">SUM(C50:E50)</f>
        <v>83308</v>
      </c>
      <c r="G50" s="183"/>
      <c r="H50" s="420"/>
      <c r="I50" s="160"/>
      <c r="J50" s="160"/>
    </row>
    <row r="51" spans="1:11" ht="15.75">
      <c r="A51" s="253">
        <v>3</v>
      </c>
      <c r="B51" s="253" t="s">
        <v>59</v>
      </c>
      <c r="C51" s="444">
        <f>ROUND(C$38*C16,0)</f>
        <v>49513</v>
      </c>
      <c r="D51" s="444">
        <f t="shared" ref="D51:E51" si="5">ROUND(D$38*G16,0)</f>
        <v>28751</v>
      </c>
      <c r="E51" s="445">
        <f t="shared" si="5"/>
        <v>31942</v>
      </c>
      <c r="F51" s="446">
        <f t="shared" si="4"/>
        <v>110206</v>
      </c>
      <c r="G51" s="183"/>
      <c r="H51" s="420"/>
      <c r="I51" s="160"/>
      <c r="J51" s="160"/>
    </row>
    <row r="52" spans="1:11" ht="15.75">
      <c r="A52" s="253">
        <v>4</v>
      </c>
      <c r="B52" s="253" t="s">
        <v>135</v>
      </c>
      <c r="C52" s="444">
        <f>ROUND(C$38*C17,0)</f>
        <v>59680</v>
      </c>
      <c r="D52" s="444">
        <f t="shared" ref="D52:E52" si="6">ROUND(D$38*G17,0)</f>
        <v>22242</v>
      </c>
      <c r="E52" s="445">
        <f t="shared" si="6"/>
        <v>34332</v>
      </c>
      <c r="F52" s="446">
        <f t="shared" si="4"/>
        <v>116254</v>
      </c>
      <c r="G52" s="183"/>
      <c r="H52" s="420"/>
      <c r="I52" s="160"/>
      <c r="J52" s="160"/>
    </row>
    <row r="53" spans="1:11" ht="15.75">
      <c r="A53" s="253">
        <v>5</v>
      </c>
      <c r="B53" s="253" t="s">
        <v>58</v>
      </c>
      <c r="C53" s="444">
        <f>ROUND(C$38*C18,0)</f>
        <v>35150</v>
      </c>
      <c r="D53" s="444">
        <f t="shared" ref="D53:E53" si="7">ROUND(D$38*G18,0)</f>
        <v>25496</v>
      </c>
      <c r="E53" s="445">
        <f t="shared" si="7"/>
        <v>24004</v>
      </c>
      <c r="F53" s="446">
        <f t="shared" si="4"/>
        <v>84650</v>
      </c>
      <c r="G53" s="183"/>
      <c r="H53" s="420"/>
      <c r="I53" s="160"/>
      <c r="J53" s="160"/>
    </row>
    <row r="54" spans="1:11" ht="15.75">
      <c r="A54" s="253">
        <v>6</v>
      </c>
      <c r="B54" s="253" t="s">
        <v>41</v>
      </c>
      <c r="C54" s="444">
        <f>ROUND(C$38*C19,0)</f>
        <v>37567</v>
      </c>
      <c r="D54" s="444">
        <f t="shared" ref="D54:E54" si="8">ROUND(D$38*G19,0)</f>
        <v>23507</v>
      </c>
      <c r="E54" s="445">
        <f t="shared" si="8"/>
        <v>19265</v>
      </c>
      <c r="F54" s="446">
        <f t="shared" si="4"/>
        <v>80339</v>
      </c>
      <c r="G54" s="183"/>
      <c r="H54" s="420"/>
      <c r="I54" s="160"/>
      <c r="J54" s="160"/>
    </row>
    <row r="55" spans="1:11" ht="15.75">
      <c r="A55" s="253">
        <v>7</v>
      </c>
      <c r="B55" s="253" t="s">
        <v>9</v>
      </c>
      <c r="C55" s="444">
        <f>ROUND(C$38*C20,0)</f>
        <v>56333</v>
      </c>
      <c r="D55" s="444">
        <f t="shared" ref="D55:E55" si="9">ROUND(D$38*G20,0)</f>
        <v>18987</v>
      </c>
      <c r="E55" s="445">
        <f t="shared" si="9"/>
        <v>13291</v>
      </c>
      <c r="F55" s="446">
        <f t="shared" si="4"/>
        <v>88611</v>
      </c>
      <c r="G55" s="183"/>
      <c r="H55" s="420"/>
      <c r="I55" s="160"/>
      <c r="J55" s="160"/>
    </row>
    <row r="56" spans="1:11" ht="15.75">
      <c r="A56" s="253">
        <v>8</v>
      </c>
      <c r="B56" s="253" t="s">
        <v>10</v>
      </c>
      <c r="C56" s="444">
        <f>ROUND(C$38*C21,0)</f>
        <v>26084</v>
      </c>
      <c r="D56" s="444">
        <f t="shared" ref="D56:E56" si="10">ROUND(D$38*G21,0)</f>
        <v>11392</v>
      </c>
      <c r="E56" s="445">
        <f t="shared" si="10"/>
        <v>8768</v>
      </c>
      <c r="F56" s="446">
        <f t="shared" si="4"/>
        <v>46244</v>
      </c>
      <c r="G56" s="183"/>
      <c r="H56" s="420"/>
      <c r="I56" s="160"/>
      <c r="J56" s="160"/>
    </row>
    <row r="57" spans="1:11" ht="16.5" thickBot="1">
      <c r="A57" s="253">
        <v>9</v>
      </c>
      <c r="B57" s="258" t="s">
        <v>11</v>
      </c>
      <c r="C57" s="444">
        <v>23350</v>
      </c>
      <c r="D57" s="444">
        <f t="shared" ref="D57" si="11">ROUND(D$38*G22,0)</f>
        <v>15009</v>
      </c>
      <c r="E57" s="445">
        <v>11471</v>
      </c>
      <c r="F57" s="455">
        <f t="shared" si="4"/>
        <v>49830</v>
      </c>
      <c r="G57" s="183"/>
      <c r="H57" s="420"/>
      <c r="I57" s="160"/>
      <c r="J57" s="160"/>
    </row>
    <row r="58" spans="1:11" ht="16.5" thickBot="1">
      <c r="A58" s="263"/>
      <c r="B58" s="454" t="s">
        <v>128</v>
      </c>
      <c r="C58" s="448">
        <f>SUM(C49:C57)</f>
        <v>382628</v>
      </c>
      <c r="D58" s="448">
        <f t="shared" ref="D58:E58" si="12">SUM(D49:D57)</f>
        <v>191314</v>
      </c>
      <c r="E58" s="448">
        <f t="shared" si="12"/>
        <v>191313</v>
      </c>
      <c r="F58" s="453">
        <f t="shared" ref="F58" si="13">SUM(F49:F57)</f>
        <v>765255</v>
      </c>
      <c r="G58" s="183"/>
      <c r="H58" s="420"/>
      <c r="I58" s="160"/>
      <c r="J58" s="160"/>
    </row>
    <row r="59" spans="1:11">
      <c r="C59" s="183"/>
    </row>
    <row r="60" spans="1:11" ht="15.75">
      <c r="B60" s="450" t="s">
        <v>179</v>
      </c>
      <c r="C60" s="639">
        <f>C58-C37</f>
        <v>0</v>
      </c>
      <c r="D60" s="639">
        <f t="shared" ref="D60:F60" si="14">D58-D37</f>
        <v>0</v>
      </c>
      <c r="E60" s="639">
        <f t="shared" si="14"/>
        <v>0</v>
      </c>
      <c r="F60" s="639">
        <f t="shared" si="14"/>
        <v>0</v>
      </c>
    </row>
    <row r="61" spans="1:11">
      <c r="B61" s="451"/>
    </row>
    <row r="62" spans="1:11">
      <c r="B62" s="8" t="s">
        <v>193</v>
      </c>
      <c r="G62" s="201"/>
      <c r="H62" s="201"/>
      <c r="I62" s="201"/>
      <c r="J62" s="201"/>
      <c r="K62" s="201"/>
    </row>
    <row r="63" spans="1:11" ht="15.75" thickBot="1">
      <c r="G63" s="201"/>
      <c r="H63" s="201"/>
      <c r="I63" s="201"/>
      <c r="J63" s="201"/>
      <c r="K63" s="201"/>
    </row>
    <row r="64" spans="1:11" ht="17.25" thickBot="1">
      <c r="A64" s="435" t="s">
        <v>4</v>
      </c>
      <c r="B64" s="436" t="s">
        <v>124</v>
      </c>
      <c r="C64" s="436" t="s">
        <v>112</v>
      </c>
      <c r="D64" s="436" t="s">
        <v>113</v>
      </c>
      <c r="E64" s="436" t="s">
        <v>114</v>
      </c>
      <c r="F64" s="458" t="s">
        <v>106</v>
      </c>
      <c r="G64" s="395"/>
      <c r="H64" s="395"/>
      <c r="I64" s="395"/>
      <c r="J64" s="61"/>
      <c r="K64" s="396"/>
    </row>
    <row r="65" spans="1:13" ht="15.75">
      <c r="A65" s="248">
        <v>1</v>
      </c>
      <c r="B65" s="248" t="s">
        <v>134</v>
      </c>
      <c r="C65" s="444">
        <v>17243</v>
      </c>
      <c r="D65" s="444">
        <v>37949</v>
      </c>
      <c r="E65" s="445">
        <v>50621</v>
      </c>
      <c r="F65" s="457">
        <f>SUM(C65:E65)</f>
        <v>105813</v>
      </c>
      <c r="G65" s="433"/>
      <c r="H65" s="456"/>
      <c r="I65" s="456"/>
      <c r="J65" s="456"/>
      <c r="K65" s="385"/>
      <c r="L65" s="183"/>
    </row>
    <row r="66" spans="1:13" ht="15.75">
      <c r="A66" s="253">
        <v>2</v>
      </c>
      <c r="B66" s="253" t="s">
        <v>8</v>
      </c>
      <c r="C66" s="444">
        <v>13575</v>
      </c>
      <c r="D66" s="444">
        <v>29877</v>
      </c>
      <c r="E66" s="445">
        <v>39856</v>
      </c>
      <c r="F66" s="457">
        <f t="shared" ref="F66:F73" si="15">SUM(C66:E66)</f>
        <v>83308</v>
      </c>
      <c r="G66" s="433"/>
      <c r="H66" s="456"/>
      <c r="I66" s="456"/>
      <c r="J66" s="456"/>
      <c r="K66" s="385"/>
      <c r="L66" s="183"/>
    </row>
    <row r="67" spans="1:13" ht="15.75">
      <c r="A67" s="253">
        <v>3</v>
      </c>
      <c r="B67" s="253" t="s">
        <v>59</v>
      </c>
      <c r="C67" s="444">
        <v>17959</v>
      </c>
      <c r="D67" s="444">
        <v>39524</v>
      </c>
      <c r="E67" s="445">
        <v>52723</v>
      </c>
      <c r="F67" s="457">
        <f t="shared" si="15"/>
        <v>110206</v>
      </c>
      <c r="G67" s="433"/>
      <c r="H67" s="456"/>
      <c r="I67" s="456"/>
      <c r="J67" s="456"/>
      <c r="K67" s="385"/>
      <c r="L67" s="183"/>
    </row>
    <row r="68" spans="1:13" ht="15.75">
      <c r="A68" s="253">
        <v>4</v>
      </c>
      <c r="B68" s="253" t="s">
        <v>135</v>
      </c>
      <c r="C68" s="444">
        <v>18944</v>
      </c>
      <c r="D68" s="444">
        <v>41691</v>
      </c>
      <c r="E68" s="445">
        <v>55619</v>
      </c>
      <c r="F68" s="457">
        <f t="shared" si="15"/>
        <v>116254</v>
      </c>
      <c r="G68" s="433"/>
      <c r="H68" s="456"/>
      <c r="I68" s="456"/>
      <c r="J68" s="456"/>
      <c r="K68" s="385"/>
      <c r="L68" s="183"/>
    </row>
    <row r="69" spans="1:13" ht="15.75">
      <c r="A69" s="253">
        <v>5</v>
      </c>
      <c r="B69" s="253" t="s">
        <v>58</v>
      </c>
      <c r="C69" s="444">
        <v>13794</v>
      </c>
      <c r="D69" s="444">
        <v>30359</v>
      </c>
      <c r="E69" s="445">
        <v>40497</v>
      </c>
      <c r="F69" s="457">
        <f t="shared" si="15"/>
        <v>84650</v>
      </c>
      <c r="G69" s="433"/>
      <c r="H69" s="456"/>
      <c r="I69" s="456"/>
      <c r="J69" s="456"/>
      <c r="K69" s="385"/>
      <c r="L69" s="183"/>
    </row>
    <row r="70" spans="1:13" ht="15.75">
      <c r="A70" s="253">
        <v>6</v>
      </c>
      <c r="B70" s="253" t="s">
        <v>41</v>
      </c>
      <c r="C70" s="444">
        <v>13092</v>
      </c>
      <c r="D70" s="444">
        <v>28813</v>
      </c>
      <c r="E70" s="445">
        <v>38434</v>
      </c>
      <c r="F70" s="457">
        <f t="shared" si="15"/>
        <v>80339</v>
      </c>
      <c r="G70" s="433"/>
      <c r="H70" s="456"/>
      <c r="I70" s="456"/>
      <c r="J70" s="456"/>
      <c r="K70" s="385"/>
      <c r="L70" s="183"/>
    </row>
    <row r="71" spans="1:13" ht="15.75">
      <c r="A71" s="253">
        <v>7</v>
      </c>
      <c r="B71" s="253" t="s">
        <v>9</v>
      </c>
      <c r="C71" s="444">
        <v>14440</v>
      </c>
      <c r="D71" s="444">
        <v>31780</v>
      </c>
      <c r="E71" s="445">
        <v>42391</v>
      </c>
      <c r="F71" s="457">
        <f t="shared" si="15"/>
        <v>88611</v>
      </c>
      <c r="G71" s="433"/>
      <c r="H71" s="456"/>
      <c r="I71" s="456"/>
      <c r="J71" s="456"/>
      <c r="K71" s="385"/>
      <c r="L71" s="183"/>
    </row>
    <row r="72" spans="1:13" ht="15.75">
      <c r="A72" s="253">
        <v>8</v>
      </c>
      <c r="B72" s="253" t="s">
        <v>10</v>
      </c>
      <c r="C72" s="444">
        <v>7536</v>
      </c>
      <c r="D72" s="444">
        <v>16585</v>
      </c>
      <c r="E72" s="445">
        <v>22123</v>
      </c>
      <c r="F72" s="457">
        <f t="shared" si="15"/>
        <v>46244</v>
      </c>
      <c r="G72" s="433"/>
      <c r="H72" s="456"/>
      <c r="I72" s="456"/>
      <c r="J72" s="456"/>
      <c r="K72" s="385"/>
      <c r="L72" s="183"/>
    </row>
    <row r="73" spans="1:13" ht="16.5" thickBot="1">
      <c r="A73" s="253">
        <v>9</v>
      </c>
      <c r="B73" s="258" t="s">
        <v>11</v>
      </c>
      <c r="C73" s="444">
        <v>8120</v>
      </c>
      <c r="D73" s="444">
        <v>17871</v>
      </c>
      <c r="E73" s="445">
        <v>23839</v>
      </c>
      <c r="F73" s="457">
        <f t="shared" si="15"/>
        <v>49830</v>
      </c>
      <c r="G73" s="433"/>
      <c r="H73" s="456"/>
      <c r="I73" s="456"/>
      <c r="J73" s="456"/>
      <c r="K73" s="385"/>
      <c r="L73" s="183"/>
    </row>
    <row r="74" spans="1:13" ht="15.75" thickBot="1">
      <c r="A74" s="452"/>
      <c r="B74" s="447" t="s">
        <v>128</v>
      </c>
      <c r="C74" s="449">
        <f>SUM(C65:C73)</f>
        <v>124703</v>
      </c>
      <c r="D74" s="449">
        <f t="shared" ref="D74:F74" si="16">SUM(D65:D73)</f>
        <v>274449</v>
      </c>
      <c r="E74" s="449">
        <f t="shared" si="16"/>
        <v>366103</v>
      </c>
      <c r="F74" s="449">
        <f t="shared" si="16"/>
        <v>765255</v>
      </c>
      <c r="G74" s="433"/>
      <c r="H74" s="365"/>
      <c r="I74" s="365"/>
      <c r="J74" s="365"/>
      <c r="K74" s="365"/>
      <c r="L74" s="183"/>
    </row>
    <row r="75" spans="1:13">
      <c r="A75" s="419"/>
      <c r="B75" s="419"/>
      <c r="C75" s="1"/>
      <c r="D75" s="433"/>
      <c r="E75" s="365"/>
      <c r="F75" s="365"/>
      <c r="G75" s="346"/>
      <c r="H75" s="346"/>
      <c r="I75" s="346"/>
      <c r="J75" s="346"/>
      <c r="K75" s="201"/>
    </row>
    <row r="76" spans="1:13">
      <c r="A76" s="419"/>
      <c r="B76" s="419"/>
      <c r="C76" s="1"/>
      <c r="D76" s="1"/>
      <c r="E76" s="1"/>
      <c r="F76" s="365"/>
      <c r="G76" s="346"/>
      <c r="H76" s="346"/>
      <c r="I76" s="346"/>
      <c r="J76" s="346"/>
      <c r="K76" s="201"/>
    </row>
    <row r="77" spans="1:13">
      <c r="B77" s="1" t="s">
        <v>108</v>
      </c>
      <c r="C77" s="365"/>
      <c r="D77" s="365"/>
      <c r="E77" s="365"/>
      <c r="F77" s="365"/>
      <c r="G77" s="365"/>
      <c r="H77" s="365"/>
      <c r="I77" s="365"/>
      <c r="J77" s="365"/>
      <c r="K77" s="385"/>
      <c r="L77" s="201"/>
      <c r="M77" s="201"/>
    </row>
    <row r="78" spans="1:13" ht="16.5">
      <c r="B78" s="1" t="s">
        <v>109</v>
      </c>
      <c r="H78" s="60"/>
      <c r="I78" s="60"/>
      <c r="J78" s="60"/>
      <c r="K78" s="60"/>
      <c r="L78" s="201"/>
      <c r="M78" s="201"/>
    </row>
    <row r="79" spans="1:13">
      <c r="C79" s="183"/>
      <c r="D79" s="183"/>
      <c r="E79" s="183"/>
      <c r="F79" s="183"/>
      <c r="G79" s="183"/>
      <c r="H79" s="183"/>
      <c r="I79" s="183"/>
      <c r="J79" s="183"/>
      <c r="K79" s="183"/>
    </row>
    <row r="80" spans="1:13">
      <c r="C80" s="183"/>
      <c r="D80" s="183"/>
      <c r="E80" s="183"/>
      <c r="F80" s="183"/>
      <c r="G80" s="183"/>
      <c r="H80" s="183"/>
      <c r="I80" s="183"/>
      <c r="J80" s="183"/>
    </row>
  </sheetData>
  <mergeCells count="5">
    <mergeCell ref="A12:A13"/>
    <mergeCell ref="B12:B13"/>
    <mergeCell ref="C12:C13"/>
    <mergeCell ref="D12:F12"/>
    <mergeCell ref="G12:H12"/>
  </mergeCells>
  <pageMargins left="0.39370078740157483" right="0" top="0.19685039370078741" bottom="0.19685039370078741" header="0.31496062992125984" footer="0.31496062992125984"/>
  <pageSetup paperSize="9" scale="8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55" workbookViewId="0">
      <selection activeCell="B69" sqref="B69:B70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1.570312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5.75">
      <c r="A1" s="161" t="s">
        <v>0</v>
      </c>
      <c r="B1" s="161"/>
      <c r="C1" s="161"/>
      <c r="D1" s="161"/>
      <c r="E1" s="161"/>
      <c r="F1" s="161"/>
      <c r="J1" s="335"/>
      <c r="K1" s="335"/>
      <c r="L1" s="336"/>
      <c r="M1" s="336"/>
      <c r="N1" s="336"/>
    </row>
    <row r="2" spans="1:14" ht="15.75">
      <c r="A2" s="164" t="s">
        <v>213</v>
      </c>
      <c r="B2" s="165"/>
      <c r="C2" s="161"/>
      <c r="D2" s="161"/>
      <c r="E2" s="161"/>
      <c r="F2" s="161"/>
      <c r="G2" s="337"/>
      <c r="H2" s="337"/>
      <c r="I2" s="337"/>
    </row>
    <row r="3" spans="1:14">
      <c r="A3" s="4" t="s">
        <v>37</v>
      </c>
      <c r="B3" s="4"/>
      <c r="C3" s="163"/>
      <c r="D3" s="4" t="s">
        <v>154</v>
      </c>
      <c r="E3" s="163"/>
      <c r="F3" s="338"/>
      <c r="H3" s="4" t="s">
        <v>155</v>
      </c>
      <c r="I3" s="161"/>
    </row>
    <row r="4" spans="1:14">
      <c r="A4" s="4" t="s">
        <v>1</v>
      </c>
      <c r="B4" s="4"/>
      <c r="C4" s="163"/>
      <c r="D4" s="4" t="s">
        <v>156</v>
      </c>
      <c r="E4" s="163"/>
      <c r="F4" s="338"/>
      <c r="H4" s="4" t="s">
        <v>2</v>
      </c>
      <c r="I4" s="161"/>
    </row>
    <row r="5" spans="1:14">
      <c r="A5" s="1"/>
      <c r="B5" s="1"/>
      <c r="D5" s="1"/>
      <c r="E5" s="161"/>
      <c r="G5" s="1"/>
      <c r="I5" s="161"/>
      <c r="K5" s="339"/>
    </row>
    <row r="6" spans="1:14">
      <c r="A6" s="1"/>
      <c r="B6" s="1"/>
      <c r="C6" s="161"/>
      <c r="D6" s="161"/>
      <c r="E6" s="161"/>
      <c r="F6" s="161"/>
      <c r="J6" s="335"/>
      <c r="K6" s="339"/>
    </row>
    <row r="7" spans="1:14">
      <c r="B7" s="8" t="s">
        <v>193</v>
      </c>
      <c r="C7" s="340"/>
      <c r="D7" s="340"/>
      <c r="E7" s="340"/>
      <c r="F7" s="339"/>
      <c r="G7" s="339"/>
      <c r="H7" s="335"/>
      <c r="J7" s="335"/>
      <c r="K7" s="335"/>
    </row>
    <row r="8" spans="1:14" ht="12.75" customHeight="1">
      <c r="A8" s="8"/>
      <c r="B8" s="8" t="s">
        <v>157</v>
      </c>
      <c r="D8" s="340"/>
      <c r="E8" s="340"/>
      <c r="F8" s="339"/>
      <c r="G8" s="339"/>
      <c r="H8" s="335"/>
      <c r="J8" s="335"/>
      <c r="K8" s="335"/>
    </row>
    <row r="9" spans="1:14">
      <c r="A9" s="8"/>
      <c r="B9" s="178"/>
      <c r="C9" s="8"/>
      <c r="D9" s="340"/>
      <c r="E9" s="340"/>
      <c r="F9" s="339"/>
      <c r="G9" s="339"/>
      <c r="H9" s="335"/>
      <c r="J9" s="339"/>
      <c r="K9" s="339"/>
    </row>
    <row r="10" spans="1:14" ht="16.5" thickBot="1">
      <c r="A10" s="39" t="s">
        <v>158</v>
      </c>
      <c r="B10" s="40"/>
      <c r="C10" s="341">
        <v>41347</v>
      </c>
      <c r="D10" s="342" t="s">
        <v>159</v>
      </c>
      <c r="E10" s="343"/>
      <c r="F10" s="344"/>
      <c r="G10" s="344"/>
      <c r="H10" s="345"/>
      <c r="I10" s="160"/>
      <c r="J10" s="346"/>
      <c r="K10" s="160"/>
    </row>
    <row r="11" spans="1:14" ht="30.75" thickBot="1">
      <c r="A11" s="294" t="s">
        <v>4</v>
      </c>
      <c r="B11" s="295" t="s">
        <v>124</v>
      </c>
      <c r="C11" s="296" t="s">
        <v>137</v>
      </c>
      <c r="D11" s="296" t="s">
        <v>138</v>
      </c>
      <c r="E11" s="296" t="s">
        <v>139</v>
      </c>
      <c r="F11" s="297" t="s">
        <v>143</v>
      </c>
      <c r="G11" s="298" t="s">
        <v>144</v>
      </c>
      <c r="H11" s="299" t="s">
        <v>145</v>
      </c>
      <c r="I11" s="347"/>
      <c r="J11" s="201"/>
    </row>
    <row r="12" spans="1:14" ht="15.75">
      <c r="A12" s="271">
        <v>0</v>
      </c>
      <c r="B12" s="278">
        <v>1</v>
      </c>
      <c r="C12" s="279">
        <v>2</v>
      </c>
      <c r="D12" s="279">
        <v>3</v>
      </c>
      <c r="E12" s="280">
        <v>4</v>
      </c>
      <c r="F12" s="281" t="s">
        <v>141</v>
      </c>
      <c r="G12" s="300">
        <v>6</v>
      </c>
      <c r="H12" s="301">
        <v>7</v>
      </c>
      <c r="I12" s="201"/>
      <c r="J12" s="201"/>
    </row>
    <row r="13" spans="1:14" ht="15.75">
      <c r="A13" s="302">
        <v>1</v>
      </c>
      <c r="B13" s="303" t="s">
        <v>19</v>
      </c>
      <c r="C13" s="304">
        <v>14.87</v>
      </c>
      <c r="D13" s="304">
        <v>12.83</v>
      </c>
      <c r="E13" s="304">
        <v>28</v>
      </c>
      <c r="F13" s="305">
        <f>SUM(C13:E13)</f>
        <v>55.7</v>
      </c>
      <c r="G13" s="306">
        <v>0</v>
      </c>
      <c r="H13" s="306">
        <f>F13+G13</f>
        <v>55.7</v>
      </c>
      <c r="I13" s="348"/>
      <c r="J13" s="201"/>
    </row>
    <row r="14" spans="1:14" ht="15.75">
      <c r="A14" s="302">
        <v>2</v>
      </c>
      <c r="B14" s="303" t="s">
        <v>7</v>
      </c>
      <c r="C14" s="304">
        <v>10.63</v>
      </c>
      <c r="D14" s="304">
        <v>9.17</v>
      </c>
      <c r="E14" s="304">
        <v>28</v>
      </c>
      <c r="F14" s="305">
        <f t="shared" ref="F14:F20" si="0">SUM(C14:E14)</f>
        <v>47.8</v>
      </c>
      <c r="G14" s="306">
        <v>0</v>
      </c>
      <c r="H14" s="306">
        <f t="shared" ref="H14:H20" si="1">F14+G14</f>
        <v>47.8</v>
      </c>
      <c r="I14" s="348"/>
      <c r="J14" s="201"/>
    </row>
    <row r="15" spans="1:14" ht="15.75">
      <c r="A15" s="302">
        <v>3</v>
      </c>
      <c r="B15" s="303" t="s">
        <v>20</v>
      </c>
      <c r="C15" s="304">
        <v>12.83</v>
      </c>
      <c r="D15" s="304">
        <v>23.3</v>
      </c>
      <c r="E15" s="304">
        <v>12</v>
      </c>
      <c r="F15" s="305">
        <f t="shared" si="0"/>
        <v>48.13</v>
      </c>
      <c r="G15" s="306">
        <v>0</v>
      </c>
      <c r="H15" s="306">
        <f t="shared" si="1"/>
        <v>48.13</v>
      </c>
      <c r="I15" s="348"/>
      <c r="J15" s="201"/>
    </row>
    <row r="16" spans="1:14" ht="15.75">
      <c r="A16" s="302">
        <v>4</v>
      </c>
      <c r="B16" s="303" t="s">
        <v>21</v>
      </c>
      <c r="C16" s="304">
        <v>7</v>
      </c>
      <c r="D16" s="304">
        <v>5</v>
      </c>
      <c r="E16" s="304">
        <v>20</v>
      </c>
      <c r="F16" s="305">
        <f t="shared" si="0"/>
        <v>32</v>
      </c>
      <c r="G16" s="306">
        <v>0</v>
      </c>
      <c r="H16" s="306">
        <f t="shared" si="1"/>
        <v>32</v>
      </c>
      <c r="I16" s="348"/>
      <c r="J16" s="201"/>
    </row>
    <row r="17" spans="1:10" ht="15.75">
      <c r="A17" s="302">
        <v>5</v>
      </c>
      <c r="B17" s="303" t="s">
        <v>142</v>
      </c>
      <c r="C17" s="304">
        <v>15</v>
      </c>
      <c r="D17" s="304">
        <v>6</v>
      </c>
      <c r="E17" s="304">
        <v>17</v>
      </c>
      <c r="F17" s="305">
        <f t="shared" si="0"/>
        <v>38</v>
      </c>
      <c r="G17" s="306">
        <v>0</v>
      </c>
      <c r="H17" s="306">
        <f t="shared" si="1"/>
        <v>38</v>
      </c>
      <c r="I17" s="348"/>
      <c r="J17" s="201"/>
    </row>
    <row r="18" spans="1:10" ht="15.75">
      <c r="A18" s="302">
        <v>6</v>
      </c>
      <c r="B18" s="253" t="s">
        <v>11</v>
      </c>
      <c r="C18" s="304">
        <v>6.13</v>
      </c>
      <c r="D18" s="304">
        <v>3.75</v>
      </c>
      <c r="E18" s="304">
        <v>20</v>
      </c>
      <c r="F18" s="305">
        <f t="shared" si="0"/>
        <v>29.88</v>
      </c>
      <c r="G18" s="306">
        <v>0</v>
      </c>
      <c r="H18" s="306">
        <f t="shared" si="1"/>
        <v>29.88</v>
      </c>
      <c r="I18" s="348"/>
      <c r="J18" s="201"/>
    </row>
    <row r="19" spans="1:10" ht="15.75">
      <c r="A19" s="302">
        <v>7</v>
      </c>
      <c r="B19" s="253" t="s">
        <v>10</v>
      </c>
      <c r="C19" s="304">
        <v>6.67</v>
      </c>
      <c r="D19" s="304">
        <v>5.68</v>
      </c>
      <c r="E19" s="304">
        <v>27</v>
      </c>
      <c r="F19" s="305">
        <f t="shared" si="0"/>
        <v>39.35</v>
      </c>
      <c r="G19" s="306">
        <v>0</v>
      </c>
      <c r="H19" s="306">
        <f t="shared" si="1"/>
        <v>39.35</v>
      </c>
      <c r="I19" s="201"/>
      <c r="J19" s="201"/>
    </row>
    <row r="20" spans="1:10" ht="16.5" thickBot="1">
      <c r="A20" s="308">
        <v>8</v>
      </c>
      <c r="B20" s="258" t="s">
        <v>146</v>
      </c>
      <c r="C20" s="309">
        <v>3.5</v>
      </c>
      <c r="D20" s="309">
        <v>2.84</v>
      </c>
      <c r="E20" s="309">
        <v>17</v>
      </c>
      <c r="F20" s="310">
        <f t="shared" si="0"/>
        <v>23.34</v>
      </c>
      <c r="G20" s="311">
        <v>0</v>
      </c>
      <c r="H20" s="311">
        <f t="shared" si="1"/>
        <v>23.34</v>
      </c>
      <c r="I20" s="201"/>
      <c r="J20" s="201"/>
    </row>
    <row r="21" spans="1:10" ht="16.5" thickBot="1">
      <c r="A21" s="288"/>
      <c r="B21" s="289" t="s">
        <v>128</v>
      </c>
      <c r="C21" s="290">
        <f>SUM(C13:C20)</f>
        <v>76.63</v>
      </c>
      <c r="D21" s="290">
        <f t="shared" ref="D21:H21" si="2">SUM(D13:D20)</f>
        <v>68.569999999999993</v>
      </c>
      <c r="E21" s="290">
        <f t="shared" si="2"/>
        <v>169</v>
      </c>
      <c r="F21" s="290">
        <f t="shared" si="2"/>
        <v>314.2</v>
      </c>
      <c r="G21" s="290">
        <f t="shared" si="2"/>
        <v>0</v>
      </c>
      <c r="H21" s="290">
        <f t="shared" si="2"/>
        <v>314.2</v>
      </c>
      <c r="I21" s="201"/>
      <c r="J21" s="201"/>
    </row>
    <row r="22" spans="1:10" ht="15.75">
      <c r="A22" s="292"/>
      <c r="B22" s="292"/>
      <c r="C22" s="293"/>
      <c r="D22" s="293"/>
      <c r="E22" s="293"/>
      <c r="F22" s="293"/>
      <c r="G22" s="293"/>
      <c r="H22" s="293"/>
      <c r="I22" s="201"/>
      <c r="J22" s="201"/>
    </row>
    <row r="23" spans="1:10">
      <c r="I23" s="201"/>
      <c r="J23" s="201"/>
    </row>
    <row r="24" spans="1:10" ht="15.75">
      <c r="A24" s="349" t="s">
        <v>160</v>
      </c>
      <c r="B24" s="350"/>
      <c r="C24" s="350"/>
      <c r="D24" s="350"/>
      <c r="E24" s="350"/>
      <c r="F24" s="350"/>
      <c r="G24" s="351">
        <f>C10</f>
        <v>41347</v>
      </c>
      <c r="H24" s="352" t="s">
        <v>161</v>
      </c>
    </row>
    <row r="25" spans="1:10" ht="15.75">
      <c r="B25" s="350"/>
      <c r="C25" s="350"/>
      <c r="D25" s="350"/>
      <c r="E25" s="350"/>
      <c r="F25" s="350"/>
      <c r="G25" s="350"/>
      <c r="H25" s="353"/>
    </row>
    <row r="26" spans="1:10" ht="15.75">
      <c r="B26" s="354" t="s">
        <v>162</v>
      </c>
      <c r="C26" s="355"/>
      <c r="D26" s="355"/>
      <c r="E26" s="355"/>
      <c r="F26" s="355"/>
      <c r="G26" s="350"/>
      <c r="H26" s="353"/>
    </row>
    <row r="27" spans="1:10" ht="16.5" thickBot="1">
      <c r="B27" s="354"/>
      <c r="C27" s="355"/>
      <c r="D27" s="355"/>
      <c r="E27" s="355"/>
      <c r="F27" s="355"/>
      <c r="G27" s="350"/>
      <c r="H27" s="353"/>
    </row>
    <row r="28" spans="1:10" ht="15.75">
      <c r="B28" s="356" t="s">
        <v>163</v>
      </c>
      <c r="C28" s="357" t="s">
        <v>164</v>
      </c>
      <c r="D28" s="350"/>
      <c r="E28" s="350"/>
      <c r="F28" s="350"/>
    </row>
    <row r="29" spans="1:10" ht="15.75">
      <c r="A29" s="349"/>
      <c r="B29" s="358" t="s">
        <v>118</v>
      </c>
      <c r="C29" s="359">
        <f>G24</f>
        <v>41347</v>
      </c>
      <c r="D29" s="360"/>
      <c r="E29" s="361"/>
      <c r="F29" s="350"/>
    </row>
    <row r="30" spans="1:10" ht="16.5" thickBot="1">
      <c r="A30" s="349"/>
      <c r="B30" s="362" t="s">
        <v>165</v>
      </c>
      <c r="C30" s="363">
        <f>ROUND(C29/H21,6)</f>
        <v>131.594526</v>
      </c>
      <c r="D30" s="350"/>
      <c r="E30" s="350"/>
      <c r="F30" s="350"/>
    </row>
    <row r="31" spans="1:10" ht="15.75">
      <c r="A31" s="349"/>
      <c r="B31" s="364"/>
      <c r="C31" s="365"/>
      <c r="D31" s="350"/>
      <c r="E31" s="350"/>
      <c r="F31" s="350"/>
    </row>
    <row r="32" spans="1:10" ht="16.5" thickBot="1">
      <c r="A32" s="349"/>
      <c r="B32" s="364"/>
      <c r="C32" s="365"/>
      <c r="D32" s="350"/>
      <c r="E32" s="350"/>
      <c r="F32" s="350"/>
    </row>
    <row r="33" spans="1:9" ht="19.5" customHeight="1" thickBot="1">
      <c r="A33" s="366" t="s">
        <v>4</v>
      </c>
      <c r="B33" s="366" t="s">
        <v>124</v>
      </c>
      <c r="C33" s="367" t="s">
        <v>166</v>
      </c>
      <c r="E33" s="350"/>
      <c r="F33" s="350"/>
      <c r="G33" s="350"/>
      <c r="H33" s="353"/>
    </row>
    <row r="34" spans="1:9" ht="15.75">
      <c r="A34" s="302">
        <v>1</v>
      </c>
      <c r="B34" s="380" t="s">
        <v>19</v>
      </c>
      <c r="C34" s="393">
        <f>ROUND(C$30*H13,0)</f>
        <v>7330</v>
      </c>
      <c r="E34" s="350"/>
      <c r="F34" s="350"/>
      <c r="G34" s="350"/>
      <c r="H34" s="353"/>
    </row>
    <row r="35" spans="1:9" ht="15.75">
      <c r="A35" s="302">
        <v>2</v>
      </c>
      <c r="B35" s="380" t="s">
        <v>7</v>
      </c>
      <c r="C35" s="393">
        <f t="shared" ref="C35:C41" si="3">ROUND(C$30*H14,0)</f>
        <v>6290</v>
      </c>
      <c r="E35" s="350"/>
      <c r="F35" s="350"/>
      <c r="G35" s="350"/>
      <c r="H35" s="353"/>
    </row>
    <row r="36" spans="1:9" ht="15.75">
      <c r="A36" s="302">
        <v>3</v>
      </c>
      <c r="B36" s="380" t="s">
        <v>20</v>
      </c>
      <c r="C36" s="393">
        <f t="shared" si="3"/>
        <v>6334</v>
      </c>
      <c r="E36" s="368"/>
      <c r="F36" s="368"/>
      <c r="G36" s="368"/>
      <c r="H36" s="353"/>
      <c r="I36" s="201"/>
    </row>
    <row r="37" spans="1:9" ht="15.75">
      <c r="A37" s="302">
        <v>4</v>
      </c>
      <c r="B37" s="380" t="s">
        <v>21</v>
      </c>
      <c r="C37" s="393">
        <f t="shared" si="3"/>
        <v>4211</v>
      </c>
      <c r="E37" s="368"/>
      <c r="F37" s="368"/>
      <c r="G37" s="368"/>
      <c r="H37" s="353"/>
      <c r="I37" s="201"/>
    </row>
    <row r="38" spans="1:9" ht="15.75">
      <c r="A38" s="302">
        <v>5</v>
      </c>
      <c r="B38" s="380" t="s">
        <v>142</v>
      </c>
      <c r="C38" s="393">
        <f t="shared" si="3"/>
        <v>5001</v>
      </c>
      <c r="E38" s="368"/>
      <c r="F38" s="368"/>
      <c r="G38" s="368"/>
      <c r="H38" s="353"/>
      <c r="I38" s="201"/>
    </row>
    <row r="39" spans="1:9" ht="15.75">
      <c r="A39" s="302">
        <v>6</v>
      </c>
      <c r="B39" s="392" t="s">
        <v>11</v>
      </c>
      <c r="C39" s="393">
        <f t="shared" si="3"/>
        <v>3932</v>
      </c>
      <c r="E39" s="368"/>
      <c r="F39" s="368"/>
      <c r="G39" s="368"/>
      <c r="H39" s="353"/>
      <c r="I39" s="201"/>
    </row>
    <row r="40" spans="1:9" ht="15.75">
      <c r="A40" s="302">
        <v>7</v>
      </c>
      <c r="B40" s="392" t="s">
        <v>10</v>
      </c>
      <c r="C40" s="393">
        <f t="shared" si="3"/>
        <v>5178</v>
      </c>
      <c r="G40" s="370"/>
    </row>
    <row r="41" spans="1:9" ht="16.5" thickBot="1">
      <c r="A41" s="308">
        <v>8</v>
      </c>
      <c r="B41" s="381" t="s">
        <v>146</v>
      </c>
      <c r="C41" s="393">
        <f t="shared" si="3"/>
        <v>3071</v>
      </c>
      <c r="G41" s="370"/>
      <c r="H41" s="371"/>
      <c r="I41" s="371"/>
    </row>
    <row r="42" spans="1:9" ht="16.5" thickBot="1">
      <c r="A42" s="288"/>
      <c r="B42" s="289" t="s">
        <v>128</v>
      </c>
      <c r="C42" s="269">
        <f>SUM(C34:C41)</f>
        <v>41347</v>
      </c>
      <c r="E42" s="371" t="s">
        <v>167</v>
      </c>
      <c r="F42" s="371" t="str">
        <f>IF(C42=C10,"ok", "eroare")</f>
        <v>ok</v>
      </c>
      <c r="G42" s="370"/>
      <c r="H42" s="371"/>
      <c r="I42" s="371"/>
    </row>
    <row r="43" spans="1:9" ht="15.75">
      <c r="A43" s="372"/>
      <c r="B43" s="372"/>
      <c r="C43" s="180"/>
      <c r="D43" s="173"/>
      <c r="E43" s="368"/>
      <c r="F43" s="368"/>
      <c r="G43" s="368"/>
      <c r="H43" s="353"/>
      <c r="I43" s="201"/>
    </row>
    <row r="44" spans="1:9" ht="15.75">
      <c r="A44" s="372"/>
      <c r="B44" s="372"/>
      <c r="C44" s="180"/>
      <c r="D44" s="173"/>
      <c r="E44" s="368"/>
      <c r="F44" s="368"/>
      <c r="G44" s="368"/>
      <c r="H44" s="353"/>
      <c r="I44" s="201"/>
    </row>
    <row r="45" spans="1:9" ht="15.75">
      <c r="A45" s="372"/>
      <c r="B45" s="372"/>
      <c r="C45" s="180"/>
      <c r="D45" s="173"/>
      <c r="E45" s="368"/>
      <c r="F45" s="368"/>
      <c r="G45" s="368"/>
      <c r="H45" s="353"/>
      <c r="I45" s="201"/>
    </row>
    <row r="46" spans="1:9" ht="15.75">
      <c r="A46" s="42" t="s">
        <v>168</v>
      </c>
      <c r="B46" s="373"/>
      <c r="C46" s="373"/>
      <c r="D46" s="373"/>
      <c r="E46" s="373"/>
      <c r="F46" s="373"/>
      <c r="G46" s="373"/>
      <c r="H46" s="353"/>
    </row>
    <row r="47" spans="1:9" ht="15.75">
      <c r="A47" s="42" t="s">
        <v>169</v>
      </c>
      <c r="B47" s="373"/>
      <c r="C47" s="373"/>
      <c r="D47" s="373"/>
      <c r="E47" s="373"/>
      <c r="F47" s="373"/>
      <c r="G47" s="373"/>
      <c r="H47" s="353"/>
    </row>
    <row r="48" spans="1:9" ht="15.75">
      <c r="A48" s="42" t="s">
        <v>170</v>
      </c>
      <c r="B48" s="373"/>
      <c r="C48" s="373"/>
      <c r="D48" s="373"/>
      <c r="E48" s="373"/>
      <c r="F48" s="373"/>
      <c r="G48" s="373"/>
      <c r="H48" s="353"/>
    </row>
    <row r="49" spans="1:13" ht="15.75">
      <c r="A49" s="42"/>
      <c r="B49" s="373"/>
      <c r="C49" s="373"/>
      <c r="D49" s="373"/>
      <c r="E49" s="373"/>
      <c r="F49" s="373"/>
      <c r="G49" s="373"/>
      <c r="H49" s="353"/>
    </row>
    <row r="50" spans="1:13" ht="15.75">
      <c r="A50" s="42"/>
      <c r="B50" s="373"/>
      <c r="C50" s="373"/>
      <c r="D50" s="373"/>
      <c r="E50" s="373"/>
      <c r="F50" s="373"/>
      <c r="G50" s="373"/>
      <c r="H50" s="353"/>
    </row>
    <row r="51" spans="1:13" ht="15.75">
      <c r="A51" s="42"/>
      <c r="B51" s="8" t="s">
        <v>193</v>
      </c>
      <c r="C51" s="373"/>
      <c r="D51" s="373"/>
      <c r="E51" s="373"/>
      <c r="F51" s="373"/>
      <c r="G51" s="373"/>
      <c r="H51" s="353"/>
    </row>
    <row r="52" spans="1:13" ht="16.5" thickBot="1">
      <c r="A52" s="42"/>
      <c r="B52" s="373"/>
      <c r="C52" s="373"/>
      <c r="D52" s="373"/>
      <c r="E52" s="374"/>
      <c r="F52" s="374"/>
      <c r="G52" s="374"/>
      <c r="H52" s="353"/>
    </row>
    <row r="53" spans="1:13" ht="17.25" thickBot="1">
      <c r="A53" s="375" t="s">
        <v>4</v>
      </c>
      <c r="B53" s="376" t="s">
        <v>124</v>
      </c>
      <c r="C53" s="436" t="s">
        <v>112</v>
      </c>
      <c r="D53" s="436" t="s">
        <v>113</v>
      </c>
      <c r="E53" s="436" t="s">
        <v>114</v>
      </c>
      <c r="F53" s="458" t="s">
        <v>106</v>
      </c>
      <c r="G53" s="395"/>
      <c r="H53" s="201"/>
      <c r="I53" s="201"/>
      <c r="J53" s="201"/>
      <c r="K53" s="396"/>
      <c r="L53" s="201"/>
    </row>
    <row r="54" spans="1:13" ht="15.75">
      <c r="A54" s="302">
        <v>1</v>
      </c>
      <c r="B54" s="380" t="s">
        <v>19</v>
      </c>
      <c r="C54" s="378">
        <v>1133</v>
      </c>
      <c r="D54" s="378">
        <v>2878</v>
      </c>
      <c r="E54" s="394">
        <v>3319</v>
      </c>
      <c r="F54" s="399">
        <f>SUM(C54:E54)</f>
        <v>7330</v>
      </c>
      <c r="G54" s="397">
        <f>F54-C34</f>
        <v>0</v>
      </c>
      <c r="H54" s="397"/>
      <c r="I54" s="397"/>
      <c r="J54" s="397"/>
      <c r="K54" s="397"/>
      <c r="L54" s="201"/>
      <c r="M54" s="183"/>
    </row>
    <row r="55" spans="1:13" ht="15.75">
      <c r="A55" s="302">
        <v>2</v>
      </c>
      <c r="B55" s="380" t="s">
        <v>7</v>
      </c>
      <c r="C55" s="379">
        <v>0</v>
      </c>
      <c r="D55" s="378">
        <v>2531</v>
      </c>
      <c r="E55" s="379">
        <v>2827</v>
      </c>
      <c r="F55" s="399">
        <f t="shared" ref="F55:F62" si="4">SUM(C55:E55)</f>
        <v>5358</v>
      </c>
      <c r="G55" s="397">
        <f>F55-C35</f>
        <v>-932</v>
      </c>
      <c r="H55" s="397"/>
      <c r="I55" s="397"/>
      <c r="J55" s="397"/>
      <c r="K55" s="397"/>
      <c r="L55" s="201"/>
      <c r="M55" s="183"/>
    </row>
    <row r="56" spans="1:13" ht="15.75">
      <c r="A56" s="302">
        <v>3</v>
      </c>
      <c r="B56" s="380" t="s">
        <v>20</v>
      </c>
      <c r="C56" s="379">
        <v>979</v>
      </c>
      <c r="D56" s="378">
        <v>2487</v>
      </c>
      <c r="E56" s="379">
        <v>2868</v>
      </c>
      <c r="F56" s="399">
        <f t="shared" si="4"/>
        <v>6334</v>
      </c>
      <c r="G56" s="397">
        <f>F56-C36</f>
        <v>0</v>
      </c>
      <c r="H56" s="397"/>
      <c r="I56" s="397"/>
      <c r="J56" s="397"/>
      <c r="K56" s="397"/>
      <c r="L56" s="201"/>
      <c r="M56" s="183"/>
    </row>
    <row r="57" spans="1:13" ht="15.75">
      <c r="A57" s="302">
        <v>4</v>
      </c>
      <c r="B57" s="380" t="s">
        <v>21</v>
      </c>
      <c r="C57" s="379">
        <v>651</v>
      </c>
      <c r="D57" s="378">
        <v>1653</v>
      </c>
      <c r="E57" s="379">
        <v>1907</v>
      </c>
      <c r="F57" s="399">
        <f t="shared" si="4"/>
        <v>4211</v>
      </c>
      <c r="G57" s="397">
        <f>F57-C37</f>
        <v>0</v>
      </c>
      <c r="H57" s="397"/>
      <c r="I57" s="397"/>
      <c r="J57" s="397"/>
      <c r="K57" s="397"/>
      <c r="L57" s="201"/>
      <c r="M57" s="183"/>
    </row>
    <row r="58" spans="1:13" ht="15.75">
      <c r="A58" s="302">
        <v>5</v>
      </c>
      <c r="B58" s="380" t="s">
        <v>142</v>
      </c>
      <c r="C58" s="379">
        <v>774</v>
      </c>
      <c r="D58" s="378">
        <v>1963</v>
      </c>
      <c r="E58" s="379">
        <v>2264</v>
      </c>
      <c r="F58" s="399">
        <f t="shared" si="4"/>
        <v>5001</v>
      </c>
      <c r="G58" s="397">
        <f>F58-C38</f>
        <v>0</v>
      </c>
      <c r="H58" s="397"/>
      <c r="I58" s="397"/>
      <c r="J58" s="397"/>
      <c r="K58" s="397"/>
      <c r="L58" s="201"/>
      <c r="M58" s="183"/>
    </row>
    <row r="59" spans="1:13" ht="15.75">
      <c r="A59" s="302">
        <v>6</v>
      </c>
      <c r="B59" s="392" t="s">
        <v>11</v>
      </c>
      <c r="C59" s="379">
        <v>608</v>
      </c>
      <c r="D59" s="378">
        <v>1544</v>
      </c>
      <c r="E59" s="379">
        <v>1780</v>
      </c>
      <c r="F59" s="399">
        <f t="shared" si="4"/>
        <v>3932</v>
      </c>
      <c r="G59" s="397">
        <f>F59-C39</f>
        <v>0</v>
      </c>
      <c r="H59" s="397"/>
      <c r="I59" s="397"/>
      <c r="J59" s="397"/>
      <c r="K59" s="397"/>
      <c r="L59" s="201"/>
      <c r="M59" s="183"/>
    </row>
    <row r="60" spans="1:13" ht="16.5">
      <c r="A60" s="302"/>
      <c r="B60" s="97" t="s">
        <v>46</v>
      </c>
      <c r="C60" s="379"/>
      <c r="D60" s="378"/>
      <c r="E60" s="379"/>
      <c r="F60" s="399"/>
      <c r="G60" s="397"/>
      <c r="H60" s="397"/>
      <c r="I60" s="397"/>
      <c r="J60" s="397"/>
      <c r="K60" s="397"/>
      <c r="L60" s="201"/>
      <c r="M60" s="183"/>
    </row>
    <row r="61" spans="1:13" ht="15.75">
      <c r="A61" s="302">
        <v>7</v>
      </c>
      <c r="B61" s="392" t="s">
        <v>10</v>
      </c>
      <c r="C61" s="379">
        <v>801</v>
      </c>
      <c r="D61" s="378">
        <v>2300</v>
      </c>
      <c r="E61" s="379">
        <v>2077</v>
      </c>
      <c r="F61" s="399">
        <f t="shared" si="4"/>
        <v>5178</v>
      </c>
      <c r="G61" s="397">
        <f>F61-C40</f>
        <v>0</v>
      </c>
      <c r="H61" s="397"/>
      <c r="I61" s="397"/>
      <c r="J61" s="397"/>
      <c r="K61" s="397"/>
      <c r="L61" s="201"/>
      <c r="M61" s="183"/>
    </row>
    <row r="62" spans="1:13" ht="16.5" thickBot="1">
      <c r="A62" s="308">
        <v>8</v>
      </c>
      <c r="B62" s="381" t="s">
        <v>146</v>
      </c>
      <c r="C62" s="382">
        <v>475</v>
      </c>
      <c r="D62" s="378">
        <v>1400</v>
      </c>
      <c r="E62" s="382">
        <v>1196</v>
      </c>
      <c r="F62" s="401">
        <f t="shared" si="4"/>
        <v>3071</v>
      </c>
      <c r="G62" s="397">
        <f>F62-C41</f>
        <v>0</v>
      </c>
      <c r="H62" s="397"/>
      <c r="I62" s="397"/>
      <c r="J62" s="397"/>
      <c r="K62" s="397"/>
      <c r="L62" s="201"/>
      <c r="M62" s="183"/>
    </row>
    <row r="63" spans="1:13" ht="16.5" thickBot="1">
      <c r="A63" s="369"/>
      <c r="B63" s="369" t="s">
        <v>128</v>
      </c>
      <c r="C63" s="383">
        <f>SUM(C54:C62)</f>
        <v>5421</v>
      </c>
      <c r="D63" s="383">
        <f t="shared" ref="D63:F63" si="5">SUM(D54:D62)</f>
        <v>16756</v>
      </c>
      <c r="E63" s="383">
        <f t="shared" si="5"/>
        <v>18238</v>
      </c>
      <c r="F63" s="402">
        <f t="shared" si="5"/>
        <v>40415</v>
      </c>
      <c r="G63" s="384"/>
      <c r="H63" s="384"/>
      <c r="I63" s="384"/>
      <c r="J63" s="384"/>
      <c r="K63" s="384"/>
      <c r="L63" s="201"/>
      <c r="M63" s="183"/>
    </row>
    <row r="64" spans="1:13">
      <c r="D64" s="201"/>
      <c r="E64" s="201"/>
    </row>
    <row r="65" spans="1:12" s="40" customFormat="1" ht="15.75">
      <c r="B65" s="40" t="s">
        <v>215</v>
      </c>
      <c r="D65" s="270"/>
      <c r="E65" s="270"/>
    </row>
    <row r="66" spans="1:12" s="40" customFormat="1" ht="15.75">
      <c r="B66" s="40" t="s">
        <v>216</v>
      </c>
      <c r="D66" s="270"/>
      <c r="E66" s="270"/>
    </row>
    <row r="67" spans="1:12">
      <c r="D67" s="201"/>
      <c r="E67" s="201"/>
    </row>
    <row r="68" spans="1:12">
      <c r="D68" s="201"/>
      <c r="E68" s="201"/>
    </row>
    <row r="69" spans="1:12" ht="15.75">
      <c r="A69" s="372"/>
      <c r="B69" s="1" t="s">
        <v>108</v>
      </c>
      <c r="C69" s="384"/>
      <c r="D69" s="384"/>
      <c r="E69" s="384"/>
      <c r="F69" s="384"/>
      <c r="G69" s="384"/>
      <c r="H69" s="384"/>
      <c r="I69" s="385"/>
      <c r="J69" s="183"/>
      <c r="K69" s="183"/>
    </row>
    <row r="70" spans="1:12" ht="15.75">
      <c r="A70" s="372"/>
      <c r="B70" s="1" t="s">
        <v>109</v>
      </c>
      <c r="C70" s="384"/>
      <c r="D70" s="384"/>
      <c r="E70" s="384"/>
      <c r="F70" s="384"/>
      <c r="G70" s="384"/>
      <c r="H70" s="384"/>
      <c r="I70" s="384"/>
      <c r="J70" s="384"/>
      <c r="K70" s="386"/>
    </row>
    <row r="71" spans="1:12" ht="15.75">
      <c r="A71" s="372"/>
      <c r="B71" s="372"/>
      <c r="C71" s="384"/>
      <c r="D71" s="384"/>
      <c r="E71" s="384"/>
      <c r="F71" s="384"/>
      <c r="G71" s="387"/>
      <c r="H71" s="384"/>
      <c r="I71" s="385"/>
      <c r="J71" s="183"/>
    </row>
    <row r="72" spans="1:12" ht="15.75">
      <c r="A72" s="372"/>
      <c r="B72" s="372"/>
      <c r="C72" s="384"/>
      <c r="D72" s="384"/>
      <c r="E72" s="384"/>
      <c r="F72" s="384"/>
      <c r="G72" s="387"/>
      <c r="H72" s="384"/>
      <c r="I72" s="385"/>
      <c r="J72" s="183"/>
    </row>
    <row r="73" spans="1:12" ht="15.75">
      <c r="A73" s="372"/>
      <c r="B73" s="372"/>
      <c r="C73" s="384"/>
      <c r="D73" s="384"/>
      <c r="E73" s="384"/>
      <c r="F73" s="384"/>
      <c r="G73" s="387"/>
      <c r="H73" s="384"/>
      <c r="I73" s="385"/>
      <c r="J73" s="183"/>
    </row>
    <row r="74" spans="1:12">
      <c r="A74" s="388"/>
      <c r="B74" s="388"/>
      <c r="C74" s="388"/>
      <c r="D74" s="389"/>
      <c r="E74" s="388"/>
      <c r="F74" s="388"/>
      <c r="G74" s="388"/>
      <c r="H74" s="390"/>
      <c r="I74" s="391"/>
      <c r="J74" s="390"/>
      <c r="K74" s="390"/>
      <c r="L74" s="390"/>
    </row>
  </sheetData>
  <pageMargins left="0.59055118110236227" right="0" top="0.39370078740157483" bottom="0.19685039370078741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G24" sqref="G24"/>
    </sheetView>
  </sheetViews>
  <sheetFormatPr defaultRowHeight="15"/>
  <cols>
    <col min="1" max="1" width="5.28515625" style="178" customWidth="1"/>
    <col min="2" max="2" width="23.5703125" style="178" customWidth="1"/>
    <col min="3" max="3" width="17" style="178" customWidth="1"/>
    <col min="4" max="4" width="15.28515625" style="178" customWidth="1"/>
    <col min="5" max="5" width="15.5703125" style="178" customWidth="1"/>
    <col min="6" max="6" width="12.28515625" style="178" bestFit="1" customWidth="1"/>
    <col min="7" max="7" width="9.5703125" style="178" customWidth="1"/>
    <col min="8" max="8" width="9" style="178" bestFit="1" customWidth="1"/>
    <col min="9" max="10" width="9.140625" style="178"/>
    <col min="11" max="11" width="12.140625" style="178" customWidth="1"/>
    <col min="12" max="16384" width="9.140625" style="178"/>
  </cols>
  <sheetData>
    <row r="1" spans="1:9">
      <c r="A1" s="1" t="s">
        <v>0</v>
      </c>
      <c r="B1" s="161"/>
      <c r="C1" s="161"/>
      <c r="D1" s="161"/>
      <c r="E1" s="161"/>
      <c r="F1" s="161"/>
      <c r="G1" s="161"/>
      <c r="H1" s="161"/>
    </row>
    <row r="2" spans="1:9" customFormat="1" ht="15.75">
      <c r="A2" s="164" t="s">
        <v>213</v>
      </c>
      <c r="B2" s="165"/>
      <c r="C2" s="161"/>
      <c r="D2" s="161"/>
      <c r="E2" s="161"/>
      <c r="F2" s="161"/>
      <c r="G2" s="337"/>
      <c r="H2" s="337"/>
      <c r="I2" s="337"/>
    </row>
    <row r="3" spans="1:9" customFormat="1">
      <c r="A3" s="4" t="s">
        <v>37</v>
      </c>
      <c r="B3" s="4"/>
      <c r="C3" s="163"/>
      <c r="D3" s="4" t="s">
        <v>154</v>
      </c>
      <c r="E3" s="163"/>
      <c r="F3" s="338"/>
      <c r="G3" s="4" t="s">
        <v>155</v>
      </c>
      <c r="H3" s="163"/>
      <c r="I3" s="161"/>
    </row>
    <row r="4" spans="1:9" customFormat="1">
      <c r="A4" s="4" t="s">
        <v>1</v>
      </c>
      <c r="B4" s="4"/>
      <c r="C4" s="163"/>
      <c r="D4" s="4" t="s">
        <v>156</v>
      </c>
      <c r="E4" s="163"/>
      <c r="F4" s="338"/>
      <c r="G4" s="4" t="s">
        <v>2</v>
      </c>
      <c r="H4" s="163"/>
      <c r="I4" s="161"/>
    </row>
    <row r="5" spans="1:9">
      <c r="A5" s="1"/>
      <c r="B5" s="1"/>
      <c r="C5" s="161"/>
      <c r="D5" s="161"/>
      <c r="E5" s="1"/>
      <c r="F5" s="161"/>
      <c r="G5" s="161"/>
    </row>
    <row r="6" spans="1:9">
      <c r="A6" s="1"/>
      <c r="B6" s="1"/>
      <c r="C6" s="161"/>
      <c r="D6" s="161"/>
      <c r="E6" s="1"/>
      <c r="F6" s="161"/>
      <c r="G6" s="161"/>
    </row>
    <row r="7" spans="1:9">
      <c r="A7" s="1"/>
      <c r="B7" s="1"/>
      <c r="C7" s="161"/>
      <c r="D7" s="161"/>
      <c r="E7" s="1"/>
      <c r="F7" s="161"/>
      <c r="H7" s="161"/>
    </row>
    <row r="8" spans="1:9">
      <c r="A8" s="8"/>
      <c r="B8" s="8" t="s">
        <v>193</v>
      </c>
      <c r="C8" s="8"/>
      <c r="D8" s="403"/>
      <c r="E8" s="404"/>
      <c r="F8" s="404"/>
      <c r="G8" s="335"/>
      <c r="H8" s="161"/>
    </row>
    <row r="9" spans="1:9">
      <c r="A9" s="8"/>
      <c r="B9" s="193" t="s">
        <v>194</v>
      </c>
      <c r="C9" s="8"/>
      <c r="D9" s="8"/>
      <c r="E9" s="8"/>
      <c r="H9" s="161"/>
    </row>
    <row r="10" spans="1:9">
      <c r="A10" s="8"/>
      <c r="B10" s="193"/>
      <c r="C10" s="8"/>
      <c r="D10" s="8"/>
      <c r="E10" s="8"/>
      <c r="H10" s="161"/>
    </row>
    <row r="11" spans="1:9">
      <c r="A11" s="459"/>
      <c r="B11" s="459"/>
      <c r="C11" s="8"/>
      <c r="D11" s="8"/>
      <c r="E11" s="8"/>
      <c r="F11" s="8"/>
      <c r="G11" s="200"/>
    </row>
    <row r="12" spans="1:9" ht="15.75">
      <c r="A12" s="39" t="s">
        <v>158</v>
      </c>
      <c r="B12" s="40"/>
      <c r="C12" s="460">
        <v>1680</v>
      </c>
      <c r="D12" s="460" t="s">
        <v>159</v>
      </c>
      <c r="E12" s="461"/>
      <c r="F12" s="343"/>
      <c r="G12" s="343"/>
      <c r="H12" s="343"/>
    </row>
    <row r="13" spans="1:9" ht="15.75" thickBot="1">
      <c r="A13" s="462"/>
      <c r="B13" s="8" t="s">
        <v>195</v>
      </c>
      <c r="F13" s="463"/>
      <c r="G13" s="463"/>
      <c r="H13" s="463"/>
    </row>
    <row r="14" spans="1:9" ht="30.75" thickBot="1">
      <c r="A14" s="294" t="s">
        <v>4</v>
      </c>
      <c r="B14" s="464" t="s">
        <v>124</v>
      </c>
      <c r="C14" s="465" t="s">
        <v>137</v>
      </c>
      <c r="D14" s="296" t="s">
        <v>138</v>
      </c>
      <c r="E14" s="466" t="s">
        <v>139</v>
      </c>
      <c r="F14" s="276" t="s">
        <v>140</v>
      </c>
      <c r="G14" s="467"/>
      <c r="H14" s="468"/>
    </row>
    <row r="15" spans="1:9">
      <c r="A15" s="294">
        <v>0</v>
      </c>
      <c r="B15" s="295">
        <v>1</v>
      </c>
      <c r="C15" s="469">
        <v>2</v>
      </c>
      <c r="D15" s="469">
        <v>3</v>
      </c>
      <c r="E15" s="469">
        <v>4</v>
      </c>
      <c r="F15" s="470" t="s">
        <v>141</v>
      </c>
      <c r="G15" s="434"/>
      <c r="H15" s="471"/>
    </row>
    <row r="16" spans="1:9" ht="15.75">
      <c r="A16" s="282">
        <v>1</v>
      </c>
      <c r="B16" s="282" t="s">
        <v>9</v>
      </c>
      <c r="C16" s="283">
        <v>9</v>
      </c>
      <c r="D16" s="283">
        <v>148</v>
      </c>
      <c r="E16" s="283">
        <v>12</v>
      </c>
      <c r="F16" s="284">
        <f>SUM(C16:E16)</f>
        <v>169</v>
      </c>
      <c r="G16" s="472"/>
      <c r="H16" s="473"/>
    </row>
    <row r="17" spans="1:8" ht="15.75">
      <c r="A17" s="282">
        <v>2</v>
      </c>
      <c r="B17" s="282" t="s">
        <v>142</v>
      </c>
      <c r="C17" s="283">
        <v>4</v>
      </c>
      <c r="D17" s="283">
        <v>30</v>
      </c>
      <c r="E17" s="283">
        <v>17</v>
      </c>
      <c r="F17" s="284">
        <f>SUM(C17:E17)</f>
        <v>51</v>
      </c>
      <c r="G17" s="472"/>
      <c r="H17" s="473"/>
    </row>
    <row r="18" spans="1:8" ht="15.75" thickBot="1">
      <c r="A18" s="474"/>
      <c r="B18" s="475" t="s">
        <v>128</v>
      </c>
      <c r="C18" s="476">
        <f>SUM(C16:C17)</f>
        <v>13</v>
      </c>
      <c r="D18" s="476">
        <f>SUM(D16:D17)</f>
        <v>178</v>
      </c>
      <c r="E18" s="476">
        <f>SUM(E16:E17)</f>
        <v>29</v>
      </c>
      <c r="F18" s="476">
        <f>SUM(F16:F17)</f>
        <v>220</v>
      </c>
      <c r="G18" s="461"/>
      <c r="H18" s="461"/>
    </row>
    <row r="19" spans="1:8">
      <c r="A19" s="477"/>
      <c r="B19" s="477"/>
      <c r="C19" s="461"/>
      <c r="D19" s="461"/>
      <c r="E19" s="461"/>
      <c r="F19" s="461"/>
      <c r="G19" s="461"/>
      <c r="H19" s="461"/>
    </row>
    <row r="20" spans="1:8">
      <c r="A20" s="462" t="s">
        <v>196</v>
      </c>
      <c r="C20" s="478"/>
      <c r="D20" s="478"/>
      <c r="E20" s="479">
        <f>C12</f>
        <v>1680</v>
      </c>
      <c r="F20" s="462" t="s">
        <v>173</v>
      </c>
      <c r="G20" s="461"/>
    </row>
    <row r="21" spans="1:8" ht="15.75" thickBot="1">
      <c r="A21" s="462"/>
      <c r="C21" s="480"/>
      <c r="D21" s="478"/>
      <c r="E21" s="481"/>
      <c r="G21" s="461"/>
    </row>
    <row r="22" spans="1:8" ht="15.75">
      <c r="A22" s="462"/>
      <c r="B22" s="356" t="s">
        <v>163</v>
      </c>
      <c r="C22" s="357" t="s">
        <v>197</v>
      </c>
      <c r="D22" s="478"/>
      <c r="E22" s="481"/>
      <c r="G22" s="461"/>
    </row>
    <row r="23" spans="1:8" ht="15.75">
      <c r="A23" s="462"/>
      <c r="B23" s="358" t="s">
        <v>185</v>
      </c>
      <c r="C23" s="359">
        <f>E20</f>
        <v>1680</v>
      </c>
      <c r="D23" s="478"/>
      <c r="E23" s="481"/>
      <c r="G23" s="461"/>
    </row>
    <row r="24" spans="1:8" ht="16.5" thickBot="1">
      <c r="A24" s="462"/>
      <c r="B24" s="362" t="s">
        <v>165</v>
      </c>
      <c r="C24" s="363">
        <f>ROUND(C23/F18,4)</f>
        <v>7.6364000000000001</v>
      </c>
      <c r="D24" s="478"/>
      <c r="E24" s="481"/>
      <c r="G24" s="461"/>
    </row>
    <row r="25" spans="1:8" ht="16.5" thickBot="1">
      <c r="A25" s="462"/>
      <c r="B25" s="364"/>
      <c r="C25" s="365"/>
      <c r="D25" s="478"/>
      <c r="E25" s="481"/>
      <c r="G25" s="461"/>
    </row>
    <row r="26" spans="1:8" ht="15.75" thickBot="1">
      <c r="A26" s="482" t="s">
        <v>4</v>
      </c>
      <c r="B26" s="483" t="s">
        <v>124</v>
      </c>
      <c r="C26" s="484" t="s">
        <v>186</v>
      </c>
      <c r="E26" s="161"/>
      <c r="F26" s="161"/>
      <c r="G26" s="461"/>
    </row>
    <row r="27" spans="1:8" ht="15.75" thickBot="1">
      <c r="A27" s="485">
        <v>0</v>
      </c>
      <c r="B27" s="486">
        <v>1</v>
      </c>
      <c r="C27" s="487">
        <v>2</v>
      </c>
      <c r="G27" s="461"/>
    </row>
    <row r="28" spans="1:8">
      <c r="A28" s="488">
        <v>1</v>
      </c>
      <c r="B28" s="488" t="s">
        <v>9</v>
      </c>
      <c r="C28" s="489">
        <f>ROUND(F16*C$24,0)</f>
        <v>1291</v>
      </c>
      <c r="G28" s="461"/>
    </row>
    <row r="29" spans="1:8" ht="15.75" thickBot="1">
      <c r="A29" s="490">
        <v>2</v>
      </c>
      <c r="B29" s="491" t="s">
        <v>142</v>
      </c>
      <c r="C29" s="489">
        <f>ROUND(F17*C$24,0)</f>
        <v>389</v>
      </c>
      <c r="G29" s="461"/>
      <c r="H29" s="1"/>
    </row>
    <row r="30" spans="1:8" ht="15.75" thickBot="1">
      <c r="A30" s="492"/>
      <c r="B30" s="493" t="s">
        <v>128</v>
      </c>
      <c r="C30" s="494">
        <f>SUM(C28:C29)</f>
        <v>1680</v>
      </c>
      <c r="E30" s="495" t="s">
        <v>198</v>
      </c>
      <c r="F30" s="495" t="str">
        <f>IF(C30=C12,"OK","EROARE")</f>
        <v>OK</v>
      </c>
      <c r="G30" s="201"/>
      <c r="H30" s="1"/>
    </row>
    <row r="31" spans="1:8">
      <c r="A31" s="477"/>
      <c r="B31" s="477"/>
      <c r="C31" s="473"/>
      <c r="D31" s="417"/>
      <c r="G31" s="461"/>
    </row>
    <row r="32" spans="1:8">
      <c r="A32" s="8" t="s">
        <v>193</v>
      </c>
      <c r="B32"/>
      <c r="C32"/>
      <c r="F32" s="6"/>
      <c r="G32" s="461"/>
    </row>
    <row r="33" spans="1:11" ht="15.75" thickBot="1">
      <c r="A33" s="477"/>
      <c r="B33" s="8"/>
      <c r="C33" s="461"/>
      <c r="D33" s="461"/>
      <c r="E33" s="434"/>
      <c r="G33" s="461"/>
    </row>
    <row r="34" spans="1:11" ht="17.25" thickBot="1">
      <c r="A34" s="294" t="s">
        <v>4</v>
      </c>
      <c r="B34" s="464" t="s">
        <v>124</v>
      </c>
      <c r="C34" s="436" t="s">
        <v>112</v>
      </c>
      <c r="D34" s="436" t="s">
        <v>113</v>
      </c>
      <c r="E34" s="436" t="s">
        <v>114</v>
      </c>
      <c r="F34" s="458" t="s">
        <v>106</v>
      </c>
      <c r="G34" s="395"/>
      <c r="H34" s="395"/>
      <c r="I34" s="395"/>
      <c r="J34" s="61"/>
      <c r="K34" s="396"/>
    </row>
    <row r="35" spans="1:11">
      <c r="A35" s="496">
        <v>1</v>
      </c>
      <c r="B35" s="497" t="s">
        <v>9</v>
      </c>
      <c r="C35" s="498">
        <v>461</v>
      </c>
      <c r="D35" s="498">
        <v>461</v>
      </c>
      <c r="E35" s="498">
        <v>369</v>
      </c>
      <c r="F35" s="564">
        <f>SUM(C35:E35)</f>
        <v>1291</v>
      </c>
      <c r="G35" s="563"/>
      <c r="H35" s="563"/>
      <c r="I35" s="563"/>
      <c r="J35" s="433"/>
      <c r="K35" s="433"/>
    </row>
    <row r="36" spans="1:11" ht="15.75" thickBot="1">
      <c r="A36" s="499">
        <v>2</v>
      </c>
      <c r="B36" s="500" t="s">
        <v>142</v>
      </c>
      <c r="C36" s="498">
        <v>139</v>
      </c>
      <c r="D36" s="498">
        <v>139</v>
      </c>
      <c r="E36" s="498">
        <v>111</v>
      </c>
      <c r="F36" s="565">
        <f>SUM(C36:E36)</f>
        <v>389</v>
      </c>
      <c r="G36" s="563"/>
      <c r="H36" s="563"/>
      <c r="I36" s="563"/>
      <c r="J36" s="1" t="s">
        <v>108</v>
      </c>
      <c r="K36" s="433"/>
    </row>
    <row r="37" spans="1:11" ht="15.75" thickBot="1">
      <c r="A37" s="501"/>
      <c r="B37" s="501" t="s">
        <v>128</v>
      </c>
      <c r="C37" s="566">
        <f>SUM(C35:C36)</f>
        <v>600</v>
      </c>
      <c r="D37" s="567">
        <f t="shared" ref="D37:F37" si="0">SUM(D35:D36)</f>
        <v>600</v>
      </c>
      <c r="E37" s="567">
        <f t="shared" si="0"/>
        <v>480</v>
      </c>
      <c r="F37" s="568">
        <f t="shared" si="0"/>
        <v>1680</v>
      </c>
      <c r="G37" s="461"/>
      <c r="H37" s="461"/>
      <c r="I37" s="461"/>
      <c r="J37" s="1" t="s">
        <v>109</v>
      </c>
      <c r="K37" s="461"/>
    </row>
    <row r="38" spans="1:11">
      <c r="A38" s="477"/>
      <c r="B38" s="477"/>
      <c r="C38" s="461"/>
      <c r="D38" s="417"/>
      <c r="E38" s="417"/>
      <c r="F38" s="417"/>
      <c r="G38" s="502"/>
      <c r="H38" s="433"/>
      <c r="I38" s="434"/>
      <c r="J38" s="434"/>
      <c r="K38" s="434"/>
    </row>
    <row r="39" spans="1:11">
      <c r="C39" s="1"/>
    </row>
    <row r="40" spans="1:11">
      <c r="D40" s="200"/>
      <c r="E40" s="200"/>
      <c r="F40" s="200"/>
      <c r="G40" s="200"/>
      <c r="H40" s="200"/>
    </row>
    <row r="41" spans="1:11">
      <c r="D41" s="200"/>
      <c r="E41" s="200"/>
    </row>
    <row r="42" spans="1:11">
      <c r="C42" s="200"/>
      <c r="D42" s="200"/>
      <c r="E42" s="200"/>
      <c r="F42" s="200"/>
      <c r="G42" s="200"/>
      <c r="H42" s="200"/>
      <c r="I42" s="200"/>
      <c r="J42" s="200"/>
    </row>
    <row r="43" spans="1:11">
      <c r="C43" s="200"/>
      <c r="D43" s="200"/>
      <c r="E43" s="200"/>
      <c r="F43" s="200"/>
    </row>
  </sheetData>
  <pageMargins left="0.78740157480314965" right="0.1968503937007874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0" workbookViewId="0">
      <selection activeCell="J16" sqref="J16"/>
    </sheetView>
  </sheetViews>
  <sheetFormatPr defaultRowHeight="15.75"/>
  <cols>
    <col min="1" max="1" width="5.85546875" style="503" customWidth="1"/>
    <col min="2" max="2" width="21.7109375" style="503" customWidth="1"/>
    <col min="3" max="3" width="17.7109375" style="503" customWidth="1"/>
    <col min="4" max="4" width="17.140625" style="503" customWidth="1"/>
    <col min="5" max="5" width="13" style="503" customWidth="1"/>
    <col min="6" max="6" width="15.7109375" style="503" customWidth="1"/>
    <col min="7" max="7" width="16.7109375" style="503" customWidth="1"/>
    <col min="8" max="8" width="14.28515625" style="503" customWidth="1"/>
    <col min="9" max="9" width="11.28515625" style="503" bestFit="1" customWidth="1"/>
    <col min="10" max="10" width="9.140625" style="503"/>
    <col min="11" max="11" width="11.28515625" style="503" bestFit="1" customWidth="1"/>
    <col min="12" max="16384" width="9.140625" style="503"/>
  </cols>
  <sheetData>
    <row r="1" spans="1:12">
      <c r="A1" s="373" t="s">
        <v>0</v>
      </c>
      <c r="B1" s="373"/>
      <c r="C1" s="373"/>
      <c r="D1" s="373"/>
      <c r="E1" s="373"/>
      <c r="F1" s="373"/>
      <c r="G1" s="40"/>
      <c r="H1" s="40"/>
      <c r="I1" s="40"/>
    </row>
    <row r="2" spans="1:12">
      <c r="A2" s="164" t="s">
        <v>213</v>
      </c>
      <c r="B2" s="165"/>
      <c r="C2" s="373"/>
      <c r="D2" s="373"/>
      <c r="E2" s="373"/>
      <c r="F2" s="373"/>
      <c r="G2" s="40"/>
      <c r="H2" s="40"/>
      <c r="I2" s="40"/>
    </row>
    <row r="3" spans="1:12">
      <c r="A3" s="4" t="s">
        <v>37</v>
      </c>
      <c r="B3" s="4"/>
      <c r="C3" s="163"/>
      <c r="D3" s="4" t="s">
        <v>154</v>
      </c>
      <c r="E3" s="163"/>
      <c r="F3" s="338"/>
      <c r="G3" s="4" t="s">
        <v>155</v>
      </c>
      <c r="H3" s="163"/>
      <c r="I3" s="178"/>
    </row>
    <row r="4" spans="1:12">
      <c r="A4" s="1" t="s">
        <v>199</v>
      </c>
      <c r="B4" s="1"/>
      <c r="C4" s="178"/>
      <c r="D4" s="1" t="s">
        <v>200</v>
      </c>
      <c r="E4" s="161"/>
      <c r="G4" s="1" t="s">
        <v>201</v>
      </c>
      <c r="I4" s="178"/>
    </row>
    <row r="5" spans="1:12">
      <c r="A5" s="1"/>
      <c r="B5" s="1"/>
      <c r="C5" s="161"/>
      <c r="D5" s="161"/>
      <c r="E5" s="161"/>
      <c r="F5" s="161"/>
      <c r="G5" s="178"/>
      <c r="I5" s="178"/>
    </row>
    <row r="6" spans="1:12">
      <c r="A6" s="42"/>
      <c r="B6" s="42"/>
      <c r="C6" s="373"/>
      <c r="D6" s="373"/>
      <c r="E6" s="373"/>
      <c r="F6" s="373"/>
      <c r="G6" s="40"/>
      <c r="H6" s="40"/>
      <c r="I6" s="40"/>
    </row>
    <row r="7" spans="1:12">
      <c r="A7" s="40"/>
      <c r="B7" s="40"/>
      <c r="C7" s="40"/>
      <c r="D7" s="40"/>
      <c r="E7" s="40"/>
      <c r="F7" s="40"/>
      <c r="G7" s="40"/>
      <c r="H7" s="40"/>
      <c r="I7" s="40"/>
    </row>
    <row r="8" spans="1:12">
      <c r="A8" s="40"/>
      <c r="B8" s="40"/>
      <c r="C8" s="8" t="s">
        <v>193</v>
      </c>
      <c r="D8" s="173"/>
      <c r="E8" s="173"/>
      <c r="F8" s="40"/>
      <c r="G8" s="40"/>
      <c r="H8" s="373"/>
      <c r="I8" s="40"/>
    </row>
    <row r="9" spans="1:12">
      <c r="A9" s="173"/>
      <c r="B9" s="40"/>
      <c r="C9" s="173" t="s">
        <v>202</v>
      </c>
      <c r="D9" s="40"/>
      <c r="E9" s="173"/>
      <c r="F9" s="40"/>
      <c r="G9" s="40"/>
      <c r="H9" s="373"/>
      <c r="I9" s="40"/>
    </row>
    <row r="10" spans="1:12">
      <c r="A10" s="173"/>
      <c r="B10" s="40"/>
      <c r="C10" s="173"/>
      <c r="D10" s="40"/>
      <c r="E10" s="173"/>
      <c r="F10" s="40"/>
      <c r="G10" s="40"/>
      <c r="H10" s="373"/>
      <c r="I10" s="40"/>
    </row>
    <row r="11" spans="1:12">
      <c r="A11" s="173"/>
      <c r="B11" s="40"/>
      <c r="C11" s="173"/>
      <c r="D11" s="40"/>
      <c r="E11" s="173"/>
      <c r="F11" s="40"/>
      <c r="G11" s="40"/>
      <c r="H11" s="373"/>
      <c r="I11" s="40"/>
    </row>
    <row r="12" spans="1:12" ht="20.25">
      <c r="A12" s="39" t="s">
        <v>203</v>
      </c>
      <c r="B12" s="40"/>
      <c r="C12" s="173"/>
      <c r="D12" s="504">
        <v>119384</v>
      </c>
      <c r="E12" s="173" t="s">
        <v>173</v>
      </c>
      <c r="F12" s="343"/>
      <c r="G12" s="413"/>
      <c r="H12" s="505"/>
      <c r="I12" s="413"/>
      <c r="J12" s="506"/>
      <c r="K12" s="506"/>
      <c r="L12" s="506"/>
    </row>
    <row r="13" spans="1:12">
      <c r="A13" s="173"/>
      <c r="C13" s="173"/>
      <c r="E13" s="507"/>
      <c r="F13" s="508"/>
      <c r="G13" s="508"/>
      <c r="H13" s="509"/>
      <c r="I13" s="506"/>
      <c r="J13" s="506"/>
      <c r="K13" s="506"/>
      <c r="L13" s="506"/>
    </row>
    <row r="14" spans="1:12" ht="16.5" thickBot="1"/>
    <row r="15" spans="1:12" ht="26.25" thickBot="1">
      <c r="A15" s="510" t="s">
        <v>4</v>
      </c>
      <c r="B15" s="511" t="s">
        <v>124</v>
      </c>
      <c r="C15" s="512" t="s">
        <v>137</v>
      </c>
      <c r="D15" s="512" t="s">
        <v>138</v>
      </c>
      <c r="E15" s="512" t="s">
        <v>139</v>
      </c>
      <c r="F15" s="513" t="s">
        <v>143</v>
      </c>
      <c r="G15" s="513" t="s">
        <v>144</v>
      </c>
      <c r="H15" s="514" t="s">
        <v>145</v>
      </c>
    </row>
    <row r="16" spans="1:12" ht="16.5" thickBot="1">
      <c r="A16" s="318">
        <v>1</v>
      </c>
      <c r="B16" s="319" t="s">
        <v>9</v>
      </c>
      <c r="C16" s="320">
        <v>958</v>
      </c>
      <c r="D16" s="321">
        <v>183.5</v>
      </c>
      <c r="E16" s="321">
        <v>35</v>
      </c>
      <c r="F16" s="322">
        <f>SUM(C16:E16)</f>
        <v>1176.5</v>
      </c>
      <c r="G16" s="322">
        <v>0</v>
      </c>
      <c r="H16" s="323">
        <f>F16+G16</f>
        <v>1176.5</v>
      </c>
    </row>
    <row r="17" spans="1:12">
      <c r="A17" s="515"/>
      <c r="B17" s="421"/>
      <c r="C17" s="155"/>
      <c r="D17" s="155"/>
      <c r="E17" s="155"/>
      <c r="F17" s="516"/>
      <c r="G17" s="516"/>
      <c r="H17" s="155"/>
    </row>
    <row r="18" spans="1:12" s="178" customFormat="1" ht="15">
      <c r="A18" s="1" t="s">
        <v>205</v>
      </c>
      <c r="B18" s="161"/>
      <c r="C18" s="161"/>
      <c r="D18" s="161"/>
      <c r="E18" s="161"/>
      <c r="F18" s="161"/>
      <c r="G18" s="479"/>
      <c r="H18" s="461"/>
    </row>
    <row r="19" spans="1:12" s="178" customFormat="1" ht="15">
      <c r="A19" s="1"/>
      <c r="B19" s="161"/>
      <c r="C19" s="161"/>
      <c r="D19" s="161"/>
      <c r="E19" s="161"/>
      <c r="F19" s="161"/>
      <c r="G19" s="479"/>
      <c r="H19" s="461"/>
    </row>
    <row r="20" spans="1:12" s="178" customFormat="1">
      <c r="A20" s="42" t="s">
        <v>206</v>
      </c>
      <c r="B20" s="373"/>
      <c r="C20" s="373"/>
      <c r="D20" s="373"/>
      <c r="E20" s="373"/>
      <c r="F20" s="373"/>
      <c r="G20" s="373"/>
      <c r="H20" s="461"/>
    </row>
    <row r="21" spans="1:12" s="178" customFormat="1">
      <c r="A21" s="42" t="s">
        <v>169</v>
      </c>
      <c r="B21" s="373"/>
      <c r="C21" s="373"/>
      <c r="D21" s="373"/>
      <c r="E21" s="373"/>
      <c r="F21" s="373"/>
      <c r="G21" s="373"/>
      <c r="H21" s="461"/>
    </row>
    <row r="22" spans="1:12" s="178" customFormat="1">
      <c r="A22" s="42" t="s">
        <v>170</v>
      </c>
      <c r="B22" s="373"/>
      <c r="C22" s="373"/>
      <c r="D22" s="373"/>
      <c r="E22" s="373"/>
      <c r="F22" s="373"/>
      <c r="G22" s="373"/>
      <c r="H22" s="461"/>
    </row>
    <row r="23" spans="1:12" s="178" customFormat="1" ht="15">
      <c r="A23" s="1"/>
      <c r="B23" s="161"/>
      <c r="C23" s="540"/>
      <c r="D23" s="8"/>
      <c r="E23" s="8"/>
      <c r="F23" s="8"/>
      <c r="G23" s="8"/>
      <c r="H23" s="461"/>
    </row>
    <row r="24" spans="1:12" s="178" customFormat="1">
      <c r="A24" s="354" t="s">
        <v>162</v>
      </c>
      <c r="B24" s="161"/>
      <c r="C24" s="161"/>
      <c r="D24" s="161"/>
      <c r="E24" s="187"/>
      <c r="F24" s="8"/>
      <c r="G24" s="8"/>
      <c r="H24" s="461"/>
    </row>
    <row r="25" spans="1:12" s="178" customFormat="1" ht="16.5" thickBot="1">
      <c r="A25" s="354"/>
      <c r="B25" s="161"/>
      <c r="C25" s="161"/>
      <c r="D25" s="541"/>
      <c r="E25" s="542"/>
      <c r="F25" s="8"/>
      <c r="G25" s="8"/>
      <c r="H25" s="461"/>
    </row>
    <row r="26" spans="1:12" s="178" customFormat="1" ht="32.25" thickBot="1">
      <c r="A26" s="354"/>
      <c r="B26" s="543" t="s">
        <v>163</v>
      </c>
      <c r="C26" s="544" t="s">
        <v>164</v>
      </c>
      <c r="D26" s="545"/>
      <c r="E26" s="546"/>
      <c r="F26" s="547"/>
      <c r="G26" s="8"/>
      <c r="H26" s="461"/>
    </row>
    <row r="27" spans="1:12" s="178" customFormat="1">
      <c r="A27" s="354"/>
      <c r="B27" s="521" t="s">
        <v>118</v>
      </c>
      <c r="C27" s="457">
        <f>D12</f>
        <v>119384</v>
      </c>
      <c r="D27" s="540"/>
      <c r="E27" s="173"/>
      <c r="F27" s="547"/>
      <c r="G27" s="8"/>
      <c r="H27" s="461"/>
    </row>
    <row r="28" spans="1:12" s="178" customFormat="1" ht="16.5" thickBot="1">
      <c r="A28" s="354"/>
      <c r="B28" s="548" t="s">
        <v>165</v>
      </c>
      <c r="C28" s="549">
        <f>ROUND(C27/H16,2)</f>
        <v>101.47</v>
      </c>
      <c r="D28" s="384"/>
      <c r="E28" s="173"/>
      <c r="F28" s="8"/>
      <c r="G28" s="8"/>
      <c r="H28" s="461"/>
    </row>
    <row r="29" spans="1:12">
      <c r="A29" s="515"/>
      <c r="B29" s="421"/>
      <c r="C29" s="155"/>
      <c r="D29" s="155"/>
      <c r="E29" s="155"/>
      <c r="F29" s="516"/>
      <c r="G29" s="516"/>
      <c r="H29" s="155"/>
    </row>
    <row r="30" spans="1:12">
      <c r="A30" s="515"/>
      <c r="B30" s="421"/>
      <c r="C30" s="155"/>
      <c r="D30" s="155"/>
      <c r="E30" s="155"/>
      <c r="F30" s="516"/>
      <c r="G30" s="516"/>
      <c r="H30" s="155"/>
    </row>
    <row r="31" spans="1:12">
      <c r="A31" s="515"/>
      <c r="B31" s="8" t="s">
        <v>193</v>
      </c>
      <c r="C31" s="155"/>
      <c r="D31" s="155"/>
      <c r="E31" s="155"/>
      <c r="F31" s="516"/>
      <c r="G31" s="516"/>
      <c r="H31" s="155"/>
      <c r="I31" s="517"/>
    </row>
    <row r="32" spans="1:12" ht="16.5" thickBot="1">
      <c r="A32" s="515"/>
      <c r="B32" s="8"/>
      <c r="C32" s="155"/>
      <c r="F32" s="516"/>
      <c r="G32" s="516"/>
      <c r="H32" s="155"/>
      <c r="I32" s="517"/>
      <c r="J32" s="517"/>
      <c r="K32" s="517"/>
      <c r="L32" s="517"/>
    </row>
    <row r="33" spans="1:12" ht="17.25" thickBot="1">
      <c r="A33" s="518" t="s">
        <v>4</v>
      </c>
      <c r="B33" s="518" t="s">
        <v>124</v>
      </c>
      <c r="C33" s="377" t="s">
        <v>112</v>
      </c>
      <c r="D33" s="519" t="s">
        <v>113</v>
      </c>
      <c r="E33" s="520" t="s">
        <v>114</v>
      </c>
      <c r="F33" s="398" t="s">
        <v>115</v>
      </c>
      <c r="G33" s="395"/>
      <c r="H33" s="395"/>
      <c r="I33" s="395"/>
      <c r="J33" s="61"/>
      <c r="K33" s="396"/>
      <c r="L33" s="517"/>
    </row>
    <row r="34" spans="1:12" ht="16.5" thickBot="1">
      <c r="A34" s="521">
        <v>1</v>
      </c>
      <c r="B34" s="522" t="s">
        <v>9</v>
      </c>
      <c r="C34" s="523">
        <v>5000</v>
      </c>
      <c r="D34" s="523">
        <v>45000</v>
      </c>
      <c r="E34" s="523">
        <v>69384</v>
      </c>
      <c r="F34" s="572">
        <f>SUM(C34:E34)</f>
        <v>119384</v>
      </c>
      <c r="G34" s="569"/>
      <c r="H34" s="569"/>
      <c r="I34" s="570"/>
      <c r="J34" s="570"/>
      <c r="K34" s="570"/>
      <c r="L34" s="517"/>
    </row>
    <row r="35" spans="1:12" ht="16.5" thickBot="1">
      <c r="A35" s="524"/>
      <c r="B35" s="524" t="s">
        <v>128</v>
      </c>
      <c r="C35" s="525">
        <f t="shared" ref="C35:F35" si="0">SUM(C34)</f>
        <v>5000</v>
      </c>
      <c r="D35" s="525">
        <f t="shared" si="0"/>
        <v>45000</v>
      </c>
      <c r="E35" s="525">
        <f t="shared" si="0"/>
        <v>69384</v>
      </c>
      <c r="F35" s="526">
        <f t="shared" si="0"/>
        <v>119384</v>
      </c>
      <c r="G35" s="571"/>
      <c r="H35" s="571"/>
      <c r="I35" s="571"/>
      <c r="J35" s="571"/>
      <c r="K35" s="571"/>
      <c r="L35" s="517"/>
    </row>
    <row r="36" spans="1:12">
      <c r="A36" s="477"/>
      <c r="B36" s="477"/>
      <c r="C36" s="461"/>
      <c r="D36" s="461"/>
      <c r="E36" s="461"/>
      <c r="F36" s="517"/>
      <c r="G36" s="517"/>
      <c r="H36" s="517"/>
      <c r="I36" s="517"/>
      <c r="J36" s="517"/>
      <c r="K36" s="517"/>
      <c r="L36" s="517"/>
    </row>
    <row r="37" spans="1:12">
      <c r="D37" s="517"/>
      <c r="E37" s="517"/>
      <c r="F37" s="517"/>
    </row>
    <row r="38" spans="1:12">
      <c r="A38" s="1" t="s">
        <v>108</v>
      </c>
      <c r="C38" s="1"/>
    </row>
    <row r="39" spans="1:12">
      <c r="A39" s="1" t="s">
        <v>109</v>
      </c>
      <c r="B39" s="178"/>
    </row>
  </sheetData>
  <pageMargins left="0.70866141732283472" right="0.19685039370078741" top="0.19685039370078741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0" workbookViewId="0">
      <selection activeCell="H42" sqref="H42:H43"/>
    </sheetView>
  </sheetViews>
  <sheetFormatPr defaultRowHeight="15"/>
  <cols>
    <col min="1" max="1" width="5.28515625" style="178" customWidth="1"/>
    <col min="2" max="2" width="22" style="178" customWidth="1"/>
    <col min="3" max="3" width="22.140625" style="178" customWidth="1"/>
    <col min="4" max="4" width="14.140625" style="178" customWidth="1"/>
    <col min="5" max="5" width="11.85546875" style="178" customWidth="1"/>
    <col min="6" max="6" width="12.28515625" style="178" bestFit="1" customWidth="1"/>
    <col min="7" max="7" width="13.7109375" style="178" customWidth="1"/>
    <col min="8" max="8" width="14.140625" style="178" customWidth="1"/>
    <col min="9" max="9" width="12.42578125" style="178" customWidth="1"/>
    <col min="10" max="10" width="11" style="178" customWidth="1"/>
    <col min="11" max="11" width="12.85546875" style="178" customWidth="1"/>
    <col min="12" max="12" width="10.140625" style="178" bestFit="1" customWidth="1"/>
    <col min="13" max="13" width="9.85546875" style="178" bestFit="1" customWidth="1"/>
    <col min="14" max="16384" width="9.140625" style="178"/>
  </cols>
  <sheetData>
    <row r="1" spans="1:14">
      <c r="A1" s="161" t="s">
        <v>0</v>
      </c>
      <c r="B1" s="161"/>
      <c r="C1" s="161"/>
      <c r="D1" s="161"/>
      <c r="E1" s="161"/>
      <c r="F1" s="161"/>
      <c r="I1" s="161"/>
      <c r="J1" s="161"/>
      <c r="K1" s="161"/>
      <c r="L1" s="161"/>
      <c r="M1" s="161"/>
      <c r="N1" s="161"/>
    </row>
    <row r="2" spans="1:14" ht="15.75">
      <c r="A2" s="164" t="s">
        <v>213</v>
      </c>
      <c r="B2" s="165"/>
      <c r="C2" s="161"/>
      <c r="D2" s="161"/>
      <c r="E2" s="161"/>
      <c r="F2" s="161"/>
      <c r="I2" s="161"/>
      <c r="J2" s="161"/>
      <c r="K2" s="161"/>
      <c r="L2" s="161"/>
      <c r="M2" s="161"/>
      <c r="N2" s="161"/>
    </row>
    <row r="3" spans="1:14">
      <c r="A3" s="4" t="s">
        <v>37</v>
      </c>
      <c r="B3" s="4"/>
      <c r="C3" s="163"/>
      <c r="D3" s="4" t="s">
        <v>154</v>
      </c>
      <c r="E3" s="163"/>
      <c r="F3" s="338"/>
      <c r="H3" s="4" t="s">
        <v>155</v>
      </c>
      <c r="J3" s="161"/>
      <c r="K3" s="161"/>
      <c r="L3" s="161"/>
      <c r="M3" s="161"/>
      <c r="N3" s="161"/>
    </row>
    <row r="4" spans="1:14">
      <c r="A4" s="4" t="s">
        <v>1</v>
      </c>
      <c r="B4" s="4"/>
      <c r="C4" s="163"/>
      <c r="D4" s="4" t="s">
        <v>156</v>
      </c>
      <c r="E4" s="163"/>
      <c r="F4" s="338"/>
      <c r="H4" s="4" t="s">
        <v>2</v>
      </c>
      <c r="J4" s="161"/>
      <c r="K4" s="161"/>
      <c r="L4" s="161"/>
      <c r="M4" s="161"/>
      <c r="N4" s="161"/>
    </row>
    <row r="5" spans="1:14">
      <c r="A5" s="1"/>
      <c r="B5" s="1"/>
      <c r="C5" s="161"/>
      <c r="D5" s="161"/>
      <c r="E5" s="1"/>
      <c r="F5" s="161"/>
      <c r="G5" s="161"/>
      <c r="I5" s="1"/>
      <c r="J5" s="161"/>
      <c r="K5" s="161"/>
      <c r="L5" s="161"/>
      <c r="M5" s="161"/>
      <c r="N5" s="161"/>
    </row>
    <row r="6" spans="1:14">
      <c r="I6" s="161"/>
      <c r="J6" s="161"/>
      <c r="K6" s="161"/>
      <c r="L6" s="161"/>
      <c r="M6" s="161"/>
      <c r="N6" s="161"/>
    </row>
    <row r="7" spans="1:14">
      <c r="C7" s="8" t="s">
        <v>193</v>
      </c>
      <c r="D7" s="8"/>
      <c r="E7" s="8"/>
      <c r="H7" s="161"/>
      <c r="I7" s="161"/>
      <c r="J7" s="161"/>
      <c r="K7" s="161"/>
      <c r="L7" s="161"/>
      <c r="M7" s="161"/>
      <c r="N7" s="161"/>
    </row>
    <row r="8" spans="1:14">
      <c r="A8" s="6"/>
      <c r="B8" s="221"/>
      <c r="C8" s="6" t="s">
        <v>204</v>
      </c>
      <c r="D8" s="221"/>
      <c r="E8" s="6"/>
      <c r="H8" s="161"/>
      <c r="I8" s="161"/>
      <c r="J8" s="161"/>
      <c r="K8" s="161"/>
      <c r="L8" s="161"/>
      <c r="M8" s="161"/>
      <c r="N8" s="161"/>
    </row>
    <row r="9" spans="1:14">
      <c r="A9" s="6"/>
      <c r="B9" s="221"/>
      <c r="C9" s="6"/>
      <c r="D9" s="6"/>
      <c r="E9" s="6"/>
      <c r="H9" s="161"/>
      <c r="K9" s="161"/>
      <c r="L9" s="161"/>
      <c r="M9" s="161"/>
      <c r="N9" s="161"/>
    </row>
    <row r="10" spans="1:14" ht="15.75">
      <c r="A10" s="527" t="s">
        <v>158</v>
      </c>
      <c r="B10" s="527"/>
      <c r="C10" s="205">
        <v>33711.800000000003</v>
      </c>
      <c r="D10" s="6" t="s">
        <v>159</v>
      </c>
      <c r="E10" s="221"/>
      <c r="F10" s="343"/>
      <c r="G10" s="422"/>
      <c r="H10" s="154"/>
      <c r="I10" s="154"/>
      <c r="J10" s="154"/>
      <c r="K10" s="154"/>
      <c r="L10" s="161"/>
      <c r="M10" s="161"/>
      <c r="N10" s="161"/>
    </row>
    <row r="11" spans="1:14" ht="15.75" thickBot="1">
      <c r="A11" s="193"/>
      <c r="B11" s="193"/>
      <c r="C11" s="6"/>
      <c r="D11" s="6"/>
      <c r="H11" s="161"/>
      <c r="I11" s="161"/>
      <c r="J11" s="161"/>
      <c r="K11" s="161"/>
      <c r="L11" s="161"/>
      <c r="M11" s="161"/>
      <c r="N11" s="161"/>
    </row>
    <row r="12" spans="1:14" ht="26.25" thickBot="1">
      <c r="A12" s="313" t="s">
        <v>4</v>
      </c>
      <c r="B12" s="314" t="s">
        <v>124</v>
      </c>
      <c r="C12" s="315" t="s">
        <v>137</v>
      </c>
      <c r="D12" s="315" t="s">
        <v>138</v>
      </c>
      <c r="E12" s="315" t="s">
        <v>139</v>
      </c>
      <c r="F12" s="316" t="s">
        <v>143</v>
      </c>
      <c r="G12" s="316" t="s">
        <v>144</v>
      </c>
      <c r="H12" s="317" t="s">
        <v>145</v>
      </c>
      <c r="I12" s="467"/>
      <c r="J12" s="434"/>
    </row>
    <row r="13" spans="1:14" ht="18" customHeight="1">
      <c r="A13" s="528">
        <v>1</v>
      </c>
      <c r="B13" s="529" t="s">
        <v>14</v>
      </c>
      <c r="C13" s="530">
        <v>146</v>
      </c>
      <c r="D13" s="530">
        <v>77.5</v>
      </c>
      <c r="E13" s="530">
        <v>35</v>
      </c>
      <c r="F13" s="531">
        <f>SUM(C13:E13)</f>
        <v>258.5</v>
      </c>
      <c r="G13" s="532">
        <v>0</v>
      </c>
      <c r="H13" s="531">
        <f>F13+G13</f>
        <v>258.5</v>
      </c>
      <c r="I13" s="434"/>
      <c r="J13" s="434"/>
    </row>
    <row r="14" spans="1:14" ht="18" customHeight="1">
      <c r="A14" s="533">
        <v>2</v>
      </c>
      <c r="B14" s="534" t="s">
        <v>15</v>
      </c>
      <c r="C14" s="535">
        <v>40</v>
      </c>
      <c r="D14" s="535">
        <v>72</v>
      </c>
      <c r="E14" s="535">
        <v>17</v>
      </c>
      <c r="F14" s="531">
        <f t="shared" ref="F14:F15" si="0">SUM(C14:E14)</f>
        <v>129</v>
      </c>
      <c r="G14" s="536">
        <v>0</v>
      </c>
      <c r="H14" s="531">
        <f t="shared" ref="H14:H15" si="1">F14+G14</f>
        <v>129</v>
      </c>
      <c r="I14" s="434"/>
      <c r="J14" s="434"/>
    </row>
    <row r="15" spans="1:14" ht="18" customHeight="1" thickBot="1">
      <c r="A15" s="537">
        <v>3</v>
      </c>
      <c r="B15" s="538" t="s">
        <v>44</v>
      </c>
      <c r="C15" s="539">
        <v>174</v>
      </c>
      <c r="D15" s="539">
        <v>46</v>
      </c>
      <c r="E15" s="539">
        <v>17</v>
      </c>
      <c r="F15" s="531">
        <f t="shared" si="0"/>
        <v>237</v>
      </c>
      <c r="G15" s="536">
        <v>0</v>
      </c>
      <c r="H15" s="531">
        <f t="shared" si="1"/>
        <v>237</v>
      </c>
      <c r="I15" s="434"/>
      <c r="J15" s="434"/>
    </row>
    <row r="16" spans="1:14" ht="18" customHeight="1" thickBot="1">
      <c r="A16" s="334"/>
      <c r="B16" s="264" t="s">
        <v>149</v>
      </c>
      <c r="C16" s="265">
        <f t="shared" ref="C16:G16" si="2">SUM(C11:C14)</f>
        <v>186</v>
      </c>
      <c r="D16" s="265">
        <f>SUM(D13:D15)</f>
        <v>195.5</v>
      </c>
      <c r="E16" s="265">
        <f>SUM(E13:E15)</f>
        <v>69</v>
      </c>
      <c r="F16" s="265">
        <f>SUM(F13:F15)</f>
        <v>624.5</v>
      </c>
      <c r="G16" s="265">
        <f t="shared" si="2"/>
        <v>0</v>
      </c>
      <c r="H16" s="265">
        <f>SUM(H13:H15)</f>
        <v>624.5</v>
      </c>
      <c r="I16" s="472"/>
      <c r="J16" s="434"/>
    </row>
    <row r="17" spans="1:10">
      <c r="I17" s="434"/>
      <c r="J17" s="434"/>
    </row>
    <row r="18" spans="1:10">
      <c r="I18" s="434"/>
      <c r="J18" s="434"/>
    </row>
    <row r="19" spans="1:10">
      <c r="A19" s="1" t="s">
        <v>205</v>
      </c>
      <c r="B19" s="161"/>
      <c r="C19" s="161"/>
      <c r="D19" s="161"/>
      <c r="E19" s="161"/>
      <c r="F19" s="161"/>
      <c r="G19" s="479">
        <f>C10</f>
        <v>33711.800000000003</v>
      </c>
      <c r="H19" s="461" t="s">
        <v>161</v>
      </c>
    </row>
    <row r="20" spans="1:10">
      <c r="A20" s="1"/>
      <c r="B20" s="161"/>
      <c r="C20" s="161"/>
      <c r="D20" s="161"/>
      <c r="E20" s="161"/>
      <c r="F20" s="161"/>
      <c r="G20" s="479"/>
      <c r="H20" s="461"/>
    </row>
    <row r="21" spans="1:10" ht="15.75">
      <c r="A21" s="42" t="s">
        <v>206</v>
      </c>
      <c r="B21" s="373"/>
      <c r="C21" s="373"/>
      <c r="D21" s="373"/>
      <c r="E21" s="373"/>
      <c r="F21" s="373"/>
      <c r="G21" s="373"/>
      <c r="H21" s="461"/>
    </row>
    <row r="22" spans="1:10" ht="15.75">
      <c r="A22" s="42" t="s">
        <v>169</v>
      </c>
      <c r="B22" s="373"/>
      <c r="C22" s="373"/>
      <c r="D22" s="373"/>
      <c r="E22" s="373"/>
      <c r="F22" s="373"/>
      <c r="G22" s="373"/>
      <c r="H22" s="461"/>
    </row>
    <row r="23" spans="1:10" ht="15.75">
      <c r="A23" s="42" t="s">
        <v>170</v>
      </c>
      <c r="B23" s="373"/>
      <c r="C23" s="373"/>
      <c r="D23" s="373"/>
      <c r="E23" s="373"/>
      <c r="F23" s="373"/>
      <c r="G23" s="373"/>
      <c r="H23" s="461"/>
    </row>
    <row r="24" spans="1:10">
      <c r="A24" s="1"/>
      <c r="B24" s="161"/>
      <c r="C24" s="540"/>
      <c r="D24" s="8"/>
      <c r="E24" s="8"/>
      <c r="F24" s="8"/>
      <c r="G24" s="8"/>
      <c r="H24" s="461"/>
    </row>
    <row r="25" spans="1:10" ht="15.75">
      <c r="A25" s="354" t="s">
        <v>162</v>
      </c>
      <c r="B25" s="161"/>
      <c r="C25" s="161"/>
      <c r="D25" s="161"/>
      <c r="E25" s="187"/>
      <c r="F25" s="8"/>
      <c r="G25" s="8"/>
      <c r="H25" s="461"/>
    </row>
    <row r="26" spans="1:10" ht="16.5" thickBot="1">
      <c r="A26" s="354"/>
      <c r="B26" s="161"/>
      <c r="C26" s="161"/>
      <c r="D26" s="541"/>
      <c r="E26" s="542"/>
      <c r="F26" s="8"/>
      <c r="G26" s="8"/>
      <c r="H26" s="461"/>
    </row>
    <row r="27" spans="1:10" ht="16.5" thickBot="1">
      <c r="A27" s="354"/>
      <c r="B27" s="543" t="s">
        <v>163</v>
      </c>
      <c r="C27" s="544" t="s">
        <v>164</v>
      </c>
      <c r="D27" s="545"/>
      <c r="E27" s="546"/>
      <c r="F27" s="547"/>
      <c r="G27" s="8"/>
      <c r="H27" s="461"/>
    </row>
    <row r="28" spans="1:10" ht="15.75">
      <c r="A28" s="354"/>
      <c r="B28" s="521" t="s">
        <v>118</v>
      </c>
      <c r="C28" s="457">
        <f>G19</f>
        <v>33711.800000000003</v>
      </c>
      <c r="D28" s="540"/>
      <c r="E28" s="173"/>
      <c r="F28" s="547"/>
      <c r="G28" s="8"/>
      <c r="H28" s="461"/>
    </row>
    <row r="29" spans="1:10" ht="16.5" thickBot="1">
      <c r="A29" s="354"/>
      <c r="B29" s="548" t="s">
        <v>165</v>
      </c>
      <c r="C29" s="549">
        <f>ROUND(C28/F16,4)</f>
        <v>53.982100000000003</v>
      </c>
      <c r="D29" s="384"/>
      <c r="E29" s="173"/>
      <c r="F29" s="8"/>
      <c r="G29" s="8"/>
      <c r="H29" s="461"/>
    </row>
    <row r="30" spans="1:10">
      <c r="A30" s="477"/>
      <c r="B30" s="477"/>
      <c r="C30" s="540"/>
      <c r="D30" s="8"/>
      <c r="E30" s="8"/>
      <c r="F30" s="8"/>
      <c r="G30" s="8"/>
      <c r="H30" s="461"/>
    </row>
    <row r="31" spans="1:10" ht="15.75" thickBot="1">
      <c r="A31" s="477"/>
      <c r="B31" s="477"/>
      <c r="C31" s="540"/>
      <c r="D31" s="8"/>
      <c r="E31" s="8"/>
      <c r="F31" s="8"/>
      <c r="G31" s="8"/>
      <c r="H31" s="461"/>
    </row>
    <row r="32" spans="1:10" ht="16.5" thickBot="1">
      <c r="A32" s="550" t="s">
        <v>4</v>
      </c>
      <c r="B32" s="551" t="s">
        <v>124</v>
      </c>
      <c r="C32" s="367" t="s">
        <v>166</v>
      </c>
      <c r="E32" s="8"/>
      <c r="F32" s="8"/>
      <c r="G32" s="8"/>
      <c r="H32" s="461"/>
    </row>
    <row r="33" spans="1:13" ht="16.5">
      <c r="A33" s="325">
        <v>1</v>
      </c>
      <c r="B33" s="326" t="s">
        <v>14</v>
      </c>
      <c r="C33" s="552">
        <v>13953.8</v>
      </c>
      <c r="D33" s="8"/>
      <c r="E33" s="8"/>
      <c r="F33" s="8"/>
      <c r="G33" s="8"/>
      <c r="H33" s="461"/>
    </row>
    <row r="34" spans="1:13" ht="16.5">
      <c r="A34" s="55">
        <v>2</v>
      </c>
      <c r="B34" s="54" t="s">
        <v>15</v>
      </c>
      <c r="C34" s="552">
        <f t="shared" ref="C34:C35" si="3">ROUND(C$29*H14,0)</f>
        <v>6964</v>
      </c>
      <c r="D34" s="8"/>
      <c r="E34" s="8"/>
      <c r="F34" s="8"/>
      <c r="G34" s="8"/>
      <c r="H34" s="461"/>
    </row>
    <row r="35" spans="1:13" ht="17.25" thickBot="1">
      <c r="A35" s="56">
        <v>3</v>
      </c>
      <c r="B35" s="332" t="s">
        <v>44</v>
      </c>
      <c r="C35" s="552">
        <f t="shared" si="3"/>
        <v>12794</v>
      </c>
      <c r="D35" s="8"/>
      <c r="E35" s="8"/>
      <c r="F35" s="8"/>
      <c r="G35" s="8"/>
      <c r="H35" s="461"/>
    </row>
    <row r="36" spans="1:13" ht="16.5" thickBot="1">
      <c r="A36" s="334"/>
      <c r="B36" s="454" t="s">
        <v>149</v>
      </c>
      <c r="C36" s="553">
        <f>SUM(C33:C35)</f>
        <v>33711.800000000003</v>
      </c>
      <c r="D36" s="554" t="s">
        <v>179</v>
      </c>
      <c r="E36" s="555" t="str">
        <f>IF(C36&lt;&gt;C10,"eroare","ok")</f>
        <v>ok</v>
      </c>
      <c r="F36" s="8">
        <f>C36-G19</f>
        <v>0</v>
      </c>
      <c r="G36" s="8"/>
      <c r="H36" s="461"/>
    </row>
    <row r="37" spans="1:13">
      <c r="A37" s="477"/>
      <c r="B37" s="477"/>
      <c r="C37" s="540"/>
      <c r="D37" s="8"/>
      <c r="E37" s="8"/>
      <c r="F37" s="8"/>
      <c r="G37" s="8"/>
      <c r="H37" s="461"/>
    </row>
    <row r="38" spans="1:13">
      <c r="A38" s="8" t="s">
        <v>193</v>
      </c>
      <c r="B38" s="556"/>
      <c r="C38" s="161"/>
      <c r="D38" s="161"/>
      <c r="E38" s="161"/>
      <c r="F38" s="161"/>
      <c r="G38" s="161"/>
      <c r="H38" s="461"/>
    </row>
    <row r="39" spans="1:13" ht="15.75" thickBot="1">
      <c r="A39" s="161"/>
      <c r="B39" s="161"/>
      <c r="C39" s="161"/>
      <c r="D39" s="541"/>
      <c r="E39" s="541"/>
      <c r="F39" s="541"/>
      <c r="G39" s="541"/>
      <c r="H39" s="461"/>
      <c r="I39" s="434"/>
      <c r="J39" s="434"/>
      <c r="K39" s="434"/>
      <c r="L39" s="434"/>
    </row>
    <row r="40" spans="1:13" ht="17.25" thickBot="1">
      <c r="A40" s="557" t="s">
        <v>4</v>
      </c>
      <c r="B40" s="557" t="s">
        <v>124</v>
      </c>
      <c r="C40" s="377" t="s">
        <v>112</v>
      </c>
      <c r="D40" s="519" t="s">
        <v>113</v>
      </c>
      <c r="E40" s="520" t="s">
        <v>114</v>
      </c>
      <c r="F40" s="398" t="s">
        <v>115</v>
      </c>
      <c r="G40" s="395"/>
      <c r="H40" s="395"/>
      <c r="I40" s="395"/>
      <c r="J40" s="61"/>
      <c r="K40" s="573"/>
      <c r="L40" s="434"/>
    </row>
    <row r="41" spans="1:13" ht="16.5">
      <c r="A41" s="325">
        <v>1</v>
      </c>
      <c r="B41" s="14" t="s">
        <v>14</v>
      </c>
      <c r="C41" s="574">
        <v>2277</v>
      </c>
      <c r="D41" s="552">
        <v>5010</v>
      </c>
      <c r="E41" s="552">
        <v>6666.8</v>
      </c>
      <c r="F41" s="575">
        <f>SUM(C41:E41)</f>
        <v>13953.8</v>
      </c>
      <c r="G41" s="540"/>
      <c r="H41" s="540"/>
      <c r="I41" s="540"/>
      <c r="J41" s="540"/>
      <c r="K41" s="433"/>
      <c r="L41" s="433"/>
      <c r="M41" s="200"/>
    </row>
    <row r="42" spans="1:13" ht="16.5">
      <c r="A42" s="55">
        <v>2</v>
      </c>
      <c r="B42" s="16" t="s">
        <v>15</v>
      </c>
      <c r="C42" s="574">
        <v>1136</v>
      </c>
      <c r="D42" s="552">
        <v>2501</v>
      </c>
      <c r="E42" s="552">
        <v>3327</v>
      </c>
      <c r="F42" s="575">
        <f t="shared" ref="F42:F43" si="4">SUM(C42:E42)</f>
        <v>6964</v>
      </c>
      <c r="G42" s="540"/>
      <c r="H42" s="561" t="s">
        <v>108</v>
      </c>
      <c r="I42" s="540"/>
      <c r="J42" s="540"/>
      <c r="K42" s="433"/>
      <c r="L42" s="433"/>
      <c r="M42" s="200"/>
    </row>
    <row r="43" spans="1:13" ht="17.25" thickBot="1">
      <c r="A43" s="56">
        <v>3</v>
      </c>
      <c r="B43" s="558" t="s">
        <v>44</v>
      </c>
      <c r="C43" s="574">
        <v>2087</v>
      </c>
      <c r="D43" s="552">
        <v>4594</v>
      </c>
      <c r="E43" s="552">
        <v>6113</v>
      </c>
      <c r="F43" s="575">
        <f t="shared" si="4"/>
        <v>12794</v>
      </c>
      <c r="G43" s="540"/>
      <c r="H43" s="561" t="s">
        <v>109</v>
      </c>
      <c r="I43" s="540"/>
      <c r="J43" s="540"/>
      <c r="K43" s="433"/>
      <c r="L43" s="433"/>
      <c r="M43" s="200"/>
    </row>
    <row r="44" spans="1:13" ht="15.75" thickBot="1">
      <c r="A44" s="492"/>
      <c r="B44" s="493" t="s">
        <v>128</v>
      </c>
      <c r="C44" s="559">
        <f t="shared" ref="C44:F44" si="5">SUM(C41:C43)</f>
        <v>5500</v>
      </c>
      <c r="D44" s="559">
        <f t="shared" si="5"/>
        <v>12105</v>
      </c>
      <c r="E44" s="559">
        <f t="shared" si="5"/>
        <v>16106.8</v>
      </c>
      <c r="F44" s="560">
        <f t="shared" si="5"/>
        <v>33711.800000000003</v>
      </c>
      <c r="G44" s="8"/>
      <c r="H44" s="8"/>
      <c r="I44" s="8"/>
      <c r="J44" s="8"/>
      <c r="K44" s="8"/>
      <c r="L44" s="433"/>
      <c r="M44" s="200"/>
    </row>
    <row r="45" spans="1:13">
      <c r="A45" s="477"/>
      <c r="B45" s="477"/>
      <c r="C45" s="8"/>
      <c r="D45" s="8"/>
      <c r="E45" s="8"/>
      <c r="F45" s="8"/>
      <c r="G45" s="8"/>
      <c r="H45" s="8"/>
      <c r="I45" s="8"/>
      <c r="J45" s="8"/>
      <c r="K45" s="8"/>
      <c r="L45" s="433"/>
      <c r="M45" s="200"/>
    </row>
    <row r="46" spans="1:13">
      <c r="B46" s="561"/>
      <c r="C46" s="200"/>
      <c r="D46" s="200"/>
      <c r="E46" s="200"/>
      <c r="F46" s="200"/>
      <c r="G46" s="433"/>
      <c r="H46" s="433"/>
      <c r="I46" s="433"/>
      <c r="J46" s="433"/>
      <c r="K46" s="433"/>
      <c r="L46" s="434"/>
    </row>
    <row r="47" spans="1:13">
      <c r="B47" s="561"/>
      <c r="C47" s="182"/>
      <c r="D47" s="200"/>
      <c r="H47" s="200"/>
      <c r="K47" s="200"/>
    </row>
    <row r="48" spans="1:13">
      <c r="C48" s="200"/>
      <c r="D48" s="200"/>
      <c r="E48" s="200"/>
      <c r="F48" s="200"/>
      <c r="G48" s="200"/>
      <c r="H48" s="200"/>
      <c r="I48" s="200"/>
      <c r="J48" s="200"/>
    </row>
    <row r="49" spans="1:6">
      <c r="A49" s="562"/>
      <c r="B49" s="556"/>
      <c r="D49" s="200"/>
    </row>
    <row r="50" spans="1:6">
      <c r="C50" s="200"/>
      <c r="D50" s="200"/>
      <c r="E50" s="200"/>
      <c r="F50" s="200"/>
    </row>
  </sheetData>
  <pageMargins left="0.39370078740157483" right="0.19685039370078741" top="0.19685039370078741" bottom="0.1968503937007874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L44" sqref="L44"/>
    </sheetView>
  </sheetViews>
  <sheetFormatPr defaultRowHeight="15.75"/>
  <cols>
    <col min="1" max="1" width="9.140625" style="40"/>
    <col min="2" max="2" width="23.5703125" style="40" customWidth="1"/>
    <col min="3" max="3" width="16.42578125" style="40" customWidth="1"/>
    <col min="4" max="4" width="14.85546875" style="40" bestFit="1" customWidth="1"/>
    <col min="5" max="5" width="11.140625" style="40" customWidth="1"/>
    <col min="6" max="6" width="13.42578125" style="40" bestFit="1" customWidth="1"/>
    <col min="7" max="7" width="14.42578125" style="40" bestFit="1" customWidth="1"/>
    <col min="8" max="8" width="17.28515625" style="40" customWidth="1"/>
    <col min="9" max="9" width="10.140625" style="40" bestFit="1" customWidth="1"/>
    <col min="10" max="16384" width="9.140625" style="40"/>
  </cols>
  <sheetData>
    <row r="1" spans="1:9">
      <c r="A1" s="40" t="s">
        <v>0</v>
      </c>
    </row>
    <row r="2" spans="1:9">
      <c r="A2" s="164" t="s">
        <v>213</v>
      </c>
      <c r="B2" s="165"/>
    </row>
    <row r="3" spans="1:9">
      <c r="C3" s="39" t="s">
        <v>214</v>
      </c>
    </row>
    <row r="5" spans="1:9" ht="16.5" thickBot="1">
      <c r="B5" s="241" t="s">
        <v>123</v>
      </c>
    </row>
    <row r="6" spans="1:9" ht="16.5" thickBot="1">
      <c r="A6" s="648" t="s">
        <v>4</v>
      </c>
      <c r="B6" s="650" t="s">
        <v>124</v>
      </c>
      <c r="C6" s="652" t="s">
        <v>125</v>
      </c>
      <c r="D6" s="654" t="s">
        <v>126</v>
      </c>
      <c r="E6" s="654"/>
      <c r="F6" s="655"/>
      <c r="G6" s="656" t="s">
        <v>127</v>
      </c>
      <c r="H6" s="657"/>
      <c r="I6" s="242" t="s">
        <v>128</v>
      </c>
    </row>
    <row r="7" spans="1:9" ht="32.25" thickBot="1">
      <c r="A7" s="649"/>
      <c r="B7" s="651"/>
      <c r="C7" s="653"/>
      <c r="D7" s="243" t="s">
        <v>129</v>
      </c>
      <c r="E7" s="243" t="s">
        <v>130</v>
      </c>
      <c r="F7" s="244" t="s">
        <v>131</v>
      </c>
      <c r="G7" s="245" t="s">
        <v>132</v>
      </c>
      <c r="H7" s="246" t="s">
        <v>133</v>
      </c>
      <c r="I7" s="247"/>
    </row>
    <row r="8" spans="1:9">
      <c r="A8" s="248">
        <v>1</v>
      </c>
      <c r="B8" s="248" t="s">
        <v>134</v>
      </c>
      <c r="C8" s="249">
        <f>SUM(D8:F8)</f>
        <v>1059.5999999999999</v>
      </c>
      <c r="D8" s="250">
        <v>937.6</v>
      </c>
      <c r="E8" s="250">
        <v>24</v>
      </c>
      <c r="F8" s="250">
        <v>98</v>
      </c>
      <c r="G8" s="249">
        <v>138</v>
      </c>
      <c r="H8" s="251">
        <v>719</v>
      </c>
      <c r="I8" s="252">
        <f>C8+G8+H8</f>
        <v>1916.6</v>
      </c>
    </row>
    <row r="9" spans="1:9">
      <c r="A9" s="253">
        <v>2</v>
      </c>
      <c r="B9" s="253" t="s">
        <v>8</v>
      </c>
      <c r="C9" s="254">
        <f t="shared" ref="C9:C16" si="0">SUM(D9:F9)</f>
        <v>655.5</v>
      </c>
      <c r="D9" s="255">
        <v>548</v>
      </c>
      <c r="E9" s="255">
        <v>15</v>
      </c>
      <c r="F9" s="255">
        <v>92.5</v>
      </c>
      <c r="G9" s="254">
        <v>116</v>
      </c>
      <c r="H9" s="256">
        <v>843.5</v>
      </c>
      <c r="I9" s="257">
        <f t="shared" ref="I9:I16" si="1">C9+G9+H9</f>
        <v>1615</v>
      </c>
    </row>
    <row r="10" spans="1:9">
      <c r="A10" s="253">
        <v>3</v>
      </c>
      <c r="B10" s="253" t="s">
        <v>59</v>
      </c>
      <c r="C10" s="254">
        <f t="shared" si="0"/>
        <v>894.35</v>
      </c>
      <c r="D10" s="255">
        <v>769.22</v>
      </c>
      <c r="E10" s="255">
        <v>24</v>
      </c>
      <c r="F10" s="255">
        <v>101.13</v>
      </c>
      <c r="G10" s="254">
        <v>159</v>
      </c>
      <c r="H10" s="256">
        <v>1034.5999999999999</v>
      </c>
      <c r="I10" s="257">
        <f t="shared" si="1"/>
        <v>2087.9499999999998</v>
      </c>
    </row>
    <row r="11" spans="1:9">
      <c r="A11" s="253">
        <v>4</v>
      </c>
      <c r="B11" s="253" t="s">
        <v>135</v>
      </c>
      <c r="C11" s="254">
        <f t="shared" si="0"/>
        <v>1078</v>
      </c>
      <c r="D11" s="255">
        <v>916</v>
      </c>
      <c r="E11" s="255">
        <v>24</v>
      </c>
      <c r="F11" s="255">
        <v>138</v>
      </c>
      <c r="G11" s="254">
        <v>123</v>
      </c>
      <c r="H11" s="256">
        <v>1112</v>
      </c>
      <c r="I11" s="257">
        <f t="shared" si="1"/>
        <v>2313</v>
      </c>
    </row>
    <row r="12" spans="1:9">
      <c r="A12" s="253">
        <v>5</v>
      </c>
      <c r="B12" s="253" t="s">
        <v>58</v>
      </c>
      <c r="C12" s="254">
        <f t="shared" si="0"/>
        <v>634.91</v>
      </c>
      <c r="D12" s="255">
        <v>495.62</v>
      </c>
      <c r="E12" s="255">
        <v>24</v>
      </c>
      <c r="F12" s="255">
        <v>115.29</v>
      </c>
      <c r="G12" s="254">
        <v>141</v>
      </c>
      <c r="H12" s="256">
        <v>777.5</v>
      </c>
      <c r="I12" s="257">
        <f t="shared" si="1"/>
        <v>1553.4099999999999</v>
      </c>
    </row>
    <row r="13" spans="1:9">
      <c r="A13" s="253">
        <v>6</v>
      </c>
      <c r="B13" s="253" t="s">
        <v>41</v>
      </c>
      <c r="C13" s="254">
        <f t="shared" si="0"/>
        <v>678.56999999999994</v>
      </c>
      <c r="D13" s="255">
        <v>552</v>
      </c>
      <c r="E13" s="255">
        <v>24</v>
      </c>
      <c r="F13" s="255">
        <v>102.57</v>
      </c>
      <c r="G13" s="254">
        <v>130</v>
      </c>
      <c r="H13" s="256">
        <v>624</v>
      </c>
      <c r="I13" s="257">
        <f t="shared" si="1"/>
        <v>1432.57</v>
      </c>
    </row>
    <row r="14" spans="1:9">
      <c r="A14" s="253">
        <v>7</v>
      </c>
      <c r="B14" s="253" t="s">
        <v>9</v>
      </c>
      <c r="C14" s="254">
        <f t="shared" si="0"/>
        <v>1017.55</v>
      </c>
      <c r="D14" s="255">
        <v>732.4</v>
      </c>
      <c r="E14" s="255">
        <v>20</v>
      </c>
      <c r="F14" s="255">
        <v>265.14999999999998</v>
      </c>
      <c r="G14" s="254">
        <v>105</v>
      </c>
      <c r="H14" s="256">
        <v>430.5</v>
      </c>
      <c r="I14" s="257">
        <f t="shared" si="1"/>
        <v>1553.05</v>
      </c>
    </row>
    <row r="15" spans="1:9">
      <c r="A15" s="253">
        <v>8</v>
      </c>
      <c r="B15" s="253" t="s">
        <v>10</v>
      </c>
      <c r="C15" s="254">
        <f t="shared" si="0"/>
        <v>471.15</v>
      </c>
      <c r="D15" s="255">
        <v>186</v>
      </c>
      <c r="E15" s="255">
        <v>20</v>
      </c>
      <c r="F15" s="255">
        <v>265.14999999999998</v>
      </c>
      <c r="G15" s="254">
        <v>63</v>
      </c>
      <c r="H15" s="256">
        <v>284</v>
      </c>
      <c r="I15" s="257">
        <f t="shared" si="1"/>
        <v>818.15</v>
      </c>
    </row>
    <row r="16" spans="1:9" ht="16.5" thickBot="1">
      <c r="A16" s="253">
        <v>9</v>
      </c>
      <c r="B16" s="258" t="s">
        <v>11</v>
      </c>
      <c r="C16" s="259">
        <f t="shared" si="0"/>
        <v>421.8</v>
      </c>
      <c r="D16" s="260">
        <v>264.8</v>
      </c>
      <c r="E16" s="260">
        <v>20</v>
      </c>
      <c r="F16" s="260">
        <v>137</v>
      </c>
      <c r="G16" s="259">
        <v>83</v>
      </c>
      <c r="H16" s="261">
        <v>371.5</v>
      </c>
      <c r="I16" s="262">
        <f t="shared" si="1"/>
        <v>876.3</v>
      </c>
    </row>
    <row r="17" spans="1:9" ht="16.5" thickBot="1">
      <c r="A17" s="263"/>
      <c r="B17" s="264" t="s">
        <v>128</v>
      </c>
      <c r="C17" s="265">
        <f t="shared" ref="C17:I17" si="2">SUM(C8:C16)</f>
        <v>6911.4299999999994</v>
      </c>
      <c r="D17" s="266">
        <f t="shared" si="2"/>
        <v>5401.6399999999994</v>
      </c>
      <c r="E17" s="266">
        <f t="shared" si="2"/>
        <v>195</v>
      </c>
      <c r="F17" s="266">
        <f t="shared" si="2"/>
        <v>1314.79</v>
      </c>
      <c r="G17" s="267">
        <f t="shared" si="2"/>
        <v>1058</v>
      </c>
      <c r="H17" s="268">
        <f t="shared" si="2"/>
        <v>6196.6</v>
      </c>
      <c r="I17" s="269">
        <f t="shared" si="2"/>
        <v>14166.029999999997</v>
      </c>
    </row>
    <row r="19" spans="1:9" ht="16.5" thickBot="1">
      <c r="B19" s="241" t="s">
        <v>136</v>
      </c>
      <c r="G19" s="270"/>
      <c r="H19" s="270"/>
    </row>
    <row r="20" spans="1:9" ht="32.25" thickBot="1">
      <c r="A20" s="271" t="s">
        <v>4</v>
      </c>
      <c r="B20" s="272" t="s">
        <v>124</v>
      </c>
      <c r="C20" s="273" t="s">
        <v>137</v>
      </c>
      <c r="D20" s="274" t="s">
        <v>138</v>
      </c>
      <c r="E20" s="275" t="s">
        <v>139</v>
      </c>
      <c r="F20" s="276" t="s">
        <v>140</v>
      </c>
      <c r="G20" s="277"/>
      <c r="H20" s="277"/>
    </row>
    <row r="21" spans="1:9">
      <c r="A21" s="271">
        <v>0</v>
      </c>
      <c r="B21" s="278">
        <v>1</v>
      </c>
      <c r="C21" s="279">
        <v>2</v>
      </c>
      <c r="D21" s="279">
        <v>3</v>
      </c>
      <c r="E21" s="280">
        <v>4</v>
      </c>
      <c r="F21" s="281" t="s">
        <v>141</v>
      </c>
      <c r="G21" s="270"/>
      <c r="H21" s="270"/>
    </row>
    <row r="22" spans="1:9">
      <c r="A22" s="282">
        <v>1</v>
      </c>
      <c r="B22" s="282" t="s">
        <v>9</v>
      </c>
      <c r="C22" s="283">
        <v>9</v>
      </c>
      <c r="D22" s="283">
        <v>148</v>
      </c>
      <c r="E22" s="283">
        <v>12</v>
      </c>
      <c r="F22" s="284">
        <f>SUM(C22:E22)</f>
        <v>169</v>
      </c>
      <c r="G22" s="270"/>
      <c r="H22" s="270"/>
    </row>
    <row r="23" spans="1:9" ht="16.5" thickBot="1">
      <c r="A23" s="285">
        <v>2</v>
      </c>
      <c r="B23" s="285" t="s">
        <v>142</v>
      </c>
      <c r="C23" s="286">
        <v>4</v>
      </c>
      <c r="D23" s="286">
        <v>30</v>
      </c>
      <c r="E23" s="286">
        <v>17</v>
      </c>
      <c r="F23" s="287">
        <f>SUM(C23:E23)</f>
        <v>51</v>
      </c>
      <c r="G23" s="270"/>
      <c r="H23" s="270"/>
    </row>
    <row r="24" spans="1:9" ht="16.5" thickBot="1">
      <c r="A24" s="288"/>
      <c r="B24" s="289" t="s">
        <v>128</v>
      </c>
      <c r="C24" s="290">
        <f>SUM(C22:C23)</f>
        <v>13</v>
      </c>
      <c r="D24" s="290">
        <f>SUM(D22:D23)</f>
        <v>178</v>
      </c>
      <c r="E24" s="291">
        <f>SUM(E22:E23)</f>
        <v>29</v>
      </c>
      <c r="F24" s="290">
        <f>SUM(F22:F23)</f>
        <v>220</v>
      </c>
      <c r="G24" s="270"/>
      <c r="H24" s="270"/>
    </row>
    <row r="25" spans="1:9">
      <c r="A25" s="292"/>
      <c r="B25" s="292"/>
      <c r="C25" s="293"/>
      <c r="D25" s="293"/>
      <c r="E25" s="293"/>
      <c r="F25" s="293"/>
      <c r="G25" s="270"/>
      <c r="H25" s="270"/>
    </row>
    <row r="26" spans="1:9" ht="16.5" thickBot="1">
      <c r="B26" s="241" t="s">
        <v>17</v>
      </c>
    </row>
    <row r="27" spans="1:9" ht="30.75" thickBot="1">
      <c r="A27" s="294" t="s">
        <v>4</v>
      </c>
      <c r="B27" s="295" t="s">
        <v>124</v>
      </c>
      <c r="C27" s="296" t="s">
        <v>137</v>
      </c>
      <c r="D27" s="296" t="s">
        <v>138</v>
      </c>
      <c r="E27" s="296" t="s">
        <v>139</v>
      </c>
      <c r="F27" s="297" t="s">
        <v>143</v>
      </c>
      <c r="G27" s="298" t="s">
        <v>144</v>
      </c>
      <c r="H27" s="299" t="s">
        <v>145</v>
      </c>
      <c r="I27" s="270"/>
    </row>
    <row r="28" spans="1:9">
      <c r="A28" s="271">
        <v>0</v>
      </c>
      <c r="B28" s="278">
        <v>1</v>
      </c>
      <c r="C28" s="279">
        <v>2</v>
      </c>
      <c r="D28" s="279">
        <v>3</v>
      </c>
      <c r="E28" s="280">
        <v>4</v>
      </c>
      <c r="F28" s="281" t="s">
        <v>141</v>
      </c>
      <c r="G28" s="300">
        <v>6</v>
      </c>
      <c r="H28" s="301">
        <v>7</v>
      </c>
      <c r="I28" s="270"/>
    </row>
    <row r="29" spans="1:9">
      <c r="A29" s="302">
        <v>1</v>
      </c>
      <c r="B29" s="303" t="s">
        <v>19</v>
      </c>
      <c r="C29" s="304">
        <v>14.87</v>
      </c>
      <c r="D29" s="304">
        <v>12.83</v>
      </c>
      <c r="E29" s="304">
        <v>28</v>
      </c>
      <c r="F29" s="305">
        <f>SUM(C29:E29)</f>
        <v>55.7</v>
      </c>
      <c r="G29" s="306">
        <v>0</v>
      </c>
      <c r="H29" s="306">
        <f>F29+G29</f>
        <v>55.7</v>
      </c>
      <c r="I29" s="307"/>
    </row>
    <row r="30" spans="1:9">
      <c r="A30" s="302">
        <v>2</v>
      </c>
      <c r="B30" s="303" t="s">
        <v>7</v>
      </c>
      <c r="C30" s="304">
        <v>10.63</v>
      </c>
      <c r="D30" s="304">
        <v>9.17</v>
      </c>
      <c r="E30" s="304">
        <v>28</v>
      </c>
      <c r="F30" s="305">
        <f t="shared" ref="F30:F36" si="3">SUM(C30:E30)</f>
        <v>47.8</v>
      </c>
      <c r="G30" s="306">
        <v>0</v>
      </c>
      <c r="H30" s="306">
        <f t="shared" ref="H30:H36" si="4">F30+G30</f>
        <v>47.8</v>
      </c>
      <c r="I30" s="307"/>
    </row>
    <row r="31" spans="1:9">
      <c r="A31" s="302">
        <v>3</v>
      </c>
      <c r="B31" s="303" t="s">
        <v>20</v>
      </c>
      <c r="C31" s="304">
        <v>12.83</v>
      </c>
      <c r="D31" s="304">
        <v>23.3</v>
      </c>
      <c r="E31" s="304">
        <v>12</v>
      </c>
      <c r="F31" s="305">
        <f t="shared" si="3"/>
        <v>48.13</v>
      </c>
      <c r="G31" s="306">
        <v>0</v>
      </c>
      <c r="H31" s="306">
        <f t="shared" si="4"/>
        <v>48.13</v>
      </c>
      <c r="I31" s="307"/>
    </row>
    <row r="32" spans="1:9">
      <c r="A32" s="302">
        <v>4</v>
      </c>
      <c r="B32" s="303" t="s">
        <v>21</v>
      </c>
      <c r="C32" s="304">
        <v>7</v>
      </c>
      <c r="D32" s="304">
        <v>5</v>
      </c>
      <c r="E32" s="304">
        <v>20</v>
      </c>
      <c r="F32" s="305">
        <f t="shared" si="3"/>
        <v>32</v>
      </c>
      <c r="G32" s="306">
        <v>0</v>
      </c>
      <c r="H32" s="306">
        <f t="shared" si="4"/>
        <v>32</v>
      </c>
      <c r="I32" s="307"/>
    </row>
    <row r="33" spans="1:10">
      <c r="A33" s="302">
        <v>5</v>
      </c>
      <c r="B33" s="303" t="s">
        <v>142</v>
      </c>
      <c r="C33" s="304">
        <v>15</v>
      </c>
      <c r="D33" s="304">
        <v>6</v>
      </c>
      <c r="E33" s="304">
        <v>17</v>
      </c>
      <c r="F33" s="305">
        <f t="shared" si="3"/>
        <v>38</v>
      </c>
      <c r="G33" s="306">
        <v>0</v>
      </c>
      <c r="H33" s="306">
        <f t="shared" si="4"/>
        <v>38</v>
      </c>
      <c r="I33" s="270"/>
    </row>
    <row r="34" spans="1:10">
      <c r="A34" s="302">
        <v>6</v>
      </c>
      <c r="B34" s="253" t="s">
        <v>11</v>
      </c>
      <c r="C34" s="304">
        <v>6.13</v>
      </c>
      <c r="D34" s="304">
        <v>3.75</v>
      </c>
      <c r="E34" s="304">
        <v>20</v>
      </c>
      <c r="F34" s="305">
        <f t="shared" si="3"/>
        <v>29.88</v>
      </c>
      <c r="G34" s="306">
        <v>0</v>
      </c>
      <c r="H34" s="306">
        <f t="shared" si="4"/>
        <v>29.88</v>
      </c>
    </row>
    <row r="35" spans="1:10">
      <c r="A35" s="302">
        <v>7</v>
      </c>
      <c r="B35" s="253" t="s">
        <v>10</v>
      </c>
      <c r="C35" s="304">
        <v>6.67</v>
      </c>
      <c r="D35" s="304">
        <v>5.68</v>
      </c>
      <c r="E35" s="304">
        <v>27</v>
      </c>
      <c r="F35" s="305">
        <f t="shared" si="3"/>
        <v>39.35</v>
      </c>
      <c r="G35" s="306">
        <v>0</v>
      </c>
      <c r="H35" s="306">
        <f t="shared" si="4"/>
        <v>39.35</v>
      </c>
    </row>
    <row r="36" spans="1:10" ht="16.5" thickBot="1">
      <c r="A36" s="308">
        <v>8</v>
      </c>
      <c r="B36" s="258" t="s">
        <v>146</v>
      </c>
      <c r="C36" s="309">
        <v>3.5</v>
      </c>
      <c r="D36" s="309">
        <v>2.84</v>
      </c>
      <c r="E36" s="309">
        <v>17</v>
      </c>
      <c r="F36" s="310">
        <f t="shared" si="3"/>
        <v>23.34</v>
      </c>
      <c r="G36" s="311">
        <v>0</v>
      </c>
      <c r="H36" s="311">
        <f t="shared" si="4"/>
        <v>23.34</v>
      </c>
    </row>
    <row r="37" spans="1:10" ht="16.5" thickBot="1">
      <c r="A37" s="288"/>
      <c r="B37" s="289" t="s">
        <v>128</v>
      </c>
      <c r="C37" s="290">
        <f>SUM(C29:C36)</f>
        <v>76.63</v>
      </c>
      <c r="D37" s="290">
        <f t="shared" ref="D37:H37" si="5">SUM(D29:D36)</f>
        <v>68.569999999999993</v>
      </c>
      <c r="E37" s="290">
        <f t="shared" si="5"/>
        <v>169</v>
      </c>
      <c r="F37" s="290">
        <f t="shared" si="5"/>
        <v>314.2</v>
      </c>
      <c r="G37" s="290">
        <f t="shared" si="5"/>
        <v>0</v>
      </c>
      <c r="H37" s="290">
        <f t="shared" si="5"/>
        <v>314.2</v>
      </c>
    </row>
    <row r="38" spans="1:10">
      <c r="A38" s="292"/>
      <c r="B38" s="292"/>
      <c r="C38" s="293"/>
      <c r="D38" s="293"/>
      <c r="E38" s="293"/>
      <c r="F38" s="293"/>
      <c r="G38" s="293"/>
      <c r="H38" s="293"/>
    </row>
    <row r="39" spans="1:10" ht="16.5" thickBot="1">
      <c r="B39" s="312" t="s">
        <v>147</v>
      </c>
    </row>
    <row r="40" spans="1:10" ht="26.25" thickBot="1">
      <c r="A40" s="313" t="s">
        <v>4</v>
      </c>
      <c r="B40" s="314" t="s">
        <v>124</v>
      </c>
      <c r="C40" s="315" t="s">
        <v>137</v>
      </c>
      <c r="D40" s="315" t="s">
        <v>138</v>
      </c>
      <c r="E40" s="315" t="s">
        <v>139</v>
      </c>
      <c r="F40" s="316" t="s">
        <v>143</v>
      </c>
      <c r="G40" s="316" t="s">
        <v>144</v>
      </c>
      <c r="H40" s="317" t="s">
        <v>145</v>
      </c>
    </row>
    <row r="41" spans="1:10" ht="16.5" thickBot="1">
      <c r="A41" s="318">
        <v>1</v>
      </c>
      <c r="B41" s="319" t="s">
        <v>9</v>
      </c>
      <c r="C41" s="320">
        <v>958</v>
      </c>
      <c r="D41" s="321">
        <v>183.5</v>
      </c>
      <c r="E41" s="321">
        <v>35</v>
      </c>
      <c r="F41" s="322">
        <f>SUM(C41:E41)</f>
        <v>1176.5</v>
      </c>
      <c r="G41" s="322">
        <v>0</v>
      </c>
      <c r="H41" s="323">
        <f>F41+G41</f>
        <v>1176.5</v>
      </c>
      <c r="I41" s="324"/>
    </row>
    <row r="43" spans="1:10" ht="16.5" thickBot="1">
      <c r="B43" s="241" t="s">
        <v>148</v>
      </c>
    </row>
    <row r="44" spans="1:10" ht="26.25" thickBot="1">
      <c r="A44" s="313" t="s">
        <v>4</v>
      </c>
      <c r="B44" s="314" t="s">
        <v>124</v>
      </c>
      <c r="C44" s="315" t="s">
        <v>137</v>
      </c>
      <c r="D44" s="315" t="s">
        <v>138</v>
      </c>
      <c r="E44" s="315" t="s">
        <v>139</v>
      </c>
      <c r="F44" s="316" t="s">
        <v>143</v>
      </c>
      <c r="G44" s="316" t="s">
        <v>144</v>
      </c>
      <c r="H44" s="317" t="s">
        <v>145</v>
      </c>
    </row>
    <row r="45" spans="1:10" ht="16.5">
      <c r="A45" s="325">
        <v>1</v>
      </c>
      <c r="B45" s="326" t="s">
        <v>14</v>
      </c>
      <c r="C45" s="327">
        <v>146</v>
      </c>
      <c r="D45" s="327">
        <v>77.5</v>
      </c>
      <c r="E45" s="327">
        <v>35</v>
      </c>
      <c r="F45" s="328">
        <f>SUM(C45:E45)</f>
        <v>258.5</v>
      </c>
      <c r="G45" s="329">
        <v>0</v>
      </c>
      <c r="H45" s="328">
        <f>F45+G45</f>
        <v>258.5</v>
      </c>
      <c r="I45" s="324"/>
    </row>
    <row r="46" spans="1:10" ht="16.5">
      <c r="A46" s="55">
        <v>2</v>
      </c>
      <c r="B46" s="54" t="s">
        <v>15</v>
      </c>
      <c r="C46" s="330">
        <v>40</v>
      </c>
      <c r="D46" s="330">
        <v>72</v>
      </c>
      <c r="E46" s="330">
        <v>17</v>
      </c>
      <c r="F46" s="328">
        <f t="shared" ref="F46:F47" si="6">SUM(C46:E46)</f>
        <v>129</v>
      </c>
      <c r="G46" s="331">
        <v>0</v>
      </c>
      <c r="H46" s="328">
        <f t="shared" ref="H46:H47" si="7">F46+G46</f>
        <v>129</v>
      </c>
      <c r="I46" s="324"/>
      <c r="J46" s="561" t="s">
        <v>108</v>
      </c>
    </row>
    <row r="47" spans="1:10" ht="17.25" thickBot="1">
      <c r="A47" s="56">
        <v>3</v>
      </c>
      <c r="B47" s="332" t="s">
        <v>44</v>
      </c>
      <c r="C47" s="333">
        <v>174</v>
      </c>
      <c r="D47" s="333">
        <v>46</v>
      </c>
      <c r="E47" s="333">
        <v>17</v>
      </c>
      <c r="F47" s="328">
        <f t="shared" si="6"/>
        <v>237</v>
      </c>
      <c r="G47" s="331">
        <v>0</v>
      </c>
      <c r="H47" s="328">
        <f t="shared" si="7"/>
        <v>237</v>
      </c>
      <c r="J47" s="561" t="s">
        <v>109</v>
      </c>
    </row>
    <row r="48" spans="1:10" ht="16.5" thickBot="1">
      <c r="A48" s="334"/>
      <c r="B48" s="264" t="s">
        <v>149</v>
      </c>
      <c r="C48" s="265">
        <f t="shared" ref="C48:G48" si="8">SUM(C43:C46)</f>
        <v>186</v>
      </c>
      <c r="D48" s="265">
        <f>SUM(D45:D47)</f>
        <v>195.5</v>
      </c>
      <c r="E48" s="265">
        <f>SUM(E45:E47)</f>
        <v>69</v>
      </c>
      <c r="F48" s="265">
        <f>SUM(F45:F47)</f>
        <v>624.5</v>
      </c>
      <c r="G48" s="265">
        <f t="shared" si="8"/>
        <v>0</v>
      </c>
      <c r="H48" s="265">
        <f>SUM(H45:H47)</f>
        <v>624.5</v>
      </c>
    </row>
    <row r="50" spans="1:1" hidden="1"/>
    <row r="51" spans="1:1" hidden="1">
      <c r="A51" s="40" t="s">
        <v>150</v>
      </c>
    </row>
    <row r="52" spans="1:1" hidden="1">
      <c r="A52" s="40" t="s">
        <v>151</v>
      </c>
    </row>
    <row r="53" spans="1:1" hidden="1">
      <c r="A53" s="40" t="s">
        <v>152</v>
      </c>
    </row>
    <row r="54" spans="1:1" hidden="1"/>
    <row r="55" spans="1:1" hidden="1">
      <c r="A55" s="40" t="s">
        <v>153</v>
      </c>
    </row>
    <row r="56" spans="1:1" hidden="1"/>
    <row r="57" spans="1:1" hidden="1"/>
  </sheetData>
  <mergeCells count="5">
    <mergeCell ref="A6:A7"/>
    <mergeCell ref="B6:B7"/>
    <mergeCell ref="C6:C7"/>
    <mergeCell ref="D6:F6"/>
    <mergeCell ref="G6:H6"/>
  </mergeCells>
  <pageMargins left="0.78740157480314965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contract  = rectificare trim IV</vt:lpstr>
      <vt:lpstr>CA rectificare</vt:lpstr>
      <vt:lpstr>suplim trim IV</vt:lpstr>
      <vt:lpstr>laboratoare </vt:lpstr>
      <vt:lpstr>eco </vt:lpstr>
      <vt:lpstr>citologie</vt:lpstr>
      <vt:lpstr>CT_RMN</vt:lpstr>
      <vt:lpstr>radiologie</vt:lpstr>
      <vt:lpstr>punctaj 10.10.2022</vt:lpstr>
      <vt:lpstr>'contract  = rectificare trim IV'!Print_Titles</vt:lpstr>
      <vt:lpstr>'laboratoare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2022-10-11T07:01:57Z</cp:lastPrinted>
  <dcterms:created xsi:type="dcterms:W3CDTF">2020-02-13T06:39:04Z</dcterms:created>
  <dcterms:modified xsi:type="dcterms:W3CDTF">2022-10-11T07:09:02Z</dcterms:modified>
</cp:coreProperties>
</file>