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\CONTR_2023\1 STOM 2023\STOMATOLOGI 2023\"/>
    </mc:Choice>
  </mc:AlternateContent>
  <bookViews>
    <workbookView xWindow="-120" yWindow="-120" windowWidth="29040" windowHeight="15990"/>
  </bookViews>
  <sheets>
    <sheet name="4.3 final-actualiz. tr.I- apr 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8" l="1"/>
  <c r="U50" i="8"/>
  <c r="V50" i="8"/>
  <c r="T10" i="8"/>
  <c r="K12" i="8"/>
  <c r="X50" i="8"/>
  <c r="Y47" i="8"/>
  <c r="Y48" i="8"/>
  <c r="Y49" i="8"/>
  <c r="Y46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28" i="8"/>
  <c r="Y17" i="8"/>
  <c r="Y18" i="8"/>
  <c r="Y19" i="8"/>
  <c r="Y20" i="8"/>
  <c r="Y21" i="8"/>
  <c r="Y22" i="8"/>
  <c r="Y23" i="8"/>
  <c r="Y24" i="8"/>
  <c r="Y25" i="8"/>
  <c r="Y26" i="8"/>
  <c r="Y16" i="8"/>
  <c r="S50" i="8"/>
  <c r="H12" i="8"/>
  <c r="H11" i="8"/>
  <c r="D58" i="8"/>
  <c r="J57" i="8"/>
  <c r="I55" i="8"/>
  <c r="Q51" i="8"/>
  <c r="B51" i="8"/>
  <c r="T50" i="8"/>
  <c r="O50" i="8"/>
  <c r="N50" i="8"/>
  <c r="K11" i="8" s="1"/>
  <c r="M11" i="8" s="1"/>
  <c r="M50" i="8"/>
  <c r="K10" i="8" s="1"/>
  <c r="H50" i="8"/>
  <c r="P49" i="8"/>
  <c r="K49" i="8"/>
  <c r="I49" i="8"/>
  <c r="J49" i="8" s="1"/>
  <c r="P48" i="8"/>
  <c r="K48" i="8"/>
  <c r="I48" i="8"/>
  <c r="J48" i="8" s="1"/>
  <c r="P47" i="8"/>
  <c r="K47" i="8"/>
  <c r="I47" i="8"/>
  <c r="J47" i="8" s="1"/>
  <c r="P46" i="8"/>
  <c r="J46" i="8"/>
  <c r="L46" i="8" s="1"/>
  <c r="I46" i="8"/>
  <c r="P44" i="8"/>
  <c r="I44" i="8"/>
  <c r="J44" i="8" s="1"/>
  <c r="L44" i="8" s="1"/>
  <c r="P43" i="8"/>
  <c r="J43" i="8"/>
  <c r="L43" i="8" s="1"/>
  <c r="I43" i="8"/>
  <c r="P42" i="8"/>
  <c r="L42" i="8"/>
  <c r="I42" i="8"/>
  <c r="J42" i="8" s="1"/>
  <c r="P41" i="8"/>
  <c r="J41" i="8"/>
  <c r="L41" i="8" s="1"/>
  <c r="I41" i="8"/>
  <c r="P40" i="8"/>
  <c r="I40" i="8"/>
  <c r="J40" i="8" s="1"/>
  <c r="L40" i="8" s="1"/>
  <c r="P39" i="8"/>
  <c r="J39" i="8"/>
  <c r="L39" i="8" s="1"/>
  <c r="I39" i="8"/>
  <c r="P38" i="8"/>
  <c r="L38" i="8"/>
  <c r="I38" i="8"/>
  <c r="J38" i="8" s="1"/>
  <c r="P37" i="8"/>
  <c r="J37" i="8"/>
  <c r="L37" i="8" s="1"/>
  <c r="I37" i="8"/>
  <c r="P36" i="8"/>
  <c r="I36" i="8"/>
  <c r="J36" i="8" s="1"/>
  <c r="L36" i="8" s="1"/>
  <c r="P35" i="8"/>
  <c r="I35" i="8"/>
  <c r="J35" i="8" s="1"/>
  <c r="P34" i="8"/>
  <c r="I34" i="8"/>
  <c r="J34" i="8" s="1"/>
  <c r="P33" i="8"/>
  <c r="J33" i="8"/>
  <c r="L33" i="8" s="1"/>
  <c r="I33" i="8"/>
  <c r="P32" i="8"/>
  <c r="L32" i="8"/>
  <c r="I32" i="8"/>
  <c r="J32" i="8" s="1"/>
  <c r="P31" i="8"/>
  <c r="J31" i="8"/>
  <c r="L31" i="8" s="1"/>
  <c r="I31" i="8"/>
  <c r="P30" i="8"/>
  <c r="I30" i="8"/>
  <c r="J30" i="8" s="1"/>
  <c r="L30" i="8" s="1"/>
  <c r="V29" i="8"/>
  <c r="P29" i="8"/>
  <c r="W29" i="8" s="1"/>
  <c r="J29" i="8"/>
  <c r="K29" i="8" s="1"/>
  <c r="I29" i="8"/>
  <c r="P28" i="8"/>
  <c r="I28" i="8"/>
  <c r="J28" i="8" s="1"/>
  <c r="L28" i="8" s="1"/>
  <c r="P26" i="8"/>
  <c r="J26" i="8"/>
  <c r="L26" i="8" s="1"/>
  <c r="I26" i="8"/>
  <c r="P25" i="8"/>
  <c r="L25" i="8"/>
  <c r="U25" i="8" s="1"/>
  <c r="V25" i="8" s="1"/>
  <c r="I25" i="8"/>
  <c r="J25" i="8" s="1"/>
  <c r="P24" i="8"/>
  <c r="J24" i="8"/>
  <c r="L24" i="8" s="1"/>
  <c r="I24" i="8"/>
  <c r="P23" i="8"/>
  <c r="I23" i="8"/>
  <c r="J23" i="8" s="1"/>
  <c r="L23" i="8" s="1"/>
  <c r="P22" i="8"/>
  <c r="J22" i="8"/>
  <c r="L22" i="8" s="1"/>
  <c r="I22" i="8"/>
  <c r="P21" i="8"/>
  <c r="L21" i="8"/>
  <c r="U21" i="8" s="1"/>
  <c r="V21" i="8" s="1"/>
  <c r="W21" i="8" s="1"/>
  <c r="I21" i="8"/>
  <c r="J21" i="8" s="1"/>
  <c r="P20" i="8"/>
  <c r="J20" i="8"/>
  <c r="L20" i="8" s="1"/>
  <c r="I20" i="8"/>
  <c r="P19" i="8"/>
  <c r="I19" i="8"/>
  <c r="J19" i="8" s="1"/>
  <c r="L19" i="8" s="1"/>
  <c r="P18" i="8"/>
  <c r="J18" i="8"/>
  <c r="L18" i="8" s="1"/>
  <c r="I18" i="8"/>
  <c r="P17" i="8"/>
  <c r="L17" i="8"/>
  <c r="U17" i="8" s="1"/>
  <c r="V17" i="8" s="1"/>
  <c r="I17" i="8"/>
  <c r="J17" i="8" s="1"/>
  <c r="P16" i="8"/>
  <c r="J16" i="8"/>
  <c r="I16" i="8"/>
  <c r="T13" i="8"/>
  <c r="V12" i="8"/>
  <c r="M12" i="8"/>
  <c r="V11" i="8"/>
  <c r="V10" i="8"/>
  <c r="K13" i="8" l="1"/>
  <c r="M10" i="8"/>
  <c r="W25" i="8"/>
  <c r="L16" i="8"/>
  <c r="J50" i="8"/>
  <c r="U19" i="8"/>
  <c r="V19" i="8" s="1"/>
  <c r="W19" i="8" s="1"/>
  <c r="U20" i="8"/>
  <c r="V20" i="8" s="1"/>
  <c r="W20" i="8" s="1"/>
  <c r="U23" i="8"/>
  <c r="V23" i="8" s="1"/>
  <c r="W23" i="8" s="1"/>
  <c r="U24" i="8"/>
  <c r="V24" i="8" s="1"/>
  <c r="W24" i="8" s="1"/>
  <c r="U28" i="8"/>
  <c r="V28" i="8" s="1"/>
  <c r="W28" i="8" s="1"/>
  <c r="U30" i="8"/>
  <c r="V30" i="8" s="1"/>
  <c r="W30" i="8" s="1"/>
  <c r="U32" i="8"/>
  <c r="V32" i="8" s="1"/>
  <c r="W32" i="8" s="1"/>
  <c r="U40" i="8"/>
  <c r="V40" i="8" s="1"/>
  <c r="W40" i="8" s="1"/>
  <c r="U42" i="8"/>
  <c r="V42" i="8" s="1"/>
  <c r="W42" i="8" s="1"/>
  <c r="P50" i="8"/>
  <c r="W17" i="8"/>
  <c r="U36" i="8"/>
  <c r="V36" i="8" s="1"/>
  <c r="W36" i="8" s="1"/>
  <c r="U38" i="8"/>
  <c r="V38" i="8" s="1"/>
  <c r="W38" i="8" s="1"/>
  <c r="U44" i="8"/>
  <c r="V44" i="8" s="1"/>
  <c r="W44" i="8" s="1"/>
  <c r="U31" i="8"/>
  <c r="V31" i="8" s="1"/>
  <c r="L35" i="8"/>
  <c r="U35" i="8" s="1"/>
  <c r="V35" i="8" s="1"/>
  <c r="W35" i="8" s="1"/>
  <c r="U37" i="8"/>
  <c r="V37" i="8" s="1"/>
  <c r="U41" i="8"/>
  <c r="V41" i="8" s="1"/>
  <c r="W41" i="8" s="1"/>
  <c r="U46" i="8"/>
  <c r="V46" i="8" s="1"/>
  <c r="I50" i="8"/>
  <c r="U18" i="8"/>
  <c r="V18" i="8" s="1"/>
  <c r="W18" i="8" s="1"/>
  <c r="U22" i="8"/>
  <c r="V22" i="8" s="1"/>
  <c r="W22" i="8" s="1"/>
  <c r="U26" i="8"/>
  <c r="V26" i="8" s="1"/>
  <c r="W26" i="8" s="1"/>
  <c r="L29" i="8"/>
  <c r="W31" i="8"/>
  <c r="U33" i="8"/>
  <c r="V33" i="8" s="1"/>
  <c r="W33" i="8" s="1"/>
  <c r="K34" i="8"/>
  <c r="K50" i="8" s="1"/>
  <c r="K35" i="8"/>
  <c r="W37" i="8"/>
  <c r="U39" i="8"/>
  <c r="V39" i="8" s="1"/>
  <c r="W39" i="8" s="1"/>
  <c r="U43" i="8"/>
  <c r="V43" i="8" s="1"/>
  <c r="W43" i="8" s="1"/>
  <c r="W46" i="8"/>
  <c r="L47" i="8"/>
  <c r="U47" i="8" s="1"/>
  <c r="V47" i="8" s="1"/>
  <c r="W47" i="8"/>
  <c r="L48" i="8"/>
  <c r="U48" i="8" s="1"/>
  <c r="V48" i="8" s="1"/>
  <c r="W48" i="8"/>
  <c r="L49" i="8"/>
  <c r="U49" i="8" s="1"/>
  <c r="V49" i="8" s="1"/>
  <c r="W49" i="8"/>
  <c r="L34" i="8" l="1"/>
  <c r="U34" i="8" s="1"/>
  <c r="V34" i="8" s="1"/>
  <c r="W34" i="8" s="1"/>
  <c r="L50" i="8"/>
  <c r="U16" i="8"/>
  <c r="V16" i="8" s="1"/>
  <c r="W16" i="8" s="1"/>
</calcChain>
</file>

<file path=xl/sharedStrings.xml><?xml version="1.0" encoding="utf-8"?>
<sst xmlns="http://schemas.openxmlformats.org/spreadsheetml/2006/main" count="305" uniqueCount="128">
  <si>
    <t>Director General,</t>
  </si>
  <si>
    <t>Director ex. Economic,</t>
  </si>
  <si>
    <t>ec. Doina Stan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</si>
  <si>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</si>
  <si>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</si>
  <si>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</si>
  <si>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</si>
  <si>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</si>
  <si>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</si>
  <si>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</si>
  <si>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</si>
  <si>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</si>
  <si>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</si>
  <si>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</si>
  <si>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</si>
  <si>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</si>
  <si>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</si>
  <si>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</si>
  <si>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</si>
  <si>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</si>
  <si>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</si>
  <si>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</si>
  <si>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</si>
  <si>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</si>
  <si>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</si>
  <si>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</si>
  <si>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</si>
  <si>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</si>
  <si>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</si>
  <si>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</si>
  <si>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</si>
  <si>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</si>
  <si>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</si>
  <si>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</si>
  <si>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</si>
  <si>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</si>
  <si>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</si>
  <si>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</si>
  <si>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</si>
  <si>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</si>
  <si>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</si>
  <si>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</si>
  <si>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</si>
  <si>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</si>
  <si>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</si>
  <si>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</si>
  <si>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</si>
  <si>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</si>
  <si>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</si>
  <si>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</si>
  <si>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</si>
  <si>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</si>
  <si>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</si>
  <si>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</si>
  <si>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</si>
  <si>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</si>
  <si>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</si>
  <si>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</si>
  <si>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</si>
  <si>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</si>
  <si>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</si>
  <si>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</si>
  <si>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</si>
  <si>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</si>
  <si>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</si>
  <si>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</si>
  <si>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</si>
  <si>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</si>
  <si>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</si>
  <si>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</si>
  <si>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</si>
  <si>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</si>
  <si>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</si>
  <si>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</si>
  <si>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</si>
  <si>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</si>
  <si>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</si>
  <si>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</si>
  <si>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</si>
  <si>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</si>
  <si>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</si>
  <si>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vizat,</t>
  </si>
  <si>
    <t>director.R.C:</t>
  </si>
  <si>
    <t>ec.Anda BUSUIOC</t>
  </si>
  <si>
    <t>SC DAISYCLINIC SRL D -DR DUTCOVICI DIANA-MEDIC ANGAJAT</t>
  </si>
  <si>
    <t>întocmit:</t>
  </si>
  <si>
    <t>cons. Iuliana ABEL</t>
  </si>
  <si>
    <t>Se aprobă,</t>
  </si>
  <si>
    <t>ec. Mihai Geantă</t>
  </si>
  <si>
    <t>Nr. crt.</t>
  </si>
  <si>
    <t>structura medici în contract la 31.12.2022</t>
  </si>
  <si>
    <t xml:space="preserve"> </t>
  </si>
  <si>
    <t>4. NECESAR LUNAR la PLAFON</t>
  </si>
  <si>
    <t>1. credite de angajament aprobate sem I 2023</t>
  </si>
  <si>
    <t>2. val  contract trim I  2023</t>
  </si>
  <si>
    <t>luna</t>
  </si>
  <si>
    <t xml:space="preserve">valoare </t>
  </si>
  <si>
    <t>necesar plafon</t>
  </si>
  <si>
    <t>procent acop. Plaf.</t>
  </si>
  <si>
    <t>ianuarie</t>
  </si>
  <si>
    <t>februarie</t>
  </si>
  <si>
    <t>martie</t>
  </si>
  <si>
    <t>trim I 2022</t>
  </si>
  <si>
    <t>aprilie</t>
  </si>
  <si>
    <t xml:space="preserve">mai </t>
  </si>
  <si>
    <t>iunie</t>
  </si>
  <si>
    <t>trim II 2022</t>
  </si>
  <si>
    <t>CONTR. LUNA MAI 2023</t>
  </si>
  <si>
    <t>CONTR. LUNA IUNIE 2023</t>
  </si>
  <si>
    <t>analiza plafonului lunar pe luni ptr perioada -ian-iun 2023</t>
  </si>
  <si>
    <t xml:space="preserve">3. val  realizată ptr Trim I 2023 </t>
  </si>
  <si>
    <t>5. influențe totale trim I 2023</t>
  </si>
  <si>
    <t>6. economii trim I 2023</t>
  </si>
  <si>
    <t>7. report /dimin. Apr 2023</t>
  </si>
  <si>
    <t>ACTUALIZ. CONTR. LUNA IAN. 2023</t>
  </si>
  <si>
    <t>ACTUALIZ. CONTR. LUNA FEB.  2023</t>
  </si>
  <si>
    <t>ACTUALIZ. CONTR. LUNA MAR.  2023</t>
  </si>
  <si>
    <t>ACTUALIZ. CONTR. LUNA APR.  2023</t>
  </si>
  <si>
    <t>ACTUALIZ. VAL. CONTR. TRIM I 2023</t>
  </si>
  <si>
    <t>ACTUALIZ. VAL. CONTR. TRIM II 2023</t>
  </si>
  <si>
    <t xml:space="preserve"> VAL. CONTR.  ACTUALIZ. AN 2023</t>
  </si>
  <si>
    <t>VAL. CONTR. INIȚIALĂ  AN 2023</t>
  </si>
  <si>
    <t>Influențe an 2023</t>
  </si>
  <si>
    <t>an.2023</t>
  </si>
  <si>
    <t>ok,verif. man.</t>
  </si>
  <si>
    <t>excel+/- 0.05</t>
  </si>
  <si>
    <t xml:space="preserve">4.3 centralizator MED.DENTARĂ  FINAL -  ACTUALIZARE VAL.CONTRACT TRIM. I 2023 ȘI APRILIE 2023 </t>
  </si>
  <si>
    <t>nr. 3515  din 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</si>
</sst>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12" xfId="0" applyFont="1" applyBorder="1"/>
    <xf numFmtId="0" fontId="2" fillId="0" borderId="9" xfId="0" applyFont="1" applyBorder="1"/>
    <xf numFmtId="0" fontId="3" fillId="0" borderId="11" xfId="0" applyFont="1" applyBorder="1"/>
    <xf numFmtId="4" fontId="1" fillId="0" borderId="10" xfId="0" applyNumberFormat="1" applyFont="1" applyBorder="1"/>
    <xf numFmtId="0" fontId="2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2" xfId="0" applyNumberFormat="1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4" fontId="5" fillId="0" borderId="1" xfId="0" applyNumberFormat="1" applyFont="1" applyBorder="1"/>
    <xf numFmtId="4" fontId="9" fillId="0" borderId="1" xfId="0" applyNumberFormat="1" applyFont="1" applyBorder="1"/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14" fillId="0" borderId="5" xfId="0" applyFont="1" applyBorder="1" applyAlignment="1">
      <alignment horizontal="left" vertical="center" wrapText="1"/>
    </xf>
    <xf numFmtId="0" fontId="15" fillId="0" borderId="0" xfId="0" applyFont="1" applyBorder="1"/>
    <xf numFmtId="0" fontId="16" fillId="0" borderId="0" xfId="0" applyFont="1" applyBorder="1" applyAlignment="1"/>
    <xf numFmtId="0" fontId="4" fillId="0" borderId="0" xfId="0" applyFont="1" applyBorder="1" applyAlignment="1"/>
    <xf numFmtId="4" fontId="10" fillId="0" borderId="0" xfId="0" applyNumberFormat="1" applyFont="1" applyBorder="1" applyAlignment="1"/>
    <xf numFmtId="4" fontId="10" fillId="0" borderId="0" xfId="0" applyNumberFormat="1" applyFont="1" applyBorder="1"/>
    <xf numFmtId="0" fontId="17" fillId="0" borderId="0" xfId="0" applyFont="1"/>
    <xf numFmtId="0" fontId="9" fillId="0" borderId="0" xfId="0" applyFont="1" applyAlignment="1">
      <alignment horizontal="center"/>
    </xf>
    <xf numFmtId="0" fontId="17" fillId="0" borderId="9" xfId="0" applyFont="1" applyBorder="1"/>
    <xf numFmtId="0" fontId="18" fillId="0" borderId="10" xfId="0" applyFont="1" applyBorder="1"/>
    <xf numFmtId="0" fontId="5" fillId="0" borderId="10" xfId="0" applyFont="1" applyBorder="1"/>
    <xf numFmtId="0" fontId="10" fillId="0" borderId="3" xfId="0" applyFont="1" applyBorder="1"/>
    <xf numFmtId="4" fontId="10" fillId="0" borderId="3" xfId="0" applyNumberFormat="1" applyFont="1" applyBorder="1"/>
    <xf numFmtId="0" fontId="10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1" fontId="5" fillId="0" borderId="7" xfId="0" applyNumberFormat="1" applyFont="1" applyBorder="1"/>
    <xf numFmtId="1" fontId="9" fillId="0" borderId="8" xfId="0" applyNumberFormat="1" applyFont="1" applyBorder="1"/>
    <xf numFmtId="0" fontId="9" fillId="0" borderId="9" xfId="0" applyFont="1" applyBorder="1"/>
    <xf numFmtId="0" fontId="9" fillId="0" borderId="10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/>
    <xf numFmtId="0" fontId="10" fillId="0" borderId="11" xfId="0" applyFont="1" applyBorder="1"/>
    <xf numFmtId="0" fontId="5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9" fillId="0" borderId="13" xfId="0" applyFont="1" applyBorder="1"/>
    <xf numFmtId="0" fontId="10" fillId="0" borderId="14" xfId="0" applyFont="1" applyBorder="1"/>
    <xf numFmtId="0" fontId="5" fillId="0" borderId="15" xfId="0" applyFont="1" applyBorder="1"/>
    <xf numFmtId="0" fontId="10" fillId="0" borderId="1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16" xfId="0" applyFont="1" applyBorder="1"/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4" fontId="5" fillId="0" borderId="0" xfId="0" applyNumberFormat="1" applyFont="1" applyBorder="1"/>
    <xf numFmtId="4" fontId="21" fillId="0" borderId="0" xfId="0" applyNumberFormat="1" applyFont="1"/>
    <xf numFmtId="10" fontId="19" fillId="0" borderId="0" xfId="0" applyNumberFormat="1" applyFont="1"/>
    <xf numFmtId="4" fontId="22" fillId="0" borderId="0" xfId="0" applyNumberFormat="1" applyFont="1"/>
    <xf numFmtId="0" fontId="19" fillId="3" borderId="0" xfId="0" applyFont="1" applyFill="1"/>
    <xf numFmtId="4" fontId="21" fillId="3" borderId="0" xfId="0" applyNumberFormat="1" applyFont="1" applyFill="1"/>
    <xf numFmtId="4" fontId="9" fillId="3" borderId="1" xfId="0" applyNumberFormat="1" applyFont="1" applyFill="1" applyBorder="1"/>
    <xf numFmtId="0" fontId="13" fillId="4" borderId="1" xfId="0" applyFont="1" applyFill="1" applyBorder="1" applyAlignment="1">
      <alignment wrapText="1"/>
    </xf>
    <xf numFmtId="4" fontId="8" fillId="4" borderId="1" xfId="0" applyNumberFormat="1" applyFont="1" applyFill="1" applyBorder="1"/>
    <xf numFmtId="4" fontId="0" fillId="0" borderId="0" xfId="0" applyNumberFormat="1"/>
    <xf numFmtId="4" fontId="5" fillId="0" borderId="13" xfId="0" applyNumberFormat="1" applyFont="1" applyBorder="1"/>
    <xf numFmtId="4" fontId="5" fillId="0" borderId="15" xfId="0" applyNumberFormat="1" applyFont="1" applyBorder="1"/>
    <xf numFmtId="0" fontId="3" fillId="0" borderId="14" xfId="0" applyFont="1" applyBorder="1"/>
    <xf numFmtId="4" fontId="5" fillId="0" borderId="16" xfId="0" applyNumberFormat="1" applyFont="1" applyBorder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5"/>
  <sheetViews>
    <sheetView tabSelected="1" topLeftCell="M10" workbookViewId="0">
      <selection activeCell="B1" sqref="B1"/>
    </sheetView>
  </sheetViews>
  <sheetFormatPr defaultRowHeight="15" x14ac:dyDescent="0.25"/>
  <cols>
    <col min="1" max="1" width="3.85546875" customWidth="1"/>
    <col min="2" max="2" width="4.5703125" customWidth="1"/>
    <col min="3" max="3" width="20.140625" customWidth="1"/>
    <col min="4" max="4" width="8.140625" customWidth="1"/>
    <col min="5" max="5" width="8" customWidth="1"/>
    <col min="6" max="6" width="5.7109375" customWidth="1"/>
    <col min="7" max="7" width="8.5703125" customWidth="1"/>
    <col min="8" max="8" width="10" customWidth="1"/>
    <col min="9" max="9" width="8.85546875" customWidth="1"/>
    <col min="10" max="10" width="9.7109375" customWidth="1"/>
    <col min="11" max="11" width="11" customWidth="1"/>
    <col min="12" max="12" width="10.28515625" customWidth="1"/>
    <col min="13" max="14" width="10" customWidth="1"/>
    <col min="15" max="15" width="10.140625" customWidth="1"/>
    <col min="16" max="16" width="11.5703125" customWidth="1"/>
    <col min="17" max="17" width="4.5703125" customWidth="1"/>
    <col min="18" max="18" width="18.85546875" customWidth="1"/>
    <col min="19" max="19" width="10.140625" customWidth="1"/>
    <col min="20" max="20" width="10" customWidth="1"/>
    <col min="21" max="21" width="9.7109375" customWidth="1"/>
    <col min="22" max="22" width="11.140625" customWidth="1"/>
    <col min="23" max="24" width="10.7109375" customWidth="1"/>
    <col min="25" max="25" width="9.28515625" customWidth="1"/>
  </cols>
  <sheetData>
    <row r="1" spans="2:32" ht="15.75" x14ac:dyDescent="0.25">
      <c r="B1" s="77" t="s">
        <v>127</v>
      </c>
      <c r="D1" s="16"/>
      <c r="E1" s="16"/>
      <c r="F1" s="16"/>
      <c r="G1" s="16"/>
      <c r="H1" s="16"/>
      <c r="I1" s="16"/>
      <c r="J1" s="16"/>
      <c r="K1" s="20"/>
      <c r="L1" s="20"/>
      <c r="M1" s="16"/>
      <c r="R1" s="77"/>
    </row>
    <row r="2" spans="2:32" x14ac:dyDescent="0.25">
      <c r="C2" s="47"/>
      <c r="D2" s="20"/>
      <c r="E2" s="20"/>
      <c r="F2" s="20"/>
      <c r="G2" s="20" t="s">
        <v>87</v>
      </c>
      <c r="H2" s="20"/>
      <c r="I2" s="20"/>
      <c r="J2" s="20"/>
      <c r="K2" s="20"/>
      <c r="L2" s="20"/>
      <c r="M2" s="16"/>
      <c r="R2" s="47"/>
    </row>
    <row r="3" spans="2:32" x14ac:dyDescent="0.25">
      <c r="C3" s="47"/>
      <c r="D3" s="20" t="s">
        <v>0</v>
      </c>
      <c r="E3" s="20"/>
      <c r="F3" s="20"/>
      <c r="G3" s="20"/>
      <c r="H3" s="20"/>
      <c r="I3" s="20"/>
      <c r="L3" s="20"/>
      <c r="M3" s="48" t="s">
        <v>1</v>
      </c>
      <c r="N3" s="48"/>
      <c r="O3" s="48"/>
      <c r="R3" s="47"/>
    </row>
    <row r="4" spans="2:32" x14ac:dyDescent="0.25">
      <c r="C4" s="47"/>
      <c r="D4" s="20" t="s">
        <v>88</v>
      </c>
      <c r="E4" s="20"/>
      <c r="F4" s="20"/>
      <c r="G4" s="20"/>
      <c r="H4" s="20"/>
      <c r="I4" s="20"/>
      <c r="L4" s="20"/>
      <c r="M4" s="48" t="s">
        <v>2</v>
      </c>
      <c r="N4" s="48"/>
      <c r="O4" s="48"/>
      <c r="R4" s="47"/>
    </row>
    <row r="6" spans="2:32" ht="21.75" customHeight="1" x14ac:dyDescent="0.3">
      <c r="B6" s="22" t="s">
        <v>126</v>
      </c>
      <c r="D6" s="1"/>
      <c r="E6" s="2"/>
      <c r="F6" s="2"/>
      <c r="G6" s="1"/>
      <c r="H6" s="2"/>
      <c r="I6" s="2"/>
      <c r="J6" s="2"/>
      <c r="K6" s="2"/>
      <c r="L6" s="2"/>
      <c r="M6" s="1"/>
      <c r="N6" s="1"/>
      <c r="O6" s="1"/>
      <c r="P6" s="16"/>
      <c r="Q6" s="22" t="s">
        <v>126</v>
      </c>
      <c r="T6" s="1"/>
      <c r="U6" s="2"/>
      <c r="V6" s="2"/>
      <c r="W6" s="1"/>
      <c r="X6" s="1"/>
      <c r="Y6" s="1"/>
      <c r="Z6" s="2"/>
      <c r="AA6" s="2"/>
      <c r="AB6" s="2"/>
      <c r="AC6" s="1"/>
      <c r="AD6" s="1"/>
      <c r="AE6" s="1"/>
      <c r="AF6" s="16"/>
    </row>
    <row r="7" spans="2:32" ht="16.5" customHeight="1" thickBot="1" x14ac:dyDescent="0.35">
      <c r="B7" s="47"/>
      <c r="C7" s="47"/>
      <c r="D7" s="1"/>
      <c r="E7" s="2"/>
      <c r="F7" s="2"/>
      <c r="G7" s="1"/>
      <c r="H7" s="2"/>
      <c r="I7" s="2"/>
      <c r="J7" s="2"/>
      <c r="K7" s="2"/>
      <c r="L7" s="2"/>
      <c r="M7" s="1"/>
      <c r="N7" s="1"/>
      <c r="O7" s="1"/>
      <c r="P7" s="16"/>
      <c r="Q7" s="47"/>
      <c r="R7" s="47"/>
      <c r="S7" s="47"/>
      <c r="T7" s="1"/>
      <c r="U7" s="2"/>
      <c r="V7" s="2"/>
      <c r="W7" s="1"/>
      <c r="X7" s="1"/>
      <c r="Y7" s="1"/>
      <c r="Z7" s="2"/>
      <c r="AA7" s="2"/>
      <c r="AB7" s="2"/>
      <c r="AC7" s="1"/>
      <c r="AD7" s="1"/>
      <c r="AE7" s="1"/>
      <c r="AF7" s="16"/>
    </row>
    <row r="8" spans="2:32" ht="15.75" x14ac:dyDescent="0.3">
      <c r="B8" s="16"/>
      <c r="C8" s="5" t="s">
        <v>93</v>
      </c>
      <c r="D8" s="3"/>
      <c r="E8" s="7"/>
      <c r="F8" s="7"/>
      <c r="G8" s="3"/>
      <c r="H8" s="92">
        <v>770000</v>
      </c>
      <c r="I8" s="19"/>
      <c r="J8" s="20" t="s">
        <v>109</v>
      </c>
      <c r="K8" s="19"/>
      <c r="L8" s="19"/>
      <c r="M8" s="17"/>
      <c r="N8" s="17"/>
      <c r="O8" s="17"/>
      <c r="P8" s="16"/>
      <c r="Q8" s="16"/>
      <c r="S8" s="20" t="s">
        <v>109</v>
      </c>
    </row>
    <row r="9" spans="2:32" ht="25.5" x14ac:dyDescent="0.3">
      <c r="B9" s="16"/>
      <c r="C9" s="8" t="s">
        <v>94</v>
      </c>
      <c r="D9" s="9"/>
      <c r="E9" s="10"/>
      <c r="F9" s="10"/>
      <c r="G9" s="9"/>
      <c r="H9" s="93">
        <v>385400</v>
      </c>
      <c r="I9" s="16"/>
      <c r="J9" s="80" t="s">
        <v>95</v>
      </c>
      <c r="K9" s="80" t="s">
        <v>96</v>
      </c>
      <c r="L9" s="81" t="s">
        <v>97</v>
      </c>
      <c r="M9" s="81" t="s">
        <v>98</v>
      </c>
      <c r="N9" s="80"/>
      <c r="Q9" s="16"/>
      <c r="S9" s="80" t="s">
        <v>95</v>
      </c>
      <c r="T9" s="80" t="s">
        <v>96</v>
      </c>
      <c r="U9" s="81" t="s">
        <v>97</v>
      </c>
      <c r="V9" s="81" t="s">
        <v>98</v>
      </c>
    </row>
    <row r="10" spans="2:32" ht="15.75" x14ac:dyDescent="0.3">
      <c r="B10" s="16"/>
      <c r="C10" s="8" t="s">
        <v>110</v>
      </c>
      <c r="D10" s="9"/>
      <c r="E10" s="10"/>
      <c r="F10" s="10"/>
      <c r="G10" s="9"/>
      <c r="H10" s="93">
        <v>384724.8</v>
      </c>
      <c r="I10" s="16"/>
      <c r="J10" s="79" t="s">
        <v>99</v>
      </c>
      <c r="K10" s="83">
        <f>M50</f>
        <v>127299.80000000003</v>
      </c>
      <c r="L10" s="85">
        <v>128400</v>
      </c>
      <c r="M10" s="84">
        <f>SUM(K10/L10*100%)</f>
        <v>0.99143146417445505</v>
      </c>
      <c r="N10" s="79"/>
      <c r="Q10" s="16"/>
      <c r="S10" s="79" t="s">
        <v>103</v>
      </c>
      <c r="T10" s="83">
        <f>S50</f>
        <v>129075.2</v>
      </c>
      <c r="U10" s="85">
        <v>128400</v>
      </c>
      <c r="V10" s="84">
        <f>SUM(T10/U10*100%)</f>
        <v>1.005258566978193</v>
      </c>
    </row>
    <row r="11" spans="2:32" ht="15.75" x14ac:dyDescent="0.3">
      <c r="B11" s="16"/>
      <c r="C11" s="8" t="s">
        <v>92</v>
      </c>
      <c r="D11" s="9"/>
      <c r="E11" s="10"/>
      <c r="F11" s="10"/>
      <c r="G11" s="9"/>
      <c r="H11" s="93">
        <f>L50</f>
        <v>128400</v>
      </c>
      <c r="I11" s="16"/>
      <c r="J11" s="79" t="s">
        <v>100</v>
      </c>
      <c r="K11" s="83">
        <f>N50</f>
        <v>128604.80000000003</v>
      </c>
      <c r="L11" s="85">
        <v>128400</v>
      </c>
      <c r="M11" s="84">
        <f t="shared" ref="M11:M12" si="0">SUM(K11/L11*100%)</f>
        <v>1.0015950155763242</v>
      </c>
      <c r="N11" s="79"/>
      <c r="Q11" s="16"/>
      <c r="S11" s="79" t="s">
        <v>104</v>
      </c>
      <c r="T11" s="83">
        <v>128400</v>
      </c>
      <c r="U11" s="85">
        <v>128400</v>
      </c>
      <c r="V11" s="84">
        <f t="shared" ref="V11:V12" si="1">SUM(T11/U11*100%)</f>
        <v>1</v>
      </c>
    </row>
    <row r="12" spans="2:32" ht="15.75" x14ac:dyDescent="0.3">
      <c r="B12" s="16"/>
      <c r="C12" s="94" t="s">
        <v>111</v>
      </c>
      <c r="D12" s="9"/>
      <c r="E12" s="10"/>
      <c r="F12" s="10"/>
      <c r="G12" s="9"/>
      <c r="H12" s="93">
        <f>H9-H10</f>
        <v>675.20000000001164</v>
      </c>
      <c r="I12" s="16"/>
      <c r="J12" s="79" t="s">
        <v>101</v>
      </c>
      <c r="K12" s="83">
        <f>O50</f>
        <v>128820.2</v>
      </c>
      <c r="L12" s="85">
        <v>128400</v>
      </c>
      <c r="M12" s="84">
        <f t="shared" si="0"/>
        <v>1.0032725856697819</v>
      </c>
      <c r="N12" s="79"/>
      <c r="Q12" s="16"/>
      <c r="S12" s="79" t="s">
        <v>105</v>
      </c>
      <c r="T12" s="83">
        <v>127800</v>
      </c>
      <c r="U12" s="85">
        <v>128400</v>
      </c>
      <c r="V12" s="84">
        <f t="shared" si="1"/>
        <v>0.99532710280373837</v>
      </c>
    </row>
    <row r="13" spans="2:32" ht="15.75" x14ac:dyDescent="0.3">
      <c r="B13" s="16"/>
      <c r="C13" s="94" t="s">
        <v>112</v>
      </c>
      <c r="D13" s="9"/>
      <c r="E13" s="10"/>
      <c r="F13" s="10"/>
      <c r="G13" s="9"/>
      <c r="H13" s="93">
        <v>1220.74</v>
      </c>
      <c r="I13" s="16"/>
      <c r="J13" s="86" t="s">
        <v>102</v>
      </c>
      <c r="K13" s="87">
        <f>SUM(K10:K12)</f>
        <v>384724.80000000005</v>
      </c>
      <c r="L13" s="79"/>
      <c r="M13" s="79"/>
      <c r="N13" s="79"/>
      <c r="Q13" s="16"/>
      <c r="S13" s="86" t="s">
        <v>106</v>
      </c>
      <c r="T13" s="87">
        <f>SUM(T10:T12)</f>
        <v>385275.2</v>
      </c>
      <c r="U13" s="82"/>
      <c r="V13" s="82"/>
    </row>
    <row r="14" spans="2:32" ht="16.5" thickBot="1" x14ac:dyDescent="0.35">
      <c r="B14" s="16"/>
      <c r="C14" s="6" t="s">
        <v>113</v>
      </c>
      <c r="D14" s="4"/>
      <c r="E14" s="11"/>
      <c r="F14" s="11"/>
      <c r="G14" s="4"/>
      <c r="H14" s="95">
        <v>-545.54</v>
      </c>
      <c r="I14" s="16"/>
      <c r="Q14" s="16"/>
      <c r="R14" s="78"/>
      <c r="S14" s="86" t="s">
        <v>123</v>
      </c>
      <c r="T14" s="87">
        <f>K13+T13</f>
        <v>770000</v>
      </c>
    </row>
    <row r="15" spans="2:32" ht="47.25" customHeight="1" x14ac:dyDescent="0.25">
      <c r="B15" s="23" t="s">
        <v>89</v>
      </c>
      <c r="C15" s="23" t="s">
        <v>3</v>
      </c>
      <c r="D15" s="23" t="s">
        <v>4</v>
      </c>
      <c r="E15" s="23" t="s">
        <v>5</v>
      </c>
      <c r="F15" s="23" t="s">
        <v>6</v>
      </c>
      <c r="G15" s="23" t="s">
        <v>7</v>
      </c>
      <c r="H15" s="24" t="s">
        <v>8</v>
      </c>
      <c r="I15" s="24" t="s">
        <v>9</v>
      </c>
      <c r="J15" s="24" t="s">
        <v>10</v>
      </c>
      <c r="K15" s="24" t="s">
        <v>11</v>
      </c>
      <c r="L15" s="24" t="s">
        <v>12</v>
      </c>
      <c r="M15" s="24" t="s">
        <v>114</v>
      </c>
      <c r="N15" s="24" t="s">
        <v>115</v>
      </c>
      <c r="O15" s="24" t="s">
        <v>116</v>
      </c>
      <c r="P15" s="25" t="s">
        <v>118</v>
      </c>
      <c r="Q15" s="23" t="s">
        <v>89</v>
      </c>
      <c r="R15" s="23" t="s">
        <v>3</v>
      </c>
      <c r="S15" s="24" t="s">
        <v>117</v>
      </c>
      <c r="T15" s="24" t="s">
        <v>107</v>
      </c>
      <c r="U15" s="24" t="s">
        <v>108</v>
      </c>
      <c r="V15" s="25" t="s">
        <v>119</v>
      </c>
      <c r="W15" s="89" t="s">
        <v>120</v>
      </c>
      <c r="X15" s="89" t="s">
        <v>121</v>
      </c>
      <c r="Y15" s="89" t="s">
        <v>122</v>
      </c>
      <c r="AA15" t="s">
        <v>91</v>
      </c>
    </row>
    <row r="16" spans="2:32" ht="27" customHeight="1" x14ac:dyDescent="0.25">
      <c r="B16" s="23">
        <v>1</v>
      </c>
      <c r="C16" s="26" t="s">
        <v>13</v>
      </c>
      <c r="D16" s="27">
        <v>245</v>
      </c>
      <c r="E16" s="28" t="s">
        <v>14</v>
      </c>
      <c r="F16" s="28" t="s">
        <v>15</v>
      </c>
      <c r="G16" s="29" t="s">
        <v>16</v>
      </c>
      <c r="H16" s="30">
        <v>4000</v>
      </c>
      <c r="I16" s="30">
        <f>SUM(H16*20%)</f>
        <v>800</v>
      </c>
      <c r="J16" s="30">
        <f>SUM(H16:I16)</f>
        <v>4800</v>
      </c>
      <c r="K16" s="30">
        <v>0</v>
      </c>
      <c r="L16" s="30">
        <f>SUM(J16:K16)</f>
        <v>4800</v>
      </c>
      <c r="M16" s="31">
        <v>4828</v>
      </c>
      <c r="N16" s="31">
        <v>4595</v>
      </c>
      <c r="O16" s="31">
        <v>5354</v>
      </c>
      <c r="P16" s="75">
        <f>SUM(M16:O16)</f>
        <v>14777</v>
      </c>
      <c r="Q16" s="23">
        <v>1</v>
      </c>
      <c r="R16" s="26" t="s">
        <v>13</v>
      </c>
      <c r="S16" s="31">
        <v>4430.4799999999996</v>
      </c>
      <c r="T16" s="31">
        <v>4800</v>
      </c>
      <c r="U16" s="31">
        <f t="shared" ref="U16:U26" si="2">L16*V$12</f>
        <v>4777.5700934579445</v>
      </c>
      <c r="V16" s="75">
        <f>SUM(S16:U16)</f>
        <v>14008.050093457943</v>
      </c>
      <c r="W16" s="90">
        <f>P16+V16</f>
        <v>28785.050093457943</v>
      </c>
      <c r="X16" s="90">
        <v>28785.05</v>
      </c>
      <c r="Y16" s="90">
        <f>W16-X16</f>
        <v>9.345794387627393E-5</v>
      </c>
    </row>
    <row r="17" spans="2:25" ht="30" customHeight="1" x14ac:dyDescent="0.25">
      <c r="B17" s="23">
        <v>2</v>
      </c>
      <c r="C17" s="26" t="s">
        <v>17</v>
      </c>
      <c r="D17" s="27">
        <v>250</v>
      </c>
      <c r="E17" s="28" t="s">
        <v>14</v>
      </c>
      <c r="F17" s="28" t="s">
        <v>15</v>
      </c>
      <c r="G17" s="29" t="s">
        <v>18</v>
      </c>
      <c r="H17" s="30">
        <v>4000</v>
      </c>
      <c r="I17" s="30">
        <f>SUM(H17*20%)</f>
        <v>800</v>
      </c>
      <c r="J17" s="30">
        <f t="shared" ref="J17:J44" si="3">SUM(H17:I17)</f>
        <v>4800</v>
      </c>
      <c r="K17" s="30">
        <v>0</v>
      </c>
      <c r="L17" s="30">
        <f t="shared" ref="L17:L49" si="4">SUM(J17:K17)</f>
        <v>4800</v>
      </c>
      <c r="M17" s="31">
        <v>4798</v>
      </c>
      <c r="N17" s="31">
        <v>4798</v>
      </c>
      <c r="O17" s="31">
        <v>4804</v>
      </c>
      <c r="P17" s="75">
        <f t="shared" ref="P17:P28" si="5">SUM(M17:O17)</f>
        <v>14400</v>
      </c>
      <c r="Q17" s="23">
        <v>2</v>
      </c>
      <c r="R17" s="26" t="s">
        <v>17</v>
      </c>
      <c r="S17" s="31">
        <v>4944.3899999999994</v>
      </c>
      <c r="T17" s="31">
        <v>4800</v>
      </c>
      <c r="U17" s="31">
        <f t="shared" si="2"/>
        <v>4777.5700934579445</v>
      </c>
      <c r="V17" s="75">
        <f t="shared" ref="V17:V49" si="6">SUM(S17:U17)</f>
        <v>14521.960093457943</v>
      </c>
      <c r="W17" s="90">
        <f t="shared" ref="W17:W49" si="7">P17+V17</f>
        <v>28921.960093457943</v>
      </c>
      <c r="X17" s="90">
        <v>28785.05</v>
      </c>
      <c r="Y17" s="90">
        <f t="shared" ref="Y17:Y26" si="8">W17-X17</f>
        <v>136.91009345794373</v>
      </c>
    </row>
    <row r="18" spans="2:25" ht="29.25" customHeight="1" x14ac:dyDescent="0.25">
      <c r="B18" s="23">
        <v>3</v>
      </c>
      <c r="C18" s="26" t="s">
        <v>19</v>
      </c>
      <c r="D18" s="27">
        <v>258</v>
      </c>
      <c r="E18" s="28" t="s">
        <v>14</v>
      </c>
      <c r="F18" s="28" t="s">
        <v>15</v>
      </c>
      <c r="G18" s="29" t="s">
        <v>18</v>
      </c>
      <c r="H18" s="30">
        <v>4000</v>
      </c>
      <c r="I18" s="30">
        <f>SUM(H18*20%)</f>
        <v>800</v>
      </c>
      <c r="J18" s="30">
        <f t="shared" si="3"/>
        <v>4800</v>
      </c>
      <c r="K18" s="30">
        <v>0</v>
      </c>
      <c r="L18" s="30">
        <f t="shared" si="4"/>
        <v>4800</v>
      </c>
      <c r="M18" s="31">
        <v>4576</v>
      </c>
      <c r="N18" s="31">
        <v>4708</v>
      </c>
      <c r="O18" s="31">
        <v>4798</v>
      </c>
      <c r="P18" s="75">
        <f t="shared" si="5"/>
        <v>14082</v>
      </c>
      <c r="Q18" s="23">
        <v>3</v>
      </c>
      <c r="R18" s="26" t="s">
        <v>19</v>
      </c>
      <c r="S18" s="31">
        <v>4800</v>
      </c>
      <c r="T18" s="31">
        <v>4800</v>
      </c>
      <c r="U18" s="31">
        <f t="shared" si="2"/>
        <v>4777.5700934579445</v>
      </c>
      <c r="V18" s="75">
        <f t="shared" si="6"/>
        <v>14377.570093457944</v>
      </c>
      <c r="W18" s="90">
        <f t="shared" si="7"/>
        <v>28459.570093457944</v>
      </c>
      <c r="X18" s="90">
        <v>28785.05</v>
      </c>
      <c r="Y18" s="90">
        <f t="shared" si="8"/>
        <v>-325.47990654205569</v>
      </c>
    </row>
    <row r="19" spans="2:25" ht="33.75" customHeight="1" x14ac:dyDescent="0.25">
      <c r="B19" s="23">
        <v>4</v>
      </c>
      <c r="C19" s="26" t="s">
        <v>20</v>
      </c>
      <c r="D19" s="27">
        <v>259</v>
      </c>
      <c r="E19" s="28" t="s">
        <v>14</v>
      </c>
      <c r="F19" s="28" t="s">
        <v>15</v>
      </c>
      <c r="G19" s="29" t="s">
        <v>18</v>
      </c>
      <c r="H19" s="30">
        <v>4000</v>
      </c>
      <c r="I19" s="30">
        <f>SUM(H19*20%)</f>
        <v>800</v>
      </c>
      <c r="J19" s="30">
        <f t="shared" si="3"/>
        <v>4800</v>
      </c>
      <c r="K19" s="30">
        <v>0</v>
      </c>
      <c r="L19" s="30">
        <f t="shared" si="4"/>
        <v>4800</v>
      </c>
      <c r="M19" s="31">
        <v>4803</v>
      </c>
      <c r="N19" s="31">
        <v>4675</v>
      </c>
      <c r="O19" s="31">
        <v>4935</v>
      </c>
      <c r="P19" s="75">
        <f t="shared" si="5"/>
        <v>14413</v>
      </c>
      <c r="Q19" s="23">
        <v>4</v>
      </c>
      <c r="R19" s="26" t="s">
        <v>20</v>
      </c>
      <c r="S19" s="31">
        <v>4794.4799999999996</v>
      </c>
      <c r="T19" s="31">
        <v>4800</v>
      </c>
      <c r="U19" s="31">
        <f t="shared" si="2"/>
        <v>4777.5700934579445</v>
      </c>
      <c r="V19" s="75">
        <f t="shared" si="6"/>
        <v>14372.050093457943</v>
      </c>
      <c r="W19" s="90">
        <f t="shared" si="7"/>
        <v>28785.050093457943</v>
      </c>
      <c r="X19" s="90">
        <v>28785.05</v>
      </c>
      <c r="Y19" s="90">
        <f t="shared" si="8"/>
        <v>9.345794387627393E-5</v>
      </c>
    </row>
    <row r="20" spans="2:25" ht="25.5" customHeight="1" x14ac:dyDescent="0.25">
      <c r="B20" s="23">
        <v>5</v>
      </c>
      <c r="C20" s="26" t="s">
        <v>21</v>
      </c>
      <c r="D20" s="27">
        <v>260</v>
      </c>
      <c r="E20" s="28" t="s">
        <v>22</v>
      </c>
      <c r="F20" s="28" t="s">
        <v>15</v>
      </c>
      <c r="G20" s="29" t="s">
        <v>18</v>
      </c>
      <c r="H20" s="30">
        <v>4000</v>
      </c>
      <c r="I20" s="30">
        <f>SUM(H20*20%*0)</f>
        <v>0</v>
      </c>
      <c r="J20" s="30">
        <f t="shared" si="3"/>
        <v>4000</v>
      </c>
      <c r="K20" s="30">
        <v>0</v>
      </c>
      <c r="L20" s="30">
        <f t="shared" si="4"/>
        <v>4000</v>
      </c>
      <c r="M20" s="31">
        <v>3907.8</v>
      </c>
      <c r="N20" s="31">
        <v>4003</v>
      </c>
      <c r="O20" s="31">
        <v>4029.8</v>
      </c>
      <c r="P20" s="75">
        <f t="shared" si="5"/>
        <v>11940.6</v>
      </c>
      <c r="Q20" s="23">
        <v>5</v>
      </c>
      <c r="R20" s="26" t="s">
        <v>21</v>
      </c>
      <c r="S20" s="31">
        <v>4000</v>
      </c>
      <c r="T20" s="31">
        <v>4000</v>
      </c>
      <c r="U20" s="31">
        <f t="shared" si="2"/>
        <v>3981.3084112149536</v>
      </c>
      <c r="V20" s="75">
        <f t="shared" si="6"/>
        <v>11981.308411214954</v>
      </c>
      <c r="W20" s="90">
        <f t="shared" si="7"/>
        <v>23921.908411214954</v>
      </c>
      <c r="X20" s="90">
        <v>23987.55</v>
      </c>
      <c r="Y20" s="90">
        <f t="shared" si="8"/>
        <v>-65.641588785045315</v>
      </c>
    </row>
    <row r="21" spans="2:25" ht="27" customHeight="1" x14ac:dyDescent="0.25">
      <c r="B21" s="23">
        <v>6</v>
      </c>
      <c r="C21" s="26" t="s">
        <v>23</v>
      </c>
      <c r="D21" s="27">
        <v>263</v>
      </c>
      <c r="E21" s="28" t="s">
        <v>14</v>
      </c>
      <c r="F21" s="28" t="s">
        <v>15</v>
      </c>
      <c r="G21" s="29" t="s">
        <v>24</v>
      </c>
      <c r="H21" s="30">
        <v>4000</v>
      </c>
      <c r="I21" s="30">
        <f>SUM(H21*20%)</f>
        <v>800</v>
      </c>
      <c r="J21" s="30">
        <f t="shared" si="3"/>
        <v>4800</v>
      </c>
      <c r="K21" s="30">
        <v>0</v>
      </c>
      <c r="L21" s="30">
        <f t="shared" si="4"/>
        <v>4800</v>
      </c>
      <c r="M21" s="31">
        <v>4849</v>
      </c>
      <c r="N21" s="31">
        <v>4805</v>
      </c>
      <c r="O21" s="31">
        <v>4815</v>
      </c>
      <c r="P21" s="75">
        <f t="shared" si="5"/>
        <v>14469</v>
      </c>
      <c r="Q21" s="23">
        <v>6</v>
      </c>
      <c r="R21" s="26" t="s">
        <v>23</v>
      </c>
      <c r="S21" s="31">
        <v>4738.4799999999996</v>
      </c>
      <c r="T21" s="31">
        <v>4800</v>
      </c>
      <c r="U21" s="31">
        <f t="shared" si="2"/>
        <v>4777.5700934579445</v>
      </c>
      <c r="V21" s="75">
        <f t="shared" si="6"/>
        <v>14316.050093457943</v>
      </c>
      <c r="W21" s="90">
        <f t="shared" si="7"/>
        <v>28785.050093457943</v>
      </c>
      <c r="X21" s="90">
        <v>28785.05</v>
      </c>
      <c r="Y21" s="90">
        <f t="shared" si="8"/>
        <v>9.345794387627393E-5</v>
      </c>
    </row>
    <row r="22" spans="2:25" ht="28.5" customHeight="1" x14ac:dyDescent="0.25">
      <c r="B22" s="23">
        <v>7</v>
      </c>
      <c r="C22" s="26" t="s">
        <v>25</v>
      </c>
      <c r="D22" s="27">
        <v>269</v>
      </c>
      <c r="E22" s="28" t="s">
        <v>26</v>
      </c>
      <c r="F22" s="28" t="s">
        <v>15</v>
      </c>
      <c r="G22" s="29" t="s">
        <v>18</v>
      </c>
      <c r="H22" s="30">
        <v>4000</v>
      </c>
      <c r="I22" s="30">
        <f>-SUM(H22*20%)</f>
        <v>-800</v>
      </c>
      <c r="J22" s="30">
        <f t="shared" si="3"/>
        <v>3200</v>
      </c>
      <c r="K22" s="30">
        <v>0</v>
      </c>
      <c r="L22" s="30">
        <f t="shared" si="4"/>
        <v>3200</v>
      </c>
      <c r="M22" s="31">
        <v>3287</v>
      </c>
      <c r="N22" s="31">
        <v>3265</v>
      </c>
      <c r="O22" s="31">
        <v>3152</v>
      </c>
      <c r="P22" s="75">
        <f t="shared" si="5"/>
        <v>9704</v>
      </c>
      <c r="Q22" s="23">
        <v>7</v>
      </c>
      <c r="R22" s="26" t="s">
        <v>25</v>
      </c>
      <c r="S22" s="31">
        <v>3100.9799999999996</v>
      </c>
      <c r="T22" s="31">
        <v>3200</v>
      </c>
      <c r="U22" s="31">
        <f t="shared" si="2"/>
        <v>3185.0467289719627</v>
      </c>
      <c r="V22" s="75">
        <f t="shared" si="6"/>
        <v>9486.0267289719632</v>
      </c>
      <c r="W22" s="90">
        <f t="shared" si="7"/>
        <v>19190.026728971963</v>
      </c>
      <c r="X22" s="90">
        <v>19190.03</v>
      </c>
      <c r="Y22" s="90">
        <f t="shared" si="8"/>
        <v>-3.2710280356695876E-3</v>
      </c>
    </row>
    <row r="23" spans="2:25" ht="25.5" customHeight="1" x14ac:dyDescent="0.25">
      <c r="B23" s="23">
        <v>8</v>
      </c>
      <c r="C23" s="26" t="s">
        <v>28</v>
      </c>
      <c r="D23" s="27">
        <v>272</v>
      </c>
      <c r="E23" s="28" t="s">
        <v>26</v>
      </c>
      <c r="F23" s="28" t="s">
        <v>15</v>
      </c>
      <c r="G23" s="29" t="s">
        <v>29</v>
      </c>
      <c r="H23" s="30">
        <v>4000</v>
      </c>
      <c r="I23" s="30">
        <f t="shared" ref="I23:I30" si="9">-SUM(H23*20%)</f>
        <v>-800</v>
      </c>
      <c r="J23" s="30">
        <f t="shared" si="3"/>
        <v>3200</v>
      </c>
      <c r="K23" s="30">
        <v>0</v>
      </c>
      <c r="L23" s="30">
        <f t="shared" si="4"/>
        <v>3200</v>
      </c>
      <c r="M23" s="31">
        <v>3201</v>
      </c>
      <c r="N23" s="31">
        <v>3366</v>
      </c>
      <c r="O23" s="31">
        <v>3154</v>
      </c>
      <c r="P23" s="75">
        <f t="shared" si="5"/>
        <v>9721</v>
      </c>
      <c r="Q23" s="23">
        <v>8</v>
      </c>
      <c r="R23" s="26" t="s">
        <v>28</v>
      </c>
      <c r="S23" s="31">
        <v>3083.9799999999996</v>
      </c>
      <c r="T23" s="31">
        <v>3200</v>
      </c>
      <c r="U23" s="31">
        <f t="shared" si="2"/>
        <v>3185.0467289719627</v>
      </c>
      <c r="V23" s="75">
        <f t="shared" si="6"/>
        <v>9469.0267289719632</v>
      </c>
      <c r="W23" s="90">
        <f t="shared" si="7"/>
        <v>19190.026728971963</v>
      </c>
      <c r="X23" s="90">
        <v>19190.03</v>
      </c>
      <c r="Y23" s="90">
        <f t="shared" si="8"/>
        <v>-3.2710280356695876E-3</v>
      </c>
    </row>
    <row r="24" spans="2:25" ht="23.25" customHeight="1" x14ac:dyDescent="0.25">
      <c r="B24" s="23">
        <v>9</v>
      </c>
      <c r="C24" s="26" t="s">
        <v>30</v>
      </c>
      <c r="D24" s="27">
        <v>273</v>
      </c>
      <c r="E24" s="28" t="s">
        <v>26</v>
      </c>
      <c r="F24" s="28" t="s">
        <v>15</v>
      </c>
      <c r="G24" s="29" t="s">
        <v>16</v>
      </c>
      <c r="H24" s="30">
        <v>4000</v>
      </c>
      <c r="I24" s="30">
        <f t="shared" si="9"/>
        <v>-800</v>
      </c>
      <c r="J24" s="30">
        <f t="shared" si="3"/>
        <v>3200</v>
      </c>
      <c r="K24" s="30">
        <v>0</v>
      </c>
      <c r="L24" s="30">
        <f t="shared" si="4"/>
        <v>3200</v>
      </c>
      <c r="M24" s="31">
        <v>3123</v>
      </c>
      <c r="N24" s="31">
        <v>3235</v>
      </c>
      <c r="O24" s="31">
        <v>3197</v>
      </c>
      <c r="P24" s="75">
        <f t="shared" si="5"/>
        <v>9555</v>
      </c>
      <c r="Q24" s="23">
        <v>9</v>
      </c>
      <c r="R24" s="26" t="s">
        <v>30</v>
      </c>
      <c r="S24" s="31">
        <v>3200</v>
      </c>
      <c r="T24" s="31">
        <v>3200</v>
      </c>
      <c r="U24" s="31">
        <f t="shared" si="2"/>
        <v>3185.0467289719627</v>
      </c>
      <c r="V24" s="75">
        <f t="shared" si="6"/>
        <v>9585.0467289719636</v>
      </c>
      <c r="W24" s="90">
        <f t="shared" si="7"/>
        <v>19140.046728971964</v>
      </c>
      <c r="X24" s="90">
        <v>19190.03</v>
      </c>
      <c r="Y24" s="90">
        <f t="shared" si="8"/>
        <v>-49.983271028035233</v>
      </c>
    </row>
    <row r="25" spans="2:25" ht="23.25" customHeight="1" x14ac:dyDescent="0.25">
      <c r="B25" s="23">
        <v>10</v>
      </c>
      <c r="C25" s="26" t="s">
        <v>31</v>
      </c>
      <c r="D25" s="27">
        <v>275</v>
      </c>
      <c r="E25" s="28" t="s">
        <v>22</v>
      </c>
      <c r="F25" s="28" t="s">
        <v>15</v>
      </c>
      <c r="G25" s="29" t="s">
        <v>32</v>
      </c>
      <c r="H25" s="30">
        <v>4000</v>
      </c>
      <c r="I25" s="30">
        <f>SUM(H25*20%*0)</f>
        <v>0</v>
      </c>
      <c r="J25" s="30">
        <f t="shared" si="3"/>
        <v>4000</v>
      </c>
      <c r="K25" s="30">
        <v>0</v>
      </c>
      <c r="L25" s="30">
        <f t="shared" si="4"/>
        <v>4000</v>
      </c>
      <c r="M25" s="31">
        <v>3803</v>
      </c>
      <c r="N25" s="31">
        <v>3926</v>
      </c>
      <c r="O25" s="31">
        <v>4022</v>
      </c>
      <c r="P25" s="75">
        <f t="shared" si="5"/>
        <v>11751</v>
      </c>
      <c r="Q25" s="23">
        <v>10</v>
      </c>
      <c r="R25" s="26" t="s">
        <v>31</v>
      </c>
      <c r="S25" s="31">
        <v>4000</v>
      </c>
      <c r="T25" s="31">
        <v>4000</v>
      </c>
      <c r="U25" s="31">
        <f t="shared" si="2"/>
        <v>3981.3084112149536</v>
      </c>
      <c r="V25" s="75">
        <f t="shared" si="6"/>
        <v>11981.308411214954</v>
      </c>
      <c r="W25" s="90">
        <f t="shared" si="7"/>
        <v>23732.308411214952</v>
      </c>
      <c r="X25" s="90">
        <v>23987.55</v>
      </c>
      <c r="Y25" s="90">
        <f t="shared" si="8"/>
        <v>-255.2415887850475</v>
      </c>
    </row>
    <row r="26" spans="2:25" ht="27" customHeight="1" x14ac:dyDescent="0.25">
      <c r="B26" s="23">
        <v>11</v>
      </c>
      <c r="C26" s="26" t="s">
        <v>33</v>
      </c>
      <c r="D26" s="27">
        <v>279</v>
      </c>
      <c r="E26" s="28" t="s">
        <v>26</v>
      </c>
      <c r="F26" s="28" t="s">
        <v>15</v>
      </c>
      <c r="G26" s="29" t="s">
        <v>18</v>
      </c>
      <c r="H26" s="30">
        <v>4000</v>
      </c>
      <c r="I26" s="30">
        <f t="shared" si="9"/>
        <v>-800</v>
      </c>
      <c r="J26" s="30">
        <f t="shared" si="3"/>
        <v>3200</v>
      </c>
      <c r="K26" s="30">
        <v>0</v>
      </c>
      <c r="L26" s="30">
        <f t="shared" si="4"/>
        <v>3200</v>
      </c>
      <c r="M26" s="31">
        <v>3199</v>
      </c>
      <c r="N26" s="31">
        <v>3291</v>
      </c>
      <c r="O26" s="31">
        <v>3256</v>
      </c>
      <c r="P26" s="75">
        <f t="shared" si="5"/>
        <v>9746</v>
      </c>
      <c r="Q26" s="23">
        <v>11</v>
      </c>
      <c r="R26" s="26" t="s">
        <v>33</v>
      </c>
      <c r="S26" s="31">
        <v>3058.9799999999996</v>
      </c>
      <c r="T26" s="31">
        <v>3200</v>
      </c>
      <c r="U26" s="31">
        <f t="shared" si="2"/>
        <v>3185.0467289719627</v>
      </c>
      <c r="V26" s="75">
        <f t="shared" si="6"/>
        <v>9444.0267289719632</v>
      </c>
      <c r="W26" s="90">
        <f t="shared" si="7"/>
        <v>19190.026728971963</v>
      </c>
      <c r="X26" s="90">
        <v>19190.03</v>
      </c>
      <c r="Y26" s="90">
        <f t="shared" si="8"/>
        <v>-3.2710280356695876E-3</v>
      </c>
    </row>
    <row r="27" spans="2:25" ht="47.25" customHeight="1" x14ac:dyDescent="0.25">
      <c r="B27" s="23" t="s">
        <v>89</v>
      </c>
      <c r="C27" s="23" t="s">
        <v>3</v>
      </c>
      <c r="D27" s="23" t="s">
        <v>4</v>
      </c>
      <c r="E27" s="23" t="s">
        <v>5</v>
      </c>
      <c r="F27" s="23" t="s">
        <v>6</v>
      </c>
      <c r="G27" s="23" t="s">
        <v>7</v>
      </c>
      <c r="H27" s="24" t="s">
        <v>8</v>
      </c>
      <c r="I27" s="24" t="s">
        <v>9</v>
      </c>
      <c r="J27" s="24" t="s">
        <v>10</v>
      </c>
      <c r="K27" s="24" t="s">
        <v>11</v>
      </c>
      <c r="L27" s="24" t="s">
        <v>12</v>
      </c>
      <c r="M27" s="24" t="s">
        <v>114</v>
      </c>
      <c r="N27" s="24" t="s">
        <v>115</v>
      </c>
      <c r="O27" s="24" t="s">
        <v>116</v>
      </c>
      <c r="P27" s="25" t="s">
        <v>118</v>
      </c>
      <c r="Q27" s="23" t="s">
        <v>89</v>
      </c>
      <c r="R27" s="23" t="s">
        <v>3</v>
      </c>
      <c r="S27" s="24" t="s">
        <v>117</v>
      </c>
      <c r="T27" s="24" t="s">
        <v>107</v>
      </c>
      <c r="U27" s="24" t="s">
        <v>108</v>
      </c>
      <c r="V27" s="25" t="s">
        <v>119</v>
      </c>
      <c r="W27" s="89" t="s">
        <v>120</v>
      </c>
      <c r="X27" s="89" t="s">
        <v>121</v>
      </c>
      <c r="Y27" s="89" t="s">
        <v>122</v>
      </c>
    </row>
    <row r="28" spans="2:25" ht="34.5" customHeight="1" x14ac:dyDescent="0.25">
      <c r="B28" s="23">
        <v>12</v>
      </c>
      <c r="C28" s="26" t="s">
        <v>34</v>
      </c>
      <c r="D28" s="27">
        <v>280</v>
      </c>
      <c r="E28" s="28" t="s">
        <v>26</v>
      </c>
      <c r="F28" s="28" t="s">
        <v>15</v>
      </c>
      <c r="G28" s="29" t="s">
        <v>18</v>
      </c>
      <c r="H28" s="30">
        <v>4000</v>
      </c>
      <c r="I28" s="30">
        <f t="shared" si="9"/>
        <v>-800</v>
      </c>
      <c r="J28" s="30">
        <f t="shared" si="3"/>
        <v>3200</v>
      </c>
      <c r="K28" s="30">
        <v>0</v>
      </c>
      <c r="L28" s="30">
        <f t="shared" si="4"/>
        <v>3200</v>
      </c>
      <c r="M28" s="31">
        <v>3119</v>
      </c>
      <c r="N28" s="31">
        <v>3206</v>
      </c>
      <c r="O28" s="31">
        <v>3208</v>
      </c>
      <c r="P28" s="75">
        <f t="shared" si="5"/>
        <v>9533</v>
      </c>
      <c r="Q28" s="23">
        <v>12</v>
      </c>
      <c r="R28" s="26" t="s">
        <v>34</v>
      </c>
      <c r="S28" s="31">
        <v>3200</v>
      </c>
      <c r="T28" s="31">
        <v>3200</v>
      </c>
      <c r="U28" s="31">
        <f>L28*V$12</f>
        <v>3185.0467289719627</v>
      </c>
      <c r="V28" s="75">
        <f t="shared" si="6"/>
        <v>9585.0467289719636</v>
      </c>
      <c r="W28" s="90">
        <f t="shared" si="7"/>
        <v>19118.046728971964</v>
      </c>
      <c r="X28" s="90">
        <v>19190.03</v>
      </c>
      <c r="Y28" s="90">
        <f>W28-X28</f>
        <v>-71.983271028035233</v>
      </c>
    </row>
    <row r="29" spans="2:25" ht="26.25" customHeight="1" x14ac:dyDescent="0.25">
      <c r="B29" s="23">
        <v>13</v>
      </c>
      <c r="C29" s="26" t="s">
        <v>35</v>
      </c>
      <c r="D29" s="27">
        <v>286</v>
      </c>
      <c r="E29" s="28" t="s">
        <v>22</v>
      </c>
      <c r="F29" s="28" t="s">
        <v>36</v>
      </c>
      <c r="G29" s="29" t="s">
        <v>37</v>
      </c>
      <c r="H29" s="30">
        <v>4000</v>
      </c>
      <c r="I29" s="30">
        <f>SUM(H29*20%*0)</f>
        <v>0</v>
      </c>
      <c r="J29" s="30">
        <f t="shared" si="3"/>
        <v>4000</v>
      </c>
      <c r="K29" s="30">
        <f>SUM(J29*50%)</f>
        <v>2000</v>
      </c>
      <c r="L29" s="30">
        <f t="shared" si="4"/>
        <v>6000</v>
      </c>
      <c r="M29" s="31">
        <v>6367</v>
      </c>
      <c r="N29" s="31">
        <v>5633.8</v>
      </c>
      <c r="O29" s="31">
        <v>6005</v>
      </c>
      <c r="P29" s="75">
        <f>SUM(M29:O29)</f>
        <v>18005.8</v>
      </c>
      <c r="Q29" s="23">
        <v>13</v>
      </c>
      <c r="R29" s="26" t="s">
        <v>35</v>
      </c>
      <c r="S29" s="31">
        <v>6174.6600000000008</v>
      </c>
      <c r="T29" s="31">
        <v>6000</v>
      </c>
      <c r="U29" s="88">
        <v>5971.91</v>
      </c>
      <c r="V29" s="75">
        <f t="shared" si="6"/>
        <v>18146.57</v>
      </c>
      <c r="W29" s="90">
        <f t="shared" si="7"/>
        <v>36152.369999999995</v>
      </c>
      <c r="X29" s="90">
        <v>35981.25</v>
      </c>
      <c r="Y29" s="90">
        <f t="shared" ref="Y29:Y44" si="10">W29-X29</f>
        <v>171.11999999999534</v>
      </c>
    </row>
    <row r="30" spans="2:25" ht="23.25" customHeight="1" x14ac:dyDescent="0.25">
      <c r="B30" s="23">
        <v>14</v>
      </c>
      <c r="C30" s="26" t="s">
        <v>38</v>
      </c>
      <c r="D30" s="27">
        <v>287</v>
      </c>
      <c r="E30" s="28" t="s">
        <v>26</v>
      </c>
      <c r="F30" s="28" t="s">
        <v>15</v>
      </c>
      <c r="G30" s="29" t="s">
        <v>18</v>
      </c>
      <c r="H30" s="30">
        <v>4000</v>
      </c>
      <c r="I30" s="30">
        <f t="shared" si="9"/>
        <v>-800</v>
      </c>
      <c r="J30" s="30">
        <f t="shared" si="3"/>
        <v>3200</v>
      </c>
      <c r="K30" s="30">
        <v>0</v>
      </c>
      <c r="L30" s="30">
        <f t="shared" si="4"/>
        <v>3200</v>
      </c>
      <c r="M30" s="31">
        <v>3202.49</v>
      </c>
      <c r="N30" s="31">
        <v>3202.49</v>
      </c>
      <c r="O30" s="31">
        <v>3200</v>
      </c>
      <c r="P30" s="75">
        <f t="shared" ref="P30:P47" si="11">SUM(M30:O30)</f>
        <v>9604.98</v>
      </c>
      <c r="Q30" s="23">
        <v>14</v>
      </c>
      <c r="R30" s="26" t="s">
        <v>38</v>
      </c>
      <c r="S30" s="31">
        <v>3200</v>
      </c>
      <c r="T30" s="31">
        <v>3200</v>
      </c>
      <c r="U30" s="31">
        <f t="shared" ref="U30:U44" si="12">L30*V$12</f>
        <v>3185.0467289719627</v>
      </c>
      <c r="V30" s="75">
        <f t="shared" si="6"/>
        <v>9585.0467289719636</v>
      </c>
      <c r="W30" s="90">
        <f t="shared" si="7"/>
        <v>19190.026728971963</v>
      </c>
      <c r="X30" s="90">
        <v>19190.03</v>
      </c>
      <c r="Y30" s="90">
        <f t="shared" si="10"/>
        <v>-3.2710280356695876E-3</v>
      </c>
    </row>
    <row r="31" spans="2:25" ht="33.75" customHeight="1" x14ac:dyDescent="0.25">
      <c r="B31" s="23">
        <v>15</v>
      </c>
      <c r="C31" s="26" t="s">
        <v>39</v>
      </c>
      <c r="D31" s="27">
        <v>287</v>
      </c>
      <c r="E31" s="28" t="s">
        <v>14</v>
      </c>
      <c r="F31" s="28" t="s">
        <v>15</v>
      </c>
      <c r="G31" s="29" t="s">
        <v>18</v>
      </c>
      <c r="H31" s="30">
        <v>4000</v>
      </c>
      <c r="I31" s="30">
        <f>SUM(H31*20%)</f>
        <v>800</v>
      </c>
      <c r="J31" s="30">
        <f t="shared" si="3"/>
        <v>4800</v>
      </c>
      <c r="K31" s="30">
        <v>0</v>
      </c>
      <c r="L31" s="30">
        <f t="shared" si="4"/>
        <v>4800</v>
      </c>
      <c r="M31" s="31">
        <v>4493.51</v>
      </c>
      <c r="N31" s="31">
        <v>4780.51</v>
      </c>
      <c r="O31" s="31">
        <v>3820</v>
      </c>
      <c r="P31" s="75">
        <f t="shared" si="11"/>
        <v>13094.02</v>
      </c>
      <c r="Q31" s="23">
        <v>15</v>
      </c>
      <c r="R31" s="26" t="s">
        <v>39</v>
      </c>
      <c r="S31" s="31">
        <v>5773</v>
      </c>
      <c r="T31" s="31">
        <v>4800</v>
      </c>
      <c r="U31" s="31">
        <f t="shared" si="12"/>
        <v>4777.5700934579445</v>
      </c>
      <c r="V31" s="75">
        <f t="shared" si="6"/>
        <v>15350.570093457944</v>
      </c>
      <c r="W31" s="90">
        <f t="shared" si="7"/>
        <v>28444.590093457944</v>
      </c>
      <c r="X31" s="90">
        <v>28785.05</v>
      </c>
      <c r="Y31" s="90">
        <f t="shared" si="10"/>
        <v>-340.45990654205525</v>
      </c>
    </row>
    <row r="32" spans="2:25" ht="27.75" customHeight="1" x14ac:dyDescent="0.25">
      <c r="B32" s="23">
        <v>16</v>
      </c>
      <c r="C32" s="26" t="s">
        <v>40</v>
      </c>
      <c r="D32" s="27">
        <v>288</v>
      </c>
      <c r="E32" s="28" t="s">
        <v>14</v>
      </c>
      <c r="F32" s="28" t="s">
        <v>15</v>
      </c>
      <c r="G32" s="29" t="s">
        <v>16</v>
      </c>
      <c r="H32" s="30">
        <v>4000</v>
      </c>
      <c r="I32" s="30">
        <f>SUM(H32*20%)</f>
        <v>800</v>
      </c>
      <c r="J32" s="30">
        <f t="shared" si="3"/>
        <v>4800</v>
      </c>
      <c r="K32" s="30">
        <v>0</v>
      </c>
      <c r="L32" s="30">
        <f t="shared" si="4"/>
        <v>4800</v>
      </c>
      <c r="M32" s="31">
        <v>4784</v>
      </c>
      <c r="N32" s="31">
        <v>4807</v>
      </c>
      <c r="O32" s="31">
        <v>4785</v>
      </c>
      <c r="P32" s="75">
        <f t="shared" si="11"/>
        <v>14376</v>
      </c>
      <c r="Q32" s="23">
        <v>16</v>
      </c>
      <c r="R32" s="26" t="s">
        <v>40</v>
      </c>
      <c r="S32" s="31">
        <v>4968.3899999999994</v>
      </c>
      <c r="T32" s="31">
        <v>4800</v>
      </c>
      <c r="U32" s="31">
        <f t="shared" si="12"/>
        <v>4777.5700934579445</v>
      </c>
      <c r="V32" s="75">
        <f t="shared" si="6"/>
        <v>14545.960093457943</v>
      </c>
      <c r="W32" s="90">
        <f t="shared" si="7"/>
        <v>28921.960093457943</v>
      </c>
      <c r="X32" s="90">
        <v>28785.05</v>
      </c>
      <c r="Y32" s="90">
        <f t="shared" si="10"/>
        <v>136.91009345794373</v>
      </c>
    </row>
    <row r="33" spans="2:25" ht="26.25" customHeight="1" x14ac:dyDescent="0.25">
      <c r="B33" s="23">
        <v>17</v>
      </c>
      <c r="C33" s="26" t="s">
        <v>41</v>
      </c>
      <c r="D33" s="27">
        <v>297</v>
      </c>
      <c r="E33" s="28" t="s">
        <v>26</v>
      </c>
      <c r="F33" s="28" t="s">
        <v>15</v>
      </c>
      <c r="G33" s="32" t="s">
        <v>27</v>
      </c>
      <c r="H33" s="30">
        <v>4000</v>
      </c>
      <c r="I33" s="30">
        <f t="shared" ref="I33:I39" si="13">-SUM(H33*20%)</f>
        <v>-800</v>
      </c>
      <c r="J33" s="30">
        <f t="shared" si="3"/>
        <v>3200</v>
      </c>
      <c r="K33" s="30">
        <v>0</v>
      </c>
      <c r="L33" s="30">
        <f t="shared" si="4"/>
        <v>3200</v>
      </c>
      <c r="M33" s="31">
        <v>3202</v>
      </c>
      <c r="N33" s="31">
        <v>3202</v>
      </c>
      <c r="O33" s="31">
        <v>3198</v>
      </c>
      <c r="P33" s="75">
        <f t="shared" si="11"/>
        <v>9602</v>
      </c>
      <c r="Q33" s="23">
        <v>17</v>
      </c>
      <c r="R33" s="26" t="s">
        <v>41</v>
      </c>
      <c r="S33" s="31">
        <v>3294.2499999999995</v>
      </c>
      <c r="T33" s="31">
        <v>3200</v>
      </c>
      <c r="U33" s="31">
        <f t="shared" si="12"/>
        <v>3185.0467289719627</v>
      </c>
      <c r="V33" s="75">
        <f t="shared" si="6"/>
        <v>9679.2967289719636</v>
      </c>
      <c r="W33" s="90">
        <f t="shared" si="7"/>
        <v>19281.296728971964</v>
      </c>
      <c r="X33" s="90">
        <v>19190.03</v>
      </c>
      <c r="Y33" s="90">
        <f t="shared" si="10"/>
        <v>91.266728971964767</v>
      </c>
    </row>
    <row r="34" spans="2:25" ht="22.5" customHeight="1" x14ac:dyDescent="0.25">
      <c r="B34" s="23">
        <v>18</v>
      </c>
      <c r="C34" s="26" t="s">
        <v>42</v>
      </c>
      <c r="D34" s="27">
        <v>299</v>
      </c>
      <c r="E34" s="28" t="s">
        <v>26</v>
      </c>
      <c r="F34" s="28" t="s">
        <v>36</v>
      </c>
      <c r="G34" s="29" t="s">
        <v>43</v>
      </c>
      <c r="H34" s="30">
        <v>4000</v>
      </c>
      <c r="I34" s="30">
        <f t="shared" si="13"/>
        <v>-800</v>
      </c>
      <c r="J34" s="30">
        <f t="shared" si="3"/>
        <v>3200</v>
      </c>
      <c r="K34" s="30">
        <f>SUM(J34*50%)</f>
        <v>1600</v>
      </c>
      <c r="L34" s="30">
        <f t="shared" si="4"/>
        <v>4800</v>
      </c>
      <c r="M34" s="31">
        <v>4523</v>
      </c>
      <c r="N34" s="31">
        <v>4663</v>
      </c>
      <c r="O34" s="88">
        <v>5218</v>
      </c>
      <c r="P34" s="75">
        <f t="shared" si="11"/>
        <v>14404</v>
      </c>
      <c r="Q34" s="23">
        <v>18</v>
      </c>
      <c r="R34" s="26" t="s">
        <v>42</v>
      </c>
      <c r="S34" s="31">
        <v>4940.3899999999994</v>
      </c>
      <c r="T34" s="31">
        <v>4800</v>
      </c>
      <c r="U34" s="31">
        <f t="shared" si="12"/>
        <v>4777.5700934579445</v>
      </c>
      <c r="V34" s="75">
        <f t="shared" si="6"/>
        <v>14517.960093457943</v>
      </c>
      <c r="W34" s="90">
        <f t="shared" si="7"/>
        <v>28921.960093457943</v>
      </c>
      <c r="X34" s="90">
        <v>28785.05</v>
      </c>
      <c r="Y34" s="90">
        <f t="shared" si="10"/>
        <v>136.91009345794373</v>
      </c>
    </row>
    <row r="35" spans="2:25" ht="24.75" customHeight="1" x14ac:dyDescent="0.25">
      <c r="B35" s="23">
        <v>19</v>
      </c>
      <c r="C35" s="26" t="s">
        <v>44</v>
      </c>
      <c r="D35" s="27">
        <v>300</v>
      </c>
      <c r="E35" s="28" t="s">
        <v>26</v>
      </c>
      <c r="F35" s="28" t="s">
        <v>36</v>
      </c>
      <c r="G35" s="33" t="s">
        <v>45</v>
      </c>
      <c r="H35" s="30">
        <v>4000</v>
      </c>
      <c r="I35" s="30">
        <f t="shared" si="13"/>
        <v>-800</v>
      </c>
      <c r="J35" s="30">
        <f t="shared" si="3"/>
        <v>3200</v>
      </c>
      <c r="K35" s="30">
        <f>SUM(J35*50%)</f>
        <v>1600</v>
      </c>
      <c r="L35" s="30">
        <f t="shared" si="4"/>
        <v>4800</v>
      </c>
      <c r="M35" s="31">
        <v>4119</v>
      </c>
      <c r="N35" s="88">
        <v>5452</v>
      </c>
      <c r="O35" s="31">
        <v>4794</v>
      </c>
      <c r="P35" s="75">
        <f t="shared" si="11"/>
        <v>14365</v>
      </c>
      <c r="Q35" s="23">
        <v>19</v>
      </c>
      <c r="R35" s="26" t="s">
        <v>44</v>
      </c>
      <c r="S35" s="31">
        <v>4800</v>
      </c>
      <c r="T35" s="31">
        <v>4800</v>
      </c>
      <c r="U35" s="31">
        <f t="shared" si="12"/>
        <v>4777.5700934579445</v>
      </c>
      <c r="V35" s="75">
        <f t="shared" si="6"/>
        <v>14377.570093457944</v>
      </c>
      <c r="W35" s="90">
        <f t="shared" si="7"/>
        <v>28742.570093457944</v>
      </c>
      <c r="X35" s="90">
        <v>28785.05</v>
      </c>
      <c r="Y35" s="90">
        <f t="shared" si="10"/>
        <v>-42.479906542055687</v>
      </c>
    </row>
    <row r="36" spans="2:25" ht="33" customHeight="1" x14ac:dyDescent="0.25">
      <c r="B36" s="23">
        <v>20</v>
      </c>
      <c r="C36" s="34" t="s">
        <v>46</v>
      </c>
      <c r="D36" s="35">
        <v>302</v>
      </c>
      <c r="E36" s="36" t="s">
        <v>26</v>
      </c>
      <c r="F36" s="36" t="s">
        <v>15</v>
      </c>
      <c r="G36" s="37" t="s">
        <v>16</v>
      </c>
      <c r="H36" s="30">
        <v>4000</v>
      </c>
      <c r="I36" s="30">
        <f t="shared" si="13"/>
        <v>-800</v>
      </c>
      <c r="J36" s="30">
        <f t="shared" si="3"/>
        <v>3200</v>
      </c>
      <c r="K36" s="30">
        <v>0</v>
      </c>
      <c r="L36" s="30">
        <f t="shared" si="4"/>
        <v>3200</v>
      </c>
      <c r="M36" s="31">
        <v>3202.49</v>
      </c>
      <c r="N36" s="31">
        <v>3202.49</v>
      </c>
      <c r="O36" s="31">
        <v>3200</v>
      </c>
      <c r="P36" s="75">
        <f t="shared" si="11"/>
        <v>9604.98</v>
      </c>
      <c r="Q36" s="23">
        <v>20</v>
      </c>
      <c r="R36" s="34" t="s">
        <v>46</v>
      </c>
      <c r="S36" s="31">
        <v>3291.27</v>
      </c>
      <c r="T36" s="31">
        <v>3200</v>
      </c>
      <c r="U36" s="31">
        <f t="shared" si="12"/>
        <v>3185.0467289719627</v>
      </c>
      <c r="V36" s="75">
        <f t="shared" si="6"/>
        <v>9676.316728971964</v>
      </c>
      <c r="W36" s="90">
        <f t="shared" si="7"/>
        <v>19281.296728971964</v>
      </c>
      <c r="X36" s="90">
        <v>19190.03</v>
      </c>
      <c r="Y36" s="90">
        <f t="shared" si="10"/>
        <v>91.266728971964767</v>
      </c>
    </row>
    <row r="37" spans="2:25" ht="33" customHeight="1" x14ac:dyDescent="0.25">
      <c r="B37" s="23">
        <v>21</v>
      </c>
      <c r="C37" s="38" t="s">
        <v>84</v>
      </c>
      <c r="D37" s="27">
        <v>302</v>
      </c>
      <c r="E37" s="36" t="s">
        <v>26</v>
      </c>
      <c r="F37" s="39" t="s">
        <v>15</v>
      </c>
      <c r="G37" s="40" t="s">
        <v>16</v>
      </c>
      <c r="H37" s="30">
        <v>4000</v>
      </c>
      <c r="I37" s="30">
        <f t="shared" si="13"/>
        <v>-800</v>
      </c>
      <c r="J37" s="30">
        <f t="shared" si="3"/>
        <v>3200</v>
      </c>
      <c r="K37" s="30">
        <v>0</v>
      </c>
      <c r="L37" s="30">
        <f t="shared" si="4"/>
        <v>3200</v>
      </c>
      <c r="M37" s="31">
        <v>3202.49</v>
      </c>
      <c r="N37" s="31">
        <v>3202.49</v>
      </c>
      <c r="O37" s="31">
        <v>3200</v>
      </c>
      <c r="P37" s="75">
        <f t="shared" si="11"/>
        <v>9604.98</v>
      </c>
      <c r="Q37" s="23">
        <v>21</v>
      </c>
      <c r="R37" s="38" t="s">
        <v>84</v>
      </c>
      <c r="S37" s="31">
        <v>3291.27</v>
      </c>
      <c r="T37" s="31">
        <v>3200</v>
      </c>
      <c r="U37" s="31">
        <f t="shared" si="12"/>
        <v>3185.0467289719627</v>
      </c>
      <c r="V37" s="75">
        <f t="shared" si="6"/>
        <v>9676.316728971964</v>
      </c>
      <c r="W37" s="90">
        <f t="shared" si="7"/>
        <v>19281.296728971964</v>
      </c>
      <c r="X37" s="90">
        <v>19190.03</v>
      </c>
      <c r="Y37" s="90">
        <f t="shared" si="10"/>
        <v>91.266728971964767</v>
      </c>
    </row>
    <row r="38" spans="2:25" ht="34.5" customHeight="1" x14ac:dyDescent="0.25">
      <c r="B38" s="23">
        <v>22</v>
      </c>
      <c r="C38" s="38" t="s">
        <v>47</v>
      </c>
      <c r="D38" s="27">
        <v>302</v>
      </c>
      <c r="E38" s="36" t="s">
        <v>26</v>
      </c>
      <c r="F38" s="39" t="s">
        <v>15</v>
      </c>
      <c r="G38" s="40" t="s">
        <v>16</v>
      </c>
      <c r="H38" s="30">
        <v>4000</v>
      </c>
      <c r="I38" s="30">
        <f t="shared" si="13"/>
        <v>-800</v>
      </c>
      <c r="J38" s="30">
        <f t="shared" si="3"/>
        <v>3200</v>
      </c>
      <c r="K38" s="30">
        <v>0</v>
      </c>
      <c r="L38" s="30">
        <f t="shared" si="4"/>
        <v>3200</v>
      </c>
      <c r="M38" s="31">
        <v>3202.49</v>
      </c>
      <c r="N38" s="31">
        <v>3202.49</v>
      </c>
      <c r="O38" s="31">
        <v>3200</v>
      </c>
      <c r="P38" s="75">
        <f t="shared" si="11"/>
        <v>9604.98</v>
      </c>
      <c r="Q38" s="23">
        <v>22</v>
      </c>
      <c r="R38" s="38" t="s">
        <v>47</v>
      </c>
      <c r="S38" s="31">
        <v>3291.27</v>
      </c>
      <c r="T38" s="31">
        <v>3200</v>
      </c>
      <c r="U38" s="31">
        <f t="shared" si="12"/>
        <v>3185.0467289719627</v>
      </c>
      <c r="V38" s="75">
        <f t="shared" si="6"/>
        <v>9676.316728971964</v>
      </c>
      <c r="W38" s="90">
        <f t="shared" si="7"/>
        <v>19281.296728971964</v>
      </c>
      <c r="X38" s="90">
        <v>19190.03</v>
      </c>
      <c r="Y38" s="90">
        <f t="shared" si="10"/>
        <v>91.266728971964767</v>
      </c>
    </row>
    <row r="39" spans="2:25" ht="37.5" customHeight="1" x14ac:dyDescent="0.25">
      <c r="B39" s="23">
        <v>23</v>
      </c>
      <c r="C39" s="38" t="s">
        <v>48</v>
      </c>
      <c r="D39" s="27">
        <v>302</v>
      </c>
      <c r="E39" s="36" t="s">
        <v>26</v>
      </c>
      <c r="F39" s="39" t="s">
        <v>15</v>
      </c>
      <c r="G39" s="40" t="s">
        <v>16</v>
      </c>
      <c r="H39" s="30">
        <v>4000</v>
      </c>
      <c r="I39" s="30">
        <f t="shared" si="13"/>
        <v>-800</v>
      </c>
      <c r="J39" s="30">
        <f t="shared" si="3"/>
        <v>3200</v>
      </c>
      <c r="K39" s="30">
        <v>0</v>
      </c>
      <c r="L39" s="30">
        <f t="shared" si="4"/>
        <v>3200</v>
      </c>
      <c r="M39" s="31">
        <v>3227.53</v>
      </c>
      <c r="N39" s="31">
        <v>3160.53</v>
      </c>
      <c r="O39" s="31">
        <v>3206.4</v>
      </c>
      <c r="P39" s="75">
        <f t="shared" si="11"/>
        <v>9594.4600000000009</v>
      </c>
      <c r="Q39" s="23">
        <v>23</v>
      </c>
      <c r="R39" s="38" t="s">
        <v>48</v>
      </c>
      <c r="S39" s="31">
        <v>3301.7899999999986</v>
      </c>
      <c r="T39" s="31">
        <v>3200</v>
      </c>
      <c r="U39" s="31">
        <f t="shared" si="12"/>
        <v>3185.0467289719627</v>
      </c>
      <c r="V39" s="75">
        <f t="shared" si="6"/>
        <v>9686.8367289719608</v>
      </c>
      <c r="W39" s="90">
        <f t="shared" si="7"/>
        <v>19281.29672897196</v>
      </c>
      <c r="X39" s="90">
        <v>19190.03</v>
      </c>
      <c r="Y39" s="90">
        <f t="shared" si="10"/>
        <v>91.266728971961129</v>
      </c>
    </row>
    <row r="40" spans="2:25" ht="24.75" customHeight="1" x14ac:dyDescent="0.25">
      <c r="B40" s="23">
        <v>24</v>
      </c>
      <c r="C40" s="26" t="s">
        <v>49</v>
      </c>
      <c r="D40" s="27" t="s">
        <v>50</v>
      </c>
      <c r="E40" s="28" t="s">
        <v>14</v>
      </c>
      <c r="F40" s="28" t="s">
        <v>15</v>
      </c>
      <c r="G40" s="29" t="s">
        <v>16</v>
      </c>
      <c r="H40" s="30">
        <v>4000</v>
      </c>
      <c r="I40" s="30">
        <f>SUM(H40*20%)</f>
        <v>800</v>
      </c>
      <c r="J40" s="30">
        <f t="shared" si="3"/>
        <v>4800</v>
      </c>
      <c r="K40" s="30">
        <v>0</v>
      </c>
      <c r="L40" s="30">
        <f t="shared" si="4"/>
        <v>4800</v>
      </c>
      <c r="M40" s="31">
        <v>4667</v>
      </c>
      <c r="N40" s="31">
        <v>4829</v>
      </c>
      <c r="O40" s="31">
        <v>4842</v>
      </c>
      <c r="P40" s="75">
        <f t="shared" si="11"/>
        <v>14338</v>
      </c>
      <c r="Q40" s="23">
        <v>24</v>
      </c>
      <c r="R40" s="26" t="s">
        <v>49</v>
      </c>
      <c r="S40" s="31">
        <v>4800</v>
      </c>
      <c r="T40" s="31">
        <v>4800</v>
      </c>
      <c r="U40" s="31">
        <f t="shared" si="12"/>
        <v>4777.5700934579445</v>
      </c>
      <c r="V40" s="75">
        <f t="shared" si="6"/>
        <v>14377.570093457944</v>
      </c>
      <c r="W40" s="90">
        <f t="shared" si="7"/>
        <v>28715.570093457944</v>
      </c>
      <c r="X40" s="90">
        <v>28785.05</v>
      </c>
      <c r="Y40" s="90">
        <f t="shared" si="10"/>
        <v>-69.479906542055687</v>
      </c>
    </row>
    <row r="41" spans="2:25" ht="31.5" x14ac:dyDescent="0.25">
      <c r="B41" s="23">
        <v>25</v>
      </c>
      <c r="C41" s="12" t="s">
        <v>51</v>
      </c>
      <c r="D41" s="35" t="s">
        <v>52</v>
      </c>
      <c r="E41" s="14" t="s">
        <v>22</v>
      </c>
      <c r="F41" s="14" t="s">
        <v>15</v>
      </c>
      <c r="G41" s="15" t="s">
        <v>18</v>
      </c>
      <c r="H41" s="30">
        <v>4000</v>
      </c>
      <c r="I41" s="30">
        <f>SUM(H41*20%*0)</f>
        <v>0</v>
      </c>
      <c r="J41" s="30">
        <f>SUM(H41:I41)</f>
        <v>4000</v>
      </c>
      <c r="K41" s="30">
        <v>0</v>
      </c>
      <c r="L41" s="30">
        <f>SUM(J41:K41)</f>
        <v>4000</v>
      </c>
      <c r="M41" s="31">
        <v>4299</v>
      </c>
      <c r="N41" s="31">
        <v>3980</v>
      </c>
      <c r="O41" s="31">
        <v>3980</v>
      </c>
      <c r="P41" s="75">
        <f t="shared" si="11"/>
        <v>12259</v>
      </c>
      <c r="Q41" s="23">
        <v>25</v>
      </c>
      <c r="R41" s="12" t="s">
        <v>51</v>
      </c>
      <c r="S41" s="31">
        <v>3747.24</v>
      </c>
      <c r="T41" s="31">
        <v>4000</v>
      </c>
      <c r="U41" s="31">
        <f t="shared" si="12"/>
        <v>3981.3084112149536</v>
      </c>
      <c r="V41" s="75">
        <f t="shared" si="6"/>
        <v>11728.548411214953</v>
      </c>
      <c r="W41" s="90">
        <f t="shared" si="7"/>
        <v>23987.548411214953</v>
      </c>
      <c r="X41" s="90">
        <v>23987.55</v>
      </c>
      <c r="Y41" s="90">
        <f t="shared" si="10"/>
        <v>-1.5887850458966568E-3</v>
      </c>
    </row>
    <row r="42" spans="2:25" ht="31.5" x14ac:dyDescent="0.25">
      <c r="B42" s="23">
        <v>26</v>
      </c>
      <c r="C42" s="12" t="s">
        <v>53</v>
      </c>
      <c r="D42" s="13" t="s">
        <v>70</v>
      </c>
      <c r="E42" s="14" t="s">
        <v>54</v>
      </c>
      <c r="F42" s="14" t="s">
        <v>15</v>
      </c>
      <c r="G42" s="15" t="s">
        <v>18</v>
      </c>
      <c r="H42" s="30">
        <v>4000</v>
      </c>
      <c r="I42" s="30">
        <f>-SUM(H42*20%)</f>
        <v>-800</v>
      </c>
      <c r="J42" s="30">
        <f t="shared" si="3"/>
        <v>3200</v>
      </c>
      <c r="K42" s="30">
        <v>0</v>
      </c>
      <c r="L42" s="30">
        <f t="shared" si="4"/>
        <v>3200</v>
      </c>
      <c r="M42" s="31">
        <v>3202.49</v>
      </c>
      <c r="N42" s="31">
        <v>3202.49</v>
      </c>
      <c r="O42" s="31">
        <v>3200</v>
      </c>
      <c r="P42" s="75">
        <f t="shared" si="11"/>
        <v>9604.98</v>
      </c>
      <c r="Q42" s="23">
        <v>26</v>
      </c>
      <c r="R42" s="12" t="s">
        <v>53</v>
      </c>
      <c r="S42" s="31">
        <v>3291.27</v>
      </c>
      <c r="T42" s="31">
        <v>3200</v>
      </c>
      <c r="U42" s="31">
        <f t="shared" si="12"/>
        <v>3185.0467289719627</v>
      </c>
      <c r="V42" s="75">
        <f t="shared" si="6"/>
        <v>9676.316728971964</v>
      </c>
      <c r="W42" s="90">
        <f t="shared" si="7"/>
        <v>19281.296728971964</v>
      </c>
      <c r="X42" s="90">
        <v>19190.03</v>
      </c>
      <c r="Y42" s="90">
        <f t="shared" si="10"/>
        <v>91.266728971964767</v>
      </c>
    </row>
    <row r="43" spans="2:25" ht="33" customHeight="1" x14ac:dyDescent="0.25">
      <c r="B43" s="23">
        <v>27</v>
      </c>
      <c r="C43" s="12" t="s">
        <v>55</v>
      </c>
      <c r="D43" s="13" t="s">
        <v>70</v>
      </c>
      <c r="E43" s="14" t="s">
        <v>54</v>
      </c>
      <c r="F43" s="15" t="s">
        <v>15</v>
      </c>
      <c r="G43" s="15" t="s">
        <v>18</v>
      </c>
      <c r="H43" s="30">
        <v>4000</v>
      </c>
      <c r="I43" s="30">
        <f t="shared" ref="I43:I49" si="14">-SUM(H43*20%)</f>
        <v>-800</v>
      </c>
      <c r="J43" s="30">
        <f t="shared" si="3"/>
        <v>3200</v>
      </c>
      <c r="K43" s="30">
        <v>0</v>
      </c>
      <c r="L43" s="30">
        <f t="shared" si="4"/>
        <v>3200</v>
      </c>
      <c r="M43" s="31">
        <v>3200.51</v>
      </c>
      <c r="N43" s="31">
        <v>3200.51</v>
      </c>
      <c r="O43" s="31">
        <v>3202</v>
      </c>
      <c r="P43" s="75">
        <f t="shared" si="11"/>
        <v>9603.02</v>
      </c>
      <c r="Q43" s="23">
        <v>27</v>
      </c>
      <c r="R43" s="12" t="s">
        <v>55</v>
      </c>
      <c r="S43" s="31">
        <v>3293.2299999999991</v>
      </c>
      <c r="T43" s="31">
        <v>3200</v>
      </c>
      <c r="U43" s="31">
        <f t="shared" si="12"/>
        <v>3185.0467289719627</v>
      </c>
      <c r="V43" s="75">
        <f t="shared" si="6"/>
        <v>9678.2767289719632</v>
      </c>
      <c r="W43" s="90">
        <f t="shared" si="7"/>
        <v>19281.296728971964</v>
      </c>
      <c r="X43" s="90">
        <v>19190.03</v>
      </c>
      <c r="Y43" s="90">
        <f t="shared" si="10"/>
        <v>91.266728971964767</v>
      </c>
    </row>
    <row r="44" spans="2:25" ht="27.75" customHeight="1" x14ac:dyDescent="0.25">
      <c r="B44" s="23">
        <v>28</v>
      </c>
      <c r="C44" s="12" t="s">
        <v>56</v>
      </c>
      <c r="D44" s="13" t="s">
        <v>71</v>
      </c>
      <c r="E44" s="14" t="s">
        <v>54</v>
      </c>
      <c r="F44" s="15" t="s">
        <v>15</v>
      </c>
      <c r="G44" s="15" t="s">
        <v>18</v>
      </c>
      <c r="H44" s="30">
        <v>4000</v>
      </c>
      <c r="I44" s="30">
        <f t="shared" si="14"/>
        <v>-800</v>
      </c>
      <c r="J44" s="30">
        <f t="shared" si="3"/>
        <v>3200</v>
      </c>
      <c r="K44" s="30">
        <v>0</v>
      </c>
      <c r="L44" s="30">
        <f t="shared" si="4"/>
        <v>3200</v>
      </c>
      <c r="M44" s="31">
        <v>3231</v>
      </c>
      <c r="N44" s="31">
        <v>3241</v>
      </c>
      <c r="O44" s="31">
        <v>3231</v>
      </c>
      <c r="P44" s="75">
        <f t="shared" si="11"/>
        <v>9703</v>
      </c>
      <c r="Q44" s="23">
        <v>28</v>
      </c>
      <c r="R44" s="12" t="s">
        <v>56</v>
      </c>
      <c r="S44" s="31">
        <v>3101.9799999999996</v>
      </c>
      <c r="T44" s="31">
        <v>3200</v>
      </c>
      <c r="U44" s="31">
        <f t="shared" si="12"/>
        <v>3185.0467289719627</v>
      </c>
      <c r="V44" s="75">
        <f t="shared" si="6"/>
        <v>9487.0267289719632</v>
      </c>
      <c r="W44" s="90">
        <f t="shared" si="7"/>
        <v>19190.026728971963</v>
      </c>
      <c r="X44" s="90">
        <v>19190.03</v>
      </c>
      <c r="Y44" s="90">
        <f t="shared" si="10"/>
        <v>-3.2710280356695876E-3</v>
      </c>
    </row>
    <row r="45" spans="2:25" ht="47.25" customHeight="1" x14ac:dyDescent="0.25">
      <c r="B45" s="23" t="s">
        <v>89</v>
      </c>
      <c r="C45" s="23" t="s">
        <v>3</v>
      </c>
      <c r="D45" s="23" t="s">
        <v>4</v>
      </c>
      <c r="E45" s="23" t="s">
        <v>5</v>
      </c>
      <c r="F45" s="23" t="s">
        <v>6</v>
      </c>
      <c r="G45" s="23" t="s">
        <v>7</v>
      </c>
      <c r="H45" s="24" t="s">
        <v>8</v>
      </c>
      <c r="I45" s="24" t="s">
        <v>9</v>
      </c>
      <c r="J45" s="24" t="s">
        <v>10</v>
      </c>
      <c r="K45" s="24" t="s">
        <v>11</v>
      </c>
      <c r="L45" s="24" t="s">
        <v>12</v>
      </c>
      <c r="M45" s="24" t="s">
        <v>114</v>
      </c>
      <c r="N45" s="24" t="s">
        <v>115</v>
      </c>
      <c r="O45" s="24" t="s">
        <v>116</v>
      </c>
      <c r="P45" s="25" t="s">
        <v>118</v>
      </c>
      <c r="Q45" s="23" t="s">
        <v>89</v>
      </c>
      <c r="R45" s="23" t="s">
        <v>3</v>
      </c>
      <c r="S45" s="24" t="s">
        <v>117</v>
      </c>
      <c r="T45" s="24" t="s">
        <v>107</v>
      </c>
      <c r="U45" s="24" t="s">
        <v>108</v>
      </c>
      <c r="V45" s="25" t="s">
        <v>119</v>
      </c>
      <c r="W45" s="89" t="s">
        <v>120</v>
      </c>
      <c r="X45" s="89" t="s">
        <v>121</v>
      </c>
      <c r="Y45" s="89" t="s">
        <v>122</v>
      </c>
    </row>
    <row r="46" spans="2:25" ht="42" customHeight="1" x14ac:dyDescent="0.25">
      <c r="B46" s="23">
        <v>29</v>
      </c>
      <c r="C46" s="41" t="s">
        <v>69</v>
      </c>
      <c r="D46" s="13" t="s">
        <v>72</v>
      </c>
      <c r="E46" s="14" t="s">
        <v>54</v>
      </c>
      <c r="F46" s="15" t="s">
        <v>15</v>
      </c>
      <c r="G46" s="15" t="s">
        <v>74</v>
      </c>
      <c r="H46" s="30">
        <v>4000</v>
      </c>
      <c r="I46" s="30">
        <f t="shared" si="14"/>
        <v>-800</v>
      </c>
      <c r="J46" s="30">
        <f>SUM(H46:I46)</f>
        <v>3200</v>
      </c>
      <c r="K46" s="30">
        <v>0</v>
      </c>
      <c r="L46" s="30">
        <f t="shared" si="4"/>
        <v>3200</v>
      </c>
      <c r="M46" s="31">
        <v>3202.49</v>
      </c>
      <c r="N46" s="31">
        <v>3202.49</v>
      </c>
      <c r="O46" s="31">
        <v>3200</v>
      </c>
      <c r="P46" s="75">
        <f t="shared" si="11"/>
        <v>9604.98</v>
      </c>
      <c r="Q46" s="23">
        <v>29</v>
      </c>
      <c r="R46" s="41" t="s">
        <v>69</v>
      </c>
      <c r="S46" s="31">
        <v>3200</v>
      </c>
      <c r="T46" s="31">
        <v>3200</v>
      </c>
      <c r="U46" s="31">
        <f>L46*V$12</f>
        <v>3185.0467289719627</v>
      </c>
      <c r="V46" s="75">
        <f t="shared" si="6"/>
        <v>9585.0467289719636</v>
      </c>
      <c r="W46" s="90">
        <f t="shared" si="7"/>
        <v>19190.026728971963</v>
      </c>
      <c r="X46" s="90">
        <v>19190.03</v>
      </c>
      <c r="Y46" s="90">
        <f>W46-X46</f>
        <v>-3.2710280356695876E-3</v>
      </c>
    </row>
    <row r="47" spans="2:25" ht="30" customHeight="1" x14ac:dyDescent="0.25">
      <c r="B47" s="23">
        <v>30</v>
      </c>
      <c r="C47" s="12" t="s">
        <v>73</v>
      </c>
      <c r="D47" s="13" t="s">
        <v>72</v>
      </c>
      <c r="E47" s="14" t="s">
        <v>54</v>
      </c>
      <c r="F47" s="15" t="s">
        <v>36</v>
      </c>
      <c r="G47" s="15" t="s">
        <v>75</v>
      </c>
      <c r="H47" s="30">
        <v>4000</v>
      </c>
      <c r="I47" s="30">
        <f t="shared" si="14"/>
        <v>-800</v>
      </c>
      <c r="J47" s="30">
        <f>SUM(H47:I47)</f>
        <v>3200</v>
      </c>
      <c r="K47" s="30">
        <f>SUM(J47*50%)</f>
        <v>1600</v>
      </c>
      <c r="L47" s="30">
        <f t="shared" si="4"/>
        <v>4800</v>
      </c>
      <c r="M47" s="31">
        <v>4803.74</v>
      </c>
      <c r="N47" s="31">
        <v>4803.74</v>
      </c>
      <c r="O47" s="31">
        <v>4800</v>
      </c>
      <c r="P47" s="75">
        <f t="shared" si="11"/>
        <v>14407.48</v>
      </c>
      <c r="Q47" s="23">
        <v>30</v>
      </c>
      <c r="R47" s="12" t="s">
        <v>73</v>
      </c>
      <c r="S47" s="31">
        <v>4800</v>
      </c>
      <c r="T47" s="31">
        <v>4800</v>
      </c>
      <c r="U47" s="31">
        <f>L47*V$12</f>
        <v>4777.5700934579445</v>
      </c>
      <c r="V47" s="75">
        <f t="shared" si="6"/>
        <v>14377.570093457944</v>
      </c>
      <c r="W47" s="90">
        <f t="shared" si="7"/>
        <v>28785.050093457943</v>
      </c>
      <c r="X47" s="90">
        <v>28785.05</v>
      </c>
      <c r="Y47" s="90">
        <f t="shared" ref="Y47:Y49" si="15">W47-X47</f>
        <v>9.345794387627393E-5</v>
      </c>
    </row>
    <row r="48" spans="2:25" ht="35.25" customHeight="1" x14ac:dyDescent="0.25">
      <c r="B48" s="23">
        <v>31</v>
      </c>
      <c r="C48" s="12" t="s">
        <v>76</v>
      </c>
      <c r="D48" s="13" t="s">
        <v>72</v>
      </c>
      <c r="E48" s="14" t="s">
        <v>54</v>
      </c>
      <c r="F48" s="15" t="s">
        <v>36</v>
      </c>
      <c r="G48" s="15" t="s">
        <v>77</v>
      </c>
      <c r="H48" s="30">
        <v>4000</v>
      </c>
      <c r="I48" s="30">
        <f t="shared" si="14"/>
        <v>-800</v>
      </c>
      <c r="J48" s="30">
        <f>SUM(H48:I48)</f>
        <v>3200</v>
      </c>
      <c r="K48" s="30">
        <f>SUM(J48*50%)</f>
        <v>1600</v>
      </c>
      <c r="L48" s="30">
        <f t="shared" si="4"/>
        <v>4800</v>
      </c>
      <c r="M48" s="31">
        <v>4838.7700000000004</v>
      </c>
      <c r="N48" s="31">
        <v>4860.7700000000004</v>
      </c>
      <c r="O48" s="31">
        <v>4914</v>
      </c>
      <c r="P48" s="75">
        <f>SUM(M48:O48)</f>
        <v>14613.54</v>
      </c>
      <c r="Q48" s="23">
        <v>31</v>
      </c>
      <c r="R48" s="12" t="s">
        <v>76</v>
      </c>
      <c r="S48" s="31">
        <v>4593.9399999999987</v>
      </c>
      <c r="T48" s="31">
        <v>4800</v>
      </c>
      <c r="U48" s="31">
        <f>L48*V$12</f>
        <v>4777.5700934579445</v>
      </c>
      <c r="V48" s="75">
        <f t="shared" si="6"/>
        <v>14171.510093457942</v>
      </c>
      <c r="W48" s="90">
        <f t="shared" si="7"/>
        <v>28785.050093457943</v>
      </c>
      <c r="X48" s="90">
        <v>28785.05</v>
      </c>
      <c r="Y48" s="90">
        <f t="shared" si="15"/>
        <v>9.345794387627393E-5</v>
      </c>
    </row>
    <row r="49" spans="2:29" ht="28.5" customHeight="1" x14ac:dyDescent="0.25">
      <c r="B49" s="23">
        <v>32</v>
      </c>
      <c r="C49" s="12" t="s">
        <v>78</v>
      </c>
      <c r="D49" s="13" t="s">
        <v>79</v>
      </c>
      <c r="E49" s="14" t="s">
        <v>54</v>
      </c>
      <c r="F49" s="15" t="s">
        <v>36</v>
      </c>
      <c r="G49" s="15" t="s">
        <v>80</v>
      </c>
      <c r="H49" s="30">
        <v>4000</v>
      </c>
      <c r="I49" s="30">
        <f t="shared" si="14"/>
        <v>-800</v>
      </c>
      <c r="J49" s="30">
        <f>SUM(H49:I49)</f>
        <v>3200</v>
      </c>
      <c r="K49" s="30">
        <f>SUM(J49*50%)</f>
        <v>1600</v>
      </c>
      <c r="L49" s="30">
        <f t="shared" si="4"/>
        <v>4800</v>
      </c>
      <c r="M49" s="31">
        <v>4835</v>
      </c>
      <c r="N49" s="31">
        <v>4903</v>
      </c>
      <c r="O49" s="31">
        <v>4900</v>
      </c>
      <c r="P49" s="75">
        <f>SUM(M49:O49)</f>
        <v>14638</v>
      </c>
      <c r="Q49" s="23">
        <v>32</v>
      </c>
      <c r="R49" s="12" t="s">
        <v>78</v>
      </c>
      <c r="S49" s="31">
        <v>4569.4799999999996</v>
      </c>
      <c r="T49" s="31">
        <v>4800</v>
      </c>
      <c r="U49" s="31">
        <f>L49*V$12</f>
        <v>4777.5700934579445</v>
      </c>
      <c r="V49" s="75">
        <f t="shared" si="6"/>
        <v>14147.050093457943</v>
      </c>
      <c r="W49" s="90">
        <f t="shared" si="7"/>
        <v>28785.050093457943</v>
      </c>
      <c r="X49" s="90">
        <v>28785.05</v>
      </c>
      <c r="Y49" s="90">
        <f t="shared" si="15"/>
        <v>9.345794387627393E-5</v>
      </c>
    </row>
    <row r="50" spans="2:29" x14ac:dyDescent="0.25">
      <c r="B50" s="39"/>
      <c r="C50" s="38" t="s">
        <v>57</v>
      </c>
      <c r="D50" s="39"/>
      <c r="E50" s="39"/>
      <c r="F50" s="39"/>
      <c r="G50" s="39"/>
      <c r="H50" s="31">
        <f t="shared" ref="H50:P50" si="16">SUM(H16:H49)</f>
        <v>128000</v>
      </c>
      <c r="I50" s="31">
        <f t="shared" si="16"/>
        <v>-9600</v>
      </c>
      <c r="J50" s="31">
        <f t="shared" si="16"/>
        <v>118400</v>
      </c>
      <c r="K50" s="31">
        <f t="shared" si="16"/>
        <v>10000</v>
      </c>
      <c r="L50" s="31">
        <f t="shared" si="16"/>
        <v>128400</v>
      </c>
      <c r="M50" s="31">
        <f t="shared" si="16"/>
        <v>127299.80000000003</v>
      </c>
      <c r="N50" s="31">
        <f t="shared" si="16"/>
        <v>128604.80000000003</v>
      </c>
      <c r="O50" s="31">
        <f t="shared" si="16"/>
        <v>128820.2</v>
      </c>
      <c r="P50" s="74">
        <f t="shared" si="16"/>
        <v>384724.8</v>
      </c>
      <c r="Q50" s="39"/>
      <c r="R50" s="38" t="s">
        <v>57</v>
      </c>
      <c r="S50" s="31">
        <f>SUM(S16:S49)</f>
        <v>129075.2</v>
      </c>
      <c r="T50" s="31">
        <f>SUM(T16:T49)</f>
        <v>128400</v>
      </c>
      <c r="U50" s="31">
        <f t="shared" ref="U50:V50" si="17">SUM(U16:U49)</f>
        <v>127799.94738317766</v>
      </c>
      <c r="V50" s="74">
        <f t="shared" si="17"/>
        <v>385275.14738317759</v>
      </c>
      <c r="W50" s="74">
        <v>770000</v>
      </c>
      <c r="X50" s="74">
        <f t="shared" ref="X50" si="18">SUM(X16:X49)</f>
        <v>770000.00000000047</v>
      </c>
      <c r="Y50" s="74">
        <v>0</v>
      </c>
    </row>
    <row r="51" spans="2:29" ht="15.75" x14ac:dyDescent="0.25">
      <c r="B51" s="42">
        <f>B49</f>
        <v>32</v>
      </c>
      <c r="C51" s="43"/>
      <c r="D51" s="44"/>
      <c r="E51" s="44"/>
      <c r="F51" s="44"/>
      <c r="G51" s="44"/>
      <c r="H51" s="45"/>
      <c r="I51" s="45"/>
      <c r="J51" s="46"/>
      <c r="K51" s="46"/>
      <c r="L51" s="46"/>
      <c r="M51" s="46"/>
      <c r="N51" s="20"/>
      <c r="O51" s="20"/>
      <c r="P51" s="20"/>
      <c r="Q51" s="42">
        <f>Q49</f>
        <v>32</v>
      </c>
      <c r="R51" s="43"/>
      <c r="T51" s="96" t="s">
        <v>124</v>
      </c>
      <c r="U51" s="31">
        <v>127800</v>
      </c>
      <c r="W51" s="96" t="s">
        <v>124</v>
      </c>
      <c r="X51" s="96" t="s">
        <v>124</v>
      </c>
      <c r="Y51" s="96" t="s">
        <v>124</v>
      </c>
    </row>
    <row r="52" spans="2:29" x14ac:dyDescent="0.25">
      <c r="B52" s="16"/>
      <c r="C52" s="47"/>
      <c r="D52" s="16"/>
      <c r="E52" s="16"/>
      <c r="F52" s="16"/>
      <c r="G52" s="16"/>
      <c r="H52" s="21"/>
      <c r="I52" s="16"/>
      <c r="J52" s="16"/>
      <c r="K52" s="16"/>
      <c r="L52" s="21"/>
      <c r="M52" s="21"/>
      <c r="N52" s="16"/>
      <c r="O52" s="16"/>
      <c r="P52" s="48"/>
      <c r="Q52" s="16"/>
      <c r="R52" s="47"/>
      <c r="T52" s="96" t="s">
        <v>125</v>
      </c>
      <c r="U52" s="91"/>
    </row>
    <row r="53" spans="2:29" ht="15.75" thickBot="1" x14ac:dyDescent="0.3">
      <c r="B53" s="16"/>
      <c r="C53" s="18" t="s">
        <v>90</v>
      </c>
      <c r="D53" s="16"/>
      <c r="E53" s="16"/>
      <c r="F53" s="16"/>
      <c r="G53" s="16"/>
      <c r="H53" s="21"/>
      <c r="I53" s="16"/>
      <c r="J53" s="16"/>
      <c r="K53" s="16"/>
      <c r="L53" s="21"/>
      <c r="M53" s="21"/>
      <c r="N53" s="16"/>
      <c r="O53" s="16"/>
      <c r="P53" s="16"/>
      <c r="Q53" s="16"/>
      <c r="R53" s="18"/>
    </row>
    <row r="54" spans="2:29" x14ac:dyDescent="0.25">
      <c r="B54" s="16"/>
      <c r="C54" s="49" t="s">
        <v>58</v>
      </c>
      <c r="D54" s="50"/>
      <c r="E54" s="50"/>
      <c r="F54" s="51"/>
      <c r="G54" s="52" t="s">
        <v>59</v>
      </c>
      <c r="H54" s="53" t="s">
        <v>60</v>
      </c>
      <c r="I54" s="54" t="s">
        <v>57</v>
      </c>
      <c r="J54" s="16"/>
      <c r="K54" s="16"/>
      <c r="L54" s="21"/>
      <c r="M54" s="21"/>
      <c r="N54" s="16" t="s">
        <v>91</v>
      </c>
      <c r="O54" s="16"/>
      <c r="P54" s="16"/>
      <c r="Q54" s="16"/>
      <c r="R54" s="16"/>
      <c r="T54" t="s">
        <v>91</v>
      </c>
    </row>
    <row r="55" spans="2:29" ht="15.75" thickBot="1" x14ac:dyDescent="0.3">
      <c r="B55" s="16"/>
      <c r="C55" s="55"/>
      <c r="D55" s="56"/>
      <c r="E55" s="56"/>
      <c r="F55" s="56"/>
      <c r="G55" s="57">
        <v>26</v>
      </c>
      <c r="H55" s="57">
        <v>6</v>
      </c>
      <c r="I55" s="58">
        <f>SUM(G55:H55)</f>
        <v>32</v>
      </c>
      <c r="J55" s="16"/>
      <c r="K55" s="16"/>
      <c r="L55" s="21"/>
      <c r="M55" s="16" t="s">
        <v>91</v>
      </c>
      <c r="N55" s="16"/>
      <c r="O55" s="16"/>
      <c r="P55" s="16"/>
      <c r="Q55" s="16"/>
    </row>
    <row r="56" spans="2:29" x14ac:dyDescent="0.25">
      <c r="B56" s="16"/>
      <c r="C56" s="59" t="s">
        <v>61</v>
      </c>
      <c r="D56" s="60"/>
      <c r="E56" s="51"/>
      <c r="F56" s="51"/>
      <c r="G56" s="61" t="s">
        <v>62</v>
      </c>
      <c r="H56" s="62" t="s">
        <v>63</v>
      </c>
      <c r="I56" s="61" t="s">
        <v>64</v>
      </c>
      <c r="J56" s="63" t="s">
        <v>57</v>
      </c>
      <c r="K56" s="16"/>
      <c r="L56" s="16"/>
      <c r="M56" s="16"/>
      <c r="N56" s="16"/>
      <c r="O56" s="16"/>
      <c r="P56" s="16"/>
      <c r="Q56" s="16"/>
    </row>
    <row r="57" spans="2:29" ht="15.75" thickBot="1" x14ac:dyDescent="0.3">
      <c r="B57" s="16"/>
      <c r="C57" s="64"/>
      <c r="D57" s="56"/>
      <c r="E57" s="56"/>
      <c r="F57" s="56"/>
      <c r="G57" s="65">
        <v>20</v>
      </c>
      <c r="H57" s="65">
        <v>4</v>
      </c>
      <c r="I57" s="65">
        <v>8</v>
      </c>
      <c r="J57" s="66">
        <f>SUM(G57:I57)</f>
        <v>32</v>
      </c>
      <c r="K57" s="16"/>
      <c r="L57" s="16"/>
      <c r="M57" s="16"/>
      <c r="N57" s="16"/>
      <c r="O57" s="16"/>
      <c r="P57" s="16"/>
      <c r="Q57" s="16"/>
    </row>
    <row r="58" spans="2:29" x14ac:dyDescent="0.25">
      <c r="B58" s="16"/>
      <c r="C58" s="67" t="s">
        <v>65</v>
      </c>
      <c r="D58" s="68">
        <f>D60+D61</f>
        <v>32</v>
      </c>
      <c r="E58" s="16"/>
      <c r="F58" s="16"/>
      <c r="G58" s="16"/>
      <c r="H58" s="16"/>
      <c r="I58" s="16"/>
      <c r="J58" s="20"/>
      <c r="K58" s="16"/>
      <c r="L58" s="16"/>
      <c r="M58" s="16"/>
      <c r="N58" s="16"/>
      <c r="O58" s="16"/>
      <c r="P58" s="16"/>
      <c r="Q58" s="16"/>
    </row>
    <row r="59" spans="2:29" x14ac:dyDescent="0.25">
      <c r="B59" s="16"/>
      <c r="C59" s="69" t="s">
        <v>66</v>
      </c>
      <c r="D59" s="70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29" x14ac:dyDescent="0.25">
      <c r="B60" s="16"/>
      <c r="C60" s="71" t="s">
        <v>67</v>
      </c>
      <c r="D60" s="70">
        <v>25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29" ht="15.75" thickBot="1" x14ac:dyDescent="0.3">
      <c r="B61" s="16"/>
      <c r="C61" s="72" t="s">
        <v>68</v>
      </c>
      <c r="D61" s="73">
        <v>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2:29" x14ac:dyDescent="0.25">
      <c r="B62" s="16"/>
      <c r="C62" s="16"/>
      <c r="D62" s="16"/>
      <c r="E62" s="16"/>
      <c r="F62" s="16"/>
      <c r="I62" s="16"/>
      <c r="J62" s="20"/>
      <c r="K62" s="16"/>
      <c r="L62" s="16"/>
      <c r="M62" s="16"/>
      <c r="N62" s="16"/>
      <c r="O62" s="16"/>
      <c r="P62" s="16"/>
      <c r="Q62" s="16"/>
    </row>
    <row r="63" spans="2:29" x14ac:dyDescent="0.25">
      <c r="B63" s="16"/>
      <c r="O63" s="16"/>
      <c r="P63" s="16"/>
      <c r="Q63" s="16"/>
      <c r="R63" s="16"/>
      <c r="S63" s="48" t="s">
        <v>81</v>
      </c>
      <c r="T63" s="76"/>
      <c r="U63" s="16"/>
      <c r="Z63" s="16"/>
      <c r="AA63" s="16"/>
      <c r="AB63" s="16"/>
      <c r="AC63" s="16"/>
    </row>
    <row r="64" spans="2:29" x14ac:dyDescent="0.25">
      <c r="B64" s="16"/>
      <c r="O64" s="76"/>
      <c r="P64" s="16"/>
      <c r="Q64" s="16"/>
      <c r="R64" s="16"/>
      <c r="S64" s="48" t="s">
        <v>82</v>
      </c>
      <c r="T64" s="76"/>
      <c r="U64" s="16"/>
      <c r="Z64" s="16"/>
      <c r="AA64" s="16"/>
      <c r="AB64" s="48" t="s">
        <v>85</v>
      </c>
      <c r="AC64" s="76"/>
    </row>
    <row r="65" spans="15:29" x14ac:dyDescent="0.25">
      <c r="O65" s="76"/>
      <c r="S65" s="48" t="s">
        <v>83</v>
      </c>
      <c r="T65" s="76"/>
      <c r="AB65" s="48" t="s">
        <v>86</v>
      </c>
      <c r="AC65" s="76"/>
    </row>
  </sheetData>
  <pageMargins left="0.7" right="0.7" top="0.75" bottom="0.75" header="0.3" footer="0.3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 final-actualiz. tr.I- apr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2023-04-20T11:43:59Z</cp:lastPrinted>
  <dcterms:created xsi:type="dcterms:W3CDTF">2015-06-05T18:17:20Z</dcterms:created>
  <dcterms:modified xsi:type="dcterms:W3CDTF">2023-04-21T10:43:45Z</dcterms:modified>
</cp:coreProperties>
</file>