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\CONTR_2023\1 STOM 2023\STOMATOLOGI 2023\"/>
    </mc:Choice>
  </mc:AlternateContent>
  <bookViews>
    <workbookView xWindow="-120" yWindow="-120" windowWidth="29040" windowHeight="15990"/>
  </bookViews>
  <sheets>
    <sheet name="3.1 val ctr TR II 2023" sheetId="5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5" l="1"/>
  <c r="U29" i="5" s="1"/>
  <c r="C58" i="5" l="1"/>
  <c r="I57" i="5"/>
  <c r="H55" i="5"/>
  <c r="A51" i="5"/>
  <c r="R50" i="5"/>
  <c r="Q50" i="5"/>
  <c r="N50" i="5"/>
  <c r="M50" i="5"/>
  <c r="L50" i="5"/>
  <c r="G50" i="5"/>
  <c r="O49" i="5"/>
  <c r="H49" i="5"/>
  <c r="I49" i="5" s="1"/>
  <c r="O48" i="5"/>
  <c r="H48" i="5"/>
  <c r="I48" i="5" s="1"/>
  <c r="O47" i="5"/>
  <c r="H47" i="5"/>
  <c r="I47" i="5" s="1"/>
  <c r="J47" i="5" s="1"/>
  <c r="O46" i="5"/>
  <c r="H46" i="5"/>
  <c r="I46" i="5" s="1"/>
  <c r="K46" i="5" s="1"/>
  <c r="O44" i="5"/>
  <c r="I44" i="5"/>
  <c r="K44" i="5" s="1"/>
  <c r="H44" i="5"/>
  <c r="O43" i="5"/>
  <c r="H43" i="5"/>
  <c r="I43" i="5" s="1"/>
  <c r="K43" i="5" s="1"/>
  <c r="O42" i="5"/>
  <c r="H42" i="5"/>
  <c r="I42" i="5" s="1"/>
  <c r="K42" i="5" s="1"/>
  <c r="O41" i="5"/>
  <c r="H41" i="5"/>
  <c r="I41" i="5" s="1"/>
  <c r="K41" i="5" s="1"/>
  <c r="O40" i="5"/>
  <c r="H40" i="5"/>
  <c r="I40" i="5" s="1"/>
  <c r="K40" i="5" s="1"/>
  <c r="O39" i="5"/>
  <c r="H39" i="5"/>
  <c r="I39" i="5" s="1"/>
  <c r="K39" i="5" s="1"/>
  <c r="O38" i="5"/>
  <c r="H38" i="5"/>
  <c r="I38" i="5" s="1"/>
  <c r="K38" i="5" s="1"/>
  <c r="O37" i="5"/>
  <c r="H37" i="5"/>
  <c r="I37" i="5" s="1"/>
  <c r="K37" i="5" s="1"/>
  <c r="O36" i="5"/>
  <c r="I36" i="5"/>
  <c r="K36" i="5" s="1"/>
  <c r="H36" i="5"/>
  <c r="O35" i="5"/>
  <c r="H35" i="5"/>
  <c r="I35" i="5" s="1"/>
  <c r="J35" i="5" s="1"/>
  <c r="O34" i="5"/>
  <c r="H34" i="5"/>
  <c r="I34" i="5" s="1"/>
  <c r="J34" i="5" s="1"/>
  <c r="O33" i="5"/>
  <c r="H33" i="5"/>
  <c r="I33" i="5" s="1"/>
  <c r="K33" i="5" s="1"/>
  <c r="O32" i="5"/>
  <c r="H32" i="5"/>
  <c r="I32" i="5" s="1"/>
  <c r="K32" i="5" s="1"/>
  <c r="O31" i="5"/>
  <c r="H31" i="5"/>
  <c r="I31" i="5" s="1"/>
  <c r="K31" i="5" s="1"/>
  <c r="O30" i="5"/>
  <c r="I30" i="5"/>
  <c r="K30" i="5" s="1"/>
  <c r="H30" i="5"/>
  <c r="O29" i="5"/>
  <c r="H29" i="5"/>
  <c r="I29" i="5" s="1"/>
  <c r="J29" i="5" s="1"/>
  <c r="O28" i="5"/>
  <c r="H28" i="5"/>
  <c r="I28" i="5" s="1"/>
  <c r="K28" i="5" s="1"/>
  <c r="O26" i="5"/>
  <c r="H26" i="5"/>
  <c r="I26" i="5" s="1"/>
  <c r="K26" i="5" s="1"/>
  <c r="O25" i="5"/>
  <c r="H25" i="5"/>
  <c r="I25" i="5" s="1"/>
  <c r="K25" i="5" s="1"/>
  <c r="O24" i="5"/>
  <c r="H24" i="5"/>
  <c r="I24" i="5" s="1"/>
  <c r="K24" i="5" s="1"/>
  <c r="O23" i="5"/>
  <c r="H23" i="5"/>
  <c r="I23" i="5" s="1"/>
  <c r="K23" i="5" s="1"/>
  <c r="O22" i="5"/>
  <c r="H22" i="5"/>
  <c r="I22" i="5" s="1"/>
  <c r="K22" i="5" s="1"/>
  <c r="O21" i="5"/>
  <c r="H21" i="5"/>
  <c r="I21" i="5" s="1"/>
  <c r="K21" i="5" s="1"/>
  <c r="O20" i="5"/>
  <c r="H20" i="5"/>
  <c r="I20" i="5" s="1"/>
  <c r="K20" i="5" s="1"/>
  <c r="O19" i="5"/>
  <c r="H19" i="5"/>
  <c r="I19" i="5" s="1"/>
  <c r="K19" i="5" s="1"/>
  <c r="O18" i="5"/>
  <c r="H18" i="5"/>
  <c r="I18" i="5" s="1"/>
  <c r="K18" i="5" s="1"/>
  <c r="O17" i="5"/>
  <c r="I17" i="5"/>
  <c r="K17" i="5" s="1"/>
  <c r="H17" i="5"/>
  <c r="O16" i="5"/>
  <c r="H16" i="5"/>
  <c r="R13" i="5"/>
  <c r="J13" i="5"/>
  <c r="T12" i="5"/>
  <c r="L12" i="5"/>
  <c r="T11" i="5"/>
  <c r="L11" i="5"/>
  <c r="G11" i="5"/>
  <c r="T10" i="5"/>
  <c r="L10" i="5"/>
  <c r="S18" i="5" l="1"/>
  <c r="T18" i="5" s="1"/>
  <c r="U18" i="5" s="1"/>
  <c r="S20" i="5"/>
  <c r="T20" i="5" s="1"/>
  <c r="U20" i="5" s="1"/>
  <c r="S22" i="5"/>
  <c r="T22" i="5" s="1"/>
  <c r="U22" i="5" s="1"/>
  <c r="S24" i="5"/>
  <c r="T24" i="5" s="1"/>
  <c r="U24" i="5" s="1"/>
  <c r="S26" i="5"/>
  <c r="T26" i="5" s="1"/>
  <c r="U26" i="5" s="1"/>
  <c r="S30" i="5"/>
  <c r="T30" i="5" s="1"/>
  <c r="U30" i="5" s="1"/>
  <c r="S32" i="5"/>
  <c r="T32" i="5" s="1"/>
  <c r="U32" i="5" s="1"/>
  <c r="S36" i="5"/>
  <c r="T36" i="5" s="1"/>
  <c r="U36" i="5" s="1"/>
  <c r="S38" i="5"/>
  <c r="T38" i="5" s="1"/>
  <c r="U38" i="5" s="1"/>
  <c r="S40" i="5"/>
  <c r="T40" i="5" s="1"/>
  <c r="U40" i="5" s="1"/>
  <c r="S42" i="5"/>
  <c r="T42" i="5" s="1"/>
  <c r="U42" i="5" s="1"/>
  <c r="S44" i="5"/>
  <c r="T44" i="5" s="1"/>
  <c r="U44" i="5" s="1"/>
  <c r="S17" i="5"/>
  <c r="T17" i="5" s="1"/>
  <c r="U17" i="5" s="1"/>
  <c r="S19" i="5"/>
  <c r="T19" i="5" s="1"/>
  <c r="U19" i="5" s="1"/>
  <c r="S21" i="5"/>
  <c r="T21" i="5" s="1"/>
  <c r="U21" i="5" s="1"/>
  <c r="S23" i="5"/>
  <c r="T23" i="5" s="1"/>
  <c r="U23" i="5" s="1"/>
  <c r="S25" i="5"/>
  <c r="T25" i="5" s="1"/>
  <c r="U25" i="5" s="1"/>
  <c r="S28" i="5"/>
  <c r="T28" i="5" s="1"/>
  <c r="U28" i="5" s="1"/>
  <c r="S31" i="5"/>
  <c r="T31" i="5" s="1"/>
  <c r="U31" i="5" s="1"/>
  <c r="S33" i="5"/>
  <c r="T33" i="5" s="1"/>
  <c r="U33" i="5" s="1"/>
  <c r="S37" i="5"/>
  <c r="T37" i="5" s="1"/>
  <c r="U37" i="5" s="1"/>
  <c r="S41" i="5"/>
  <c r="T41" i="5" s="1"/>
  <c r="U41" i="5" s="1"/>
  <c r="S46" i="5"/>
  <c r="T46" i="5" s="1"/>
  <c r="U46" i="5" s="1"/>
  <c r="S16" i="5"/>
  <c r="T16" i="5" s="1"/>
  <c r="U16" i="5" s="1"/>
  <c r="S35" i="5"/>
  <c r="T35" i="5" s="1"/>
  <c r="U35" i="5" s="1"/>
  <c r="S39" i="5"/>
  <c r="T39" i="5" s="1"/>
  <c r="U39" i="5" s="1"/>
  <c r="S43" i="5"/>
  <c r="T43" i="5" s="1"/>
  <c r="U43" i="5" s="1"/>
  <c r="H50" i="5"/>
  <c r="I16" i="5"/>
  <c r="O50" i="5"/>
  <c r="J48" i="5"/>
  <c r="K48" i="5" s="1"/>
  <c r="S48" i="5" s="1"/>
  <c r="T48" i="5" s="1"/>
  <c r="U48" i="5" s="1"/>
  <c r="J49" i="5"/>
  <c r="K49" i="5" s="1"/>
  <c r="S49" i="5" s="1"/>
  <c r="T49" i="5" s="1"/>
  <c r="U49" i="5" s="1"/>
  <c r="K29" i="5"/>
  <c r="K34" i="5"/>
  <c r="S34" i="5" s="1"/>
  <c r="T34" i="5" s="1"/>
  <c r="U34" i="5" s="1"/>
  <c r="K35" i="5"/>
  <c r="K47" i="5"/>
  <c r="S47" i="5" s="1"/>
  <c r="T47" i="5" s="1"/>
  <c r="U47" i="5" s="1"/>
  <c r="J50" i="5" l="1"/>
  <c r="I50" i="5"/>
  <c r="K16" i="5"/>
  <c r="K50" i="5" l="1"/>
  <c r="G12" i="5" s="1"/>
</calcChain>
</file>

<file path=xl/sharedStrings.xml><?xml version="1.0" encoding="utf-8"?>
<sst xmlns="http://schemas.openxmlformats.org/spreadsheetml/2006/main" count="288" uniqueCount="122">
  <si>
    <t>Director General,</t>
  </si>
  <si>
    <t>Director ex. Economic,</t>
  </si>
  <si>
    <t>ec. Doina Stan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</si>
  <si>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</si>
  <si>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</si>
  <si>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</si>
  <si>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</si>
  <si>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</si>
  <si>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</si>
  <si>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</si>
  <si>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</si>
  <si>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</si>
  <si>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</si>
  <si>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</si>
  <si>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</si>
  <si>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</si>
  <si>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</si>
  <si>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</si>
  <si>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</si>
  <si>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</si>
  <si>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</si>
  <si>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</si>
  <si>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</si>
  <si>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</si>
  <si>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</si>
  <si>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</si>
  <si>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</si>
  <si>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Urziceni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</si>
  <si>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</si>
  <si>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</si>
  <si>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</si>
  <si>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</si>
  <si>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</si>
  <si>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</si>
  <si>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</si>
  <si>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</si>
  <si>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</si>
  <si>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</si>
  <si>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</si>
  <si>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</si>
  <si>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</si>
  <si>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</si>
  <si>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</si>
  <si>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</si>
  <si>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</si>
  <si>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</si>
  <si>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</si>
  <si>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</si>
  <si>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</si>
  <si>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</si>
  <si>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</si>
  <si>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</si>
  <si>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</si>
  <si>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</si>
  <si>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MEDIC</t>
  </si>
  <si>
    <t>DIVIDENTAL CLINIC SRL-DR.BARBAROS VICTOR</t>
  </si>
  <si>
    <t>CMI DR.GARBACEA MARIAN</t>
  </si>
  <si>
    <t>total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</si>
  <si>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</si>
  <si>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</si>
  <si>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</si>
  <si>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</si>
  <si>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</si>
  <si>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</si>
  <si>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</si>
  <si>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</si>
  <si>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</si>
  <si>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</si>
  <si>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</si>
  <si>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SC SILVIA DENT SRL-PCT LCR FETEȘTI-DR ALJHNI MARINESCU SILVIA-MIHAELA</t>
  </si>
  <si>
    <t>306/  STOM</t>
  </si>
  <si>
    <t>307/  STOM</t>
  </si>
  <si>
    <t>308/  STOM</t>
  </si>
  <si>
    <t>SC SILVIA DENT SRL-PCT LCR BORDUȘANI-DR ALJHNI KHALDOUN</t>
  </si>
  <si>
    <t>Fetești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</si>
  <si>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</si>
  <si>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</si>
  <si>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</si>
  <si>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</si>
  <si>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</si>
  <si>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</si>
  <si>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vizat,</t>
  </si>
  <si>
    <t>director.R.C:</t>
  </si>
  <si>
    <t>ec.Anda BUSUIOC</t>
  </si>
  <si>
    <t>SC DAISYCLINIC SRL D -DR DUTCOVICI DIANA-MEDIC ANGAJAT</t>
  </si>
  <si>
    <t>întocmit:</t>
  </si>
  <si>
    <t>cons. Iuliana ABEL</t>
  </si>
  <si>
    <t>Se aprobă,</t>
  </si>
  <si>
    <t>ec. Mihai Geantă</t>
  </si>
  <si>
    <t>Nr. crt.</t>
  </si>
  <si>
    <t>structura medici în contract la 31.12.2022</t>
  </si>
  <si>
    <t>CONTR. LUNA IANUARIE 2023</t>
  </si>
  <si>
    <t>CONTR. LUNA FEBRUARIE 2023</t>
  </si>
  <si>
    <t xml:space="preserve"> </t>
  </si>
  <si>
    <t>CONTR. LUNA MARTIE    2023</t>
  </si>
  <si>
    <t>4. NECESAR LUNAR la PLAFON</t>
  </si>
  <si>
    <t>VAL. CONTR. TRIM I 2023</t>
  </si>
  <si>
    <t>1. credite de angajament aprobate sem I 2023</t>
  </si>
  <si>
    <t>2. val  contract trim I  2023</t>
  </si>
  <si>
    <t xml:space="preserve">3. val  de contr rămasă ptr Trim II 2023 </t>
  </si>
  <si>
    <t>luna</t>
  </si>
  <si>
    <t xml:space="preserve">valoare </t>
  </si>
  <si>
    <t>necesar plafon</t>
  </si>
  <si>
    <t>procent acop. Plaf.</t>
  </si>
  <si>
    <t>ianuarie</t>
  </si>
  <si>
    <t>februarie</t>
  </si>
  <si>
    <t>martie</t>
  </si>
  <si>
    <t>trim I 2022</t>
  </si>
  <si>
    <t>aprilie</t>
  </si>
  <si>
    <t xml:space="preserve">mai </t>
  </si>
  <si>
    <t>iunie</t>
  </si>
  <si>
    <t>trim II 2022</t>
  </si>
  <si>
    <t>CONTR. LUNA APRILIE 2023</t>
  </si>
  <si>
    <t>CONTR. LUNA MAI 2023</t>
  </si>
  <si>
    <t>CONTR. LUNA IUNIE 2023</t>
  </si>
  <si>
    <t>VAL. CONTR. TRIM II 2023</t>
  </si>
  <si>
    <t>VAL. CONTR. AN2023</t>
  </si>
  <si>
    <t>ER. 0.05</t>
  </si>
  <si>
    <t>analiza plafonului lunar pe luni ptr perioada -ian-iun 2023</t>
  </si>
  <si>
    <t>nr. 2765  din  28.03.2023</t>
  </si>
  <si>
    <t xml:space="preserve">3.1 centralizator MED.DENTARĂ    atribuire valori contract perioada aprilie-iunie 2023 cf adresa CNAS  nr. P2765/27.03.2023  înregistrată la CAS Ialomița sub nr. 2725/27.03.2023  </t>
  </si>
  <si>
    <t>de înaintare a bugetului trimestrializat F.N.U.A.S.S. pentru anul  2023;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</si>
</sst>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/>
    <xf numFmtId="0" fontId="1" fillId="0" borderId="12" xfId="0" applyFont="1" applyBorder="1"/>
    <xf numFmtId="0" fontId="2" fillId="0" borderId="9" xfId="0" applyFont="1" applyBorder="1"/>
    <xf numFmtId="0" fontId="3" fillId="0" borderId="11" xfId="0" applyFont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0" fontId="2" fillId="0" borderId="1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5" xfId="0" applyNumberFormat="1" applyFont="1" applyBorder="1"/>
    <xf numFmtId="4" fontId="1" fillId="0" borderId="12" xfId="0" applyNumberFormat="1" applyFont="1" applyBorder="1"/>
    <xf numFmtId="4" fontId="1" fillId="0" borderId="16" xfId="0" applyNumberFormat="1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2" xfId="0" applyNumberFormat="1" applyFont="1" applyBorder="1"/>
    <xf numFmtId="4" fontId="5" fillId="0" borderId="1" xfId="0" applyNumberFormat="1" applyFont="1" applyBorder="1"/>
    <xf numFmtId="4" fontId="9" fillId="0" borderId="1" xfId="0" applyNumberFormat="1" applyFont="1" applyBorder="1"/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13" fillId="0" borderId="5" xfId="0" applyFont="1" applyBorder="1" applyAlignment="1">
      <alignment horizontal="left" vertical="center" wrapText="1"/>
    </xf>
    <xf numFmtId="0" fontId="14" fillId="0" borderId="0" xfId="0" applyFont="1" applyBorder="1"/>
    <xf numFmtId="0" fontId="15" fillId="0" borderId="0" xfId="0" applyFont="1" applyBorder="1" applyAlignment="1"/>
    <xf numFmtId="0" fontId="4" fillId="0" borderId="0" xfId="0" applyFont="1" applyBorder="1" applyAlignment="1"/>
    <xf numFmtId="4" fontId="10" fillId="0" borderId="0" xfId="0" applyNumberFormat="1" applyFont="1" applyBorder="1" applyAlignment="1"/>
    <xf numFmtId="4" fontId="10" fillId="0" borderId="0" xfId="0" applyNumberFormat="1" applyFont="1" applyBorder="1"/>
    <xf numFmtId="0" fontId="16" fillId="0" borderId="0" xfId="0" applyFont="1"/>
    <xf numFmtId="0" fontId="9" fillId="0" borderId="0" xfId="0" applyFont="1" applyAlignment="1">
      <alignment horizontal="center"/>
    </xf>
    <xf numFmtId="0" fontId="16" fillId="0" borderId="9" xfId="0" applyFont="1" applyBorder="1"/>
    <xf numFmtId="0" fontId="17" fillId="0" borderId="10" xfId="0" applyFont="1" applyBorder="1"/>
    <xf numFmtId="0" fontId="5" fillId="0" borderId="10" xfId="0" applyFont="1" applyBorder="1"/>
    <xf numFmtId="0" fontId="10" fillId="0" borderId="3" xfId="0" applyFont="1" applyBorder="1"/>
    <xf numFmtId="4" fontId="10" fillId="0" borderId="3" xfId="0" applyNumberFormat="1" applyFont="1" applyBorder="1"/>
    <xf numFmtId="0" fontId="10" fillId="0" borderId="4" xfId="0" applyFont="1" applyBorder="1"/>
    <xf numFmtId="0" fontId="5" fillId="0" borderId="11" xfId="0" applyFont="1" applyBorder="1"/>
    <xf numFmtId="0" fontId="5" fillId="0" borderId="12" xfId="0" applyFont="1" applyBorder="1"/>
    <xf numFmtId="1" fontId="5" fillId="0" borderId="7" xfId="0" applyNumberFormat="1" applyFont="1" applyBorder="1"/>
    <xf numFmtId="1" fontId="9" fillId="0" borderId="8" xfId="0" applyNumberFormat="1" applyFont="1" applyBorder="1"/>
    <xf numFmtId="0" fontId="9" fillId="0" borderId="9" xfId="0" applyFont="1" applyBorder="1"/>
    <xf numFmtId="0" fontId="9" fillId="0" borderId="10" xfId="0" applyFont="1" applyBorder="1"/>
    <xf numFmtId="0" fontId="4" fillId="0" borderId="3" xfId="0" applyFont="1" applyBorder="1"/>
    <xf numFmtId="4" fontId="4" fillId="0" borderId="3" xfId="0" applyNumberFormat="1" applyFont="1" applyBorder="1"/>
    <xf numFmtId="0" fontId="4" fillId="0" borderId="4" xfId="0" applyFont="1" applyBorder="1"/>
    <xf numFmtId="0" fontId="10" fillId="0" borderId="11" xfId="0" applyFont="1" applyBorder="1"/>
    <xf numFmtId="0" fontId="5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9" fillId="0" borderId="13" xfId="0" applyFont="1" applyBorder="1"/>
    <xf numFmtId="0" fontId="10" fillId="0" borderId="14" xfId="0" applyFont="1" applyBorder="1"/>
    <xf numFmtId="0" fontId="5" fillId="0" borderId="15" xfId="0" applyFont="1" applyBorder="1"/>
    <xf numFmtId="0" fontId="10" fillId="0" borderId="1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5" fillId="0" borderId="16" xfId="0" applyFont="1" applyBorder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9" fillId="2" borderId="1" xfId="0" applyNumberFormat="1" applyFont="1" applyFill="1" applyBorder="1"/>
    <xf numFmtId="4" fontId="8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4" fontId="5" fillId="0" borderId="0" xfId="0" applyNumberFormat="1" applyFont="1" applyBorder="1"/>
    <xf numFmtId="4" fontId="20" fillId="0" borderId="0" xfId="0" applyNumberFormat="1" applyFont="1"/>
    <xf numFmtId="10" fontId="18" fillId="0" borderId="0" xfId="0" applyNumberFormat="1" applyFont="1"/>
    <xf numFmtId="4" fontId="21" fillId="0" borderId="0" xfId="0" applyNumberFormat="1" applyFont="1"/>
    <xf numFmtId="0" fontId="18" fillId="3" borderId="0" xfId="0" applyFont="1" applyFill="1"/>
    <xf numFmtId="4" fontId="20" fillId="3" borderId="0" xfId="0" applyNumberFormat="1" applyFont="1" applyFill="1"/>
    <xf numFmtId="4" fontId="9" fillId="3" borderId="1" xfId="0" applyNumberFormat="1" applyFont="1" applyFill="1" applyBorder="1"/>
    <xf numFmtId="0" fontId="12" fillId="4" borderId="1" xfId="0" applyFont="1" applyFill="1" applyBorder="1" applyAlignment="1">
      <alignment wrapText="1"/>
    </xf>
    <xf numFmtId="4" fontId="8" fillId="4" borderId="1" xfId="0" applyNumberFormat="1" applyFont="1" applyFill="1" applyBorder="1"/>
    <xf numFmtId="4" fontId="9" fillId="4" borderId="1" xfId="0" applyNumberFormat="1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workbookViewId="0">
      <selection activeCell="O10" sqref="O10"/>
    </sheetView>
  </sheetViews>
  <sheetFormatPr defaultRowHeight="15" x14ac:dyDescent="0.25"/>
  <cols>
    <col min="1" max="1" width="4.5703125" customWidth="1"/>
    <col min="2" max="2" width="19.28515625" customWidth="1"/>
    <col min="3" max="3" width="8.140625" customWidth="1"/>
    <col min="4" max="4" width="8" customWidth="1"/>
    <col min="5" max="5" width="5.7109375" customWidth="1"/>
    <col min="6" max="6" width="8.140625" customWidth="1"/>
    <col min="7" max="7" width="10" customWidth="1"/>
    <col min="8" max="8" width="8.85546875" customWidth="1"/>
    <col min="9" max="9" width="9.7109375" customWidth="1"/>
    <col min="10" max="10" width="11" customWidth="1"/>
    <col min="11" max="11" width="10.28515625" customWidth="1"/>
    <col min="12" max="13" width="10" customWidth="1"/>
    <col min="14" max="14" width="10.140625" customWidth="1"/>
    <col min="15" max="15" width="10.7109375" customWidth="1"/>
    <col min="16" max="16" width="18.42578125" customWidth="1"/>
    <col min="17" max="17" width="10.140625" customWidth="1"/>
    <col min="18" max="18" width="10" customWidth="1"/>
    <col min="19" max="19" width="9.7109375" customWidth="1"/>
    <col min="20" max="21" width="11.28515625" customWidth="1"/>
  </cols>
  <sheetData>
    <row r="1" spans="1:30" ht="15.75" x14ac:dyDescent="0.25">
      <c r="B1" s="81" t="s">
        <v>119</v>
      </c>
      <c r="C1" s="19"/>
      <c r="D1" s="19"/>
      <c r="E1" s="19"/>
      <c r="F1" s="19"/>
      <c r="G1" s="19"/>
      <c r="H1" s="19"/>
      <c r="I1" s="19"/>
      <c r="J1" s="23"/>
      <c r="K1" s="23"/>
      <c r="L1" s="19"/>
      <c r="P1" s="81"/>
    </row>
    <row r="2" spans="1:30" x14ac:dyDescent="0.25">
      <c r="B2" s="49"/>
      <c r="C2" s="23"/>
      <c r="D2" s="23"/>
      <c r="E2" s="23"/>
      <c r="F2" s="23" t="s">
        <v>87</v>
      </c>
      <c r="G2" s="23"/>
      <c r="H2" s="23"/>
      <c r="I2" s="23"/>
      <c r="J2" s="23"/>
      <c r="K2" s="23"/>
      <c r="L2" s="19"/>
      <c r="P2" s="49"/>
    </row>
    <row r="3" spans="1:30" x14ac:dyDescent="0.25">
      <c r="B3" s="49"/>
      <c r="C3" s="23" t="s">
        <v>0</v>
      </c>
      <c r="D3" s="23"/>
      <c r="E3" s="23"/>
      <c r="F3" s="23"/>
      <c r="G3" s="23"/>
      <c r="H3" s="23"/>
      <c r="K3" s="23"/>
      <c r="L3" s="50" t="s">
        <v>1</v>
      </c>
      <c r="M3" s="50"/>
      <c r="N3" s="50"/>
      <c r="P3" s="49"/>
    </row>
    <row r="4" spans="1:30" x14ac:dyDescent="0.25">
      <c r="B4" s="49"/>
      <c r="C4" s="23" t="s">
        <v>88</v>
      </c>
      <c r="D4" s="23"/>
      <c r="E4" s="23"/>
      <c r="F4" s="23"/>
      <c r="G4" s="23"/>
      <c r="H4" s="23"/>
      <c r="K4" s="23"/>
      <c r="L4" s="50" t="s">
        <v>2</v>
      </c>
      <c r="M4" s="50"/>
      <c r="N4" s="50"/>
      <c r="P4" s="49"/>
    </row>
    <row r="6" spans="1:30" ht="21.75" customHeight="1" x14ac:dyDescent="0.3">
      <c r="A6" s="49" t="s">
        <v>120</v>
      </c>
      <c r="C6" s="1"/>
      <c r="D6" s="2"/>
      <c r="E6" s="2"/>
      <c r="F6" s="1"/>
      <c r="G6" s="2"/>
      <c r="H6" s="2"/>
      <c r="I6" s="2"/>
      <c r="J6" s="2"/>
      <c r="K6" s="2"/>
      <c r="L6" s="1"/>
      <c r="M6" s="1"/>
      <c r="N6" s="1"/>
      <c r="O6" s="19"/>
      <c r="P6" s="49" t="s">
        <v>120</v>
      </c>
      <c r="R6" s="1"/>
      <c r="S6" s="2"/>
      <c r="T6" s="2"/>
      <c r="U6" s="1"/>
      <c r="V6" s="2"/>
      <c r="W6" s="2"/>
      <c r="X6" s="2"/>
      <c r="Y6" s="2"/>
      <c r="Z6" s="2"/>
      <c r="AA6" s="1"/>
      <c r="AB6" s="1"/>
      <c r="AC6" s="1"/>
      <c r="AD6" s="19"/>
    </row>
    <row r="7" spans="1:30" ht="16.5" customHeight="1" x14ac:dyDescent="0.3">
      <c r="A7" s="49"/>
      <c r="B7" s="49" t="s">
        <v>121</v>
      </c>
      <c r="C7" s="1"/>
      <c r="D7" s="2"/>
      <c r="E7" s="2"/>
      <c r="F7" s="1"/>
      <c r="G7" s="2"/>
      <c r="H7" s="2"/>
      <c r="I7" s="2"/>
      <c r="J7" s="2"/>
      <c r="K7" s="2"/>
      <c r="L7" s="1"/>
      <c r="M7" s="1"/>
      <c r="N7" s="1"/>
      <c r="O7" s="19"/>
      <c r="P7" s="49"/>
      <c r="Q7" s="49" t="s">
        <v>121</v>
      </c>
      <c r="R7" s="1"/>
      <c r="S7" s="2"/>
      <c r="T7" s="2"/>
      <c r="U7" s="1"/>
      <c r="V7" s="2"/>
      <c r="W7" s="2"/>
      <c r="X7" s="2"/>
      <c r="Y7" s="2"/>
      <c r="Z7" s="2"/>
      <c r="AA7" s="1"/>
      <c r="AB7" s="1"/>
      <c r="AC7" s="1"/>
      <c r="AD7" s="19"/>
    </row>
    <row r="8" spans="1:30" ht="15.75" thickBot="1" x14ac:dyDescent="0.3">
      <c r="A8" s="19"/>
      <c r="B8" s="21"/>
      <c r="C8" s="21"/>
      <c r="D8" s="21"/>
      <c r="E8" s="22"/>
      <c r="F8" s="20"/>
      <c r="G8" s="22"/>
      <c r="H8" s="22"/>
      <c r="I8" s="23" t="s">
        <v>118</v>
      </c>
      <c r="J8" s="22"/>
      <c r="K8" s="22"/>
      <c r="L8" s="20"/>
      <c r="M8" s="20"/>
      <c r="N8" s="20"/>
      <c r="O8" s="19"/>
      <c r="Q8" s="23" t="s">
        <v>118</v>
      </c>
    </row>
    <row r="9" spans="1:30" ht="25.5" x14ac:dyDescent="0.3">
      <c r="A9" s="19"/>
      <c r="B9" s="5" t="s">
        <v>97</v>
      </c>
      <c r="C9" s="3"/>
      <c r="D9" s="7"/>
      <c r="E9" s="7"/>
      <c r="F9" s="3"/>
      <c r="G9" s="8">
        <v>770000</v>
      </c>
      <c r="H9" s="19"/>
      <c r="I9" s="84" t="s">
        <v>100</v>
      </c>
      <c r="J9" s="84" t="s">
        <v>101</v>
      </c>
      <c r="K9" s="85" t="s">
        <v>102</v>
      </c>
      <c r="L9" s="85" t="s">
        <v>103</v>
      </c>
      <c r="M9" s="84"/>
      <c r="Q9" s="84" t="s">
        <v>100</v>
      </c>
      <c r="R9" s="84" t="s">
        <v>101</v>
      </c>
      <c r="S9" s="85" t="s">
        <v>102</v>
      </c>
      <c r="T9" s="85" t="s">
        <v>103</v>
      </c>
    </row>
    <row r="10" spans="1:30" ht="15.75" x14ac:dyDescent="0.3">
      <c r="A10" s="19"/>
      <c r="B10" s="9" t="s">
        <v>98</v>
      </c>
      <c r="C10" s="10"/>
      <c r="D10" s="11"/>
      <c r="E10" s="11"/>
      <c r="F10" s="10"/>
      <c r="G10" s="12">
        <v>385400</v>
      </c>
      <c r="H10" s="19"/>
      <c r="I10" s="83" t="s">
        <v>104</v>
      </c>
      <c r="J10" s="87">
        <v>128500</v>
      </c>
      <c r="K10" s="89">
        <v>128400</v>
      </c>
      <c r="L10" s="88">
        <f>SUM(J10/K10*100%)</f>
        <v>1.0007788161993769</v>
      </c>
      <c r="M10" s="83"/>
      <c r="Q10" s="83" t="s">
        <v>108</v>
      </c>
      <c r="R10" s="87">
        <v>128400</v>
      </c>
      <c r="S10" s="89">
        <v>128400</v>
      </c>
      <c r="T10" s="88">
        <f>SUM(R10/S10*100%)</f>
        <v>1</v>
      </c>
    </row>
    <row r="11" spans="1:30" ht="15.75" x14ac:dyDescent="0.3">
      <c r="A11" s="19"/>
      <c r="B11" s="9" t="s">
        <v>99</v>
      </c>
      <c r="C11" s="10"/>
      <c r="D11" s="11"/>
      <c r="E11" s="11"/>
      <c r="F11" s="10"/>
      <c r="G11" s="12">
        <f>G9-G10</f>
        <v>384600</v>
      </c>
      <c r="H11" s="19"/>
      <c r="I11" s="83" t="s">
        <v>105</v>
      </c>
      <c r="J11" s="87">
        <v>128500</v>
      </c>
      <c r="K11" s="89">
        <v>128400</v>
      </c>
      <c r="L11" s="88">
        <f t="shared" ref="L11:L12" si="0">SUM(J11/K11*100%)</f>
        <v>1.0007788161993769</v>
      </c>
      <c r="M11" s="83"/>
      <c r="Q11" s="83" t="s">
        <v>109</v>
      </c>
      <c r="R11" s="87">
        <v>128400</v>
      </c>
      <c r="S11" s="89">
        <v>128400</v>
      </c>
      <c r="T11" s="88">
        <f t="shared" ref="T11:T12" si="1">SUM(R11/S11*100%)</f>
        <v>1</v>
      </c>
    </row>
    <row r="12" spans="1:30" ht="15.75" x14ac:dyDescent="0.3">
      <c r="A12" s="19"/>
      <c r="B12" s="9" t="s">
        <v>95</v>
      </c>
      <c r="C12" s="10"/>
      <c r="D12" s="11"/>
      <c r="E12" s="11"/>
      <c r="F12" s="10"/>
      <c r="G12" s="12">
        <f>K50</f>
        <v>128400</v>
      </c>
      <c r="H12" s="19"/>
      <c r="I12" s="83" t="s">
        <v>106</v>
      </c>
      <c r="J12" s="87">
        <v>128400</v>
      </c>
      <c r="K12" s="89">
        <v>128400</v>
      </c>
      <c r="L12" s="88">
        <f t="shared" si="0"/>
        <v>1</v>
      </c>
      <c r="M12" s="83"/>
      <c r="Q12" s="83" t="s">
        <v>110</v>
      </c>
      <c r="R12" s="87">
        <v>127800</v>
      </c>
      <c r="S12" s="89">
        <v>128400</v>
      </c>
      <c r="T12" s="88">
        <f t="shared" si="1"/>
        <v>0.99532710280373837</v>
      </c>
    </row>
    <row r="13" spans="1:30" ht="16.5" thickBot="1" x14ac:dyDescent="0.35">
      <c r="A13" s="19"/>
      <c r="B13" s="6"/>
      <c r="C13" s="4"/>
      <c r="D13" s="13"/>
      <c r="E13" s="13"/>
      <c r="F13" s="4"/>
      <c r="G13" s="14"/>
      <c r="H13" s="19"/>
      <c r="I13" s="90" t="s">
        <v>107</v>
      </c>
      <c r="J13" s="91">
        <f>SUM(J10:J12)</f>
        <v>385400</v>
      </c>
      <c r="K13" s="83"/>
      <c r="L13" s="83"/>
      <c r="M13" s="83"/>
      <c r="Q13" s="90" t="s">
        <v>111</v>
      </c>
      <c r="R13" s="91">
        <f>SUM(R10:R12)</f>
        <v>384600</v>
      </c>
      <c r="S13" s="86"/>
      <c r="T13" s="86"/>
    </row>
    <row r="14" spans="1:30" ht="15.75" x14ac:dyDescent="0.3">
      <c r="A14" s="19"/>
      <c r="B14" s="82"/>
      <c r="C14" s="10"/>
      <c r="D14" s="11"/>
      <c r="E14" s="11"/>
      <c r="F14" s="10"/>
      <c r="G14" s="11"/>
      <c r="H14" s="19"/>
      <c r="P14" s="82"/>
    </row>
    <row r="15" spans="1:30" ht="47.25" customHeight="1" x14ac:dyDescent="0.25">
      <c r="A15" s="25" t="s">
        <v>89</v>
      </c>
      <c r="B15" s="25" t="s">
        <v>3</v>
      </c>
      <c r="C15" s="25" t="s">
        <v>4</v>
      </c>
      <c r="D15" s="25" t="s">
        <v>5</v>
      </c>
      <c r="E15" s="25" t="s">
        <v>6</v>
      </c>
      <c r="F15" s="25" t="s">
        <v>7</v>
      </c>
      <c r="G15" s="26" t="s">
        <v>8</v>
      </c>
      <c r="H15" s="26" t="s">
        <v>9</v>
      </c>
      <c r="I15" s="26" t="s">
        <v>10</v>
      </c>
      <c r="J15" s="26" t="s">
        <v>11</v>
      </c>
      <c r="K15" s="26" t="s">
        <v>12</v>
      </c>
      <c r="L15" s="26" t="s">
        <v>91</v>
      </c>
      <c r="M15" s="26" t="s">
        <v>92</v>
      </c>
      <c r="N15" s="26" t="s">
        <v>94</v>
      </c>
      <c r="O15" s="27" t="s">
        <v>96</v>
      </c>
      <c r="P15" s="25" t="s">
        <v>3</v>
      </c>
      <c r="Q15" s="26" t="s">
        <v>112</v>
      </c>
      <c r="R15" s="26" t="s">
        <v>113</v>
      </c>
      <c r="S15" s="26" t="s">
        <v>114</v>
      </c>
      <c r="T15" s="27" t="s">
        <v>115</v>
      </c>
      <c r="U15" s="93" t="s">
        <v>116</v>
      </c>
    </row>
    <row r="16" spans="1:30" ht="27" customHeight="1" x14ac:dyDescent="0.25">
      <c r="A16" s="25">
        <v>1</v>
      </c>
      <c r="B16" s="28" t="s">
        <v>13</v>
      </c>
      <c r="C16" s="29">
        <v>245</v>
      </c>
      <c r="D16" s="30" t="s">
        <v>14</v>
      </c>
      <c r="E16" s="30" t="s">
        <v>15</v>
      </c>
      <c r="F16" s="31" t="s">
        <v>16</v>
      </c>
      <c r="G16" s="32">
        <v>4000</v>
      </c>
      <c r="H16" s="32">
        <f>SUM(G16*20%)</f>
        <v>800</v>
      </c>
      <c r="I16" s="32">
        <f>SUM(G16:H16)</f>
        <v>4800</v>
      </c>
      <c r="J16" s="32">
        <v>0</v>
      </c>
      <c r="K16" s="32">
        <f>SUM(I16:J16)</f>
        <v>4800</v>
      </c>
      <c r="L16" s="33">
        <v>4803.74</v>
      </c>
      <c r="M16" s="33">
        <v>4803.74</v>
      </c>
      <c r="N16" s="33">
        <v>4800</v>
      </c>
      <c r="O16" s="79">
        <f>SUM(L16:N16)</f>
        <v>14407.48</v>
      </c>
      <c r="P16" s="28" t="s">
        <v>13</v>
      </c>
      <c r="Q16" s="33">
        <v>4800</v>
      </c>
      <c r="R16" s="33">
        <v>4800</v>
      </c>
      <c r="S16" s="33">
        <f t="shared" ref="S16:S26" si="2">K16*T$12</f>
        <v>4777.5700934579445</v>
      </c>
      <c r="T16" s="79">
        <f>SUM(Q16:S16)</f>
        <v>14377.570093457944</v>
      </c>
      <c r="U16" s="94">
        <f>O16+T16</f>
        <v>28785.050093457943</v>
      </c>
    </row>
    <row r="17" spans="1:21" ht="30" customHeight="1" x14ac:dyDescent="0.25">
      <c r="A17" s="25">
        <v>2</v>
      </c>
      <c r="B17" s="28" t="s">
        <v>17</v>
      </c>
      <c r="C17" s="29">
        <v>250</v>
      </c>
      <c r="D17" s="30" t="s">
        <v>14</v>
      </c>
      <c r="E17" s="30" t="s">
        <v>15</v>
      </c>
      <c r="F17" s="31" t="s">
        <v>18</v>
      </c>
      <c r="G17" s="32">
        <v>4000</v>
      </c>
      <c r="H17" s="32">
        <f>SUM(G17*20%)</f>
        <v>800</v>
      </c>
      <c r="I17" s="32">
        <f t="shared" ref="I17:I44" si="3">SUM(G17:H17)</f>
        <v>4800</v>
      </c>
      <c r="J17" s="32">
        <v>0</v>
      </c>
      <c r="K17" s="32">
        <f t="shared" ref="K17:K49" si="4">SUM(I17:J17)</f>
        <v>4800</v>
      </c>
      <c r="L17" s="33">
        <v>4803.74</v>
      </c>
      <c r="M17" s="33">
        <v>4803.74</v>
      </c>
      <c r="N17" s="33">
        <v>4800</v>
      </c>
      <c r="O17" s="79">
        <f t="shared" ref="O17:O28" si="5">SUM(L17:N17)</f>
        <v>14407.48</v>
      </c>
      <c r="P17" s="28" t="s">
        <v>17</v>
      </c>
      <c r="Q17" s="33">
        <v>4800</v>
      </c>
      <c r="R17" s="33">
        <v>4800</v>
      </c>
      <c r="S17" s="33">
        <f t="shared" si="2"/>
        <v>4777.5700934579445</v>
      </c>
      <c r="T17" s="79">
        <f t="shared" ref="T17:T49" si="6">SUM(Q17:S17)</f>
        <v>14377.570093457944</v>
      </c>
      <c r="U17" s="94">
        <f t="shared" ref="U17:U49" si="7">O17+T17</f>
        <v>28785.050093457943</v>
      </c>
    </row>
    <row r="18" spans="1:21" ht="29.25" customHeight="1" x14ac:dyDescent="0.25">
      <c r="A18" s="25">
        <v>3</v>
      </c>
      <c r="B18" s="28" t="s">
        <v>19</v>
      </c>
      <c r="C18" s="29">
        <v>258</v>
      </c>
      <c r="D18" s="30" t="s">
        <v>14</v>
      </c>
      <c r="E18" s="30" t="s">
        <v>15</v>
      </c>
      <c r="F18" s="31" t="s">
        <v>18</v>
      </c>
      <c r="G18" s="32">
        <v>4000</v>
      </c>
      <c r="H18" s="32">
        <f>SUM(G18*20%)</f>
        <v>800</v>
      </c>
      <c r="I18" s="32">
        <f t="shared" si="3"/>
        <v>4800</v>
      </c>
      <c r="J18" s="32">
        <v>0</v>
      </c>
      <c r="K18" s="32">
        <f t="shared" si="4"/>
        <v>4800</v>
      </c>
      <c r="L18" s="33">
        <v>4803.74</v>
      </c>
      <c r="M18" s="33">
        <v>4803.74</v>
      </c>
      <c r="N18" s="33">
        <v>4800</v>
      </c>
      <c r="O18" s="79">
        <f t="shared" si="5"/>
        <v>14407.48</v>
      </c>
      <c r="P18" s="28" t="s">
        <v>19</v>
      </c>
      <c r="Q18" s="33">
        <v>4800</v>
      </c>
      <c r="R18" s="33">
        <v>4800</v>
      </c>
      <c r="S18" s="33">
        <f t="shared" si="2"/>
        <v>4777.5700934579445</v>
      </c>
      <c r="T18" s="79">
        <f t="shared" si="6"/>
        <v>14377.570093457944</v>
      </c>
      <c r="U18" s="94">
        <f t="shared" si="7"/>
        <v>28785.050093457943</v>
      </c>
    </row>
    <row r="19" spans="1:21" ht="33.75" customHeight="1" x14ac:dyDescent="0.25">
      <c r="A19" s="25">
        <v>4</v>
      </c>
      <c r="B19" s="28" t="s">
        <v>20</v>
      </c>
      <c r="C19" s="29">
        <v>259</v>
      </c>
      <c r="D19" s="30" t="s">
        <v>14</v>
      </c>
      <c r="E19" s="30" t="s">
        <v>15</v>
      </c>
      <c r="F19" s="31" t="s">
        <v>18</v>
      </c>
      <c r="G19" s="32">
        <v>4000</v>
      </c>
      <c r="H19" s="32">
        <f>SUM(G19*20%)</f>
        <v>800</v>
      </c>
      <c r="I19" s="32">
        <f t="shared" si="3"/>
        <v>4800</v>
      </c>
      <c r="J19" s="32">
        <v>0</v>
      </c>
      <c r="K19" s="32">
        <f t="shared" si="4"/>
        <v>4800</v>
      </c>
      <c r="L19" s="33">
        <v>4803.74</v>
      </c>
      <c r="M19" s="33">
        <v>4803.74</v>
      </c>
      <c r="N19" s="33">
        <v>4800</v>
      </c>
      <c r="O19" s="79">
        <f t="shared" si="5"/>
        <v>14407.48</v>
      </c>
      <c r="P19" s="28" t="s">
        <v>20</v>
      </c>
      <c r="Q19" s="33">
        <v>4800</v>
      </c>
      <c r="R19" s="33">
        <v>4800</v>
      </c>
      <c r="S19" s="33">
        <f t="shared" si="2"/>
        <v>4777.5700934579445</v>
      </c>
      <c r="T19" s="79">
        <f t="shared" si="6"/>
        <v>14377.570093457944</v>
      </c>
      <c r="U19" s="94">
        <f t="shared" si="7"/>
        <v>28785.050093457943</v>
      </c>
    </row>
    <row r="20" spans="1:21" ht="25.5" customHeight="1" x14ac:dyDescent="0.25">
      <c r="A20" s="25">
        <v>5</v>
      </c>
      <c r="B20" s="28" t="s">
        <v>21</v>
      </c>
      <c r="C20" s="29">
        <v>260</v>
      </c>
      <c r="D20" s="30" t="s">
        <v>22</v>
      </c>
      <c r="E20" s="30" t="s">
        <v>15</v>
      </c>
      <c r="F20" s="31" t="s">
        <v>18</v>
      </c>
      <c r="G20" s="32">
        <v>4000</v>
      </c>
      <c r="H20" s="32">
        <f>SUM(G20*20%*0)</f>
        <v>0</v>
      </c>
      <c r="I20" s="32">
        <f t="shared" si="3"/>
        <v>4000</v>
      </c>
      <c r="J20" s="32">
        <v>0</v>
      </c>
      <c r="K20" s="32">
        <f t="shared" si="4"/>
        <v>4000</v>
      </c>
      <c r="L20" s="33">
        <v>4003.12</v>
      </c>
      <c r="M20" s="33">
        <v>4003.12</v>
      </c>
      <c r="N20" s="33">
        <v>4000</v>
      </c>
      <c r="O20" s="79">
        <f t="shared" si="5"/>
        <v>12006.24</v>
      </c>
      <c r="P20" s="28" t="s">
        <v>21</v>
      </c>
      <c r="Q20" s="33">
        <v>4000</v>
      </c>
      <c r="R20" s="33">
        <v>4000</v>
      </c>
      <c r="S20" s="33">
        <f t="shared" si="2"/>
        <v>3981.3084112149536</v>
      </c>
      <c r="T20" s="79">
        <f t="shared" si="6"/>
        <v>11981.308411214954</v>
      </c>
      <c r="U20" s="94">
        <f t="shared" si="7"/>
        <v>23987.548411214953</v>
      </c>
    </row>
    <row r="21" spans="1:21" ht="27" customHeight="1" x14ac:dyDescent="0.25">
      <c r="A21" s="25">
        <v>6</v>
      </c>
      <c r="B21" s="28" t="s">
        <v>23</v>
      </c>
      <c r="C21" s="29">
        <v>263</v>
      </c>
      <c r="D21" s="30" t="s">
        <v>14</v>
      </c>
      <c r="E21" s="30" t="s">
        <v>15</v>
      </c>
      <c r="F21" s="31" t="s">
        <v>24</v>
      </c>
      <c r="G21" s="32">
        <v>4000</v>
      </c>
      <c r="H21" s="32">
        <f>SUM(G21*20%)</f>
        <v>800</v>
      </c>
      <c r="I21" s="32">
        <f t="shared" si="3"/>
        <v>4800</v>
      </c>
      <c r="J21" s="32">
        <v>0</v>
      </c>
      <c r="K21" s="32">
        <f t="shared" si="4"/>
        <v>4800</v>
      </c>
      <c r="L21" s="33">
        <v>4803.74</v>
      </c>
      <c r="M21" s="33">
        <v>4803.74</v>
      </c>
      <c r="N21" s="33">
        <v>4800</v>
      </c>
      <c r="O21" s="79">
        <f t="shared" si="5"/>
        <v>14407.48</v>
      </c>
      <c r="P21" s="28" t="s">
        <v>23</v>
      </c>
      <c r="Q21" s="33">
        <v>4800</v>
      </c>
      <c r="R21" s="33">
        <v>4800</v>
      </c>
      <c r="S21" s="33">
        <f t="shared" si="2"/>
        <v>4777.5700934579445</v>
      </c>
      <c r="T21" s="79">
        <f t="shared" si="6"/>
        <v>14377.570093457944</v>
      </c>
      <c r="U21" s="94">
        <f t="shared" si="7"/>
        <v>28785.050093457943</v>
      </c>
    </row>
    <row r="22" spans="1:21" ht="28.5" customHeight="1" x14ac:dyDescent="0.25">
      <c r="A22" s="25">
        <v>7</v>
      </c>
      <c r="B22" s="28" t="s">
        <v>25</v>
      </c>
      <c r="C22" s="29">
        <v>269</v>
      </c>
      <c r="D22" s="30" t="s">
        <v>26</v>
      </c>
      <c r="E22" s="30" t="s">
        <v>15</v>
      </c>
      <c r="F22" s="31" t="s">
        <v>18</v>
      </c>
      <c r="G22" s="32">
        <v>4000</v>
      </c>
      <c r="H22" s="32">
        <f>-SUM(G22*20%)</f>
        <v>-800</v>
      </c>
      <c r="I22" s="32">
        <f t="shared" si="3"/>
        <v>3200</v>
      </c>
      <c r="J22" s="32">
        <v>0</v>
      </c>
      <c r="K22" s="32">
        <f t="shared" si="4"/>
        <v>3200</v>
      </c>
      <c r="L22" s="33">
        <v>3202.49</v>
      </c>
      <c r="M22" s="33">
        <v>3202.49</v>
      </c>
      <c r="N22" s="33">
        <v>3200</v>
      </c>
      <c r="O22" s="79">
        <f t="shared" si="5"/>
        <v>9604.98</v>
      </c>
      <c r="P22" s="28" t="s">
        <v>25</v>
      </c>
      <c r="Q22" s="33">
        <v>3200</v>
      </c>
      <c r="R22" s="33">
        <v>3200</v>
      </c>
      <c r="S22" s="33">
        <f t="shared" si="2"/>
        <v>3185.0467289719627</v>
      </c>
      <c r="T22" s="79">
        <f t="shared" si="6"/>
        <v>9585.0467289719636</v>
      </c>
      <c r="U22" s="94">
        <f t="shared" si="7"/>
        <v>19190.026728971963</v>
      </c>
    </row>
    <row r="23" spans="1:21" ht="25.5" customHeight="1" x14ac:dyDescent="0.25">
      <c r="A23" s="25">
        <v>8</v>
      </c>
      <c r="B23" s="28" t="s">
        <v>28</v>
      </c>
      <c r="C23" s="29">
        <v>272</v>
      </c>
      <c r="D23" s="30" t="s">
        <v>26</v>
      </c>
      <c r="E23" s="30" t="s">
        <v>15</v>
      </c>
      <c r="F23" s="31" t="s">
        <v>29</v>
      </c>
      <c r="G23" s="32">
        <v>4000</v>
      </c>
      <c r="H23" s="32">
        <f t="shared" ref="H23:H30" si="8">-SUM(G23*20%)</f>
        <v>-800</v>
      </c>
      <c r="I23" s="32">
        <f t="shared" si="3"/>
        <v>3200</v>
      </c>
      <c r="J23" s="32">
        <v>0</v>
      </c>
      <c r="K23" s="32">
        <f t="shared" si="4"/>
        <v>3200</v>
      </c>
      <c r="L23" s="33">
        <v>3202.49</v>
      </c>
      <c r="M23" s="33">
        <v>3202.49</v>
      </c>
      <c r="N23" s="33">
        <v>3200</v>
      </c>
      <c r="O23" s="79">
        <f t="shared" si="5"/>
        <v>9604.98</v>
      </c>
      <c r="P23" s="28" t="s">
        <v>28</v>
      </c>
      <c r="Q23" s="33">
        <v>3200</v>
      </c>
      <c r="R23" s="33">
        <v>3200</v>
      </c>
      <c r="S23" s="33">
        <f t="shared" si="2"/>
        <v>3185.0467289719627</v>
      </c>
      <c r="T23" s="79">
        <f t="shared" si="6"/>
        <v>9585.0467289719636</v>
      </c>
      <c r="U23" s="94">
        <f t="shared" si="7"/>
        <v>19190.026728971963</v>
      </c>
    </row>
    <row r="24" spans="1:21" ht="23.25" customHeight="1" x14ac:dyDescent="0.25">
      <c r="A24" s="25">
        <v>9</v>
      </c>
      <c r="B24" s="28" t="s">
        <v>30</v>
      </c>
      <c r="C24" s="29">
        <v>273</v>
      </c>
      <c r="D24" s="30" t="s">
        <v>26</v>
      </c>
      <c r="E24" s="30" t="s">
        <v>15</v>
      </c>
      <c r="F24" s="31" t="s">
        <v>16</v>
      </c>
      <c r="G24" s="32">
        <v>4000</v>
      </c>
      <c r="H24" s="32">
        <f t="shared" si="8"/>
        <v>-800</v>
      </c>
      <c r="I24" s="32">
        <f t="shared" si="3"/>
        <v>3200</v>
      </c>
      <c r="J24" s="32">
        <v>0</v>
      </c>
      <c r="K24" s="32">
        <f t="shared" si="4"/>
        <v>3200</v>
      </c>
      <c r="L24" s="33">
        <v>3202.49</v>
      </c>
      <c r="M24" s="33">
        <v>3202.49</v>
      </c>
      <c r="N24" s="33">
        <v>3200</v>
      </c>
      <c r="O24" s="79">
        <f t="shared" si="5"/>
        <v>9604.98</v>
      </c>
      <c r="P24" s="28" t="s">
        <v>30</v>
      </c>
      <c r="Q24" s="33">
        <v>3200</v>
      </c>
      <c r="R24" s="33">
        <v>3200</v>
      </c>
      <c r="S24" s="33">
        <f t="shared" si="2"/>
        <v>3185.0467289719627</v>
      </c>
      <c r="T24" s="79">
        <f t="shared" si="6"/>
        <v>9585.0467289719636</v>
      </c>
      <c r="U24" s="94">
        <f t="shared" si="7"/>
        <v>19190.026728971963</v>
      </c>
    </row>
    <row r="25" spans="1:21" ht="23.25" customHeight="1" x14ac:dyDescent="0.25">
      <c r="A25" s="25">
        <v>10</v>
      </c>
      <c r="B25" s="28" t="s">
        <v>31</v>
      </c>
      <c r="C25" s="29">
        <v>275</v>
      </c>
      <c r="D25" s="30" t="s">
        <v>22</v>
      </c>
      <c r="E25" s="30" t="s">
        <v>15</v>
      </c>
      <c r="F25" s="31" t="s">
        <v>32</v>
      </c>
      <c r="G25" s="32">
        <v>4000</v>
      </c>
      <c r="H25" s="32">
        <f>SUM(G25*20%*0)</f>
        <v>0</v>
      </c>
      <c r="I25" s="32">
        <f t="shared" si="3"/>
        <v>4000</v>
      </c>
      <c r="J25" s="32">
        <v>0</v>
      </c>
      <c r="K25" s="32">
        <f t="shared" si="4"/>
        <v>4000</v>
      </c>
      <c r="L25" s="33">
        <v>4003.12</v>
      </c>
      <c r="M25" s="33">
        <v>4003.12</v>
      </c>
      <c r="N25" s="33">
        <v>4000</v>
      </c>
      <c r="O25" s="79">
        <f t="shared" si="5"/>
        <v>12006.24</v>
      </c>
      <c r="P25" s="28" t="s">
        <v>31</v>
      </c>
      <c r="Q25" s="33">
        <v>4000</v>
      </c>
      <c r="R25" s="33">
        <v>4000</v>
      </c>
      <c r="S25" s="33">
        <f t="shared" si="2"/>
        <v>3981.3084112149536</v>
      </c>
      <c r="T25" s="79">
        <f t="shared" si="6"/>
        <v>11981.308411214954</v>
      </c>
      <c r="U25" s="94">
        <f t="shared" si="7"/>
        <v>23987.548411214953</v>
      </c>
    </row>
    <row r="26" spans="1:21" ht="27" customHeight="1" x14ac:dyDescent="0.25">
      <c r="A26" s="25">
        <v>11</v>
      </c>
      <c r="B26" s="28" t="s">
        <v>33</v>
      </c>
      <c r="C26" s="29">
        <v>279</v>
      </c>
      <c r="D26" s="30" t="s">
        <v>26</v>
      </c>
      <c r="E26" s="30" t="s">
        <v>15</v>
      </c>
      <c r="F26" s="31" t="s">
        <v>18</v>
      </c>
      <c r="G26" s="32">
        <v>4000</v>
      </c>
      <c r="H26" s="32">
        <f t="shared" si="8"/>
        <v>-800</v>
      </c>
      <c r="I26" s="32">
        <f t="shared" si="3"/>
        <v>3200</v>
      </c>
      <c r="J26" s="32">
        <v>0</v>
      </c>
      <c r="K26" s="32">
        <f t="shared" si="4"/>
        <v>3200</v>
      </c>
      <c r="L26" s="33">
        <v>3202.49</v>
      </c>
      <c r="M26" s="33">
        <v>3202.49</v>
      </c>
      <c r="N26" s="33">
        <v>3200</v>
      </c>
      <c r="O26" s="79">
        <f t="shared" si="5"/>
        <v>9604.98</v>
      </c>
      <c r="P26" s="28" t="s">
        <v>33</v>
      </c>
      <c r="Q26" s="33">
        <v>3200</v>
      </c>
      <c r="R26" s="33">
        <v>3200</v>
      </c>
      <c r="S26" s="33">
        <f t="shared" si="2"/>
        <v>3185.0467289719627</v>
      </c>
      <c r="T26" s="79">
        <f t="shared" si="6"/>
        <v>9585.0467289719636</v>
      </c>
      <c r="U26" s="94">
        <f t="shared" si="7"/>
        <v>19190.026728971963</v>
      </c>
    </row>
    <row r="27" spans="1:21" ht="47.25" customHeight="1" x14ac:dyDescent="0.25">
      <c r="A27" s="25" t="s">
        <v>89</v>
      </c>
      <c r="B27" s="25" t="s">
        <v>3</v>
      </c>
      <c r="C27" s="25" t="s">
        <v>4</v>
      </c>
      <c r="D27" s="25" t="s">
        <v>5</v>
      </c>
      <c r="E27" s="25" t="s">
        <v>6</v>
      </c>
      <c r="F27" s="25" t="s">
        <v>7</v>
      </c>
      <c r="G27" s="26" t="s">
        <v>8</v>
      </c>
      <c r="H27" s="26" t="s">
        <v>9</v>
      </c>
      <c r="I27" s="26" t="s">
        <v>10</v>
      </c>
      <c r="J27" s="26" t="s">
        <v>11</v>
      </c>
      <c r="K27" s="26" t="s">
        <v>12</v>
      </c>
      <c r="L27" s="26" t="s">
        <v>91</v>
      </c>
      <c r="M27" s="26" t="s">
        <v>92</v>
      </c>
      <c r="N27" s="26" t="s">
        <v>94</v>
      </c>
      <c r="O27" s="27" t="s">
        <v>96</v>
      </c>
      <c r="P27" s="25" t="s">
        <v>3</v>
      </c>
      <c r="Q27" s="26" t="s">
        <v>112</v>
      </c>
      <c r="R27" s="26" t="s">
        <v>113</v>
      </c>
      <c r="S27" s="26" t="s">
        <v>114</v>
      </c>
      <c r="T27" s="27" t="s">
        <v>115</v>
      </c>
      <c r="U27" s="93" t="s">
        <v>116</v>
      </c>
    </row>
    <row r="28" spans="1:21" ht="34.5" customHeight="1" x14ac:dyDescent="0.25">
      <c r="A28" s="25">
        <v>12</v>
      </c>
      <c r="B28" s="28" t="s">
        <v>34</v>
      </c>
      <c r="C28" s="29">
        <v>280</v>
      </c>
      <c r="D28" s="30" t="s">
        <v>26</v>
      </c>
      <c r="E28" s="30" t="s">
        <v>15</v>
      </c>
      <c r="F28" s="31" t="s">
        <v>18</v>
      </c>
      <c r="G28" s="32">
        <v>4000</v>
      </c>
      <c r="H28" s="32">
        <f t="shared" si="8"/>
        <v>-800</v>
      </c>
      <c r="I28" s="32">
        <f t="shared" si="3"/>
        <v>3200</v>
      </c>
      <c r="J28" s="32">
        <v>0</v>
      </c>
      <c r="K28" s="32">
        <f t="shared" si="4"/>
        <v>3200</v>
      </c>
      <c r="L28" s="33">
        <v>3202.49</v>
      </c>
      <c r="M28" s="33">
        <v>3202.49</v>
      </c>
      <c r="N28" s="33">
        <v>3200</v>
      </c>
      <c r="O28" s="79">
        <f t="shared" si="5"/>
        <v>9604.98</v>
      </c>
      <c r="P28" s="28" t="s">
        <v>34</v>
      </c>
      <c r="Q28" s="33">
        <v>3200</v>
      </c>
      <c r="R28" s="33">
        <v>3200</v>
      </c>
      <c r="S28" s="33">
        <f>K28*T$12</f>
        <v>3185.0467289719627</v>
      </c>
      <c r="T28" s="79">
        <f t="shared" si="6"/>
        <v>9585.0467289719636</v>
      </c>
      <c r="U28" s="94">
        <f t="shared" si="7"/>
        <v>19190.026728971963</v>
      </c>
    </row>
    <row r="29" spans="1:21" ht="26.25" customHeight="1" x14ac:dyDescent="0.25">
      <c r="A29" s="25">
        <v>13</v>
      </c>
      <c r="B29" s="28" t="s">
        <v>35</v>
      </c>
      <c r="C29" s="29">
        <v>286</v>
      </c>
      <c r="D29" s="30" t="s">
        <v>22</v>
      </c>
      <c r="E29" s="30" t="s">
        <v>36</v>
      </c>
      <c r="F29" s="31" t="s">
        <v>37</v>
      </c>
      <c r="G29" s="32">
        <v>4000</v>
      </c>
      <c r="H29" s="32">
        <f>SUM(G29*20%*0)</f>
        <v>0</v>
      </c>
      <c r="I29" s="32">
        <f t="shared" si="3"/>
        <v>4000</v>
      </c>
      <c r="J29" s="32">
        <f>SUM(I29*50%)</f>
        <v>2000</v>
      </c>
      <c r="K29" s="32">
        <f t="shared" si="4"/>
        <v>6000</v>
      </c>
      <c r="L29" s="33">
        <v>6004.67</v>
      </c>
      <c r="M29" s="33">
        <v>6004.67</v>
      </c>
      <c r="N29" s="33">
        <v>6000</v>
      </c>
      <c r="O29" s="79">
        <f>SUM(L29:N29)</f>
        <v>18009.34</v>
      </c>
      <c r="P29" s="28" t="s">
        <v>35</v>
      </c>
      <c r="Q29" s="33">
        <v>6000</v>
      </c>
      <c r="R29" s="33">
        <v>6000</v>
      </c>
      <c r="S29" s="92">
        <v>5971.91</v>
      </c>
      <c r="T29" s="79">
        <f t="shared" si="6"/>
        <v>17971.91</v>
      </c>
      <c r="U29" s="94">
        <f t="shared" si="7"/>
        <v>35981.25</v>
      </c>
    </row>
    <row r="30" spans="1:21" ht="23.25" customHeight="1" x14ac:dyDescent="0.25">
      <c r="A30" s="25">
        <v>14</v>
      </c>
      <c r="B30" s="28" t="s">
        <v>38</v>
      </c>
      <c r="C30" s="29">
        <v>287</v>
      </c>
      <c r="D30" s="30" t="s">
        <v>26</v>
      </c>
      <c r="E30" s="30" t="s">
        <v>15</v>
      </c>
      <c r="F30" s="31" t="s">
        <v>18</v>
      </c>
      <c r="G30" s="32">
        <v>4000</v>
      </c>
      <c r="H30" s="32">
        <f t="shared" si="8"/>
        <v>-800</v>
      </c>
      <c r="I30" s="32">
        <f t="shared" si="3"/>
        <v>3200</v>
      </c>
      <c r="J30" s="32">
        <v>0</v>
      </c>
      <c r="K30" s="32">
        <f t="shared" si="4"/>
        <v>3200</v>
      </c>
      <c r="L30" s="33">
        <v>3202.49</v>
      </c>
      <c r="M30" s="33">
        <v>3202.49</v>
      </c>
      <c r="N30" s="33">
        <v>3200</v>
      </c>
      <c r="O30" s="79">
        <f t="shared" ref="O30:O47" si="9">SUM(L30:N30)</f>
        <v>9604.98</v>
      </c>
      <c r="P30" s="28" t="s">
        <v>38</v>
      </c>
      <c r="Q30" s="33">
        <v>3200</v>
      </c>
      <c r="R30" s="33">
        <v>3200</v>
      </c>
      <c r="S30" s="33">
        <f t="shared" ref="S30:S44" si="10">K30*T$12</f>
        <v>3185.0467289719627</v>
      </c>
      <c r="T30" s="79">
        <f t="shared" si="6"/>
        <v>9585.0467289719636</v>
      </c>
      <c r="U30" s="94">
        <f t="shared" si="7"/>
        <v>19190.026728971963</v>
      </c>
    </row>
    <row r="31" spans="1:21" ht="33.75" customHeight="1" x14ac:dyDescent="0.25">
      <c r="A31" s="25">
        <v>15</v>
      </c>
      <c r="B31" s="28" t="s">
        <v>39</v>
      </c>
      <c r="C31" s="29">
        <v>287</v>
      </c>
      <c r="D31" s="30" t="s">
        <v>14</v>
      </c>
      <c r="E31" s="30" t="s">
        <v>15</v>
      </c>
      <c r="F31" s="31" t="s">
        <v>18</v>
      </c>
      <c r="G31" s="32">
        <v>4000</v>
      </c>
      <c r="H31" s="32">
        <f>SUM(G31*20%)</f>
        <v>800</v>
      </c>
      <c r="I31" s="32">
        <f t="shared" si="3"/>
        <v>4800</v>
      </c>
      <c r="J31" s="32">
        <v>0</v>
      </c>
      <c r="K31" s="32">
        <f t="shared" si="4"/>
        <v>4800</v>
      </c>
      <c r="L31" s="33">
        <v>4803.74</v>
      </c>
      <c r="M31" s="33">
        <v>4803.74</v>
      </c>
      <c r="N31" s="33">
        <v>4800</v>
      </c>
      <c r="O31" s="79">
        <f t="shared" si="9"/>
        <v>14407.48</v>
      </c>
      <c r="P31" s="28" t="s">
        <v>39</v>
      </c>
      <c r="Q31" s="33">
        <v>4800</v>
      </c>
      <c r="R31" s="33">
        <v>4800</v>
      </c>
      <c r="S31" s="33">
        <f t="shared" si="10"/>
        <v>4777.5700934579445</v>
      </c>
      <c r="T31" s="79">
        <f t="shared" si="6"/>
        <v>14377.570093457944</v>
      </c>
      <c r="U31" s="94">
        <f t="shared" si="7"/>
        <v>28785.050093457943</v>
      </c>
    </row>
    <row r="32" spans="1:21" ht="27.75" customHeight="1" x14ac:dyDescent="0.25">
      <c r="A32" s="25">
        <v>16</v>
      </c>
      <c r="B32" s="28" t="s">
        <v>40</v>
      </c>
      <c r="C32" s="29">
        <v>288</v>
      </c>
      <c r="D32" s="30" t="s">
        <v>14</v>
      </c>
      <c r="E32" s="30" t="s">
        <v>15</v>
      </c>
      <c r="F32" s="31" t="s">
        <v>16</v>
      </c>
      <c r="G32" s="32">
        <v>4000</v>
      </c>
      <c r="H32" s="32">
        <f>SUM(G32*20%)</f>
        <v>800</v>
      </c>
      <c r="I32" s="32">
        <f t="shared" si="3"/>
        <v>4800</v>
      </c>
      <c r="J32" s="32">
        <v>0</v>
      </c>
      <c r="K32" s="32">
        <f t="shared" si="4"/>
        <v>4800</v>
      </c>
      <c r="L32" s="33">
        <v>4803.74</v>
      </c>
      <c r="M32" s="33">
        <v>4803.74</v>
      </c>
      <c r="N32" s="33">
        <v>4800</v>
      </c>
      <c r="O32" s="79">
        <f t="shared" si="9"/>
        <v>14407.48</v>
      </c>
      <c r="P32" s="28" t="s">
        <v>40</v>
      </c>
      <c r="Q32" s="33">
        <v>4800</v>
      </c>
      <c r="R32" s="33">
        <v>4800</v>
      </c>
      <c r="S32" s="33">
        <f t="shared" si="10"/>
        <v>4777.5700934579445</v>
      </c>
      <c r="T32" s="79">
        <f t="shared" si="6"/>
        <v>14377.570093457944</v>
      </c>
      <c r="U32" s="94">
        <f t="shared" si="7"/>
        <v>28785.050093457943</v>
      </c>
    </row>
    <row r="33" spans="1:21" ht="26.25" customHeight="1" x14ac:dyDescent="0.25">
      <c r="A33" s="25">
        <v>17</v>
      </c>
      <c r="B33" s="28" t="s">
        <v>41</v>
      </c>
      <c r="C33" s="29">
        <v>297</v>
      </c>
      <c r="D33" s="30" t="s">
        <v>26</v>
      </c>
      <c r="E33" s="30" t="s">
        <v>15</v>
      </c>
      <c r="F33" s="34" t="s">
        <v>27</v>
      </c>
      <c r="G33" s="32">
        <v>4000</v>
      </c>
      <c r="H33" s="32">
        <f t="shared" ref="H33:H39" si="11">-SUM(G33*20%)</f>
        <v>-800</v>
      </c>
      <c r="I33" s="32">
        <f t="shared" si="3"/>
        <v>3200</v>
      </c>
      <c r="J33" s="32">
        <v>0</v>
      </c>
      <c r="K33" s="32">
        <f t="shared" si="4"/>
        <v>3200</v>
      </c>
      <c r="L33" s="33">
        <v>3202.49</v>
      </c>
      <c r="M33" s="33">
        <v>3202.49</v>
      </c>
      <c r="N33" s="33">
        <v>3200</v>
      </c>
      <c r="O33" s="79">
        <f t="shared" si="9"/>
        <v>9604.98</v>
      </c>
      <c r="P33" s="28" t="s">
        <v>41</v>
      </c>
      <c r="Q33" s="33">
        <v>3200</v>
      </c>
      <c r="R33" s="33">
        <v>3200</v>
      </c>
      <c r="S33" s="33">
        <f t="shared" si="10"/>
        <v>3185.0467289719627</v>
      </c>
      <c r="T33" s="79">
        <f t="shared" si="6"/>
        <v>9585.0467289719636</v>
      </c>
      <c r="U33" s="94">
        <f t="shared" si="7"/>
        <v>19190.026728971963</v>
      </c>
    </row>
    <row r="34" spans="1:21" ht="22.5" customHeight="1" x14ac:dyDescent="0.25">
      <c r="A34" s="25">
        <v>18</v>
      </c>
      <c r="B34" s="28" t="s">
        <v>42</v>
      </c>
      <c r="C34" s="29">
        <v>299</v>
      </c>
      <c r="D34" s="30" t="s">
        <v>26</v>
      </c>
      <c r="E34" s="30" t="s">
        <v>36</v>
      </c>
      <c r="F34" s="31" t="s">
        <v>43</v>
      </c>
      <c r="G34" s="32">
        <v>4000</v>
      </c>
      <c r="H34" s="32">
        <f t="shared" si="11"/>
        <v>-800</v>
      </c>
      <c r="I34" s="32">
        <f t="shared" si="3"/>
        <v>3200</v>
      </c>
      <c r="J34" s="32">
        <f>SUM(I34*50%)</f>
        <v>1600</v>
      </c>
      <c r="K34" s="32">
        <f t="shared" si="4"/>
        <v>4800</v>
      </c>
      <c r="L34" s="33">
        <v>4803.74</v>
      </c>
      <c r="M34" s="33">
        <v>4803.74</v>
      </c>
      <c r="N34" s="33">
        <v>4800</v>
      </c>
      <c r="O34" s="79">
        <f t="shared" si="9"/>
        <v>14407.48</v>
      </c>
      <c r="P34" s="28" t="s">
        <v>42</v>
      </c>
      <c r="Q34" s="33">
        <v>4800</v>
      </c>
      <c r="R34" s="33">
        <v>4800</v>
      </c>
      <c r="S34" s="33">
        <f t="shared" si="10"/>
        <v>4777.5700934579445</v>
      </c>
      <c r="T34" s="79">
        <f t="shared" si="6"/>
        <v>14377.570093457944</v>
      </c>
      <c r="U34" s="94">
        <f t="shared" si="7"/>
        <v>28785.050093457943</v>
      </c>
    </row>
    <row r="35" spans="1:21" ht="24.75" customHeight="1" x14ac:dyDescent="0.25">
      <c r="A35" s="25">
        <v>19</v>
      </c>
      <c r="B35" s="28" t="s">
        <v>44</v>
      </c>
      <c r="C35" s="29">
        <v>300</v>
      </c>
      <c r="D35" s="30" t="s">
        <v>26</v>
      </c>
      <c r="E35" s="30" t="s">
        <v>36</v>
      </c>
      <c r="F35" s="35" t="s">
        <v>45</v>
      </c>
      <c r="G35" s="32">
        <v>4000</v>
      </c>
      <c r="H35" s="32">
        <f t="shared" si="11"/>
        <v>-800</v>
      </c>
      <c r="I35" s="32">
        <f t="shared" si="3"/>
        <v>3200</v>
      </c>
      <c r="J35" s="32">
        <f>SUM(I35*50%)</f>
        <v>1600</v>
      </c>
      <c r="K35" s="32">
        <f t="shared" si="4"/>
        <v>4800</v>
      </c>
      <c r="L35" s="33">
        <v>4803.74</v>
      </c>
      <c r="M35" s="33">
        <v>4803.74</v>
      </c>
      <c r="N35" s="33">
        <v>4800</v>
      </c>
      <c r="O35" s="79">
        <f t="shared" si="9"/>
        <v>14407.48</v>
      </c>
      <c r="P35" s="28" t="s">
        <v>44</v>
      </c>
      <c r="Q35" s="33">
        <v>4800</v>
      </c>
      <c r="R35" s="33">
        <v>4800</v>
      </c>
      <c r="S35" s="33">
        <f t="shared" si="10"/>
        <v>4777.5700934579445</v>
      </c>
      <c r="T35" s="79">
        <f t="shared" si="6"/>
        <v>14377.570093457944</v>
      </c>
      <c r="U35" s="94">
        <f t="shared" si="7"/>
        <v>28785.050093457943</v>
      </c>
    </row>
    <row r="36" spans="1:21" ht="33" customHeight="1" x14ac:dyDescent="0.25">
      <c r="A36" s="25">
        <v>20</v>
      </c>
      <c r="B36" s="36" t="s">
        <v>46</v>
      </c>
      <c r="C36" s="37">
        <v>302</v>
      </c>
      <c r="D36" s="38" t="s">
        <v>26</v>
      </c>
      <c r="E36" s="38" t="s">
        <v>15</v>
      </c>
      <c r="F36" s="39" t="s">
        <v>16</v>
      </c>
      <c r="G36" s="32">
        <v>4000</v>
      </c>
      <c r="H36" s="32">
        <f t="shared" si="11"/>
        <v>-800</v>
      </c>
      <c r="I36" s="32">
        <f t="shared" si="3"/>
        <v>3200</v>
      </c>
      <c r="J36" s="32">
        <v>0</v>
      </c>
      <c r="K36" s="32">
        <f t="shared" si="4"/>
        <v>3200</v>
      </c>
      <c r="L36" s="33">
        <v>3202.49</v>
      </c>
      <c r="M36" s="33">
        <v>3202.49</v>
      </c>
      <c r="N36" s="33">
        <v>3200</v>
      </c>
      <c r="O36" s="79">
        <f t="shared" si="9"/>
        <v>9604.98</v>
      </c>
      <c r="P36" s="36" t="s">
        <v>46</v>
      </c>
      <c r="Q36" s="33">
        <v>3200</v>
      </c>
      <c r="R36" s="33">
        <v>3200</v>
      </c>
      <c r="S36" s="33">
        <f t="shared" si="10"/>
        <v>3185.0467289719627</v>
      </c>
      <c r="T36" s="79">
        <f t="shared" si="6"/>
        <v>9585.0467289719636</v>
      </c>
      <c r="U36" s="94">
        <f t="shared" si="7"/>
        <v>19190.026728971963</v>
      </c>
    </row>
    <row r="37" spans="1:21" ht="33" customHeight="1" x14ac:dyDescent="0.25">
      <c r="A37" s="25">
        <v>21</v>
      </c>
      <c r="B37" s="40" t="s">
        <v>84</v>
      </c>
      <c r="C37" s="29">
        <v>302</v>
      </c>
      <c r="D37" s="38" t="s">
        <v>26</v>
      </c>
      <c r="E37" s="41" t="s">
        <v>15</v>
      </c>
      <c r="F37" s="42" t="s">
        <v>16</v>
      </c>
      <c r="G37" s="32">
        <v>4000</v>
      </c>
      <c r="H37" s="32">
        <f t="shared" si="11"/>
        <v>-800</v>
      </c>
      <c r="I37" s="32">
        <f t="shared" si="3"/>
        <v>3200</v>
      </c>
      <c r="J37" s="32">
        <v>0</v>
      </c>
      <c r="K37" s="32">
        <f t="shared" si="4"/>
        <v>3200</v>
      </c>
      <c r="L37" s="33">
        <v>3202.49</v>
      </c>
      <c r="M37" s="33">
        <v>3202.49</v>
      </c>
      <c r="N37" s="33">
        <v>3200</v>
      </c>
      <c r="O37" s="79">
        <f t="shared" si="9"/>
        <v>9604.98</v>
      </c>
      <c r="P37" s="40" t="s">
        <v>84</v>
      </c>
      <c r="Q37" s="33">
        <v>3200</v>
      </c>
      <c r="R37" s="33">
        <v>3200</v>
      </c>
      <c r="S37" s="33">
        <f t="shared" si="10"/>
        <v>3185.0467289719627</v>
      </c>
      <c r="T37" s="79">
        <f t="shared" si="6"/>
        <v>9585.0467289719636</v>
      </c>
      <c r="U37" s="94">
        <f t="shared" si="7"/>
        <v>19190.026728971963</v>
      </c>
    </row>
    <row r="38" spans="1:21" ht="34.5" customHeight="1" x14ac:dyDescent="0.25">
      <c r="A38" s="25">
        <v>22</v>
      </c>
      <c r="B38" s="40" t="s">
        <v>47</v>
      </c>
      <c r="C38" s="29">
        <v>302</v>
      </c>
      <c r="D38" s="38" t="s">
        <v>26</v>
      </c>
      <c r="E38" s="41" t="s">
        <v>15</v>
      </c>
      <c r="F38" s="42" t="s">
        <v>16</v>
      </c>
      <c r="G38" s="32">
        <v>4000</v>
      </c>
      <c r="H38" s="32">
        <f t="shared" si="11"/>
        <v>-800</v>
      </c>
      <c r="I38" s="32">
        <f t="shared" si="3"/>
        <v>3200</v>
      </c>
      <c r="J38" s="32">
        <v>0</v>
      </c>
      <c r="K38" s="32">
        <f t="shared" si="4"/>
        <v>3200</v>
      </c>
      <c r="L38" s="33">
        <v>3202.49</v>
      </c>
      <c r="M38" s="33">
        <v>3202.49</v>
      </c>
      <c r="N38" s="33">
        <v>3200</v>
      </c>
      <c r="O38" s="79">
        <f t="shared" si="9"/>
        <v>9604.98</v>
      </c>
      <c r="P38" s="40" t="s">
        <v>47</v>
      </c>
      <c r="Q38" s="33">
        <v>3200</v>
      </c>
      <c r="R38" s="33">
        <v>3200</v>
      </c>
      <c r="S38" s="33">
        <f t="shared" si="10"/>
        <v>3185.0467289719627</v>
      </c>
      <c r="T38" s="79">
        <f t="shared" si="6"/>
        <v>9585.0467289719636</v>
      </c>
      <c r="U38" s="94">
        <f t="shared" si="7"/>
        <v>19190.026728971963</v>
      </c>
    </row>
    <row r="39" spans="1:21" ht="37.5" customHeight="1" x14ac:dyDescent="0.25">
      <c r="A39" s="25">
        <v>23</v>
      </c>
      <c r="B39" s="40" t="s">
        <v>48</v>
      </c>
      <c r="C39" s="29">
        <v>302</v>
      </c>
      <c r="D39" s="38" t="s">
        <v>26</v>
      </c>
      <c r="E39" s="41" t="s">
        <v>15</v>
      </c>
      <c r="F39" s="42" t="s">
        <v>16</v>
      </c>
      <c r="G39" s="32">
        <v>4000</v>
      </c>
      <c r="H39" s="32">
        <f t="shared" si="11"/>
        <v>-800</v>
      </c>
      <c r="I39" s="32">
        <f t="shared" si="3"/>
        <v>3200</v>
      </c>
      <c r="J39" s="32">
        <v>0</v>
      </c>
      <c r="K39" s="32">
        <f t="shared" si="4"/>
        <v>3200</v>
      </c>
      <c r="L39" s="33">
        <v>3202.49</v>
      </c>
      <c r="M39" s="33">
        <v>3202.49</v>
      </c>
      <c r="N39" s="33">
        <v>3200</v>
      </c>
      <c r="O39" s="79">
        <f t="shared" si="9"/>
        <v>9604.98</v>
      </c>
      <c r="P39" s="40" t="s">
        <v>48</v>
      </c>
      <c r="Q39" s="33">
        <v>3200</v>
      </c>
      <c r="R39" s="33">
        <v>3200</v>
      </c>
      <c r="S39" s="33">
        <f t="shared" si="10"/>
        <v>3185.0467289719627</v>
      </c>
      <c r="T39" s="79">
        <f t="shared" si="6"/>
        <v>9585.0467289719636</v>
      </c>
      <c r="U39" s="94">
        <f t="shared" si="7"/>
        <v>19190.026728971963</v>
      </c>
    </row>
    <row r="40" spans="1:21" ht="24.75" customHeight="1" x14ac:dyDescent="0.25">
      <c r="A40" s="25">
        <v>24</v>
      </c>
      <c r="B40" s="28" t="s">
        <v>49</v>
      </c>
      <c r="C40" s="29" t="s">
        <v>50</v>
      </c>
      <c r="D40" s="30" t="s">
        <v>14</v>
      </c>
      <c r="E40" s="30" t="s">
        <v>15</v>
      </c>
      <c r="F40" s="31" t="s">
        <v>16</v>
      </c>
      <c r="G40" s="32">
        <v>4000</v>
      </c>
      <c r="H40" s="32">
        <f>SUM(G40*20%)</f>
        <v>800</v>
      </c>
      <c r="I40" s="32">
        <f t="shared" si="3"/>
        <v>4800</v>
      </c>
      <c r="J40" s="32">
        <v>0</v>
      </c>
      <c r="K40" s="32">
        <f t="shared" si="4"/>
        <v>4800</v>
      </c>
      <c r="L40" s="33">
        <v>4803.74</v>
      </c>
      <c r="M40" s="33">
        <v>4803.74</v>
      </c>
      <c r="N40" s="33">
        <v>4800</v>
      </c>
      <c r="O40" s="79">
        <f t="shared" si="9"/>
        <v>14407.48</v>
      </c>
      <c r="P40" s="28" t="s">
        <v>49</v>
      </c>
      <c r="Q40" s="33">
        <v>4800</v>
      </c>
      <c r="R40" s="33">
        <v>4800</v>
      </c>
      <c r="S40" s="33">
        <f t="shared" si="10"/>
        <v>4777.5700934579445</v>
      </c>
      <c r="T40" s="79">
        <f t="shared" si="6"/>
        <v>14377.570093457944</v>
      </c>
      <c r="U40" s="94">
        <f t="shared" si="7"/>
        <v>28785.050093457943</v>
      </c>
    </row>
    <row r="41" spans="1:21" ht="31.5" x14ac:dyDescent="0.25">
      <c r="A41" s="25">
        <v>25</v>
      </c>
      <c r="B41" s="15" t="s">
        <v>51</v>
      </c>
      <c r="C41" s="37" t="s">
        <v>52</v>
      </c>
      <c r="D41" s="17" t="s">
        <v>22</v>
      </c>
      <c r="E41" s="17" t="s">
        <v>15</v>
      </c>
      <c r="F41" s="18" t="s">
        <v>18</v>
      </c>
      <c r="G41" s="32">
        <v>4000</v>
      </c>
      <c r="H41" s="32">
        <f>SUM(G41*20%*0)</f>
        <v>0</v>
      </c>
      <c r="I41" s="32">
        <f>SUM(G41:H41)</f>
        <v>4000</v>
      </c>
      <c r="J41" s="32">
        <v>0</v>
      </c>
      <c r="K41" s="32">
        <f>SUM(I41:J41)</f>
        <v>4000</v>
      </c>
      <c r="L41" s="33">
        <v>4003.12</v>
      </c>
      <c r="M41" s="33">
        <v>4003.12</v>
      </c>
      <c r="N41" s="33">
        <v>4000</v>
      </c>
      <c r="O41" s="79">
        <f t="shared" si="9"/>
        <v>12006.24</v>
      </c>
      <c r="P41" s="15" t="s">
        <v>51</v>
      </c>
      <c r="Q41" s="33">
        <v>4000</v>
      </c>
      <c r="R41" s="33">
        <v>4000</v>
      </c>
      <c r="S41" s="33">
        <f t="shared" si="10"/>
        <v>3981.3084112149536</v>
      </c>
      <c r="T41" s="79">
        <f t="shared" si="6"/>
        <v>11981.308411214954</v>
      </c>
      <c r="U41" s="94">
        <f t="shared" si="7"/>
        <v>23987.548411214953</v>
      </c>
    </row>
    <row r="42" spans="1:21" ht="31.5" x14ac:dyDescent="0.25">
      <c r="A42" s="25">
        <v>26</v>
      </c>
      <c r="B42" s="15" t="s">
        <v>53</v>
      </c>
      <c r="C42" s="16" t="s">
        <v>70</v>
      </c>
      <c r="D42" s="17" t="s">
        <v>54</v>
      </c>
      <c r="E42" s="17" t="s">
        <v>15</v>
      </c>
      <c r="F42" s="18" t="s">
        <v>18</v>
      </c>
      <c r="G42" s="32">
        <v>4000</v>
      </c>
      <c r="H42" s="32">
        <f>-SUM(G42*20%)</f>
        <v>-800</v>
      </c>
      <c r="I42" s="32">
        <f t="shared" si="3"/>
        <v>3200</v>
      </c>
      <c r="J42" s="32">
        <v>0</v>
      </c>
      <c r="K42" s="32">
        <f t="shared" si="4"/>
        <v>3200</v>
      </c>
      <c r="L42" s="33">
        <v>3202.49</v>
      </c>
      <c r="M42" s="33">
        <v>3202.49</v>
      </c>
      <c r="N42" s="33">
        <v>3200</v>
      </c>
      <c r="O42" s="79">
        <f t="shared" si="9"/>
        <v>9604.98</v>
      </c>
      <c r="P42" s="15" t="s">
        <v>53</v>
      </c>
      <c r="Q42" s="33">
        <v>3200</v>
      </c>
      <c r="R42" s="33">
        <v>3200</v>
      </c>
      <c r="S42" s="33">
        <f t="shared" si="10"/>
        <v>3185.0467289719627</v>
      </c>
      <c r="T42" s="79">
        <f t="shared" si="6"/>
        <v>9585.0467289719636</v>
      </c>
      <c r="U42" s="94">
        <f t="shared" si="7"/>
        <v>19190.026728971963</v>
      </c>
    </row>
    <row r="43" spans="1:21" ht="33" customHeight="1" x14ac:dyDescent="0.25">
      <c r="A43" s="25">
        <v>27</v>
      </c>
      <c r="B43" s="15" t="s">
        <v>55</v>
      </c>
      <c r="C43" s="16" t="s">
        <v>70</v>
      </c>
      <c r="D43" s="17" t="s">
        <v>54</v>
      </c>
      <c r="E43" s="18" t="s">
        <v>15</v>
      </c>
      <c r="F43" s="18" t="s">
        <v>18</v>
      </c>
      <c r="G43" s="32">
        <v>4000</v>
      </c>
      <c r="H43" s="32">
        <f t="shared" ref="H43:H49" si="12">-SUM(G43*20%)</f>
        <v>-800</v>
      </c>
      <c r="I43" s="32">
        <f t="shared" si="3"/>
        <v>3200</v>
      </c>
      <c r="J43" s="32">
        <v>0</v>
      </c>
      <c r="K43" s="32">
        <f t="shared" si="4"/>
        <v>3200</v>
      </c>
      <c r="L43" s="33">
        <v>3202.49</v>
      </c>
      <c r="M43" s="33">
        <v>3202.49</v>
      </c>
      <c r="N43" s="33">
        <v>3200</v>
      </c>
      <c r="O43" s="79">
        <f t="shared" si="9"/>
        <v>9604.98</v>
      </c>
      <c r="P43" s="15" t="s">
        <v>55</v>
      </c>
      <c r="Q43" s="33">
        <v>3200</v>
      </c>
      <c r="R43" s="33">
        <v>3200</v>
      </c>
      <c r="S43" s="33">
        <f t="shared" si="10"/>
        <v>3185.0467289719627</v>
      </c>
      <c r="T43" s="79">
        <f t="shared" si="6"/>
        <v>9585.0467289719636</v>
      </c>
      <c r="U43" s="94">
        <f t="shared" si="7"/>
        <v>19190.026728971963</v>
      </c>
    </row>
    <row r="44" spans="1:21" ht="27.75" customHeight="1" x14ac:dyDescent="0.25">
      <c r="A44" s="25">
        <v>28</v>
      </c>
      <c r="B44" s="15" t="s">
        <v>56</v>
      </c>
      <c r="C44" s="16" t="s">
        <v>71</v>
      </c>
      <c r="D44" s="17" t="s">
        <v>54</v>
      </c>
      <c r="E44" s="18" t="s">
        <v>15</v>
      </c>
      <c r="F44" s="18" t="s">
        <v>18</v>
      </c>
      <c r="G44" s="32">
        <v>4000</v>
      </c>
      <c r="H44" s="32">
        <f t="shared" si="12"/>
        <v>-800</v>
      </c>
      <c r="I44" s="32">
        <f t="shared" si="3"/>
        <v>3200</v>
      </c>
      <c r="J44" s="32">
        <v>0</v>
      </c>
      <c r="K44" s="32">
        <f t="shared" si="4"/>
        <v>3200</v>
      </c>
      <c r="L44" s="33">
        <v>3202.49</v>
      </c>
      <c r="M44" s="33">
        <v>3202.49</v>
      </c>
      <c r="N44" s="33">
        <v>3200</v>
      </c>
      <c r="O44" s="79">
        <f t="shared" si="9"/>
        <v>9604.98</v>
      </c>
      <c r="P44" s="15" t="s">
        <v>56</v>
      </c>
      <c r="Q44" s="33">
        <v>3200</v>
      </c>
      <c r="R44" s="33">
        <v>3200</v>
      </c>
      <c r="S44" s="33">
        <f t="shared" si="10"/>
        <v>3185.0467289719627</v>
      </c>
      <c r="T44" s="79">
        <f t="shared" si="6"/>
        <v>9585.0467289719636</v>
      </c>
      <c r="U44" s="94">
        <f t="shared" si="7"/>
        <v>19190.026728971963</v>
      </c>
    </row>
    <row r="45" spans="1:21" ht="47.25" customHeight="1" x14ac:dyDescent="0.25">
      <c r="A45" s="25" t="s">
        <v>89</v>
      </c>
      <c r="B45" s="25" t="s">
        <v>3</v>
      </c>
      <c r="C45" s="25" t="s">
        <v>4</v>
      </c>
      <c r="D45" s="25" t="s">
        <v>5</v>
      </c>
      <c r="E45" s="25" t="s">
        <v>6</v>
      </c>
      <c r="F45" s="25" t="s">
        <v>7</v>
      </c>
      <c r="G45" s="26" t="s">
        <v>8</v>
      </c>
      <c r="H45" s="26" t="s">
        <v>9</v>
      </c>
      <c r="I45" s="26" t="s">
        <v>10</v>
      </c>
      <c r="J45" s="26" t="s">
        <v>11</v>
      </c>
      <c r="K45" s="26" t="s">
        <v>12</v>
      </c>
      <c r="L45" s="26" t="s">
        <v>91</v>
      </c>
      <c r="M45" s="26" t="s">
        <v>92</v>
      </c>
      <c r="N45" s="26" t="s">
        <v>94</v>
      </c>
      <c r="O45" s="27" t="s">
        <v>96</v>
      </c>
      <c r="P45" s="25" t="s">
        <v>3</v>
      </c>
      <c r="Q45" s="26" t="s">
        <v>112</v>
      </c>
      <c r="R45" s="26" t="s">
        <v>113</v>
      </c>
      <c r="S45" s="26" t="s">
        <v>114</v>
      </c>
      <c r="T45" s="27" t="s">
        <v>115</v>
      </c>
      <c r="U45" s="93" t="s">
        <v>116</v>
      </c>
    </row>
    <row r="46" spans="1:21" ht="42" customHeight="1" x14ac:dyDescent="0.25">
      <c r="A46" s="25">
        <v>29</v>
      </c>
      <c r="B46" s="43" t="s">
        <v>69</v>
      </c>
      <c r="C46" s="16" t="s">
        <v>72</v>
      </c>
      <c r="D46" s="17" t="s">
        <v>54</v>
      </c>
      <c r="E46" s="18" t="s">
        <v>15</v>
      </c>
      <c r="F46" s="18" t="s">
        <v>74</v>
      </c>
      <c r="G46" s="32">
        <v>4000</v>
      </c>
      <c r="H46" s="32">
        <f t="shared" si="12"/>
        <v>-800</v>
      </c>
      <c r="I46" s="32">
        <f>SUM(G46:H46)</f>
        <v>3200</v>
      </c>
      <c r="J46" s="32">
        <v>0</v>
      </c>
      <c r="K46" s="32">
        <f t="shared" si="4"/>
        <v>3200</v>
      </c>
      <c r="L46" s="33">
        <v>3202.49</v>
      </c>
      <c r="M46" s="33">
        <v>3202.49</v>
      </c>
      <c r="N46" s="33">
        <v>3200</v>
      </c>
      <c r="O46" s="79">
        <f t="shared" si="9"/>
        <v>9604.98</v>
      </c>
      <c r="P46" s="43" t="s">
        <v>69</v>
      </c>
      <c r="Q46" s="33">
        <v>3200</v>
      </c>
      <c r="R46" s="33">
        <v>3200</v>
      </c>
      <c r="S46" s="33">
        <f>K46*T$12</f>
        <v>3185.0467289719627</v>
      </c>
      <c r="T46" s="79">
        <f t="shared" si="6"/>
        <v>9585.0467289719636</v>
      </c>
      <c r="U46" s="94">
        <f t="shared" si="7"/>
        <v>19190.026728971963</v>
      </c>
    </row>
    <row r="47" spans="1:21" ht="30" customHeight="1" x14ac:dyDescent="0.25">
      <c r="A47" s="25">
        <v>30</v>
      </c>
      <c r="B47" s="15" t="s">
        <v>73</v>
      </c>
      <c r="C47" s="16" t="s">
        <v>72</v>
      </c>
      <c r="D47" s="17" t="s">
        <v>54</v>
      </c>
      <c r="E47" s="18" t="s">
        <v>36</v>
      </c>
      <c r="F47" s="18" t="s">
        <v>75</v>
      </c>
      <c r="G47" s="32">
        <v>4000</v>
      </c>
      <c r="H47" s="32">
        <f t="shared" si="12"/>
        <v>-800</v>
      </c>
      <c r="I47" s="32">
        <f>SUM(G47:H47)</f>
        <v>3200</v>
      </c>
      <c r="J47" s="32">
        <f>SUM(I47*50%)</f>
        <v>1600</v>
      </c>
      <c r="K47" s="32">
        <f t="shared" si="4"/>
        <v>4800</v>
      </c>
      <c r="L47" s="33">
        <v>4803.74</v>
      </c>
      <c r="M47" s="33">
        <v>4803.74</v>
      </c>
      <c r="N47" s="33">
        <v>4800</v>
      </c>
      <c r="O47" s="79">
        <f t="shared" si="9"/>
        <v>14407.48</v>
      </c>
      <c r="P47" s="15" t="s">
        <v>73</v>
      </c>
      <c r="Q47" s="33">
        <v>4800</v>
      </c>
      <c r="R47" s="33">
        <v>4800</v>
      </c>
      <c r="S47" s="33">
        <f>K47*T$12</f>
        <v>4777.5700934579445</v>
      </c>
      <c r="T47" s="79">
        <f t="shared" si="6"/>
        <v>14377.570093457944</v>
      </c>
      <c r="U47" s="94">
        <f t="shared" si="7"/>
        <v>28785.050093457943</v>
      </c>
    </row>
    <row r="48" spans="1:21" ht="35.25" customHeight="1" x14ac:dyDescent="0.25">
      <c r="A48" s="25">
        <v>31</v>
      </c>
      <c r="B48" s="15" t="s">
        <v>76</v>
      </c>
      <c r="C48" s="16" t="s">
        <v>72</v>
      </c>
      <c r="D48" s="17" t="s">
        <v>54</v>
      </c>
      <c r="E48" s="18" t="s">
        <v>36</v>
      </c>
      <c r="F48" s="18" t="s">
        <v>77</v>
      </c>
      <c r="G48" s="32">
        <v>4000</v>
      </c>
      <c r="H48" s="32">
        <f t="shared" si="12"/>
        <v>-800</v>
      </c>
      <c r="I48" s="32">
        <f>SUM(G48:H48)</f>
        <v>3200</v>
      </c>
      <c r="J48" s="32">
        <f>SUM(I48*50%)</f>
        <v>1600</v>
      </c>
      <c r="K48" s="32">
        <f t="shared" si="4"/>
        <v>4800</v>
      </c>
      <c r="L48" s="33">
        <v>4803.74</v>
      </c>
      <c r="M48" s="33">
        <v>4803.74</v>
      </c>
      <c r="N48" s="33">
        <v>4800</v>
      </c>
      <c r="O48" s="79">
        <f>SUM(L48:N48)</f>
        <v>14407.48</v>
      </c>
      <c r="P48" s="15" t="s">
        <v>76</v>
      </c>
      <c r="Q48" s="33">
        <v>4800</v>
      </c>
      <c r="R48" s="33">
        <v>4800</v>
      </c>
      <c r="S48" s="33">
        <f>K48*T$12</f>
        <v>4777.5700934579445</v>
      </c>
      <c r="T48" s="79">
        <f t="shared" si="6"/>
        <v>14377.570093457944</v>
      </c>
      <c r="U48" s="94">
        <f t="shared" si="7"/>
        <v>28785.050093457943</v>
      </c>
    </row>
    <row r="49" spans="1:27" ht="28.5" customHeight="1" x14ac:dyDescent="0.25">
      <c r="A49" s="25">
        <v>32</v>
      </c>
      <c r="B49" s="15" t="s">
        <v>78</v>
      </c>
      <c r="C49" s="16" t="s">
        <v>79</v>
      </c>
      <c r="D49" s="17" t="s">
        <v>54</v>
      </c>
      <c r="E49" s="18" t="s">
        <v>36</v>
      </c>
      <c r="F49" s="18" t="s">
        <v>80</v>
      </c>
      <c r="G49" s="32">
        <v>4000</v>
      </c>
      <c r="H49" s="32">
        <f t="shared" si="12"/>
        <v>-800</v>
      </c>
      <c r="I49" s="32">
        <f>SUM(G49:H49)</f>
        <v>3200</v>
      </c>
      <c r="J49" s="32">
        <f>SUM(I49*50%)</f>
        <v>1600</v>
      </c>
      <c r="K49" s="32">
        <f t="shared" si="4"/>
        <v>4800</v>
      </c>
      <c r="L49" s="33">
        <v>4803.74</v>
      </c>
      <c r="M49" s="33">
        <v>4803.74</v>
      </c>
      <c r="N49" s="33">
        <v>4800</v>
      </c>
      <c r="O49" s="79">
        <f>SUM(L49:N49)</f>
        <v>14407.48</v>
      </c>
      <c r="P49" s="15" t="s">
        <v>78</v>
      </c>
      <c r="Q49" s="33">
        <v>4800</v>
      </c>
      <c r="R49" s="33">
        <v>4800</v>
      </c>
      <c r="S49" s="33">
        <f>K49*T$12</f>
        <v>4777.5700934579445</v>
      </c>
      <c r="T49" s="79">
        <f t="shared" si="6"/>
        <v>14377.570093457944</v>
      </c>
      <c r="U49" s="94">
        <f t="shared" si="7"/>
        <v>28785.050093457943</v>
      </c>
    </row>
    <row r="50" spans="1:27" x14ac:dyDescent="0.25">
      <c r="A50" s="41"/>
      <c r="B50" s="40" t="s">
        <v>57</v>
      </c>
      <c r="C50" s="41"/>
      <c r="D50" s="41"/>
      <c r="E50" s="41"/>
      <c r="F50" s="41"/>
      <c r="G50" s="33">
        <f t="shared" ref="G50:O50" si="13">SUM(G16:G49)</f>
        <v>128000</v>
      </c>
      <c r="H50" s="33">
        <f t="shared" si="13"/>
        <v>-9600</v>
      </c>
      <c r="I50" s="33">
        <f t="shared" si="13"/>
        <v>118400</v>
      </c>
      <c r="J50" s="33">
        <f t="shared" si="13"/>
        <v>10000</v>
      </c>
      <c r="K50" s="33">
        <f t="shared" si="13"/>
        <v>128400</v>
      </c>
      <c r="L50" s="33">
        <f t="shared" si="13"/>
        <v>128500.00000000006</v>
      </c>
      <c r="M50" s="33">
        <f t="shared" si="13"/>
        <v>128500.00000000006</v>
      </c>
      <c r="N50" s="33">
        <f t="shared" si="13"/>
        <v>128400</v>
      </c>
      <c r="O50" s="78">
        <f t="shared" si="13"/>
        <v>385399.99999999988</v>
      </c>
      <c r="P50" s="40" t="s">
        <v>57</v>
      </c>
      <c r="Q50" s="33">
        <f>SUM(Q16:Q49)</f>
        <v>128400</v>
      </c>
      <c r="R50" s="33">
        <f>SUM(R16:R49)</f>
        <v>128400</v>
      </c>
      <c r="S50" s="33">
        <v>127800</v>
      </c>
      <c r="T50" s="78">
        <v>384600</v>
      </c>
      <c r="U50" s="95">
        <v>770000</v>
      </c>
    </row>
    <row r="51" spans="1:27" ht="15.75" x14ac:dyDescent="0.25">
      <c r="A51" s="44">
        <f>A49</f>
        <v>32</v>
      </c>
      <c r="B51" s="45"/>
      <c r="C51" s="46"/>
      <c r="D51" s="46"/>
      <c r="E51" s="46"/>
      <c r="F51" s="46"/>
      <c r="G51" s="47"/>
      <c r="H51" s="47"/>
      <c r="I51" s="48"/>
      <c r="J51" s="48"/>
      <c r="K51" s="48"/>
      <c r="L51" s="48"/>
      <c r="M51" s="23"/>
      <c r="N51" s="23"/>
      <c r="O51" s="23"/>
      <c r="P51" s="45"/>
      <c r="S51" t="s">
        <v>117</v>
      </c>
    </row>
    <row r="52" spans="1:27" x14ac:dyDescent="0.25">
      <c r="A52" s="19"/>
      <c r="B52" s="49"/>
      <c r="C52" s="19"/>
      <c r="D52" s="19"/>
      <c r="E52" s="19"/>
      <c r="F52" s="19"/>
      <c r="G52" s="24"/>
      <c r="H52" s="19"/>
      <c r="I52" s="19"/>
      <c r="J52" s="19"/>
      <c r="K52" s="24"/>
      <c r="L52" s="24"/>
      <c r="M52" s="19"/>
      <c r="N52" s="19"/>
      <c r="O52" s="50"/>
      <c r="P52" s="49"/>
      <c r="S52" s="96"/>
    </row>
    <row r="53" spans="1:27" ht="15.75" thickBot="1" x14ac:dyDescent="0.3">
      <c r="A53" s="19"/>
      <c r="B53" s="21" t="s">
        <v>90</v>
      </c>
      <c r="C53" s="19"/>
      <c r="D53" s="19"/>
      <c r="E53" s="19"/>
      <c r="F53" s="19"/>
      <c r="G53" s="24"/>
      <c r="H53" s="19"/>
      <c r="I53" s="19"/>
      <c r="J53" s="19"/>
      <c r="K53" s="24"/>
      <c r="L53" s="24"/>
      <c r="M53" s="19"/>
      <c r="N53" s="19"/>
      <c r="O53" s="19"/>
      <c r="P53" s="21"/>
    </row>
    <row r="54" spans="1:27" x14ac:dyDescent="0.25">
      <c r="A54" s="19"/>
      <c r="B54" s="51" t="s">
        <v>58</v>
      </c>
      <c r="C54" s="52"/>
      <c r="D54" s="52"/>
      <c r="E54" s="53"/>
      <c r="F54" s="54" t="s">
        <v>59</v>
      </c>
      <c r="G54" s="55" t="s">
        <v>60</v>
      </c>
      <c r="H54" s="56" t="s">
        <v>57</v>
      </c>
      <c r="I54" s="19"/>
      <c r="J54" s="19"/>
      <c r="K54" s="24"/>
      <c r="L54" s="24"/>
      <c r="M54" s="19" t="s">
        <v>93</v>
      </c>
      <c r="N54" s="19"/>
      <c r="O54" s="19"/>
      <c r="P54" s="19"/>
    </row>
    <row r="55" spans="1:27" ht="15.75" thickBot="1" x14ac:dyDescent="0.3">
      <c r="A55" s="19"/>
      <c r="B55" s="57"/>
      <c r="C55" s="58"/>
      <c r="D55" s="58"/>
      <c r="E55" s="58"/>
      <c r="F55" s="59">
        <v>26</v>
      </c>
      <c r="G55" s="59">
        <v>6</v>
      </c>
      <c r="H55" s="60">
        <f>SUM(F55:G55)</f>
        <v>32</v>
      </c>
      <c r="I55" s="19"/>
      <c r="J55" s="19"/>
      <c r="K55" s="24"/>
      <c r="L55" s="19" t="s">
        <v>93</v>
      </c>
      <c r="M55" s="19"/>
      <c r="N55" s="19"/>
      <c r="O55" s="19"/>
    </row>
    <row r="56" spans="1:27" x14ac:dyDescent="0.25">
      <c r="A56" s="19"/>
      <c r="B56" s="61" t="s">
        <v>61</v>
      </c>
      <c r="C56" s="62"/>
      <c r="D56" s="53"/>
      <c r="E56" s="53"/>
      <c r="F56" s="63" t="s">
        <v>62</v>
      </c>
      <c r="G56" s="64" t="s">
        <v>63</v>
      </c>
      <c r="H56" s="63" t="s">
        <v>64</v>
      </c>
      <c r="I56" s="65" t="s">
        <v>57</v>
      </c>
      <c r="J56" s="19"/>
      <c r="K56" s="19"/>
      <c r="L56" s="19"/>
      <c r="M56" s="19"/>
      <c r="N56" s="19"/>
      <c r="O56" s="19"/>
    </row>
    <row r="57" spans="1:27" ht="15.75" thickBot="1" x14ac:dyDescent="0.3">
      <c r="A57" s="19"/>
      <c r="B57" s="66"/>
      <c r="C57" s="58"/>
      <c r="D57" s="58"/>
      <c r="E57" s="58"/>
      <c r="F57" s="67">
        <v>20</v>
      </c>
      <c r="G57" s="67">
        <v>4</v>
      </c>
      <c r="H57" s="67">
        <v>8</v>
      </c>
      <c r="I57" s="68">
        <f>SUM(F57:H57)</f>
        <v>32</v>
      </c>
      <c r="J57" s="19"/>
      <c r="K57" s="19"/>
      <c r="L57" s="19"/>
      <c r="M57" s="19"/>
      <c r="N57" s="19"/>
      <c r="O57" s="19"/>
    </row>
    <row r="58" spans="1:27" x14ac:dyDescent="0.25">
      <c r="A58" s="19"/>
      <c r="B58" s="69" t="s">
        <v>65</v>
      </c>
      <c r="C58" s="70">
        <f>C60+C61</f>
        <v>32</v>
      </c>
      <c r="D58" s="19"/>
      <c r="E58" s="19"/>
      <c r="F58" s="19"/>
      <c r="G58" s="19"/>
      <c r="H58" s="19"/>
      <c r="I58" s="23"/>
      <c r="J58" s="19"/>
      <c r="K58" s="19"/>
      <c r="L58" s="19"/>
      <c r="M58" s="19"/>
      <c r="N58" s="19"/>
      <c r="O58" s="19"/>
    </row>
    <row r="59" spans="1:27" x14ac:dyDescent="0.25">
      <c r="A59" s="19"/>
      <c r="B59" s="71" t="s">
        <v>66</v>
      </c>
      <c r="C59" s="7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27" x14ac:dyDescent="0.25">
      <c r="A60" s="19"/>
      <c r="B60" s="73" t="s">
        <v>67</v>
      </c>
      <c r="C60" s="72">
        <v>25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27" ht="15.75" thickBot="1" x14ac:dyDescent="0.3">
      <c r="A61" s="19"/>
      <c r="B61" s="74" t="s">
        <v>68</v>
      </c>
      <c r="C61" s="75">
        <v>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27" x14ac:dyDescent="0.25">
      <c r="A62" s="19"/>
      <c r="B62" s="19"/>
      <c r="C62" s="19"/>
      <c r="D62" s="19"/>
      <c r="E62" s="19"/>
      <c r="H62" s="19"/>
      <c r="I62" s="23"/>
      <c r="J62" s="19"/>
      <c r="K62" s="19"/>
      <c r="L62" s="19"/>
      <c r="M62" s="19"/>
      <c r="N62" s="19"/>
      <c r="O62" s="19"/>
    </row>
    <row r="63" spans="1:27" x14ac:dyDescent="0.25">
      <c r="A63" s="19"/>
      <c r="N63" s="19"/>
      <c r="O63" s="19"/>
      <c r="P63" s="19"/>
      <c r="Q63" s="50" t="s">
        <v>81</v>
      </c>
      <c r="R63" s="80"/>
      <c r="S63" s="19"/>
      <c r="V63" s="19"/>
      <c r="W63" s="23"/>
      <c r="X63" s="19"/>
      <c r="Y63" s="19"/>
      <c r="Z63" s="19"/>
      <c r="AA63" s="19"/>
    </row>
    <row r="64" spans="1:27" x14ac:dyDescent="0.25">
      <c r="A64" s="19"/>
      <c r="N64" s="80"/>
      <c r="O64" s="19"/>
      <c r="P64" s="19"/>
      <c r="Q64" s="50" t="s">
        <v>82</v>
      </c>
      <c r="R64" s="80"/>
      <c r="S64" s="19"/>
      <c r="V64" s="76"/>
      <c r="W64" s="77"/>
      <c r="X64" s="19"/>
      <c r="Y64" s="19"/>
      <c r="Z64" s="50" t="s">
        <v>85</v>
      </c>
      <c r="AA64" s="80"/>
    </row>
    <row r="65" spans="14:27" x14ac:dyDescent="0.25">
      <c r="N65" s="80"/>
      <c r="Q65" s="50" t="s">
        <v>83</v>
      </c>
      <c r="R65" s="80"/>
      <c r="Z65" s="50" t="s">
        <v>86</v>
      </c>
      <c r="AA65" s="80"/>
    </row>
  </sheetData>
  <pageMargins left="0.7" right="0.7" top="0.75" bottom="0.75" header="0.3" footer="0.3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 val ctr TR II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ialomita</cp:lastModifiedBy>
  <cp:lastPrinted>2023-03-28T10:55:22Z</cp:lastPrinted>
  <dcterms:created xsi:type="dcterms:W3CDTF">2015-06-05T18:17:20Z</dcterms:created>
  <dcterms:modified xsi:type="dcterms:W3CDTF">2023-03-31T09:19:40Z</dcterms:modified>
</cp:coreProperties>
</file>