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9410" windowHeight="9180" activeTab="0"/>
  </bookViews>
  <sheets>
    <sheet name="lab-punctaje" sheetId="1" r:id="rId1"/>
    <sheet name="an.pat-punctaje" sheetId="2" r:id="rId2"/>
    <sheet name="RAD- CRT EVALUARE punctaje" sheetId="3" r:id="rId3"/>
    <sheet name="RAD-DISPONIBILITATE-punctaj" sheetId="4" r:id="rId4"/>
    <sheet name="RX dentar" sheetId="5" r:id="rId5"/>
  </sheets>
  <definedNames>
    <definedName name="_xlnm.Print_Area" localSheetId="1">'an.pat-punctaje'!$A$8:$C$9</definedName>
    <definedName name="_xlnm.Print_Area" localSheetId="0">'lab-punctaje'!$A$1:$C$49</definedName>
    <definedName name="_xlnm.Print_Area" localSheetId="2">'RAD- CRT EVALUARE punctaje'!$A$3:$G$28</definedName>
    <definedName name="_xlnm.Print_Area" localSheetId="3">'RAD-DISPONIBILITATE-punctaj'!$A$3:$D$29</definedName>
    <definedName name="_xlnm.Print_Titles" localSheetId="0">'lab-punctaje'!$A:$B,'lab-punctaje'!$7:$8</definedName>
    <definedName name="_xlnm.Print_Titles" localSheetId="2">'RAD- CRT EVALUARE punctaje'!$A:$B,'RAD- CRT EVALUARE punctaje'!$6:$7</definedName>
    <definedName name="_xlnm.Print_Titles" localSheetId="3">'RAD-DISPONIBILITATE-punctaj'!$A:$B,'RAD-DISPONIBILITATE-punctaj'!$7:$8</definedName>
  </definedNames>
  <calcPr fullCalcOnLoad="1"/>
</workbook>
</file>

<file path=xl/sharedStrings.xml><?xml version="1.0" encoding="utf-8"?>
<sst xmlns="http://schemas.openxmlformats.org/spreadsheetml/2006/main" count="611" uniqueCount="359">
  <si>
    <t>LABORATOARE ANALIZE MEDICALE</t>
  </si>
  <si>
    <t>NR.CRT.</t>
  </si>
  <si>
    <t>CONTR.P</t>
  </si>
  <si>
    <t>RADIOLOGIE SI IMAGISTICA</t>
  </si>
  <si>
    <t>Nr.crt.</t>
  </si>
  <si>
    <t>CONTR. P</t>
  </si>
  <si>
    <t>P0007</t>
  </si>
  <si>
    <t>SC IOROVI MEDICA IMPEX SRL</t>
  </si>
  <si>
    <t>P0013</t>
  </si>
  <si>
    <t>Institutul National de Geriatrie şi Gerontologie Ana Aslan</t>
  </si>
  <si>
    <t>P0027</t>
  </si>
  <si>
    <t>P0037</t>
  </si>
  <si>
    <t>SC MED LIFE SA</t>
  </si>
  <si>
    <t>P0046</t>
  </si>
  <si>
    <t>SC ALFA MEDICAL SERVICES SRL</t>
  </si>
  <si>
    <t>P0059</t>
  </si>
  <si>
    <t>MEDINST SRL</t>
  </si>
  <si>
    <t>P0068</t>
  </si>
  <si>
    <t>S.C. KORONA MEDCOM S.R.L.</t>
  </si>
  <si>
    <t>P0072</t>
  </si>
  <si>
    <t>SC SANADOR SRL</t>
  </si>
  <si>
    <t>P0074</t>
  </si>
  <si>
    <t>S. C. MEDICLIN  A &amp; M S.R.L.</t>
  </si>
  <si>
    <t>P0081</t>
  </si>
  <si>
    <t>SC LOTUS MED SRL</t>
  </si>
  <si>
    <t>P0089</t>
  </si>
  <si>
    <t>S.C. CLINICA ROMGERMED S.R.L.</t>
  </si>
  <si>
    <t>P0092</t>
  </si>
  <si>
    <t>MOCANU IULIA</t>
  </si>
  <si>
    <t>P0094</t>
  </si>
  <si>
    <t>CENTRUL MEDICAL POLIMED SRL</t>
  </si>
  <si>
    <t>P0096</t>
  </si>
  <si>
    <t>SC DIAMED CENTER SRL</t>
  </si>
  <si>
    <t>P0114</t>
  </si>
  <si>
    <t>SPITALUL CLINIC COLENTINA</t>
  </si>
  <si>
    <t>P0122</t>
  </si>
  <si>
    <t>SC MEDICOR INTERNATIONAL SRL</t>
  </si>
  <si>
    <t>P0124</t>
  </si>
  <si>
    <t>CENTRUL MEDICAL MATEI BASARAB S.R.L.</t>
  </si>
  <si>
    <t>P0125</t>
  </si>
  <si>
    <t>S.C. VALCRI MEDICAL S.R.L.</t>
  </si>
  <si>
    <t>P0136</t>
  </si>
  <si>
    <t>S.C. HUMANITAS MEDICAL S.R.L.</t>
  </si>
  <si>
    <t>P0143</t>
  </si>
  <si>
    <t>S.C. CRIS MEDICAL S.R.L.</t>
  </si>
  <si>
    <t>P0147</t>
  </si>
  <si>
    <t>C.M.I. DR. STOICA MARIANA</t>
  </si>
  <si>
    <t>P0153</t>
  </si>
  <si>
    <t>S.C. LABORATOARELE SYNLAB S.R.L.</t>
  </si>
  <si>
    <t>P0162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</si>
  <si>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</si>
  <si>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</si>
  <si>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</si>
  <si>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</si>
  <si>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</si>
  <si>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</si>
  <si>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P0176</t>
  </si>
  <si>
    <t>SPITALUL CLINIC DE URGENTA PENTRU COPII "M.S.CURIE"</t>
  </si>
  <si>
    <t>P0180</t>
  </si>
  <si>
    <t>SC SAN MED 2001 SRL</t>
  </si>
  <si>
    <t>P0189</t>
  </si>
  <si>
    <t>CENTRUL MEDICAL PANDURI SRL</t>
  </si>
  <si>
    <t>P0194</t>
  </si>
  <si>
    <t>EUROSANITY SRL</t>
  </si>
  <si>
    <t>P0204</t>
  </si>
  <si>
    <t>ODELGA OPERATOR SRL</t>
  </si>
  <si>
    <t>P0208</t>
  </si>
  <si>
    <t>CENTRUL MEDICAL AIDE-SANTE SRL</t>
  </si>
  <si>
    <t>P0217</t>
  </si>
  <si>
    <t>S.C. ROMAR DIAGNOSTIC CENTER S.R.L.</t>
  </si>
  <si>
    <t>P0218</t>
  </si>
  <si>
    <t>TINOS CLINIC SRL</t>
  </si>
  <si>
    <t>P0219</t>
  </si>
  <si>
    <t>DOMINA SANA S.R.L.</t>
  </si>
  <si>
    <t>P0227</t>
  </si>
  <si>
    <t>SC CMI dr.IACOBESCU ANCA SRL</t>
  </si>
  <si>
    <t>P0229</t>
  </si>
  <si>
    <t>SC" TOTAL DIAGNOSTIC " SRL</t>
  </si>
  <si>
    <t>P0236</t>
  </si>
  <si>
    <t>SC ANIMA SPECIALITY MEDICAL SERVICES SRL</t>
  </si>
  <si>
    <t>P0242</t>
  </si>
  <si>
    <t>SC MATE-FIN MEDICAL SRL</t>
  </si>
  <si>
    <t>P0244</t>
  </si>
  <si>
    <t>MUNOR CRIS MEDICA S.R.L.</t>
  </si>
  <si>
    <t>P0248</t>
  </si>
  <si>
    <t>SC MEDLIFE SA BUCURESTI - SUCURSALA BUCURESTI</t>
  </si>
  <si>
    <t>P0251</t>
  </si>
  <si>
    <t>P0256</t>
  </si>
  <si>
    <t>CM POLICLINICO DI MONZA SRL</t>
  </si>
  <si>
    <t>P0258</t>
  </si>
  <si>
    <t>CDT PROVITA SRL</t>
  </si>
  <si>
    <t>P0259</t>
  </si>
  <si>
    <t>DELTA HEALTH CARE SRL</t>
  </si>
  <si>
    <t>P0262</t>
  </si>
  <si>
    <t>HEALTH SERVICES COMPANY SRL</t>
  </si>
  <si>
    <t>P0263</t>
  </si>
  <si>
    <t>ST.LUKAS SRL</t>
  </si>
  <si>
    <t>P0264</t>
  </si>
  <si>
    <t>SC C.M.I. MARINESCU DANA SRL</t>
  </si>
  <si>
    <t>P0268</t>
  </si>
  <si>
    <t>Sp.Cl. N.MALAXA</t>
  </si>
  <si>
    <t>P0269</t>
  </si>
  <si>
    <t>ZOSTALAB SRL</t>
  </si>
  <si>
    <t>P0270</t>
  </si>
  <si>
    <t>P0276</t>
  </si>
  <si>
    <t>BAUMAN CONSTRUCT SRL</t>
  </si>
  <si>
    <t>P0281</t>
  </si>
  <si>
    <t>SP.PANTELIMON</t>
  </si>
  <si>
    <t>P0285</t>
  </si>
  <si>
    <t>SC PERSONAL GENETICS SRL</t>
  </si>
  <si>
    <t>P0292</t>
  </si>
  <si>
    <t>SC ALSO MEDICAL SRL</t>
  </si>
  <si>
    <t>P0294</t>
  </si>
  <si>
    <t>SC SYNERGY LABORATORIES SRL</t>
  </si>
  <si>
    <t>P0297</t>
  </si>
  <si>
    <t>INSTITUTUL DE ENDOCRINOLOGIE "DR. C. I. PARHON" BUCURESTI</t>
  </si>
  <si>
    <t>P0298</t>
  </si>
  <si>
    <t>SC IDS HISTRIA SRL</t>
  </si>
  <si>
    <t>TOTAL</t>
  </si>
  <si>
    <t>DEN.FURNIZOR</t>
  </si>
  <si>
    <t>PUNCTAJ RESURSE UMANE</t>
  </si>
  <si>
    <t>PUNCTAJ CAPACITATE TEHNICA</t>
  </si>
  <si>
    <t>PUNCTAJ LOGISTICA</t>
  </si>
  <si>
    <t>PUNCTAJE CONFORM CRITERII ANEXA 20</t>
  </si>
  <si>
    <t>CONTRACTE PARACLINIC</t>
  </si>
  <si>
    <t>RADIOLOGIE CONVENTIONALA</t>
  </si>
  <si>
    <t>INALTA PERFORMANTA</t>
  </si>
  <si>
    <t>doar laborator</t>
  </si>
  <si>
    <t>FURNIZOR</t>
  </si>
  <si>
    <t>CAPACITATE TEHNICA</t>
  </si>
  <si>
    <t>RESURSE UMANE</t>
  </si>
  <si>
    <t>TOTAL LOGISTICA</t>
  </si>
  <si>
    <t>SR EN ISO/CEI  15189</t>
  </si>
  <si>
    <t>CM ROMAR</t>
  </si>
  <si>
    <t>C.N.M.R.N. "Nicolae Robanescu"</t>
  </si>
  <si>
    <t>ANATOMIE PATOLOGICA</t>
  </si>
  <si>
    <t>S.C. LUKAS CLINIC S.R.L.</t>
  </si>
  <si>
    <t>S.C. ALFA MEDICAL S.R.L.</t>
  </si>
  <si>
    <t>P0076</t>
  </si>
  <si>
    <t>S.C. BIO TERRA MED S.R.L.</t>
  </si>
  <si>
    <t>P0118</t>
  </si>
  <si>
    <t>SC CENTRUL MEDICAL SF. ALEXANDRU SRL</t>
  </si>
  <si>
    <t>P0138</t>
  </si>
  <si>
    <t>SC BINAFARM SRL</t>
  </si>
  <si>
    <t>P0234</t>
  </si>
  <si>
    <t>SC MEDIC LINE BUSINESS HEALTH SRL</t>
  </si>
  <si>
    <t>P0238</t>
  </si>
  <si>
    <t>SC NICOMED SRL</t>
  </si>
  <si>
    <t>P0267</t>
  </si>
  <si>
    <t>P0283</t>
  </si>
  <si>
    <t>SC ACT MEDICA  SRL</t>
  </si>
  <si>
    <t>P0289</t>
  </si>
  <si>
    <t>LABORATOR CUZA</t>
  </si>
  <si>
    <t>P0290</t>
  </si>
  <si>
    <t>SC BLUMED ESTET SRL</t>
  </si>
  <si>
    <t>INTER HEALTH SYSTEMS SA</t>
  </si>
  <si>
    <t>SC PULS MEDICA SRL</t>
  </si>
  <si>
    <t>P0044</t>
  </si>
  <si>
    <t>SC MEDCENTER SRL</t>
  </si>
  <si>
    <t>P0082</t>
  </si>
  <si>
    <t>COLTEA</t>
  </si>
  <si>
    <t>P0098</t>
  </si>
  <si>
    <t>SP.COLTEA</t>
  </si>
  <si>
    <t>P0109</t>
  </si>
  <si>
    <t>SC FOCUS LAB PLUS SRL</t>
  </si>
  <si>
    <t>SC LIL MED SRL</t>
  </si>
  <si>
    <t>P0121</t>
  </si>
  <si>
    <t>SC AUSTROMED SRL</t>
  </si>
  <si>
    <t>P0123</t>
  </si>
  <si>
    <t>SC CENTRUL MEDICAL UNIREA SRL</t>
  </si>
  <si>
    <t>P0127</t>
  </si>
  <si>
    <t>CLINICA LIFE MED SRL</t>
  </si>
  <si>
    <t>P0139</t>
  </si>
  <si>
    <t>SC LABORETICA SRL</t>
  </si>
  <si>
    <t>P0155</t>
  </si>
  <si>
    <t>SC AFIDEEA ROMANIA</t>
  </si>
  <si>
    <t>P0129</t>
  </si>
  <si>
    <t>SC CENTRUL MEDICAL APOLO SRL</t>
  </si>
  <si>
    <t>P0182</t>
  </si>
  <si>
    <t>SC MICROMED CLINIC SRL</t>
  </si>
  <si>
    <t>P0186</t>
  </si>
  <si>
    <t>P0213</t>
  </si>
  <si>
    <t>SC DISCOVERY SRL</t>
  </si>
  <si>
    <t>SC MEDICOVER SRL</t>
  </si>
  <si>
    <t>P0231</t>
  </si>
  <si>
    <t>SC EGOTEST SRL</t>
  </si>
  <si>
    <t>P0250</t>
  </si>
  <si>
    <t>SC PHOENIX IMAGISTIC CENTER SRL</t>
  </si>
  <si>
    <t>P0247</t>
  </si>
  <si>
    <t>FUNDATIA VICTOR BABES</t>
  </si>
  <si>
    <t>P0261</t>
  </si>
  <si>
    <t>SC ONCOTEAM DIAGNOSTIC</t>
  </si>
  <si>
    <t>P0275</t>
  </si>
  <si>
    <t>CENTRUL MEDICAL MH</t>
  </si>
  <si>
    <t>P0278</t>
  </si>
  <si>
    <t>SPITALUL CLINIC CF 2</t>
  </si>
  <si>
    <t>P0282</t>
  </si>
  <si>
    <t xml:space="preserve">SC CM  PROGRESUL </t>
  </si>
  <si>
    <t>P0291</t>
  </si>
  <si>
    <t>P0287</t>
  </si>
  <si>
    <t>P0301</t>
  </si>
  <si>
    <t>INMSC ALESSANDRU RUSESCU</t>
  </si>
  <si>
    <t>P0296</t>
  </si>
  <si>
    <t>SC MEDICOVER HOSPITAL SRL</t>
  </si>
  <si>
    <t>P0254</t>
  </si>
  <si>
    <t>SPITALUL SFANTUL IOAN</t>
  </si>
  <si>
    <t>SPITALUL COLTEA</t>
  </si>
  <si>
    <t>INSTITUTUL ONCOLOGIC AL TRESTIOREANU</t>
  </si>
  <si>
    <t>P0302</t>
  </si>
  <si>
    <t>P0304</t>
  </si>
  <si>
    <t>SC LUMICLINIC SRL</t>
  </si>
  <si>
    <t>P0310</t>
  </si>
  <si>
    <t>P0002</t>
  </si>
  <si>
    <t>SCM POLI-MED APACA</t>
  </si>
  <si>
    <t>P0006</t>
  </si>
  <si>
    <t>SC HIPOCRAT 2000 SRL</t>
  </si>
  <si>
    <t>P0086</t>
  </si>
  <si>
    <t>S.C. MEDICTEST S.R.L.</t>
  </si>
  <si>
    <t>P0101</t>
  </si>
  <si>
    <t>S.C.M. PAJURA</t>
  </si>
  <si>
    <t>P0102</t>
  </si>
  <si>
    <t>SC CENTRUL MEDICAL SIMONA SRL</t>
  </si>
  <si>
    <t>P0115</t>
  </si>
  <si>
    <t>SC HIPERDIA SA</t>
  </si>
  <si>
    <t>P0116</t>
  </si>
  <si>
    <t>S.C. CENTRUL MEDICAL MEDICLAB S.R.L.</t>
  </si>
  <si>
    <t>P0119</t>
  </si>
  <si>
    <t>C.M.I DR. CRAINIC MARIA</t>
  </si>
  <si>
    <t>P0141</t>
  </si>
  <si>
    <t>C.M.I. DR. TARMUREAN CRISTINA</t>
  </si>
  <si>
    <t>P0151</t>
  </si>
  <si>
    <t>S.C. ADMEDICA INVEST S.R.L.</t>
  </si>
  <si>
    <t>P0154</t>
  </si>
  <si>
    <t>SC CLINICA SANTE SRL</t>
  </si>
  <si>
    <t>P0206</t>
  </si>
  <si>
    <t>MILENIUM DIAGNOSTIC</t>
  </si>
  <si>
    <t>P0207</t>
  </si>
  <si>
    <t>GHENCEA MEDICAL CENTER SRL</t>
  </si>
  <si>
    <t>P0252</t>
  </si>
  <si>
    <t>SC MEDIC ART LAB SRL</t>
  </si>
  <si>
    <t>P0253</t>
  </si>
  <si>
    <t>SC LABORATOARELE BIOCLINICA SRL</t>
  </si>
  <si>
    <t>P0265</t>
  </si>
  <si>
    <t>SC TOTAL MEDICAL OZON SRL</t>
  </si>
  <si>
    <t>P0272</t>
  </si>
  <si>
    <t>SC MARY - CRIS MED SRL</t>
  </si>
  <si>
    <t>P0307</t>
  </si>
  <si>
    <t>SC IMPACT LABORATORY SRL</t>
  </si>
  <si>
    <t>P0309</t>
  </si>
  <si>
    <t>SC IMUNOMEDICA PROVITA SRL</t>
  </si>
  <si>
    <t>P0062</t>
  </si>
  <si>
    <t>INCD VICTOR BABES</t>
  </si>
  <si>
    <t>P0084</t>
  </si>
  <si>
    <t>P0085</t>
  </si>
  <si>
    <t>C.M.I.DR.VIZITEU SANDA</t>
  </si>
  <si>
    <t>P0161</t>
  </si>
  <si>
    <t>S.C. MED EXPERT S.R.L.</t>
  </si>
  <si>
    <t>P0246</t>
  </si>
  <si>
    <t>SC MEDICALES SERVICII DE SANATATE PREMIUM SRL</t>
  </si>
  <si>
    <t>P0257</t>
  </si>
  <si>
    <t>EUREKA SRL</t>
  </si>
  <si>
    <t>P0277</t>
  </si>
  <si>
    <t>SC MNT HEALTHCARE EUROPE SRL</t>
  </si>
  <si>
    <t>P0286</t>
  </si>
  <si>
    <t>SC ELDA IMPEX SRL</t>
  </si>
  <si>
    <t>P0288</t>
  </si>
  <si>
    <t>SC BIOMED SCAN SRL</t>
  </si>
  <si>
    <t>P0306</t>
  </si>
  <si>
    <t>SC INTERCLINIC SRL</t>
  </si>
  <si>
    <t>SC MEDIMA HEALTH SRL</t>
  </si>
  <si>
    <t>SC MULTIDENT SRL</t>
  </si>
  <si>
    <t>D0096</t>
  </si>
  <si>
    <t>D0121</t>
  </si>
  <si>
    <t xml:space="preserve">CMI DR. PETCU DANIEL BOGDAN </t>
  </si>
  <si>
    <t>RADIOGRAFII DENTARE</t>
  </si>
  <si>
    <t>SC EGO TEST SRL</t>
  </si>
  <si>
    <t>S.C. MEDICAL DAY S.R.L.</t>
  </si>
  <si>
    <t>P0311</t>
  </si>
  <si>
    <t>SC ELITE MEDICAL SRL</t>
  </si>
  <si>
    <t>P0312</t>
  </si>
  <si>
    <t>S.C. MEDILAB MEDICAL CENTER S.R.L</t>
  </si>
  <si>
    <t>P0313</t>
  </si>
  <si>
    <t>S.C. ELSE MEDICAL S.R.L</t>
  </si>
  <si>
    <t>P0314</t>
  </si>
  <si>
    <t>LIFE DIAGNOSTIC CENTER SRL</t>
  </si>
  <si>
    <t>P0315</t>
  </si>
  <si>
    <t>S.C. GREEN LAB MEDICAL S.R.L.</t>
  </si>
  <si>
    <t>P0316</t>
  </si>
  <si>
    <t>SC LABORATORY OF EXPERIMENTAL MEDICINE L.E.M. SRL</t>
  </si>
  <si>
    <t>P0321</t>
  </si>
  <si>
    <t>CENTRUL EXCELENTA SRL</t>
  </si>
  <si>
    <t>SC CENTRUL POLIMED SRL</t>
  </si>
  <si>
    <t>SC CENTRUL MEDICAL PANDURI SA</t>
  </si>
  <si>
    <t>S.C. CLINICA MICOMI S.R.L</t>
  </si>
  <si>
    <t>SPITALUL CLINIC "N. MALAXA"</t>
  </si>
  <si>
    <t>SPITALUL CLINIC CF2</t>
  </si>
  <si>
    <t>SPITALUL CLINIC SF. IOAN</t>
  </si>
  <si>
    <t>S.C. LOTUS MED S.R.L.</t>
  </si>
  <si>
    <t>C.M.I.DR.MOROIANU SILVIA</t>
  </si>
  <si>
    <t>S.C. MEDIRA S.R.L.</t>
  </si>
  <si>
    <t>P0318</t>
  </si>
  <si>
    <t>SC DONNA MEDPLUS SRL</t>
  </si>
  <si>
    <t>P0319</t>
  </si>
  <si>
    <t>SC DIAGNOST NOW SRL</t>
  </si>
  <si>
    <t>P0320</t>
  </si>
  <si>
    <t>SC CENTRUL MEDICAL MED AS 2003 SRL</t>
  </si>
  <si>
    <t>CONTR. D-RX</t>
  </si>
  <si>
    <t>P0322</t>
  </si>
  <si>
    <t>P0323</t>
  </si>
  <si>
    <t>P0324</t>
  </si>
  <si>
    <t>P0325</t>
  </si>
  <si>
    <t>P0326</t>
  </si>
  <si>
    <t>P0327</t>
  </si>
  <si>
    <t>P0328</t>
  </si>
  <si>
    <t>P0330</t>
  </si>
  <si>
    <t>SC AKH MEDICAL KLINIC &amp; HOSPITAL SRL</t>
  </si>
  <si>
    <t>SC FAR MEDICA CLINIC LABORATOR SRL</t>
  </si>
  <si>
    <t>SC CENTRUL MEDICAL AVANTA SRL</t>
  </si>
  <si>
    <t>SC CENTRUL MEDICAL HORUS SRL</t>
  </si>
  <si>
    <t>SC MG MEDICAL MANAGEMENT SRL</t>
  </si>
  <si>
    <t>SC MEDICAL EMA LABORATORY SRL</t>
  </si>
  <si>
    <t>SC HEMOLAB CLINIC SRL</t>
  </si>
  <si>
    <t>CENTRUL DE SĂNĂTATE STB SA</t>
  </si>
  <si>
    <t>P0329</t>
  </si>
  <si>
    <t>SC DERMASTYLE SRL</t>
  </si>
  <si>
    <t>P0331</t>
  </si>
  <si>
    <t>Spitalul Clinic de Copii Dr. Victor Gomoiu</t>
  </si>
  <si>
    <t>P0332</t>
  </si>
  <si>
    <t>S.C. SPITALUL DE ONCOLOGIE MONZA S.R.L.</t>
  </si>
  <si>
    <t>P0333</t>
  </si>
  <si>
    <t>SANAMED HOSPITAL S.R.L</t>
  </si>
  <si>
    <t>P0334</t>
  </si>
  <si>
    <t>S.C. EXPLORAMED S.R.L</t>
  </si>
  <si>
    <t>P0335</t>
  </si>
  <si>
    <t>SPITALUL CLINIC DE NEFROLOGIE  DR. CAROL DAVILA</t>
  </si>
  <si>
    <t>P0336</t>
  </si>
  <si>
    <t>S.C. RMN-SCAN MEDICAL S.R.L.</t>
  </si>
  <si>
    <t>P0337</t>
  </si>
  <si>
    <t>S.C. CENTRUL MEDICAL DR FURTUNA DAN S.R.L.</t>
  </si>
  <si>
    <t>P0338</t>
  </si>
  <si>
    <t>S.C. SALUSTIA MEDICAL S.R.L.</t>
  </si>
  <si>
    <t>S.C. ONE LIFE S.R.L.</t>
  </si>
  <si>
    <t>P0317</t>
  </si>
  <si>
    <t>P0305</t>
  </si>
  <si>
    <t>SPITALUL UNIVERSITAR DE URGENTA BUCURESTI</t>
  </si>
  <si>
    <t>P0035</t>
  </si>
  <si>
    <t>S.C. SYNEVO ROMANIA S.R.L.</t>
  </si>
  <si>
    <t>D0213</t>
  </si>
  <si>
    <t>SC DOCTOR SMILE SRL</t>
  </si>
  <si>
    <t>S.C. SANAMED HOSPITAL S.R.L</t>
  </si>
  <si>
    <t xml:space="preserve">CRITERIUL EVALUARE </t>
  </si>
  <si>
    <t xml:space="preserve">CRITERIUL CALITATE </t>
  </si>
  <si>
    <t>Participare la scheme de testare a competentei pentru laboratoarele de analize medicale- participari 2020- punctaj</t>
  </si>
  <si>
    <t xml:space="preserve">CRITERIUL EVALUARE RC </t>
  </si>
  <si>
    <t>CRITERIUL EVALUARE IP</t>
  </si>
  <si>
    <t>TOTAL RADIOLOGIE  CRITERIU EVALUARE</t>
  </si>
  <si>
    <t>PUNCTAJ DISPONIBILITATE RC</t>
  </si>
  <si>
    <t>PUNCTAJ DISPONIBILITATE IP</t>
  </si>
  <si>
    <t>TOTAL DISPONIBILITATE</t>
  </si>
</sst>
</file>

<file path=xl/styles.xml><?xml version="1.0" encoding="utf-8"?>
<styleSheet xmlns="http://schemas.openxmlformats.org/spreadsheetml/2006/main">
  <numFmts count="2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-* #,##0\ _l_e_i_-;\-* #,##0\ _l_e_i_-;_-* &quot;-&quot;??\ _l_e_i_-;_-@_-"/>
    <numFmt numFmtId="182" formatCode="_(* #,##0.000_);_(* \(#,##0.000\);_(* &quot;-&quot;???_);_(@_)"/>
    <numFmt numFmtId="183" formatCode="[$-418]dddd\,\ d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7">
    <xf numFmtId="0" fontId="0" fillId="0" borderId="0" xfId="0" applyFont="1" applyAlignment="1">
      <alignment/>
    </xf>
    <xf numFmtId="179" fontId="4" fillId="0" borderId="10" xfId="42" applyFont="1" applyFill="1" applyBorder="1" applyAlignment="1">
      <alignment/>
    </xf>
    <xf numFmtId="0" fontId="3" fillId="0" borderId="0" xfId="77" applyFont="1" applyFill="1">
      <alignment/>
      <protection/>
    </xf>
    <xf numFmtId="0" fontId="4" fillId="0" borderId="0" xfId="95" applyFont="1" applyFill="1" applyBorder="1">
      <alignment/>
      <protection/>
    </xf>
    <xf numFmtId="0" fontId="3" fillId="0" borderId="10" xfId="77" applyFont="1" applyFill="1" applyBorder="1">
      <alignment/>
      <protection/>
    </xf>
    <xf numFmtId="0" fontId="3" fillId="0" borderId="10" xfId="108" applyFont="1" applyFill="1" applyBorder="1" applyAlignment="1">
      <alignment horizontal="center"/>
      <protection/>
    </xf>
    <xf numFmtId="179" fontId="3" fillId="0" borderId="10" xfId="44" applyFont="1" applyFill="1" applyBorder="1" applyAlignment="1">
      <alignment/>
    </xf>
    <xf numFmtId="0" fontId="3" fillId="0" borderId="10" xfId="95" applyFont="1" applyFill="1" applyBorder="1">
      <alignment/>
      <protection/>
    </xf>
    <xf numFmtId="0" fontId="3" fillId="0" borderId="10" xfId="109" applyFont="1" applyFill="1" applyBorder="1" applyAlignment="1">
      <alignment horizontal="center"/>
      <protection/>
    </xf>
    <xf numFmtId="179" fontId="3" fillId="0" borderId="10" xfId="44" applyFont="1" applyFill="1" applyBorder="1" applyAlignment="1">
      <alignment horizontal="right"/>
    </xf>
    <xf numFmtId="0" fontId="4" fillId="0" borderId="0" xfId="77" applyFont="1" applyFill="1" applyBorder="1">
      <alignment/>
      <protection/>
    </xf>
    <xf numFmtId="0" fontId="4" fillId="0" borderId="0" xfId="108" applyFont="1" applyFill="1" applyBorder="1" applyAlignment="1">
      <alignment horizontal="center"/>
      <protection/>
    </xf>
    <xf numFmtId="0" fontId="4" fillId="0" borderId="0" xfId="108" applyFont="1" applyFill="1" applyBorder="1">
      <alignment/>
      <protection/>
    </xf>
    <xf numFmtId="0" fontId="4" fillId="0" borderId="0" xfId="77" applyFont="1" applyFill="1" applyBorder="1" applyAlignment="1">
      <alignment horizontal="center"/>
      <protection/>
    </xf>
    <xf numFmtId="0" fontId="3" fillId="0" borderId="0" xfId="108" applyFont="1" applyFill="1" applyBorder="1">
      <alignment/>
      <protection/>
    </xf>
    <xf numFmtId="0" fontId="4" fillId="0" borderId="0" xfId="77" applyFont="1" applyFill="1">
      <alignment/>
      <protection/>
    </xf>
    <xf numFmtId="0" fontId="3" fillId="0" borderId="10" xfId="77" applyFont="1" applyFill="1" applyBorder="1" applyAlignment="1">
      <alignment horizontal="right"/>
      <protection/>
    </xf>
    <xf numFmtId="0" fontId="3" fillId="0" borderId="10" xfId="108" applyFont="1" applyFill="1" applyBorder="1" applyAlignment="1">
      <alignment horizontal="right"/>
      <protection/>
    </xf>
    <xf numFmtId="0" fontId="4" fillId="0" borderId="0" xfId="108" applyFont="1" applyFill="1" applyAlignment="1">
      <alignment horizontal="center"/>
      <protection/>
    </xf>
    <xf numFmtId="0" fontId="4" fillId="0" borderId="0" xfId="108" applyFont="1" applyFill="1">
      <alignment/>
      <protection/>
    </xf>
    <xf numFmtId="0" fontId="3" fillId="0" borderId="0" xfId="77" applyFont="1" applyFill="1" applyBorder="1" applyAlignment="1">
      <alignment horizontal="center" wrapText="1"/>
      <protection/>
    </xf>
    <xf numFmtId="0" fontId="4" fillId="0" borderId="0" xfId="95" applyFont="1" applyFill="1">
      <alignment/>
      <protection/>
    </xf>
    <xf numFmtId="0" fontId="4" fillId="0" borderId="0" xfId="109" applyFont="1" applyFill="1" applyAlignment="1">
      <alignment horizontal="center"/>
      <protection/>
    </xf>
    <xf numFmtId="0" fontId="4" fillId="0" borderId="0" xfId="109" applyFont="1" applyFill="1">
      <alignment/>
      <protection/>
    </xf>
    <xf numFmtId="0" fontId="3" fillId="0" borderId="0" xfId="95" applyFont="1" applyFill="1">
      <alignment/>
      <protection/>
    </xf>
    <xf numFmtId="0" fontId="3" fillId="0" borderId="0" xfId="77" applyFont="1" applyFill="1" applyAlignment="1">
      <alignment wrapText="1"/>
      <protection/>
    </xf>
    <xf numFmtId="179" fontId="3" fillId="0" borderId="10" xfId="42" applyFont="1" applyFill="1" applyBorder="1" applyAlignment="1">
      <alignment/>
    </xf>
    <xf numFmtId="179" fontId="4" fillId="0" borderId="0" xfId="42" applyFont="1" applyFill="1" applyAlignment="1">
      <alignment/>
    </xf>
    <xf numFmtId="179" fontId="3" fillId="0" borderId="10" xfId="42" applyFont="1" applyFill="1" applyBorder="1" applyAlignment="1">
      <alignment horizontal="right"/>
    </xf>
    <xf numFmtId="179" fontId="3" fillId="0" borderId="10" xfId="42" applyFont="1" applyFill="1" applyBorder="1" applyAlignment="1">
      <alignment horizontal="center"/>
    </xf>
    <xf numFmtId="179" fontId="3" fillId="0" borderId="0" xfId="42" applyFont="1" applyFill="1" applyAlignment="1">
      <alignment/>
    </xf>
    <xf numFmtId="179" fontId="4" fillId="0" borderId="0" xfId="42" applyFont="1" applyFill="1" applyAlignment="1">
      <alignment horizontal="center"/>
    </xf>
    <xf numFmtId="0" fontId="3" fillId="0" borderId="10" xfId="42" applyNumberFormat="1" applyFont="1" applyFill="1" applyBorder="1" applyAlignment="1">
      <alignment/>
    </xf>
    <xf numFmtId="0" fontId="4" fillId="0" borderId="0" xfId="42" applyNumberFormat="1" applyFont="1" applyFill="1" applyAlignment="1">
      <alignment/>
    </xf>
    <xf numFmtId="179" fontId="3" fillId="0" borderId="0" xfId="42" applyFont="1" applyFill="1" applyBorder="1" applyAlignment="1">
      <alignment/>
    </xf>
    <xf numFmtId="179" fontId="4" fillId="0" borderId="0" xfId="42" applyFont="1" applyFill="1" applyBorder="1" applyAlignment="1">
      <alignment horizontal="center"/>
    </xf>
    <xf numFmtId="0" fontId="4" fillId="0" borderId="0" xfId="42" applyNumberFormat="1" applyFont="1" applyFill="1" applyBorder="1" applyAlignment="1">
      <alignment/>
    </xf>
    <xf numFmtId="0" fontId="3" fillId="0" borderId="0" xfId="42" applyNumberFormat="1" applyFont="1" applyFill="1" applyBorder="1" applyAlignment="1">
      <alignment/>
    </xf>
    <xf numFmtId="179" fontId="3" fillId="0" borderId="0" xfId="42" applyFont="1" applyFill="1" applyBorder="1" applyAlignment="1">
      <alignment horizontal="center"/>
    </xf>
    <xf numFmtId="179" fontId="6" fillId="0" borderId="10" xfId="42" applyFont="1" applyFill="1" applyBorder="1" applyAlignment="1">
      <alignment wrapText="1"/>
    </xf>
    <xf numFmtId="179" fontId="6" fillId="0" borderId="10" xfId="42" applyFont="1" applyFill="1" applyBorder="1" applyAlignment="1">
      <alignment horizontal="center" wrapText="1"/>
    </xf>
    <xf numFmtId="0" fontId="3" fillId="0" borderId="0" xfId="109" applyFont="1" applyFill="1" applyBorder="1">
      <alignment/>
      <protection/>
    </xf>
    <xf numFmtId="0" fontId="4" fillId="0" borderId="0" xfId="109" applyFont="1" applyFill="1" applyBorder="1" applyAlignment="1">
      <alignment horizontal="center"/>
      <protection/>
    </xf>
    <xf numFmtId="0" fontId="3" fillId="0" borderId="0" xfId="95" applyFont="1" applyFill="1" applyBorder="1">
      <alignment/>
      <protection/>
    </xf>
    <xf numFmtId="0" fontId="3" fillId="0" borderId="0" xfId="109" applyFont="1" applyFill="1" applyBorder="1" applyAlignment="1">
      <alignment horizontal="center"/>
      <protection/>
    </xf>
    <xf numFmtId="179" fontId="3" fillId="0" borderId="11" xfId="42" applyFont="1" applyFill="1" applyBorder="1" applyAlignment="1">
      <alignment/>
    </xf>
    <xf numFmtId="179" fontId="7" fillId="0" borderId="10" xfId="42" applyFont="1" applyFill="1" applyBorder="1" applyAlignment="1">
      <alignment/>
    </xf>
    <xf numFmtId="179" fontId="6" fillId="0" borderId="10" xfId="42" applyFont="1" applyFill="1" applyBorder="1" applyAlignment="1">
      <alignment/>
    </xf>
    <xf numFmtId="179" fontId="7" fillId="0" borderId="0" xfId="42" applyFont="1" applyFill="1" applyAlignment="1">
      <alignment/>
    </xf>
    <xf numFmtId="179" fontId="7" fillId="0" borderId="0" xfId="42" applyFont="1" applyFill="1" applyAlignment="1">
      <alignment horizontal="center"/>
    </xf>
    <xf numFmtId="179" fontId="6" fillId="0" borderId="0" xfId="42" applyFont="1" applyFill="1" applyBorder="1" applyAlignment="1">
      <alignment/>
    </xf>
    <xf numFmtId="179" fontId="7" fillId="0" borderId="0" xfId="42" applyFont="1" applyFill="1" applyBorder="1" applyAlignment="1">
      <alignment horizontal="center"/>
    </xf>
    <xf numFmtId="179" fontId="7" fillId="0" borderId="0" xfId="42" applyFont="1" applyFill="1" applyBorder="1" applyAlignment="1">
      <alignment/>
    </xf>
    <xf numFmtId="179" fontId="6" fillId="0" borderId="0" xfId="42" applyFont="1" applyFill="1" applyAlignment="1">
      <alignment/>
    </xf>
    <xf numFmtId="179" fontId="6" fillId="0" borderId="0" xfId="42" applyFont="1" applyFill="1" applyBorder="1" applyAlignment="1">
      <alignment horizontal="center"/>
    </xf>
    <xf numFmtId="179" fontId="6" fillId="0" borderId="10" xfId="42" applyFont="1" applyFill="1" applyBorder="1" applyAlignment="1">
      <alignment horizontal="center"/>
    </xf>
    <xf numFmtId="179" fontId="7" fillId="0" borderId="10" xfId="42" applyFont="1" applyFill="1" applyBorder="1" applyAlignment="1">
      <alignment horizontal="center" wrapText="1"/>
    </xf>
    <xf numFmtId="179" fontId="6" fillId="0" borderId="12" xfId="42" applyFont="1" applyFill="1" applyBorder="1" applyAlignment="1">
      <alignment wrapText="1"/>
    </xf>
    <xf numFmtId="179" fontId="7" fillId="0" borderId="12" xfId="42" applyFont="1" applyFill="1" applyBorder="1" applyAlignment="1">
      <alignment/>
    </xf>
    <xf numFmtId="179" fontId="6" fillId="0" borderId="12" xfId="42" applyFont="1" applyFill="1" applyBorder="1" applyAlignment="1">
      <alignment/>
    </xf>
    <xf numFmtId="179" fontId="9" fillId="0" borderId="13" xfId="42" applyFont="1" applyBorder="1" applyAlignment="1">
      <alignment/>
    </xf>
    <xf numFmtId="179" fontId="9" fillId="0" borderId="13" xfId="42" applyFont="1" applyBorder="1" applyAlignment="1">
      <alignment wrapText="1"/>
    </xf>
    <xf numFmtId="179" fontId="6" fillId="0" borderId="13" xfId="42" applyFont="1" applyFill="1" applyBorder="1" applyAlignment="1">
      <alignment horizontal="right"/>
    </xf>
    <xf numFmtId="0" fontId="4" fillId="0" borderId="11" xfId="77" applyFont="1" applyFill="1" applyBorder="1">
      <alignment/>
      <protection/>
    </xf>
    <xf numFmtId="0" fontId="6" fillId="0" borderId="11" xfId="95" applyFont="1" applyFill="1" applyBorder="1">
      <alignment/>
      <protection/>
    </xf>
    <xf numFmtId="0" fontId="4" fillId="33" borderId="0" xfId="77" applyFont="1" applyFill="1">
      <alignment/>
      <protection/>
    </xf>
    <xf numFmtId="0" fontId="7" fillId="0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0" xfId="88" applyNumberFormat="1" applyFont="1" applyFill="1" applyBorder="1" applyAlignment="1">
      <alignment horizontal="center" wrapText="1"/>
      <protection/>
    </xf>
    <xf numFmtId="180" fontId="4" fillId="34" borderId="10" xfId="52" applyNumberFormat="1" applyFont="1" applyFill="1" applyBorder="1" applyAlignment="1">
      <alignment horizontal="center" wrapText="1"/>
    </xf>
    <xf numFmtId="0" fontId="3" fillId="34" borderId="14" xfId="108" applyFont="1" applyFill="1" applyBorder="1" applyAlignment="1">
      <alignment horizontal="center"/>
      <protection/>
    </xf>
    <xf numFmtId="0" fontId="3" fillId="34" borderId="14" xfId="110" applyFont="1" applyFill="1" applyBorder="1" applyAlignment="1">
      <alignment horizontal="center" wrapText="1"/>
      <protection/>
    </xf>
    <xf numFmtId="179" fontId="4" fillId="34" borderId="10" xfId="44" applyFont="1" applyFill="1" applyBorder="1" applyAlignment="1">
      <alignment horizontal="center" wrapText="1"/>
    </xf>
    <xf numFmtId="0" fontId="3" fillId="0" borderId="0" xfId="108" applyFont="1" applyFill="1" applyBorder="1" applyAlignment="1">
      <alignment horizontal="center"/>
      <protection/>
    </xf>
    <xf numFmtId="0" fontId="7" fillId="34" borderId="10" xfId="0" applyFont="1" applyFill="1" applyBorder="1" applyAlignment="1">
      <alignment horizontal="center"/>
    </xf>
    <xf numFmtId="0" fontId="7" fillId="34" borderId="10" xfId="0" applyNumberFormat="1" applyFont="1" applyFill="1" applyBorder="1" applyAlignment="1">
      <alignment horizontal="left" wrapText="1"/>
    </xf>
    <xf numFmtId="0" fontId="7" fillId="34" borderId="10" xfId="0" applyFont="1" applyFill="1" applyBorder="1" applyAlignment="1">
      <alignment/>
    </xf>
    <xf numFmtId="180" fontId="4" fillId="34" borderId="14" xfId="52" applyNumberFormat="1" applyFont="1" applyFill="1" applyBorder="1" applyAlignment="1">
      <alignment horizontal="center" wrapText="1"/>
    </xf>
    <xf numFmtId="0" fontId="7" fillId="34" borderId="14" xfId="0" applyFont="1" applyFill="1" applyBorder="1" applyAlignment="1">
      <alignment horizontal="center" wrapText="1"/>
    </xf>
    <xf numFmtId="0" fontId="7" fillId="34" borderId="10" xfId="0" applyNumberFormat="1" applyFont="1" applyFill="1" applyBorder="1" applyAlignment="1">
      <alignment horizontal="center" wrapText="1"/>
    </xf>
    <xf numFmtId="0" fontId="7" fillId="34" borderId="0" xfId="0" applyNumberFormat="1" applyFont="1" applyFill="1" applyBorder="1" applyAlignment="1">
      <alignment/>
    </xf>
    <xf numFmtId="179" fontId="3" fillId="0" borderId="0" xfId="42" applyFont="1" applyFill="1" applyBorder="1" applyAlignment="1">
      <alignment horizontal="center" wrapText="1"/>
    </xf>
    <xf numFmtId="0" fontId="3" fillId="0" borderId="0" xfId="95" applyFont="1" applyFill="1" applyBorder="1" applyAlignment="1">
      <alignment horizontal="center" wrapText="1"/>
      <protection/>
    </xf>
    <xf numFmtId="179" fontId="3" fillId="34" borderId="10" xfId="44" applyFont="1" applyFill="1" applyBorder="1" applyAlignment="1">
      <alignment wrapText="1"/>
    </xf>
    <xf numFmtId="0" fontId="3" fillId="34" borderId="10" xfId="77" applyFont="1" applyFill="1" applyBorder="1" applyAlignment="1">
      <alignment wrapText="1"/>
      <protection/>
    </xf>
    <xf numFmtId="0" fontId="3" fillId="34" borderId="14" xfId="77" applyFont="1" applyFill="1" applyBorder="1" applyAlignment="1">
      <alignment wrapText="1"/>
      <protection/>
    </xf>
    <xf numFmtId="0" fontId="3" fillId="34" borderId="14" xfId="77" applyFont="1" applyFill="1" applyBorder="1" applyAlignment="1">
      <alignment horizontal="center" wrapText="1"/>
      <protection/>
    </xf>
    <xf numFmtId="0" fontId="4" fillId="34" borderId="10" xfId="77" applyFont="1" applyFill="1" applyBorder="1">
      <alignment/>
      <protection/>
    </xf>
    <xf numFmtId="179" fontId="4" fillId="34" borderId="10" xfId="77" applyNumberFormat="1" applyFont="1" applyFill="1" applyBorder="1">
      <alignment/>
      <protection/>
    </xf>
    <xf numFmtId="179" fontId="4" fillId="34" borderId="0" xfId="77" applyNumberFormat="1" applyFont="1" applyFill="1" applyBorder="1">
      <alignment/>
      <protection/>
    </xf>
    <xf numFmtId="179" fontId="4" fillId="34" borderId="10" xfId="42" applyFont="1" applyFill="1" applyBorder="1" applyAlignment="1">
      <alignment/>
    </xf>
    <xf numFmtId="179" fontId="4" fillId="34" borderId="0" xfId="42" applyFont="1" applyFill="1" applyAlignment="1">
      <alignment/>
    </xf>
    <xf numFmtId="179" fontId="4" fillId="34" borderId="14" xfId="44" applyFont="1" applyFill="1" applyBorder="1" applyAlignment="1">
      <alignment horizontal="center" wrapText="1"/>
    </xf>
    <xf numFmtId="179" fontId="4" fillId="34" borderId="14" xfId="77" applyNumberFormat="1" applyFont="1" applyFill="1" applyBorder="1">
      <alignment/>
      <protection/>
    </xf>
    <xf numFmtId="179" fontId="4" fillId="34" borderId="10" xfId="44" applyFont="1" applyFill="1" applyBorder="1" applyAlignment="1">
      <alignment horizontal="center"/>
    </xf>
    <xf numFmtId="0" fontId="4" fillId="34" borderId="10" xfId="77" applyFont="1" applyFill="1" applyBorder="1" applyAlignment="1">
      <alignment horizontal="center"/>
      <protection/>
    </xf>
    <xf numFmtId="179" fontId="4" fillId="34" borderId="15" xfId="44" applyFont="1" applyFill="1" applyBorder="1" applyAlignment="1">
      <alignment horizontal="center"/>
    </xf>
    <xf numFmtId="179" fontId="4" fillId="34" borderId="15" xfId="44" applyFont="1" applyFill="1" applyBorder="1" applyAlignment="1">
      <alignment horizontal="center" wrapText="1"/>
    </xf>
    <xf numFmtId="0" fontId="4" fillId="34" borderId="10" xfId="110" applyFont="1" applyFill="1" applyBorder="1" applyAlignment="1">
      <alignment horizontal="center"/>
      <protection/>
    </xf>
    <xf numFmtId="179" fontId="4" fillId="34" borderId="10" xfId="53" applyFont="1" applyFill="1" applyBorder="1" applyAlignment="1">
      <alignment horizontal="center"/>
    </xf>
    <xf numFmtId="0" fontId="4" fillId="34" borderId="10" xfId="110" applyFont="1" applyFill="1" applyBorder="1" applyAlignment="1">
      <alignment horizontal="center" wrapText="1"/>
      <protection/>
    </xf>
    <xf numFmtId="179" fontId="4" fillId="34" borderId="10" xfId="77" applyNumberFormat="1" applyFont="1" applyFill="1" applyBorder="1">
      <alignment/>
      <protection/>
    </xf>
    <xf numFmtId="0" fontId="4" fillId="34" borderId="10" xfId="109" applyFont="1" applyFill="1" applyBorder="1" applyAlignment="1">
      <alignment horizontal="center"/>
      <protection/>
    </xf>
    <xf numFmtId="0" fontId="4" fillId="34" borderId="10" xfId="109" applyFont="1" applyFill="1" applyBorder="1" applyAlignment="1">
      <alignment horizontal="center" wrapText="1"/>
      <protection/>
    </xf>
    <xf numFmtId="14" fontId="3" fillId="0" borderId="0" xfId="77" applyNumberFormat="1" applyFont="1" applyFill="1" applyBorder="1" applyAlignment="1">
      <alignment horizontal="center" wrapText="1"/>
      <protection/>
    </xf>
    <xf numFmtId="0" fontId="3" fillId="34" borderId="10" xfId="77" applyFont="1" applyFill="1" applyBorder="1" applyAlignment="1">
      <alignment horizontal="center" vertical="center" wrapText="1"/>
      <protection/>
    </xf>
    <xf numFmtId="179" fontId="3" fillId="34" borderId="16" xfId="42" applyFont="1" applyFill="1" applyBorder="1" applyAlignment="1">
      <alignment wrapText="1"/>
    </xf>
    <xf numFmtId="179" fontId="3" fillId="34" borderId="16" xfId="44" applyFont="1" applyFill="1" applyBorder="1" applyAlignment="1">
      <alignment wrapText="1"/>
    </xf>
    <xf numFmtId="0" fontId="3" fillId="34" borderId="16" xfId="77" applyFont="1" applyFill="1" applyBorder="1" applyAlignment="1">
      <alignment wrapText="1"/>
      <protection/>
    </xf>
    <xf numFmtId="0" fontId="3" fillId="34" borderId="16" xfId="77" applyFont="1" applyFill="1" applyBorder="1" applyAlignment="1">
      <alignment horizontal="center" wrapText="1"/>
      <protection/>
    </xf>
    <xf numFmtId="0" fontId="4" fillId="34" borderId="14" xfId="77" applyFont="1" applyFill="1" applyBorder="1">
      <alignment/>
      <protection/>
    </xf>
    <xf numFmtId="179" fontId="4" fillId="34" borderId="14" xfId="42" applyFont="1" applyFill="1" applyBorder="1" applyAlignment="1">
      <alignment/>
    </xf>
    <xf numFmtId="171" fontId="4" fillId="34" borderId="10" xfId="77" applyNumberFormat="1" applyFont="1" applyFill="1" applyBorder="1">
      <alignment/>
      <protection/>
    </xf>
    <xf numFmtId="179" fontId="4" fillId="34" borderId="10" xfId="42" applyFont="1" applyFill="1" applyBorder="1" applyAlignment="1">
      <alignment wrapText="1"/>
    </xf>
    <xf numFmtId="179" fontId="4" fillId="34" borderId="15" xfId="42" applyFont="1" applyFill="1" applyBorder="1" applyAlignment="1">
      <alignment/>
    </xf>
    <xf numFmtId="179" fontId="4" fillId="34" borderId="15" xfId="77" applyNumberFormat="1" applyFont="1" applyFill="1" applyBorder="1">
      <alignment/>
      <protection/>
    </xf>
    <xf numFmtId="0" fontId="44" fillId="34" borderId="10" xfId="0" applyFont="1" applyFill="1" applyBorder="1" applyAlignment="1">
      <alignment horizontal="center"/>
    </xf>
    <xf numFmtId="0" fontId="4" fillId="34" borderId="14" xfId="42" applyNumberFormat="1" applyFont="1" applyFill="1" applyBorder="1" applyAlignment="1">
      <alignment/>
    </xf>
    <xf numFmtId="179" fontId="4" fillId="34" borderId="14" xfId="42" applyFont="1" applyFill="1" applyBorder="1" applyAlignment="1">
      <alignment horizontal="center" wrapText="1"/>
    </xf>
    <xf numFmtId="179" fontId="4" fillId="34" borderId="10" xfId="42" applyFont="1" applyFill="1" applyBorder="1" applyAlignment="1">
      <alignment horizontal="center" wrapText="1"/>
    </xf>
    <xf numFmtId="179" fontId="4" fillId="34" borderId="10" xfId="42" applyFont="1" applyFill="1" applyBorder="1" applyAlignment="1">
      <alignment horizontal="center"/>
    </xf>
    <xf numFmtId="179" fontId="4" fillId="34" borderId="12" xfId="42" applyFont="1" applyFill="1" applyBorder="1" applyAlignment="1">
      <alignment/>
    </xf>
    <xf numFmtId="0" fontId="4" fillId="34" borderId="14" xfId="95" applyFont="1" applyFill="1" applyBorder="1">
      <alignment/>
      <protection/>
    </xf>
    <xf numFmtId="0" fontId="4" fillId="34" borderId="10" xfId="0" applyFont="1" applyFill="1" applyBorder="1" applyAlignment="1">
      <alignment horizontal="center" wrapText="1"/>
    </xf>
    <xf numFmtId="171" fontId="4" fillId="34" borderId="10" xfId="95" applyNumberFormat="1" applyFont="1" applyFill="1" applyBorder="1">
      <alignment/>
      <protection/>
    </xf>
    <xf numFmtId="179" fontId="4" fillId="34" borderId="10" xfId="95" applyNumberFormat="1" applyFont="1" applyFill="1" applyBorder="1">
      <alignment/>
      <protection/>
    </xf>
    <xf numFmtId="179" fontId="4" fillId="34" borderId="10" xfId="55" applyFont="1" applyFill="1" applyBorder="1" applyAlignment="1">
      <alignment/>
    </xf>
    <xf numFmtId="14" fontId="6" fillId="0" borderId="0" xfId="42" applyNumberFormat="1" applyFont="1" applyFill="1" applyBorder="1" applyAlignment="1">
      <alignment horizontal="center"/>
    </xf>
    <xf numFmtId="179" fontId="6" fillId="0" borderId="0" xfId="42" applyFont="1" applyFill="1" applyBorder="1" applyAlignment="1">
      <alignment horizontal="center" wrapText="1"/>
    </xf>
    <xf numFmtId="14" fontId="3" fillId="0" borderId="0" xfId="42" applyNumberFormat="1" applyFont="1" applyFill="1" applyBorder="1" applyAlignment="1">
      <alignment horizontal="center"/>
    </xf>
    <xf numFmtId="179" fontId="3" fillId="34" borderId="15" xfId="42" applyFont="1" applyFill="1" applyBorder="1" applyAlignment="1">
      <alignment wrapText="1"/>
    </xf>
    <xf numFmtId="179" fontId="3" fillId="34" borderId="15" xfId="42" applyFont="1" applyFill="1" applyBorder="1" applyAlignment="1">
      <alignment horizontal="center" wrapText="1"/>
    </xf>
    <xf numFmtId="179" fontId="4" fillId="0" borderId="0" xfId="77" applyNumberFormat="1" applyFont="1" applyFill="1">
      <alignment/>
      <protection/>
    </xf>
    <xf numFmtId="0" fontId="3" fillId="0" borderId="15" xfId="77" applyFont="1" applyFill="1" applyBorder="1" applyAlignment="1">
      <alignment horizontal="center" wrapText="1"/>
      <protection/>
    </xf>
    <xf numFmtId="0" fontId="3" fillId="0" borderId="14" xfId="77" applyFont="1" applyFill="1" applyBorder="1" applyAlignment="1">
      <alignment horizontal="center" wrapText="1"/>
      <protection/>
    </xf>
    <xf numFmtId="0" fontId="3" fillId="0" borderId="15" xfId="108" applyFont="1" applyFill="1" applyBorder="1" applyAlignment="1">
      <alignment horizontal="center" wrapText="1"/>
      <protection/>
    </xf>
    <xf numFmtId="0" fontId="3" fillId="0" borderId="14" xfId="108" applyFont="1" applyFill="1" applyBorder="1" applyAlignment="1">
      <alignment horizontal="center" wrapText="1"/>
      <protection/>
    </xf>
    <xf numFmtId="0" fontId="3" fillId="0" borderId="10" xfId="108" applyFont="1" applyFill="1" applyBorder="1" applyAlignment="1">
      <alignment horizontal="center"/>
      <protection/>
    </xf>
    <xf numFmtId="0" fontId="3" fillId="34" borderId="17" xfId="77" applyFont="1" applyFill="1" applyBorder="1" applyAlignment="1">
      <alignment horizontal="center" wrapText="1"/>
      <protection/>
    </xf>
    <xf numFmtId="0" fontId="3" fillId="34" borderId="18" xfId="77" applyFont="1" applyFill="1" applyBorder="1" applyAlignment="1">
      <alignment horizontal="center" wrapText="1"/>
      <protection/>
    </xf>
    <xf numFmtId="0" fontId="8" fillId="34" borderId="12" xfId="0" applyFont="1" applyFill="1" applyBorder="1" applyAlignment="1">
      <alignment wrapText="1"/>
    </xf>
    <xf numFmtId="0" fontId="3" fillId="34" borderId="10" xfId="77" applyFont="1" applyFill="1" applyBorder="1" applyAlignment="1">
      <alignment horizontal="center"/>
      <protection/>
    </xf>
    <xf numFmtId="0" fontId="3" fillId="34" borderId="15" xfId="108" applyFont="1" applyFill="1" applyBorder="1" applyAlignment="1">
      <alignment horizontal="center" wrapText="1"/>
      <protection/>
    </xf>
    <xf numFmtId="0" fontId="3" fillId="34" borderId="14" xfId="108" applyFont="1" applyFill="1" applyBorder="1" applyAlignment="1">
      <alignment horizontal="center" wrapText="1"/>
      <protection/>
    </xf>
    <xf numFmtId="0" fontId="3" fillId="34" borderId="10" xfId="108" applyFont="1" applyFill="1" applyBorder="1" applyAlignment="1">
      <alignment horizontal="center"/>
      <protection/>
    </xf>
    <xf numFmtId="0" fontId="3" fillId="34" borderId="17" xfId="77" applyFont="1" applyFill="1" applyBorder="1" applyAlignment="1">
      <alignment horizontal="center" vertical="center" wrapText="1"/>
      <protection/>
    </xf>
    <xf numFmtId="0" fontId="3" fillId="34" borderId="18" xfId="77" applyFont="1" applyFill="1" applyBorder="1" applyAlignment="1">
      <alignment horizontal="center" vertical="center" wrapText="1"/>
      <protection/>
    </xf>
    <xf numFmtId="0" fontId="3" fillId="34" borderId="12" xfId="77" applyFont="1" applyFill="1" applyBorder="1" applyAlignment="1">
      <alignment horizontal="center" vertical="center" wrapText="1"/>
      <protection/>
    </xf>
    <xf numFmtId="179" fontId="3" fillId="0" borderId="0" xfId="42" applyFont="1" applyFill="1" applyAlignment="1">
      <alignment horizontal="center"/>
    </xf>
    <xf numFmtId="179" fontId="3" fillId="0" borderId="19" xfId="42" applyFont="1" applyFill="1" applyBorder="1" applyAlignment="1">
      <alignment horizontal="center"/>
    </xf>
    <xf numFmtId="179" fontId="3" fillId="34" borderId="10" xfId="42" applyFont="1" applyFill="1" applyBorder="1" applyAlignment="1">
      <alignment horizontal="center" wrapText="1"/>
    </xf>
    <xf numFmtId="179" fontId="3" fillId="0" borderId="15" xfId="42" applyFont="1" applyFill="1" applyBorder="1" applyAlignment="1">
      <alignment wrapText="1"/>
    </xf>
    <xf numFmtId="179" fontId="3" fillId="0" borderId="14" xfId="42" applyFont="1" applyFill="1" applyBorder="1" applyAlignment="1">
      <alignment wrapText="1"/>
    </xf>
    <xf numFmtId="0" fontId="3" fillId="0" borderId="10" xfId="42" applyNumberFormat="1" applyFont="1" applyFill="1" applyBorder="1" applyAlignment="1">
      <alignment/>
    </xf>
    <xf numFmtId="179" fontId="3" fillId="0" borderId="10" xfId="42" applyFont="1" applyFill="1" applyBorder="1" applyAlignment="1">
      <alignment horizontal="center"/>
    </xf>
    <xf numFmtId="179" fontId="3" fillId="0" borderId="10" xfId="42" applyFont="1" applyFill="1" applyBorder="1" applyAlignment="1">
      <alignment/>
    </xf>
    <xf numFmtId="14" fontId="3" fillId="0" borderId="18" xfId="42" applyNumberFormat="1" applyFont="1" applyFill="1" applyBorder="1" applyAlignment="1">
      <alignment horizontal="center"/>
    </xf>
    <xf numFmtId="0" fontId="3" fillId="0" borderId="0" xfId="109" applyFont="1" applyFill="1" applyBorder="1" applyAlignment="1">
      <alignment horizontal="center"/>
      <protection/>
    </xf>
    <xf numFmtId="0" fontId="3" fillId="0" borderId="0" xfId="95" applyFont="1" applyFill="1" applyBorder="1" applyAlignment="1">
      <alignment horizontal="center" wrapText="1"/>
      <protection/>
    </xf>
    <xf numFmtId="0" fontId="3" fillId="34" borderId="10" xfId="95" applyFont="1" applyFill="1" applyBorder="1">
      <alignment/>
      <protection/>
    </xf>
    <xf numFmtId="0" fontId="3" fillId="34" borderId="10" xfId="109" applyFont="1" applyFill="1" applyBorder="1" applyAlignment="1">
      <alignment horizontal="center"/>
      <protection/>
    </xf>
    <xf numFmtId="0" fontId="3" fillId="34" borderId="15" xfId="109" applyFont="1" applyFill="1" applyBorder="1" applyAlignment="1">
      <alignment horizontal="center"/>
      <protection/>
    </xf>
    <xf numFmtId="0" fontId="3" fillId="34" borderId="14" xfId="109" applyFont="1" applyFill="1" applyBorder="1" applyAlignment="1">
      <alignment horizontal="center"/>
      <protection/>
    </xf>
    <xf numFmtId="179" fontId="6" fillId="0" borderId="10" xfId="42" applyFont="1" applyFill="1" applyBorder="1" applyAlignment="1">
      <alignment wrapText="1"/>
    </xf>
    <xf numFmtId="179" fontId="6" fillId="0" borderId="10" xfId="42" applyFont="1" applyFill="1" applyBorder="1" applyAlignment="1">
      <alignment horizontal="center" wrapText="1"/>
    </xf>
    <xf numFmtId="179" fontId="6" fillId="0" borderId="13" xfId="42" applyFont="1" applyFill="1" applyBorder="1" applyAlignment="1">
      <alignment wrapText="1"/>
    </xf>
    <xf numFmtId="179" fontId="6" fillId="0" borderId="12" xfId="42" applyFont="1" applyFill="1" applyBorder="1" applyAlignment="1">
      <alignment horizontal="center" wrapText="1"/>
    </xf>
  </cellXfs>
  <cellStyles count="11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1" xfId="46"/>
    <cellStyle name="Comma 12" xfId="47"/>
    <cellStyle name="Comma 12 2" xfId="48"/>
    <cellStyle name="Comma 13" xfId="49"/>
    <cellStyle name="Comma 16" xfId="50"/>
    <cellStyle name="Comma 2" xfId="51"/>
    <cellStyle name="Comma 2 2" xfId="52"/>
    <cellStyle name="Comma 2 3" xfId="53"/>
    <cellStyle name="Comma 2 3 2" xfId="54"/>
    <cellStyle name="Comma 2 4" xfId="55"/>
    <cellStyle name="Comma 2 6" xfId="56"/>
    <cellStyle name="Comma 3" xfId="57"/>
    <cellStyle name="Comma 4" xfId="58"/>
    <cellStyle name="Comma 5" xfId="59"/>
    <cellStyle name="Comma 6" xfId="60"/>
    <cellStyle name="Comma 7" xfId="61"/>
    <cellStyle name="Comma 8" xfId="62"/>
    <cellStyle name="Comma 8 2" xfId="63"/>
    <cellStyle name="Comma 9" xfId="64"/>
    <cellStyle name="Currency" xfId="65"/>
    <cellStyle name="Currency [0]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Linked Cell" xfId="75"/>
    <cellStyle name="Neutral" xfId="76"/>
    <cellStyle name="Normal 10" xfId="77"/>
    <cellStyle name="Normal 10 2" xfId="78"/>
    <cellStyle name="Normal 11" xfId="79"/>
    <cellStyle name="Normal 11 2" xfId="80"/>
    <cellStyle name="Normal 11 3" xfId="81"/>
    <cellStyle name="Normal 12" xfId="82"/>
    <cellStyle name="Normal 13" xfId="83"/>
    <cellStyle name="Normal 13 2" xfId="84"/>
    <cellStyle name="Normal 14" xfId="85"/>
    <cellStyle name="Normal 14 2" xfId="86"/>
    <cellStyle name="Normal 2" xfId="87"/>
    <cellStyle name="Normal 2 2" xfId="88"/>
    <cellStyle name="Normal 2 2 2" xfId="89"/>
    <cellStyle name="Normal 2 2 3" xfId="90"/>
    <cellStyle name="Normal 2 2 4" xfId="91"/>
    <cellStyle name="Normal 2 3" xfId="92"/>
    <cellStyle name="Normal 23" xfId="93"/>
    <cellStyle name="Normal 3" xfId="94"/>
    <cellStyle name="Normal 3 2" xfId="95"/>
    <cellStyle name="Normal 4" xfId="96"/>
    <cellStyle name="Normal 4 2" xfId="97"/>
    <cellStyle name="Normal 4 3" xfId="98"/>
    <cellStyle name="Normal 5" xfId="99"/>
    <cellStyle name="Normal 5 2" xfId="100"/>
    <cellStyle name="Normal 6" xfId="101"/>
    <cellStyle name="Normal 6 2" xfId="102"/>
    <cellStyle name="Normal 7" xfId="103"/>
    <cellStyle name="Normal 8" xfId="104"/>
    <cellStyle name="Normal 8 2" xfId="105"/>
    <cellStyle name="Normal 8 3" xfId="106"/>
    <cellStyle name="Normal 9" xfId="107"/>
    <cellStyle name="Normal_PLAFON RAPORTAT TRIM.II,III 2004" xfId="108"/>
    <cellStyle name="Normal_PLAFON RAPORTAT TRIM.II,III 2004 2" xfId="109"/>
    <cellStyle name="Normal_PLAFON RAPORTAT TRIM.II,III 2004 2 2" xfId="110"/>
    <cellStyle name="Note" xfId="111"/>
    <cellStyle name="Output" xfId="112"/>
    <cellStyle name="Percent" xfId="113"/>
    <cellStyle name="Percent 10" xfId="114"/>
    <cellStyle name="Percent 11" xfId="115"/>
    <cellStyle name="Percent 12" xfId="116"/>
    <cellStyle name="Percent 13" xfId="117"/>
    <cellStyle name="Percent 2" xfId="118"/>
    <cellStyle name="Percent 3" xfId="119"/>
    <cellStyle name="Percent 4" xfId="120"/>
    <cellStyle name="Percent 5" xfId="121"/>
    <cellStyle name="Percent 6" xfId="122"/>
    <cellStyle name="Percent 7" xfId="123"/>
    <cellStyle name="Percent 8" xfId="124"/>
    <cellStyle name="Percent 9" xfId="125"/>
    <cellStyle name="Title" xfId="126"/>
    <cellStyle name="Total" xfId="127"/>
    <cellStyle name="Warning Text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N115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L14" sqref="L14"/>
    </sheetView>
  </sheetViews>
  <sheetFormatPr defaultColWidth="9.140625" defaultRowHeight="15"/>
  <cols>
    <col min="1" max="1" width="6.28125" style="15" customWidth="1"/>
    <col min="2" max="2" width="10.421875" style="18" customWidth="1"/>
    <col min="3" max="3" width="49.8515625" style="19" customWidth="1"/>
    <col min="4" max="8" width="20.7109375" style="15" customWidth="1"/>
    <col min="9" max="9" width="31.57421875" style="15" customWidth="1"/>
    <col min="10" max="10" width="9.140625" style="15" customWidth="1"/>
    <col min="11" max="11" width="11.57421875" style="15" customWidth="1"/>
    <col min="12" max="12" width="11.57421875" style="15" bestFit="1" customWidth="1"/>
    <col min="13" max="16384" width="9.140625" style="15" customWidth="1"/>
  </cols>
  <sheetData>
    <row r="2" spans="2:3" s="10" customFormat="1" ht="15">
      <c r="B2" s="11"/>
      <c r="C2" s="12"/>
    </row>
    <row r="3" spans="1:3" s="10" customFormat="1" ht="15.75">
      <c r="A3" s="12"/>
      <c r="B3" s="11"/>
      <c r="C3" s="73" t="s">
        <v>0</v>
      </c>
    </row>
    <row r="4" spans="2:3" s="10" customFormat="1" ht="15.75">
      <c r="B4" s="11"/>
      <c r="C4" s="20" t="s">
        <v>124</v>
      </c>
    </row>
    <row r="5" spans="2:3" s="10" customFormat="1" ht="15.75">
      <c r="B5" s="11"/>
      <c r="C5" s="104">
        <v>44409</v>
      </c>
    </row>
    <row r="6" spans="2:3" s="10" customFormat="1" ht="15">
      <c r="B6" s="11"/>
      <c r="C6" s="10" t="s">
        <v>127</v>
      </c>
    </row>
    <row r="7" spans="1:9" s="25" customFormat="1" ht="47.25" customHeight="1">
      <c r="A7" s="133" t="s">
        <v>1</v>
      </c>
      <c r="B7" s="135" t="s">
        <v>2</v>
      </c>
      <c r="C7" s="137" t="s">
        <v>128</v>
      </c>
      <c r="D7" s="138" t="s">
        <v>350</v>
      </c>
      <c r="E7" s="139"/>
      <c r="F7" s="139"/>
      <c r="G7" s="139"/>
      <c r="H7" s="138" t="s">
        <v>351</v>
      </c>
      <c r="I7" s="140"/>
    </row>
    <row r="8" spans="1:9" ht="94.5" customHeight="1">
      <c r="A8" s="134"/>
      <c r="B8" s="136"/>
      <c r="C8" s="137"/>
      <c r="D8" s="83" t="s">
        <v>129</v>
      </c>
      <c r="E8" s="83" t="s">
        <v>130</v>
      </c>
      <c r="F8" s="84" t="s">
        <v>131</v>
      </c>
      <c r="G8" s="84" t="s">
        <v>118</v>
      </c>
      <c r="H8" s="85" t="s">
        <v>132</v>
      </c>
      <c r="I8" s="86" t="s">
        <v>352</v>
      </c>
    </row>
    <row r="9" spans="1:9" ht="15">
      <c r="A9" s="87">
        <v>1</v>
      </c>
      <c r="B9" s="72" t="s">
        <v>212</v>
      </c>
      <c r="C9" s="72" t="s">
        <v>213</v>
      </c>
      <c r="D9" s="88">
        <v>347.88</v>
      </c>
      <c r="E9" s="89">
        <v>96.57</v>
      </c>
      <c r="F9" s="88">
        <v>15</v>
      </c>
      <c r="G9" s="88">
        <f>D9+E9+F9</f>
        <v>459.45</v>
      </c>
      <c r="H9" s="88">
        <v>103</v>
      </c>
      <c r="I9" s="88">
        <v>407</v>
      </c>
    </row>
    <row r="10" spans="1:9" s="2" customFormat="1" ht="15.75">
      <c r="A10" s="87">
        <v>2</v>
      </c>
      <c r="B10" s="72" t="s">
        <v>214</v>
      </c>
      <c r="C10" s="72" t="s">
        <v>215</v>
      </c>
      <c r="D10" s="90">
        <v>4265.8</v>
      </c>
      <c r="E10" s="90">
        <v>320.5</v>
      </c>
      <c r="F10" s="90">
        <v>48</v>
      </c>
      <c r="G10" s="88">
        <f aca="true" t="shared" si="0" ref="G10:G73">D10+E10+F10</f>
        <v>4634.3</v>
      </c>
      <c r="H10" s="91">
        <v>390</v>
      </c>
      <c r="I10" s="90">
        <v>2704.5</v>
      </c>
    </row>
    <row r="11" spans="1:9" ht="15">
      <c r="A11" s="87">
        <v>3</v>
      </c>
      <c r="B11" s="72" t="s">
        <v>6</v>
      </c>
      <c r="C11" s="72" t="s">
        <v>7</v>
      </c>
      <c r="D11" s="88">
        <v>467.2</v>
      </c>
      <c r="E11" s="90">
        <v>105.12</v>
      </c>
      <c r="F11" s="88">
        <v>24</v>
      </c>
      <c r="G11" s="88">
        <f t="shared" si="0"/>
        <v>596.3199999999999</v>
      </c>
      <c r="H11" s="88">
        <v>127</v>
      </c>
      <c r="I11" s="88">
        <v>516</v>
      </c>
    </row>
    <row r="12" spans="1:9" ht="30">
      <c r="A12" s="87">
        <v>4</v>
      </c>
      <c r="B12" s="72" t="s">
        <v>8</v>
      </c>
      <c r="C12" s="72" t="s">
        <v>9</v>
      </c>
      <c r="D12" s="88">
        <v>60</v>
      </c>
      <c r="E12" s="88">
        <v>93</v>
      </c>
      <c r="F12" s="88">
        <v>15</v>
      </c>
      <c r="G12" s="88">
        <f t="shared" si="0"/>
        <v>168</v>
      </c>
      <c r="H12" s="88">
        <v>54</v>
      </c>
      <c r="I12" s="88">
        <v>256</v>
      </c>
    </row>
    <row r="13" spans="1:9" ht="15">
      <c r="A13" s="87">
        <v>5</v>
      </c>
      <c r="B13" s="72" t="s">
        <v>10</v>
      </c>
      <c r="C13" s="72" t="s">
        <v>133</v>
      </c>
      <c r="D13" s="88">
        <v>643</v>
      </c>
      <c r="E13" s="88">
        <v>97.14</v>
      </c>
      <c r="F13" s="88">
        <v>24</v>
      </c>
      <c r="G13" s="88">
        <f t="shared" si="0"/>
        <v>764.14</v>
      </c>
      <c r="H13" s="88">
        <v>159</v>
      </c>
      <c r="I13" s="88">
        <v>604</v>
      </c>
    </row>
    <row r="14" spans="1:9" ht="15">
      <c r="A14" s="87">
        <v>6</v>
      </c>
      <c r="B14" s="72" t="s">
        <v>345</v>
      </c>
      <c r="C14" s="74" t="s">
        <v>346</v>
      </c>
      <c r="D14" s="88">
        <v>1843.4</v>
      </c>
      <c r="E14" s="88">
        <v>348</v>
      </c>
      <c r="F14" s="88">
        <v>36</v>
      </c>
      <c r="G14" s="88">
        <f t="shared" si="0"/>
        <v>2227.4</v>
      </c>
      <c r="H14" s="88">
        <v>320</v>
      </c>
      <c r="I14" s="88">
        <v>2315.5</v>
      </c>
    </row>
    <row r="15" spans="1:9" ht="15">
      <c r="A15" s="87">
        <v>7</v>
      </c>
      <c r="B15" s="72" t="s">
        <v>11</v>
      </c>
      <c r="C15" s="72" t="s">
        <v>12</v>
      </c>
      <c r="D15" s="90">
        <f>909.14+1449.2</f>
        <v>2358.34</v>
      </c>
      <c r="E15" s="90">
        <f>110+669</f>
        <v>779</v>
      </c>
      <c r="F15" s="90">
        <f>24+12</f>
        <v>36</v>
      </c>
      <c r="G15" s="88">
        <f t="shared" si="0"/>
        <v>3173.34</v>
      </c>
      <c r="H15" s="90">
        <f>145+161</f>
        <v>306</v>
      </c>
      <c r="I15" s="90">
        <f>1306.5+1148.5</f>
        <v>2455</v>
      </c>
    </row>
    <row r="16" spans="1:9" ht="15">
      <c r="A16" s="87">
        <v>8</v>
      </c>
      <c r="B16" s="72" t="s">
        <v>157</v>
      </c>
      <c r="C16" s="72" t="s">
        <v>156</v>
      </c>
      <c r="D16" s="88">
        <v>1218.4</v>
      </c>
      <c r="E16" s="88">
        <v>221.43</v>
      </c>
      <c r="F16" s="88">
        <v>36</v>
      </c>
      <c r="G16" s="88">
        <f t="shared" si="0"/>
        <v>1475.8300000000002</v>
      </c>
      <c r="H16" s="88">
        <v>310</v>
      </c>
      <c r="I16" s="88">
        <v>2528</v>
      </c>
    </row>
    <row r="17" spans="1:9" ht="15">
      <c r="A17" s="87">
        <v>9</v>
      </c>
      <c r="B17" s="72" t="s">
        <v>13</v>
      </c>
      <c r="C17" s="72" t="s">
        <v>14</v>
      </c>
      <c r="D17" s="90">
        <v>319</v>
      </c>
      <c r="E17" s="90">
        <v>115.27</v>
      </c>
      <c r="F17" s="90">
        <v>24</v>
      </c>
      <c r="G17" s="88">
        <f t="shared" si="0"/>
        <v>458.27</v>
      </c>
      <c r="H17" s="90">
        <v>144</v>
      </c>
      <c r="I17" s="90">
        <v>1200</v>
      </c>
    </row>
    <row r="18" spans="1:9" ht="15">
      <c r="A18" s="87">
        <v>10</v>
      </c>
      <c r="B18" s="72" t="s">
        <v>17</v>
      </c>
      <c r="C18" s="72" t="s">
        <v>18</v>
      </c>
      <c r="D18" s="88">
        <v>376</v>
      </c>
      <c r="E18" s="88">
        <v>90</v>
      </c>
      <c r="F18" s="88">
        <v>24</v>
      </c>
      <c r="G18" s="88">
        <f t="shared" si="0"/>
        <v>490</v>
      </c>
      <c r="H18" s="88">
        <v>129</v>
      </c>
      <c r="I18" s="88">
        <v>593</v>
      </c>
    </row>
    <row r="19" spans="1:9" ht="15">
      <c r="A19" s="87">
        <v>11</v>
      </c>
      <c r="B19" s="72" t="s">
        <v>19</v>
      </c>
      <c r="C19" s="72" t="s">
        <v>20</v>
      </c>
      <c r="D19" s="88">
        <v>4137.4</v>
      </c>
      <c r="E19" s="88">
        <v>875.92</v>
      </c>
      <c r="F19" s="88">
        <v>48</v>
      </c>
      <c r="G19" s="88">
        <f t="shared" si="0"/>
        <v>5061.32</v>
      </c>
      <c r="H19" s="88">
        <v>474</v>
      </c>
      <c r="I19" s="88">
        <v>3820.5</v>
      </c>
    </row>
    <row r="20" spans="1:9" ht="15">
      <c r="A20" s="87">
        <v>12</v>
      </c>
      <c r="B20" s="72" t="s">
        <v>21</v>
      </c>
      <c r="C20" s="72" t="s">
        <v>22</v>
      </c>
      <c r="D20" s="90">
        <v>997.4</v>
      </c>
      <c r="E20" s="90">
        <v>204</v>
      </c>
      <c r="F20" s="90">
        <v>24</v>
      </c>
      <c r="G20" s="88">
        <f t="shared" si="0"/>
        <v>1225.4</v>
      </c>
      <c r="H20" s="90">
        <v>161</v>
      </c>
      <c r="I20" s="90">
        <v>1158</v>
      </c>
    </row>
    <row r="21" spans="1:9" ht="15">
      <c r="A21" s="87">
        <v>13</v>
      </c>
      <c r="B21" s="72" t="s">
        <v>138</v>
      </c>
      <c r="C21" s="72" t="s">
        <v>139</v>
      </c>
      <c r="D21" s="88">
        <v>411.4</v>
      </c>
      <c r="E21" s="88">
        <v>76.43</v>
      </c>
      <c r="F21" s="88">
        <v>24</v>
      </c>
      <c r="G21" s="88">
        <f t="shared" si="0"/>
        <v>511.83</v>
      </c>
      <c r="H21" s="88">
        <v>135</v>
      </c>
      <c r="I21" s="88">
        <v>524</v>
      </c>
    </row>
    <row r="22" spans="1:9" s="65" customFormat="1" ht="15">
      <c r="A22" s="87">
        <v>14</v>
      </c>
      <c r="B22" s="72" t="s">
        <v>23</v>
      </c>
      <c r="C22" s="72" t="s">
        <v>24</v>
      </c>
      <c r="D22" s="88">
        <v>3205.8</v>
      </c>
      <c r="E22" s="88">
        <v>375.93</v>
      </c>
      <c r="F22" s="88">
        <v>24</v>
      </c>
      <c r="G22" s="88">
        <f t="shared" si="0"/>
        <v>3605.73</v>
      </c>
      <c r="H22" s="88">
        <f>131+142+153</f>
        <v>426</v>
      </c>
      <c r="I22" s="88">
        <f>933+933+1117</f>
        <v>2983</v>
      </c>
    </row>
    <row r="23" spans="1:11" ht="15">
      <c r="A23" s="87">
        <v>15</v>
      </c>
      <c r="B23" s="72" t="s">
        <v>159</v>
      </c>
      <c r="C23" s="72" t="s">
        <v>158</v>
      </c>
      <c r="D23" s="88">
        <v>790</v>
      </c>
      <c r="E23" s="88">
        <v>204.56</v>
      </c>
      <c r="F23" s="88">
        <v>24</v>
      </c>
      <c r="G23" s="88">
        <f t="shared" si="0"/>
        <v>1018.56</v>
      </c>
      <c r="H23" s="88">
        <v>149</v>
      </c>
      <c r="I23" s="88">
        <v>636.5</v>
      </c>
      <c r="K23" s="132"/>
    </row>
    <row r="24" spans="1:9" ht="15">
      <c r="A24" s="87">
        <v>16</v>
      </c>
      <c r="B24" s="72" t="s">
        <v>216</v>
      </c>
      <c r="C24" s="72" t="s">
        <v>217</v>
      </c>
      <c r="D24" s="88">
        <v>665.2</v>
      </c>
      <c r="E24" s="88">
        <v>123.28</v>
      </c>
      <c r="F24" s="88">
        <v>24</v>
      </c>
      <c r="G24" s="88">
        <f t="shared" si="0"/>
        <v>812.48</v>
      </c>
      <c r="H24" s="88">
        <v>128</v>
      </c>
      <c r="I24" s="88">
        <v>866</v>
      </c>
    </row>
    <row r="25" spans="1:9" ht="15">
      <c r="A25" s="87">
        <v>17</v>
      </c>
      <c r="B25" s="72" t="s">
        <v>25</v>
      </c>
      <c r="C25" s="72" t="s">
        <v>26</v>
      </c>
      <c r="D25" s="90">
        <v>1922.8</v>
      </c>
      <c r="E25" s="90">
        <v>183.1</v>
      </c>
      <c r="F25" s="90">
        <v>48</v>
      </c>
      <c r="G25" s="88">
        <f t="shared" si="0"/>
        <v>2153.9</v>
      </c>
      <c r="H25" s="90">
        <v>386</v>
      </c>
      <c r="I25" s="90">
        <v>2012</v>
      </c>
    </row>
    <row r="26" spans="1:12" ht="15">
      <c r="A26" s="87">
        <v>18</v>
      </c>
      <c r="B26" s="72" t="s">
        <v>29</v>
      </c>
      <c r="C26" s="72" t="s">
        <v>30</v>
      </c>
      <c r="D26" s="88">
        <v>1779.22</v>
      </c>
      <c r="E26" s="88">
        <v>358.8</v>
      </c>
      <c r="F26" s="90">
        <v>36</v>
      </c>
      <c r="G26" s="88">
        <f t="shared" si="0"/>
        <v>2174.02</v>
      </c>
      <c r="H26" s="90">
        <v>316</v>
      </c>
      <c r="I26" s="90">
        <v>2517.5</v>
      </c>
      <c r="L26" s="132"/>
    </row>
    <row r="27" spans="1:9" ht="15">
      <c r="A27" s="87">
        <v>19</v>
      </c>
      <c r="B27" s="72" t="s">
        <v>31</v>
      </c>
      <c r="C27" s="72" t="s">
        <v>32</v>
      </c>
      <c r="D27" s="90">
        <v>2720.4</v>
      </c>
      <c r="E27" s="90">
        <v>190.27</v>
      </c>
      <c r="F27" s="90">
        <v>48</v>
      </c>
      <c r="G27" s="88">
        <f t="shared" si="0"/>
        <v>2958.67</v>
      </c>
      <c r="H27" s="90">
        <v>468</v>
      </c>
      <c r="I27" s="90">
        <v>2249.5</v>
      </c>
    </row>
    <row r="28" spans="1:9" ht="15">
      <c r="A28" s="87">
        <v>20</v>
      </c>
      <c r="B28" s="72" t="s">
        <v>161</v>
      </c>
      <c r="C28" s="72" t="s">
        <v>160</v>
      </c>
      <c r="D28" s="90">
        <v>860.9</v>
      </c>
      <c r="E28" s="90">
        <v>277</v>
      </c>
      <c r="F28" s="90">
        <v>15</v>
      </c>
      <c r="G28" s="88">
        <f t="shared" si="0"/>
        <v>1152.9</v>
      </c>
      <c r="H28" s="90">
        <v>106</v>
      </c>
      <c r="I28" s="90">
        <v>744</v>
      </c>
    </row>
    <row r="29" spans="1:11" ht="15">
      <c r="A29" s="87">
        <v>21</v>
      </c>
      <c r="B29" s="72" t="s">
        <v>218</v>
      </c>
      <c r="C29" s="72" t="s">
        <v>219</v>
      </c>
      <c r="D29" s="90">
        <v>313.8</v>
      </c>
      <c r="E29" s="90">
        <v>163.46</v>
      </c>
      <c r="F29" s="90">
        <v>20</v>
      </c>
      <c r="G29" s="88">
        <f t="shared" si="0"/>
        <v>497.26</v>
      </c>
      <c r="H29" s="90">
        <v>128</v>
      </c>
      <c r="I29" s="90">
        <v>765</v>
      </c>
      <c r="K29" s="132"/>
    </row>
    <row r="30" spans="1:9" ht="15">
      <c r="A30" s="87">
        <v>22</v>
      </c>
      <c r="B30" s="72" t="s">
        <v>220</v>
      </c>
      <c r="C30" s="72" t="s">
        <v>221</v>
      </c>
      <c r="D30" s="90">
        <v>2672.2</v>
      </c>
      <c r="E30" s="90">
        <v>223.5</v>
      </c>
      <c r="F30" s="90">
        <v>36</v>
      </c>
      <c r="G30" s="88">
        <f t="shared" si="0"/>
        <v>2931.7</v>
      </c>
      <c r="H30" s="90">
        <v>292</v>
      </c>
      <c r="I30" s="90">
        <v>1084</v>
      </c>
    </row>
    <row r="31" spans="1:9" ht="15">
      <c r="A31" s="87">
        <v>23</v>
      </c>
      <c r="B31" s="72" t="s">
        <v>163</v>
      </c>
      <c r="C31" s="72" t="s">
        <v>164</v>
      </c>
      <c r="D31" s="90">
        <v>3613.2</v>
      </c>
      <c r="E31" s="90">
        <v>323.4</v>
      </c>
      <c r="F31" s="90">
        <v>48</v>
      </c>
      <c r="G31" s="88">
        <f t="shared" si="0"/>
        <v>3984.6</v>
      </c>
      <c r="H31" s="90">
        <v>401</v>
      </c>
      <c r="I31" s="90">
        <v>3058.5</v>
      </c>
    </row>
    <row r="32" spans="1:9" ht="15">
      <c r="A32" s="87">
        <v>24</v>
      </c>
      <c r="B32" s="72" t="s">
        <v>222</v>
      </c>
      <c r="C32" s="72" t="s">
        <v>223</v>
      </c>
      <c r="D32" s="90">
        <v>709.2</v>
      </c>
      <c r="E32" s="90">
        <v>147</v>
      </c>
      <c r="F32" s="90">
        <v>12</v>
      </c>
      <c r="G32" s="88">
        <f t="shared" si="0"/>
        <v>868.2</v>
      </c>
      <c r="H32" s="90">
        <v>126</v>
      </c>
      <c r="I32" s="90">
        <v>686</v>
      </c>
    </row>
    <row r="33" spans="1:9" ht="15">
      <c r="A33" s="87">
        <v>25</v>
      </c>
      <c r="B33" s="72" t="s">
        <v>224</v>
      </c>
      <c r="C33" s="72" t="s">
        <v>225</v>
      </c>
      <c r="D33" s="90">
        <v>724.3</v>
      </c>
      <c r="E33" s="90">
        <v>196</v>
      </c>
      <c r="F33" s="90">
        <v>24</v>
      </c>
      <c r="G33" s="88">
        <f t="shared" si="0"/>
        <v>944.3</v>
      </c>
      <c r="H33" s="90">
        <v>131</v>
      </c>
      <c r="I33" s="90">
        <v>1064</v>
      </c>
    </row>
    <row r="34" spans="1:9" ht="30">
      <c r="A34" s="87">
        <v>26</v>
      </c>
      <c r="B34" s="72" t="s">
        <v>140</v>
      </c>
      <c r="C34" s="72" t="s">
        <v>141</v>
      </c>
      <c r="D34" s="88">
        <v>912.8</v>
      </c>
      <c r="E34" s="88">
        <v>194</v>
      </c>
      <c r="F34" s="88">
        <v>24</v>
      </c>
      <c r="G34" s="88">
        <f t="shared" si="0"/>
        <v>1130.8</v>
      </c>
      <c r="H34" s="88">
        <v>159</v>
      </c>
      <c r="I34" s="88">
        <v>1139</v>
      </c>
    </row>
    <row r="35" spans="1:9" ht="15">
      <c r="A35" s="87">
        <v>27</v>
      </c>
      <c r="B35" s="72" t="s">
        <v>226</v>
      </c>
      <c r="C35" s="72" t="s">
        <v>227</v>
      </c>
      <c r="D35" s="90">
        <v>509.2</v>
      </c>
      <c r="E35" s="90">
        <v>92.25</v>
      </c>
      <c r="F35" s="90">
        <v>24</v>
      </c>
      <c r="G35" s="88">
        <f t="shared" si="0"/>
        <v>625.45</v>
      </c>
      <c r="H35" s="90">
        <v>141</v>
      </c>
      <c r="I35" s="90">
        <v>600</v>
      </c>
    </row>
    <row r="36" spans="1:9" ht="15">
      <c r="A36" s="87">
        <v>28</v>
      </c>
      <c r="B36" s="72" t="s">
        <v>166</v>
      </c>
      <c r="C36" s="72" t="s">
        <v>165</v>
      </c>
      <c r="D36" s="88">
        <v>941.78</v>
      </c>
      <c r="E36" s="88">
        <v>107.85</v>
      </c>
      <c r="F36" s="88">
        <v>24</v>
      </c>
      <c r="G36" s="88">
        <f t="shared" si="0"/>
        <v>1073.6299999999999</v>
      </c>
      <c r="H36" s="88">
        <v>151</v>
      </c>
      <c r="I36" s="88">
        <v>748.5</v>
      </c>
    </row>
    <row r="37" spans="1:9" ht="15">
      <c r="A37" s="87">
        <v>29</v>
      </c>
      <c r="B37" s="72" t="s">
        <v>35</v>
      </c>
      <c r="C37" s="72" t="s">
        <v>36</v>
      </c>
      <c r="D37" s="88">
        <v>788.2</v>
      </c>
      <c r="E37" s="88">
        <v>140</v>
      </c>
      <c r="F37" s="88">
        <v>24</v>
      </c>
      <c r="G37" s="88">
        <f t="shared" si="0"/>
        <v>952.2</v>
      </c>
      <c r="H37" s="88">
        <v>135</v>
      </c>
      <c r="I37" s="88">
        <v>1288</v>
      </c>
    </row>
    <row r="38" spans="1:9" ht="15">
      <c r="A38" s="87">
        <v>30</v>
      </c>
      <c r="B38" s="92" t="s">
        <v>168</v>
      </c>
      <c r="C38" s="92" t="s">
        <v>167</v>
      </c>
      <c r="D38" s="89">
        <v>686.6</v>
      </c>
      <c r="E38" s="93">
        <v>136.43</v>
      </c>
      <c r="F38" s="93">
        <v>24</v>
      </c>
      <c r="G38" s="88">
        <f t="shared" si="0"/>
        <v>847.03</v>
      </c>
      <c r="H38" s="93">
        <v>150</v>
      </c>
      <c r="I38" s="93">
        <v>675.5</v>
      </c>
    </row>
    <row r="39" spans="1:9" s="2" customFormat="1" ht="30.75">
      <c r="A39" s="87">
        <v>31</v>
      </c>
      <c r="B39" s="72" t="s">
        <v>37</v>
      </c>
      <c r="C39" s="72" t="s">
        <v>38</v>
      </c>
      <c r="D39" s="88">
        <v>990</v>
      </c>
      <c r="E39" s="88">
        <v>299.05</v>
      </c>
      <c r="F39" s="88">
        <v>24</v>
      </c>
      <c r="G39" s="88">
        <f t="shared" si="0"/>
        <v>1313.05</v>
      </c>
      <c r="H39" s="88">
        <v>159</v>
      </c>
      <c r="I39" s="88">
        <v>898</v>
      </c>
    </row>
    <row r="40" spans="1:9" s="2" customFormat="1" ht="15.75">
      <c r="A40" s="87">
        <v>32</v>
      </c>
      <c r="B40" s="72" t="s">
        <v>39</v>
      </c>
      <c r="C40" s="72" t="s">
        <v>40</v>
      </c>
      <c r="D40" s="88">
        <v>1042</v>
      </c>
      <c r="E40" s="88">
        <v>188</v>
      </c>
      <c r="F40" s="88">
        <v>20</v>
      </c>
      <c r="G40" s="88">
        <f t="shared" si="0"/>
        <v>1250</v>
      </c>
      <c r="H40" s="88">
        <v>145</v>
      </c>
      <c r="I40" s="88">
        <v>1296.5</v>
      </c>
    </row>
    <row r="41" spans="1:9" s="2" customFormat="1" ht="15.75">
      <c r="A41" s="87">
        <v>33</v>
      </c>
      <c r="B41" s="72" t="s">
        <v>170</v>
      </c>
      <c r="C41" s="72" t="s">
        <v>169</v>
      </c>
      <c r="D41" s="88">
        <v>4300.73</v>
      </c>
      <c r="E41" s="88">
        <v>1014.07</v>
      </c>
      <c r="F41" s="88">
        <v>84</v>
      </c>
      <c r="G41" s="88">
        <f t="shared" si="0"/>
        <v>5398.799999999999</v>
      </c>
      <c r="H41" s="88">
        <v>754</v>
      </c>
      <c r="I41" s="88">
        <v>3045</v>
      </c>
    </row>
    <row r="42" spans="1:9" s="2" customFormat="1" ht="15.75">
      <c r="A42" s="87">
        <v>34</v>
      </c>
      <c r="B42" s="72" t="s">
        <v>41</v>
      </c>
      <c r="C42" s="72" t="s">
        <v>42</v>
      </c>
      <c r="D42" s="88">
        <v>876.58</v>
      </c>
      <c r="E42" s="88">
        <v>180.57</v>
      </c>
      <c r="F42" s="88">
        <v>24</v>
      </c>
      <c r="G42" s="88">
        <f t="shared" si="0"/>
        <v>1081.15</v>
      </c>
      <c r="H42" s="88">
        <v>123</v>
      </c>
      <c r="I42" s="88">
        <v>969</v>
      </c>
    </row>
    <row r="43" spans="1:9" s="2" customFormat="1" ht="15.75">
      <c r="A43" s="87">
        <v>35</v>
      </c>
      <c r="B43" s="72" t="s">
        <v>142</v>
      </c>
      <c r="C43" s="72" t="s">
        <v>143</v>
      </c>
      <c r="D43" s="88">
        <v>790</v>
      </c>
      <c r="E43" s="88">
        <v>85</v>
      </c>
      <c r="F43" s="88">
        <v>20</v>
      </c>
      <c r="G43" s="88">
        <f t="shared" si="0"/>
        <v>895</v>
      </c>
      <c r="H43" s="88">
        <v>121</v>
      </c>
      <c r="I43" s="88">
        <v>868</v>
      </c>
    </row>
    <row r="44" spans="1:9" s="2" customFormat="1" ht="15.75">
      <c r="A44" s="87">
        <v>36</v>
      </c>
      <c r="B44" s="72" t="s">
        <v>172</v>
      </c>
      <c r="C44" s="72" t="s">
        <v>171</v>
      </c>
      <c r="D44" s="88">
        <v>1374.39</v>
      </c>
      <c r="E44" s="88">
        <v>300</v>
      </c>
      <c r="F44" s="88">
        <v>36</v>
      </c>
      <c r="G44" s="88">
        <f t="shared" si="0"/>
        <v>1710.39</v>
      </c>
      <c r="H44" s="88">
        <v>266</v>
      </c>
      <c r="I44" s="88">
        <v>1371</v>
      </c>
    </row>
    <row r="45" spans="1:9" s="2" customFormat="1" ht="15.75">
      <c r="A45" s="87">
        <v>37</v>
      </c>
      <c r="B45" s="72" t="s">
        <v>228</v>
      </c>
      <c r="C45" s="72" t="s">
        <v>229</v>
      </c>
      <c r="D45" s="90">
        <v>488.4</v>
      </c>
      <c r="E45" s="90">
        <v>77.5</v>
      </c>
      <c r="F45" s="90">
        <v>24</v>
      </c>
      <c r="G45" s="88">
        <f t="shared" si="0"/>
        <v>589.9</v>
      </c>
      <c r="H45" s="90">
        <v>120</v>
      </c>
      <c r="I45" s="90">
        <v>616</v>
      </c>
    </row>
    <row r="46" spans="1:9" s="2" customFormat="1" ht="15.75">
      <c r="A46" s="87">
        <v>38</v>
      </c>
      <c r="B46" s="72" t="s">
        <v>43</v>
      </c>
      <c r="C46" s="72" t="s">
        <v>44</v>
      </c>
      <c r="D46" s="88">
        <v>2202.4</v>
      </c>
      <c r="E46" s="88">
        <v>260</v>
      </c>
      <c r="F46" s="88">
        <v>36</v>
      </c>
      <c r="G46" s="88">
        <f t="shared" si="0"/>
        <v>2498.4</v>
      </c>
      <c r="H46" s="88">
        <v>310</v>
      </c>
      <c r="I46" s="88">
        <v>2004</v>
      </c>
    </row>
    <row r="47" spans="1:9" s="2" customFormat="1" ht="15.75">
      <c r="A47" s="87">
        <v>39</v>
      </c>
      <c r="B47" s="72" t="s">
        <v>45</v>
      </c>
      <c r="C47" s="72" t="s">
        <v>46</v>
      </c>
      <c r="D47" s="88">
        <v>659.2</v>
      </c>
      <c r="E47" s="88">
        <v>98.59</v>
      </c>
      <c r="F47" s="88">
        <v>24</v>
      </c>
      <c r="G47" s="88">
        <f t="shared" si="0"/>
        <v>781.7900000000001</v>
      </c>
      <c r="H47" s="88">
        <v>119</v>
      </c>
      <c r="I47" s="88">
        <v>785</v>
      </c>
    </row>
    <row r="48" spans="1:9" s="2" customFormat="1" ht="15.75">
      <c r="A48" s="87">
        <v>40</v>
      </c>
      <c r="B48" s="72" t="s">
        <v>230</v>
      </c>
      <c r="C48" s="72" t="s">
        <v>231</v>
      </c>
      <c r="D48" s="90">
        <v>867.2</v>
      </c>
      <c r="E48" s="90">
        <v>123</v>
      </c>
      <c r="F48" s="90">
        <v>20</v>
      </c>
      <c r="G48" s="88">
        <f t="shared" si="0"/>
        <v>1010.2</v>
      </c>
      <c r="H48" s="90">
        <v>206</v>
      </c>
      <c r="I48" s="90">
        <v>1169</v>
      </c>
    </row>
    <row r="49" spans="1:9" s="2" customFormat="1" ht="15.75">
      <c r="A49" s="87">
        <v>41</v>
      </c>
      <c r="B49" s="72" t="s">
        <v>47</v>
      </c>
      <c r="C49" s="72" t="s">
        <v>48</v>
      </c>
      <c r="D49" s="90">
        <v>1357.36</v>
      </c>
      <c r="E49" s="90">
        <v>430.55</v>
      </c>
      <c r="F49" s="90">
        <v>36</v>
      </c>
      <c r="G49" s="88">
        <f t="shared" si="0"/>
        <v>1823.9099999999999</v>
      </c>
      <c r="H49" s="90">
        <v>249</v>
      </c>
      <c r="I49" s="90">
        <v>1412</v>
      </c>
    </row>
    <row r="50" spans="1:9" ht="15">
      <c r="A50" s="87">
        <v>42</v>
      </c>
      <c r="B50" s="72" t="s">
        <v>232</v>
      </c>
      <c r="C50" s="72" t="s">
        <v>233</v>
      </c>
      <c r="D50" s="90">
        <v>1593</v>
      </c>
      <c r="E50" s="90">
        <v>425</v>
      </c>
      <c r="F50" s="90">
        <v>36</v>
      </c>
      <c r="G50" s="88">
        <f t="shared" si="0"/>
        <v>2054</v>
      </c>
      <c r="H50" s="90">
        <v>300</v>
      </c>
      <c r="I50" s="90">
        <v>1832.5</v>
      </c>
    </row>
    <row r="51" spans="1:9" ht="15">
      <c r="A51" s="87">
        <v>43</v>
      </c>
      <c r="B51" s="72" t="s">
        <v>174</v>
      </c>
      <c r="C51" s="72" t="s">
        <v>173</v>
      </c>
      <c r="D51" s="90">
        <v>1272.4</v>
      </c>
      <c r="E51" s="90">
        <v>153.15</v>
      </c>
      <c r="F51" s="90">
        <v>24</v>
      </c>
      <c r="G51" s="88">
        <f t="shared" si="0"/>
        <v>1449.5500000000002</v>
      </c>
      <c r="H51" s="90">
        <v>156</v>
      </c>
      <c r="I51" s="90">
        <v>1288</v>
      </c>
    </row>
    <row r="52" spans="1:9" ht="15">
      <c r="A52" s="87">
        <v>44</v>
      </c>
      <c r="B52" s="94" t="s">
        <v>50</v>
      </c>
      <c r="C52" s="72" t="s">
        <v>51</v>
      </c>
      <c r="D52" s="88">
        <v>2215.7</v>
      </c>
      <c r="E52" s="88">
        <v>234.42</v>
      </c>
      <c r="F52" s="88">
        <v>36</v>
      </c>
      <c r="G52" s="88">
        <f t="shared" si="0"/>
        <v>2486.12</v>
      </c>
      <c r="H52" s="88">
        <v>284</v>
      </c>
      <c r="I52" s="88">
        <v>2268</v>
      </c>
    </row>
    <row r="53" spans="1:9" ht="15">
      <c r="A53" s="87">
        <v>45</v>
      </c>
      <c r="B53" s="94" t="s">
        <v>52</v>
      </c>
      <c r="C53" s="72" t="s">
        <v>53</v>
      </c>
      <c r="D53" s="88">
        <v>4528.7</v>
      </c>
      <c r="E53" s="88">
        <v>963</v>
      </c>
      <c r="F53" s="88">
        <v>96</v>
      </c>
      <c r="G53" s="88">
        <f t="shared" si="0"/>
        <v>5587.7</v>
      </c>
      <c r="H53" s="88">
        <v>800</v>
      </c>
      <c r="I53" s="88">
        <v>3655.5</v>
      </c>
    </row>
    <row r="54" spans="1:9" ht="30">
      <c r="A54" s="87">
        <v>46</v>
      </c>
      <c r="B54" s="94" t="s">
        <v>54</v>
      </c>
      <c r="C54" s="72" t="s">
        <v>55</v>
      </c>
      <c r="D54" s="88">
        <v>544.4</v>
      </c>
      <c r="E54" s="88">
        <v>125.85</v>
      </c>
      <c r="F54" s="88">
        <v>15</v>
      </c>
      <c r="G54" s="88">
        <f t="shared" si="0"/>
        <v>685.25</v>
      </c>
      <c r="H54" s="88">
        <v>134</v>
      </c>
      <c r="I54" s="88">
        <v>536</v>
      </c>
    </row>
    <row r="55" spans="1:9" ht="15">
      <c r="A55" s="87">
        <v>47</v>
      </c>
      <c r="B55" s="72" t="s">
        <v>58</v>
      </c>
      <c r="C55" s="72" t="s">
        <v>59</v>
      </c>
      <c r="D55" s="90">
        <v>263.2</v>
      </c>
      <c r="E55" s="90">
        <v>74.27</v>
      </c>
      <c r="F55" s="90">
        <v>19</v>
      </c>
      <c r="G55" s="88">
        <f t="shared" si="0"/>
        <v>356.46999999999997</v>
      </c>
      <c r="H55" s="90">
        <v>144</v>
      </c>
      <c r="I55" s="90">
        <v>476</v>
      </c>
    </row>
    <row r="56" spans="1:9" ht="15">
      <c r="A56" s="87">
        <v>48</v>
      </c>
      <c r="B56" s="72" t="s">
        <v>178</v>
      </c>
      <c r="C56" s="72" t="s">
        <v>177</v>
      </c>
      <c r="D56" s="88">
        <v>257.6</v>
      </c>
      <c r="E56" s="88">
        <v>106.28</v>
      </c>
      <c r="F56" s="88">
        <v>20</v>
      </c>
      <c r="G56" s="88">
        <f t="shared" si="0"/>
        <v>383.88</v>
      </c>
      <c r="H56" s="88">
        <v>121</v>
      </c>
      <c r="I56" s="88">
        <v>480</v>
      </c>
    </row>
    <row r="57" spans="1:9" ht="15">
      <c r="A57" s="87">
        <v>49</v>
      </c>
      <c r="B57" s="72" t="s">
        <v>180</v>
      </c>
      <c r="C57" s="72" t="s">
        <v>179</v>
      </c>
      <c r="D57" s="90">
        <v>915.56</v>
      </c>
      <c r="E57" s="90">
        <v>96.54</v>
      </c>
      <c r="F57" s="90">
        <v>24</v>
      </c>
      <c r="G57" s="88">
        <f t="shared" si="0"/>
        <v>1036.1</v>
      </c>
      <c r="H57" s="90">
        <v>160</v>
      </c>
      <c r="I57" s="90">
        <v>580</v>
      </c>
    </row>
    <row r="58" spans="1:9" ht="15">
      <c r="A58" s="87">
        <v>50</v>
      </c>
      <c r="B58" s="94" t="s">
        <v>60</v>
      </c>
      <c r="C58" s="72" t="s">
        <v>61</v>
      </c>
      <c r="D58" s="90">
        <v>2570</v>
      </c>
      <c r="E58" s="90">
        <v>293</v>
      </c>
      <c r="F58" s="90">
        <v>36</v>
      </c>
      <c r="G58" s="88">
        <f t="shared" si="0"/>
        <v>2899</v>
      </c>
      <c r="H58" s="90">
        <v>235</v>
      </c>
      <c r="I58" s="90">
        <v>1837</v>
      </c>
    </row>
    <row r="59" spans="1:9" ht="15">
      <c r="A59" s="87">
        <v>51</v>
      </c>
      <c r="B59" s="72" t="s">
        <v>62</v>
      </c>
      <c r="C59" s="72" t="s">
        <v>63</v>
      </c>
      <c r="D59" s="90">
        <v>725</v>
      </c>
      <c r="E59" s="90">
        <v>92.83</v>
      </c>
      <c r="F59" s="90">
        <v>20</v>
      </c>
      <c r="G59" s="88">
        <f t="shared" si="0"/>
        <v>837.83</v>
      </c>
      <c r="H59" s="90">
        <v>109</v>
      </c>
      <c r="I59" s="90">
        <v>534</v>
      </c>
    </row>
    <row r="60" spans="1:9" ht="15">
      <c r="A60" s="87">
        <v>52</v>
      </c>
      <c r="B60" s="94" t="s">
        <v>234</v>
      </c>
      <c r="C60" s="72" t="s">
        <v>235</v>
      </c>
      <c r="D60" s="88">
        <f>451.6+575.6+317.4</f>
        <v>1344.6</v>
      </c>
      <c r="E60" s="88">
        <f>38.58+38.58+38.58</f>
        <v>115.74</v>
      </c>
      <c r="F60" s="88">
        <v>43</v>
      </c>
      <c r="G60" s="88">
        <f t="shared" si="0"/>
        <v>1503.34</v>
      </c>
      <c r="H60" s="88">
        <f>148+148+148</f>
        <v>444</v>
      </c>
      <c r="I60" s="88">
        <f>620+620+620</f>
        <v>1860</v>
      </c>
    </row>
    <row r="61" spans="1:9" ht="15">
      <c r="A61" s="87">
        <v>53</v>
      </c>
      <c r="B61" s="94" t="s">
        <v>236</v>
      </c>
      <c r="C61" s="72" t="s">
        <v>237</v>
      </c>
      <c r="D61" s="90">
        <v>971.8</v>
      </c>
      <c r="E61" s="90">
        <v>138</v>
      </c>
      <c r="F61" s="90">
        <v>24</v>
      </c>
      <c r="G61" s="88">
        <f t="shared" si="0"/>
        <v>1133.8</v>
      </c>
      <c r="H61" s="90">
        <v>100</v>
      </c>
      <c r="I61" s="90">
        <v>1120</v>
      </c>
    </row>
    <row r="62" spans="1:9" ht="15">
      <c r="A62" s="87">
        <v>54</v>
      </c>
      <c r="B62" s="72" t="s">
        <v>66</v>
      </c>
      <c r="C62" s="72" t="s">
        <v>67</v>
      </c>
      <c r="D62" s="88">
        <v>826.8</v>
      </c>
      <c r="E62" s="88">
        <v>130</v>
      </c>
      <c r="F62" s="88">
        <v>24</v>
      </c>
      <c r="G62" s="88">
        <f t="shared" si="0"/>
        <v>980.8</v>
      </c>
      <c r="H62" s="88">
        <v>153</v>
      </c>
      <c r="I62" s="88">
        <v>832</v>
      </c>
    </row>
    <row r="63" spans="1:9" ht="15">
      <c r="A63" s="87">
        <v>55</v>
      </c>
      <c r="B63" s="94" t="s">
        <v>181</v>
      </c>
      <c r="C63" s="72" t="s">
        <v>182</v>
      </c>
      <c r="D63" s="88">
        <v>836.4</v>
      </c>
      <c r="E63" s="88">
        <v>140.14</v>
      </c>
      <c r="F63" s="88">
        <v>15</v>
      </c>
      <c r="G63" s="88">
        <f t="shared" si="0"/>
        <v>991.54</v>
      </c>
      <c r="H63" s="88">
        <v>149</v>
      </c>
      <c r="I63" s="88">
        <v>1152</v>
      </c>
    </row>
    <row r="64" spans="1:9" ht="15">
      <c r="A64" s="87">
        <v>56</v>
      </c>
      <c r="B64" s="94" t="s">
        <v>68</v>
      </c>
      <c r="C64" s="72" t="s">
        <v>69</v>
      </c>
      <c r="D64" s="88">
        <v>854.6</v>
      </c>
      <c r="E64" s="88">
        <v>99.97</v>
      </c>
      <c r="F64" s="88">
        <v>24</v>
      </c>
      <c r="G64" s="88">
        <f t="shared" si="0"/>
        <v>978.57</v>
      </c>
      <c r="H64" s="88">
        <v>158</v>
      </c>
      <c r="I64" s="88">
        <v>616</v>
      </c>
    </row>
    <row r="65" spans="1:9" ht="15">
      <c r="A65" s="87">
        <v>57</v>
      </c>
      <c r="B65" s="94" t="s">
        <v>70</v>
      </c>
      <c r="C65" s="72" t="s">
        <v>71</v>
      </c>
      <c r="D65" s="90">
        <v>762</v>
      </c>
      <c r="E65" s="90">
        <v>293.81</v>
      </c>
      <c r="F65" s="90">
        <v>36</v>
      </c>
      <c r="G65" s="88">
        <f t="shared" si="0"/>
        <v>1091.81</v>
      </c>
      <c r="H65" s="90">
        <v>266</v>
      </c>
      <c r="I65" s="90">
        <v>1320</v>
      </c>
    </row>
    <row r="66" spans="1:9" ht="15">
      <c r="A66" s="87">
        <v>58</v>
      </c>
      <c r="B66" s="72" t="s">
        <v>74</v>
      </c>
      <c r="C66" s="72" t="s">
        <v>75</v>
      </c>
      <c r="D66" s="90">
        <v>561.56</v>
      </c>
      <c r="E66" s="90">
        <v>134.37</v>
      </c>
      <c r="F66" s="90">
        <v>36</v>
      </c>
      <c r="G66" s="88">
        <f t="shared" si="0"/>
        <v>731.93</v>
      </c>
      <c r="H66" s="90">
        <v>252</v>
      </c>
      <c r="I66" s="90">
        <v>1112</v>
      </c>
    </row>
    <row r="67" spans="1:9" ht="15">
      <c r="A67" s="87">
        <v>59</v>
      </c>
      <c r="B67" s="94" t="s">
        <v>76</v>
      </c>
      <c r="C67" s="72" t="s">
        <v>77</v>
      </c>
      <c r="D67" s="90">
        <v>1015.2</v>
      </c>
      <c r="E67" s="90">
        <v>165</v>
      </c>
      <c r="F67" s="90">
        <v>24</v>
      </c>
      <c r="G67" s="88">
        <f t="shared" si="0"/>
        <v>1204.2</v>
      </c>
      <c r="H67" s="90">
        <v>149</v>
      </c>
      <c r="I67" s="90">
        <v>624</v>
      </c>
    </row>
    <row r="68" spans="1:9" ht="15">
      <c r="A68" s="87">
        <v>60</v>
      </c>
      <c r="B68" s="94" t="s">
        <v>144</v>
      </c>
      <c r="C68" s="72" t="s">
        <v>145</v>
      </c>
      <c r="D68" s="88">
        <v>1248.4</v>
      </c>
      <c r="E68" s="88">
        <v>126.71</v>
      </c>
      <c r="F68" s="88">
        <v>24</v>
      </c>
      <c r="G68" s="88">
        <f t="shared" si="0"/>
        <v>1399.1100000000001</v>
      </c>
      <c r="H68" s="88">
        <v>136</v>
      </c>
      <c r="I68" s="88">
        <v>804</v>
      </c>
    </row>
    <row r="69" spans="1:9" ht="30">
      <c r="A69" s="87">
        <v>61</v>
      </c>
      <c r="B69" s="94" t="s">
        <v>78</v>
      </c>
      <c r="C69" s="72" t="s">
        <v>79</v>
      </c>
      <c r="D69" s="90">
        <v>1070.4</v>
      </c>
      <c r="E69" s="90">
        <v>194.2</v>
      </c>
      <c r="F69" s="90">
        <v>24</v>
      </c>
      <c r="G69" s="88">
        <f t="shared" si="0"/>
        <v>1288.6000000000001</v>
      </c>
      <c r="H69" s="90">
        <v>158</v>
      </c>
      <c r="I69" s="90">
        <v>1264</v>
      </c>
    </row>
    <row r="70" spans="1:9" ht="15">
      <c r="A70" s="87">
        <v>62</v>
      </c>
      <c r="B70" s="94" t="s">
        <v>146</v>
      </c>
      <c r="C70" s="94" t="s">
        <v>147</v>
      </c>
      <c r="D70" s="88">
        <v>818</v>
      </c>
      <c r="E70" s="88">
        <v>115.86</v>
      </c>
      <c r="F70" s="88">
        <v>15</v>
      </c>
      <c r="G70" s="88">
        <f t="shared" si="0"/>
        <v>948.86</v>
      </c>
      <c r="H70" s="88">
        <v>122</v>
      </c>
      <c r="I70" s="88">
        <v>590</v>
      </c>
    </row>
    <row r="71" spans="1:9" ht="15">
      <c r="A71" s="87">
        <v>63</v>
      </c>
      <c r="B71" s="94" t="s">
        <v>82</v>
      </c>
      <c r="C71" s="72" t="s">
        <v>83</v>
      </c>
      <c r="D71" s="88">
        <v>587.6</v>
      </c>
      <c r="E71" s="88">
        <v>102.41</v>
      </c>
      <c r="F71" s="88">
        <v>15</v>
      </c>
      <c r="G71" s="88">
        <f t="shared" si="0"/>
        <v>705.01</v>
      </c>
      <c r="H71" s="88">
        <v>118</v>
      </c>
      <c r="I71" s="88">
        <v>530</v>
      </c>
    </row>
    <row r="72" spans="1:9" ht="30">
      <c r="A72" s="87">
        <v>64</v>
      </c>
      <c r="B72" s="94" t="s">
        <v>84</v>
      </c>
      <c r="C72" s="72" t="s">
        <v>85</v>
      </c>
      <c r="D72" s="90">
        <v>791</v>
      </c>
      <c r="E72" s="90">
        <v>170</v>
      </c>
      <c r="F72" s="90">
        <v>24</v>
      </c>
      <c r="G72" s="88">
        <f t="shared" si="0"/>
        <v>985</v>
      </c>
      <c r="H72" s="90">
        <v>135</v>
      </c>
      <c r="I72" s="90">
        <v>1116.5</v>
      </c>
    </row>
    <row r="73" spans="1:9" ht="15">
      <c r="A73" s="87">
        <v>65</v>
      </c>
      <c r="B73" s="94" t="s">
        <v>186</v>
      </c>
      <c r="C73" s="72" t="s">
        <v>275</v>
      </c>
      <c r="D73" s="88">
        <v>4070.72</v>
      </c>
      <c r="E73" s="88">
        <v>483.2</v>
      </c>
      <c r="F73" s="88">
        <v>60</v>
      </c>
      <c r="G73" s="88">
        <f t="shared" si="0"/>
        <v>4613.92</v>
      </c>
      <c r="H73" s="88">
        <v>613</v>
      </c>
      <c r="I73" s="88">
        <v>4992</v>
      </c>
    </row>
    <row r="74" spans="1:9" ht="15">
      <c r="A74" s="87">
        <v>66</v>
      </c>
      <c r="B74" s="94" t="s">
        <v>238</v>
      </c>
      <c r="C74" s="72" t="s">
        <v>239</v>
      </c>
      <c r="D74" s="90">
        <v>305.2</v>
      </c>
      <c r="E74" s="90">
        <v>86.43</v>
      </c>
      <c r="F74" s="90">
        <v>24</v>
      </c>
      <c r="G74" s="88">
        <f aca="true" t="shared" si="1" ref="G74:G114">D74+E74+F74</f>
        <v>415.63</v>
      </c>
      <c r="H74" s="90">
        <v>130</v>
      </c>
      <c r="I74" s="90">
        <v>556</v>
      </c>
    </row>
    <row r="75" spans="1:9" ht="15">
      <c r="A75" s="87">
        <v>67</v>
      </c>
      <c r="B75" s="94" t="s">
        <v>240</v>
      </c>
      <c r="C75" s="72" t="s">
        <v>241</v>
      </c>
      <c r="D75" s="90">
        <v>1336</v>
      </c>
      <c r="E75" s="90">
        <v>392</v>
      </c>
      <c r="F75" s="90">
        <v>24</v>
      </c>
      <c r="G75" s="88">
        <f t="shared" si="1"/>
        <v>1752</v>
      </c>
      <c r="H75" s="90">
        <v>152</v>
      </c>
      <c r="I75" s="90">
        <v>1012</v>
      </c>
    </row>
    <row r="76" spans="1:9" ht="15">
      <c r="A76" s="87">
        <v>68</v>
      </c>
      <c r="B76" s="72" t="s">
        <v>190</v>
      </c>
      <c r="C76" s="72" t="s">
        <v>189</v>
      </c>
      <c r="D76" s="88">
        <v>953.8</v>
      </c>
      <c r="E76" s="88">
        <v>385.27</v>
      </c>
      <c r="F76" s="88">
        <v>24</v>
      </c>
      <c r="G76" s="88">
        <f t="shared" si="1"/>
        <v>1363.07</v>
      </c>
      <c r="H76" s="88">
        <v>150</v>
      </c>
      <c r="I76" s="88">
        <v>793.5</v>
      </c>
    </row>
    <row r="77" spans="1:9" ht="15">
      <c r="A77" s="87">
        <v>69</v>
      </c>
      <c r="B77" s="94" t="s">
        <v>93</v>
      </c>
      <c r="C77" s="72" t="s">
        <v>94</v>
      </c>
      <c r="D77" s="90">
        <v>123.56</v>
      </c>
      <c r="E77" s="90">
        <v>1104.2</v>
      </c>
      <c r="F77" s="90">
        <v>24</v>
      </c>
      <c r="G77" s="88">
        <f t="shared" si="1"/>
        <v>1251.76</v>
      </c>
      <c r="H77" s="90">
        <v>153</v>
      </c>
      <c r="I77" s="90">
        <v>1264</v>
      </c>
    </row>
    <row r="78" spans="1:9" ht="15">
      <c r="A78" s="87">
        <v>70</v>
      </c>
      <c r="B78" s="94" t="s">
        <v>95</v>
      </c>
      <c r="C78" s="94" t="s">
        <v>96</v>
      </c>
      <c r="D78" s="90">
        <v>1258.8</v>
      </c>
      <c r="E78" s="90">
        <v>206.13</v>
      </c>
      <c r="F78" s="90">
        <v>36</v>
      </c>
      <c r="G78" s="88">
        <f t="shared" si="1"/>
        <v>1500.9299999999998</v>
      </c>
      <c r="H78" s="90">
        <v>246</v>
      </c>
      <c r="I78" s="90">
        <v>1344</v>
      </c>
    </row>
    <row r="79" spans="1:9" ht="15">
      <c r="A79" s="87">
        <v>71</v>
      </c>
      <c r="B79" s="94" t="s">
        <v>97</v>
      </c>
      <c r="C79" s="72" t="s">
        <v>98</v>
      </c>
      <c r="D79" s="90">
        <f>279.86+319.8</f>
        <v>599.6600000000001</v>
      </c>
      <c r="E79" s="90">
        <f>54.65+82.5</f>
        <v>137.15</v>
      </c>
      <c r="F79" s="90">
        <v>36</v>
      </c>
      <c r="G79" s="88">
        <f t="shared" si="1"/>
        <v>772.8100000000001</v>
      </c>
      <c r="H79" s="90">
        <f>99+142</f>
        <v>241</v>
      </c>
      <c r="I79" s="90">
        <f>396+848</f>
        <v>1244</v>
      </c>
    </row>
    <row r="80" spans="1:9" ht="15">
      <c r="A80" s="87">
        <v>72</v>
      </c>
      <c r="B80" s="94" t="s">
        <v>242</v>
      </c>
      <c r="C80" s="72" t="s">
        <v>243</v>
      </c>
      <c r="D80" s="90">
        <v>1297</v>
      </c>
      <c r="E80" s="90">
        <v>89.27</v>
      </c>
      <c r="F80" s="90">
        <v>24</v>
      </c>
      <c r="G80" s="88">
        <f t="shared" si="1"/>
        <v>1410.27</v>
      </c>
      <c r="H80" s="90">
        <v>134</v>
      </c>
      <c r="I80" s="90">
        <v>556</v>
      </c>
    </row>
    <row r="81" spans="1:9" ht="15">
      <c r="A81" s="87">
        <v>73</v>
      </c>
      <c r="B81" s="94" t="s">
        <v>148</v>
      </c>
      <c r="C81" s="94" t="s">
        <v>276</v>
      </c>
      <c r="D81" s="88">
        <v>1072.89</v>
      </c>
      <c r="E81" s="88">
        <v>109.85</v>
      </c>
      <c r="F81" s="88">
        <v>24</v>
      </c>
      <c r="G81" s="88">
        <f t="shared" si="1"/>
        <v>1206.74</v>
      </c>
      <c r="H81" s="88">
        <v>152</v>
      </c>
      <c r="I81" s="88">
        <v>1288</v>
      </c>
    </row>
    <row r="82" spans="1:9" ht="15">
      <c r="A82" s="87">
        <v>74</v>
      </c>
      <c r="B82" s="94" t="s">
        <v>99</v>
      </c>
      <c r="C82" s="94" t="s">
        <v>100</v>
      </c>
      <c r="D82" s="90">
        <v>395</v>
      </c>
      <c r="E82" s="90">
        <v>110</v>
      </c>
      <c r="F82" s="90">
        <v>15</v>
      </c>
      <c r="G82" s="88">
        <f t="shared" si="1"/>
        <v>520</v>
      </c>
      <c r="H82" s="90">
        <v>60</v>
      </c>
      <c r="I82" s="90">
        <v>520</v>
      </c>
    </row>
    <row r="83" spans="1:9" ht="15">
      <c r="A83" s="87">
        <v>75</v>
      </c>
      <c r="B83" s="94" t="s">
        <v>101</v>
      </c>
      <c r="C83" s="72" t="s">
        <v>102</v>
      </c>
      <c r="D83" s="90">
        <v>439.4</v>
      </c>
      <c r="E83" s="90">
        <v>88.46</v>
      </c>
      <c r="F83" s="90">
        <v>24</v>
      </c>
      <c r="G83" s="88">
        <f t="shared" si="1"/>
        <v>551.86</v>
      </c>
      <c r="H83" s="90">
        <v>145</v>
      </c>
      <c r="I83" s="90">
        <v>580</v>
      </c>
    </row>
    <row r="84" spans="1:9" ht="15">
      <c r="A84" s="87">
        <v>76</v>
      </c>
      <c r="B84" s="94" t="s">
        <v>103</v>
      </c>
      <c r="C84" s="95" t="s">
        <v>134</v>
      </c>
      <c r="D84" s="90">
        <v>444</v>
      </c>
      <c r="E84" s="90">
        <v>113</v>
      </c>
      <c r="F84" s="90">
        <v>15</v>
      </c>
      <c r="G84" s="88">
        <f t="shared" si="1"/>
        <v>572</v>
      </c>
      <c r="H84" s="90">
        <v>95</v>
      </c>
      <c r="I84" s="90">
        <v>467</v>
      </c>
    </row>
    <row r="85" spans="1:9" ht="15">
      <c r="A85" s="87">
        <v>77</v>
      </c>
      <c r="B85" s="96" t="s">
        <v>244</v>
      </c>
      <c r="C85" s="97" t="s">
        <v>245</v>
      </c>
      <c r="D85" s="88">
        <v>1241.2</v>
      </c>
      <c r="E85" s="88">
        <v>214.27</v>
      </c>
      <c r="F85" s="90">
        <v>48</v>
      </c>
      <c r="G85" s="88">
        <f t="shared" si="1"/>
        <v>1503.47</v>
      </c>
      <c r="H85" s="88">
        <v>396</v>
      </c>
      <c r="I85" s="88">
        <v>2923.5</v>
      </c>
    </row>
    <row r="86" spans="1:9" ht="15">
      <c r="A86" s="87">
        <v>78</v>
      </c>
      <c r="B86" s="94" t="s">
        <v>194</v>
      </c>
      <c r="C86" s="72" t="s">
        <v>193</v>
      </c>
      <c r="D86" s="88">
        <v>643.2</v>
      </c>
      <c r="E86" s="88">
        <v>99.7</v>
      </c>
      <c r="F86" s="88">
        <v>24</v>
      </c>
      <c r="G86" s="88">
        <f t="shared" si="1"/>
        <v>766.9000000000001</v>
      </c>
      <c r="H86" s="88">
        <v>159</v>
      </c>
      <c r="I86" s="88">
        <v>966</v>
      </c>
    </row>
    <row r="87" spans="1:9" ht="15">
      <c r="A87" s="87">
        <v>79</v>
      </c>
      <c r="B87" s="72" t="s">
        <v>196</v>
      </c>
      <c r="C87" s="72" t="s">
        <v>195</v>
      </c>
      <c r="D87" s="90">
        <v>473.72</v>
      </c>
      <c r="E87" s="90">
        <v>247.85</v>
      </c>
      <c r="F87" s="90">
        <v>15</v>
      </c>
      <c r="G87" s="88">
        <f t="shared" si="1"/>
        <v>736.57</v>
      </c>
      <c r="H87" s="90">
        <v>128</v>
      </c>
      <c r="I87" s="90">
        <v>512</v>
      </c>
    </row>
    <row r="88" spans="1:9" ht="15">
      <c r="A88" s="87">
        <v>80</v>
      </c>
      <c r="B88" s="94" t="s">
        <v>149</v>
      </c>
      <c r="C88" s="72" t="s">
        <v>150</v>
      </c>
      <c r="D88" s="90">
        <v>2008.56</v>
      </c>
      <c r="E88" s="90">
        <v>169.36</v>
      </c>
      <c r="F88" s="90">
        <v>36</v>
      </c>
      <c r="G88" s="88">
        <f t="shared" si="1"/>
        <v>2213.92</v>
      </c>
      <c r="H88" s="90">
        <v>289</v>
      </c>
      <c r="I88" s="90">
        <v>2049.5</v>
      </c>
    </row>
    <row r="89" spans="1:9" ht="15">
      <c r="A89" s="87">
        <v>81</v>
      </c>
      <c r="B89" s="94" t="s">
        <v>151</v>
      </c>
      <c r="C89" s="98" t="s">
        <v>152</v>
      </c>
      <c r="D89" s="90">
        <v>944.2</v>
      </c>
      <c r="E89" s="90">
        <v>250</v>
      </c>
      <c r="F89" s="90">
        <v>24</v>
      </c>
      <c r="G89" s="88">
        <f t="shared" si="1"/>
        <v>1218.2</v>
      </c>
      <c r="H89" s="90">
        <v>153</v>
      </c>
      <c r="I89" s="88">
        <v>636</v>
      </c>
    </row>
    <row r="90" spans="1:9" ht="15">
      <c r="A90" s="87">
        <v>82</v>
      </c>
      <c r="B90" s="94" t="s">
        <v>153</v>
      </c>
      <c r="C90" s="98" t="s">
        <v>154</v>
      </c>
      <c r="D90" s="90">
        <v>998.2</v>
      </c>
      <c r="E90" s="90">
        <v>113.57</v>
      </c>
      <c r="F90" s="90">
        <v>24</v>
      </c>
      <c r="G90" s="88">
        <f t="shared" si="1"/>
        <v>1135.77</v>
      </c>
      <c r="H90" s="90">
        <v>152</v>
      </c>
      <c r="I90" s="90">
        <v>980</v>
      </c>
    </row>
    <row r="91" spans="1:9" ht="15">
      <c r="A91" s="87">
        <v>83</v>
      </c>
      <c r="B91" s="72" t="s">
        <v>198</v>
      </c>
      <c r="C91" s="72" t="s">
        <v>197</v>
      </c>
      <c r="D91" s="88">
        <v>967.8</v>
      </c>
      <c r="E91" s="88">
        <v>174.45</v>
      </c>
      <c r="F91" s="88">
        <v>36</v>
      </c>
      <c r="G91" s="88">
        <f t="shared" si="1"/>
        <v>1178.25</v>
      </c>
      <c r="H91" s="88">
        <v>242</v>
      </c>
      <c r="I91" s="88">
        <v>1550.5</v>
      </c>
    </row>
    <row r="92" spans="1:9" ht="15">
      <c r="A92" s="87">
        <v>84</v>
      </c>
      <c r="B92" s="99" t="s">
        <v>110</v>
      </c>
      <c r="C92" s="100" t="s">
        <v>111</v>
      </c>
      <c r="D92" s="90">
        <v>1441.3</v>
      </c>
      <c r="E92" s="90">
        <v>264.4</v>
      </c>
      <c r="F92" s="90">
        <v>36</v>
      </c>
      <c r="G92" s="88">
        <f t="shared" si="1"/>
        <v>1741.6999999999998</v>
      </c>
      <c r="H92" s="90">
        <v>238</v>
      </c>
      <c r="I92" s="90">
        <v>963</v>
      </c>
    </row>
    <row r="93" spans="1:9" ht="15">
      <c r="A93" s="87">
        <v>85</v>
      </c>
      <c r="B93" s="99" t="s">
        <v>112</v>
      </c>
      <c r="C93" s="100" t="s">
        <v>113</v>
      </c>
      <c r="D93" s="90">
        <v>891.76</v>
      </c>
      <c r="E93" s="90">
        <v>198.52</v>
      </c>
      <c r="F93" s="90">
        <v>36</v>
      </c>
      <c r="G93" s="88">
        <f t="shared" si="1"/>
        <v>1126.28</v>
      </c>
      <c r="H93" s="90">
        <v>427</v>
      </c>
      <c r="I93" s="90">
        <v>2010</v>
      </c>
    </row>
    <row r="94" spans="1:9" ht="15">
      <c r="A94" s="87">
        <v>86</v>
      </c>
      <c r="B94" s="72" t="s">
        <v>202</v>
      </c>
      <c r="C94" s="72" t="s">
        <v>201</v>
      </c>
      <c r="D94" s="88">
        <v>1156.4</v>
      </c>
      <c r="E94" s="88">
        <v>486</v>
      </c>
      <c r="F94" s="88">
        <v>22</v>
      </c>
      <c r="G94" s="88">
        <f t="shared" si="1"/>
        <v>1664.4</v>
      </c>
      <c r="H94" s="88">
        <v>207</v>
      </c>
      <c r="I94" s="88">
        <v>976</v>
      </c>
    </row>
    <row r="95" spans="1:9" ht="15">
      <c r="A95" s="87">
        <v>87</v>
      </c>
      <c r="B95" s="99" t="s">
        <v>246</v>
      </c>
      <c r="C95" s="100" t="s">
        <v>247</v>
      </c>
      <c r="D95" s="88">
        <v>749</v>
      </c>
      <c r="E95" s="88">
        <v>188.6</v>
      </c>
      <c r="F95" s="88">
        <v>24</v>
      </c>
      <c r="G95" s="88">
        <f t="shared" si="1"/>
        <v>961.6</v>
      </c>
      <c r="H95" s="88">
        <v>147</v>
      </c>
      <c r="I95" s="88">
        <v>669</v>
      </c>
    </row>
    <row r="96" spans="1:9" ht="15">
      <c r="A96" s="87">
        <v>88</v>
      </c>
      <c r="B96" s="99" t="s">
        <v>248</v>
      </c>
      <c r="C96" s="100" t="s">
        <v>249</v>
      </c>
      <c r="D96" s="88">
        <v>952.4</v>
      </c>
      <c r="E96" s="88">
        <v>136.57</v>
      </c>
      <c r="F96" s="88">
        <v>24</v>
      </c>
      <c r="G96" s="88">
        <f t="shared" si="1"/>
        <v>1112.97</v>
      </c>
      <c r="H96" s="88">
        <v>98</v>
      </c>
      <c r="I96" s="88">
        <v>358.5</v>
      </c>
    </row>
    <row r="97" spans="1:9" ht="15">
      <c r="A97" s="87">
        <v>89</v>
      </c>
      <c r="B97" s="94" t="s">
        <v>211</v>
      </c>
      <c r="C97" s="72" t="s">
        <v>210</v>
      </c>
      <c r="D97" s="88">
        <v>1260.8</v>
      </c>
      <c r="E97" s="88">
        <v>122.36</v>
      </c>
      <c r="F97" s="88">
        <v>24</v>
      </c>
      <c r="G97" s="88">
        <f t="shared" si="1"/>
        <v>1407.1599999999999</v>
      </c>
      <c r="H97" s="88">
        <v>150</v>
      </c>
      <c r="I97" s="88">
        <v>1131</v>
      </c>
    </row>
    <row r="98" spans="1:9" ht="15">
      <c r="A98" s="87">
        <v>90</v>
      </c>
      <c r="B98" s="99" t="s">
        <v>277</v>
      </c>
      <c r="C98" s="100" t="s">
        <v>278</v>
      </c>
      <c r="D98" s="90">
        <f>738.8+867.4</f>
        <v>1606.1999999999998</v>
      </c>
      <c r="E98" s="90">
        <f>173+69.99</f>
        <v>242.99</v>
      </c>
      <c r="F98" s="90">
        <v>36</v>
      </c>
      <c r="G98" s="88">
        <f>D98+E98+F98</f>
        <v>1885.1899999999998</v>
      </c>
      <c r="H98" s="90">
        <f>142+129</f>
        <v>271</v>
      </c>
      <c r="I98" s="90">
        <f>891+698</f>
        <v>1589</v>
      </c>
    </row>
    <row r="99" spans="1:9" ht="15">
      <c r="A99" s="87">
        <v>91</v>
      </c>
      <c r="B99" s="94" t="s">
        <v>279</v>
      </c>
      <c r="C99" s="72" t="s">
        <v>280</v>
      </c>
      <c r="D99" s="88">
        <f>954+556+1070+1090.6+969+1024</f>
        <v>5663.6</v>
      </c>
      <c r="E99" s="88">
        <f>95+139.43+141+194+112.57+109.93</f>
        <v>791.9300000000001</v>
      </c>
      <c r="F99" s="88">
        <v>82</v>
      </c>
      <c r="G99" s="88">
        <f t="shared" si="1"/>
        <v>6537.530000000001</v>
      </c>
      <c r="H99" s="88">
        <f>141+147+144+154+153+138</f>
        <v>877</v>
      </c>
      <c r="I99" s="88">
        <f>624+780+780+780+780+780</f>
        <v>4524</v>
      </c>
    </row>
    <row r="100" spans="1:9" ht="15">
      <c r="A100" s="87">
        <v>92</v>
      </c>
      <c r="B100" s="94" t="s">
        <v>281</v>
      </c>
      <c r="C100" s="72" t="s">
        <v>282</v>
      </c>
      <c r="D100" s="88">
        <v>660.3</v>
      </c>
      <c r="E100" s="88">
        <v>102.14</v>
      </c>
      <c r="F100" s="88">
        <v>24</v>
      </c>
      <c r="G100" s="88">
        <f t="shared" si="1"/>
        <v>786.4399999999999</v>
      </c>
      <c r="H100" s="88">
        <v>156</v>
      </c>
      <c r="I100" s="88">
        <v>612</v>
      </c>
    </row>
    <row r="101" spans="1:9" ht="15">
      <c r="A101" s="87">
        <v>93</v>
      </c>
      <c r="B101" s="99" t="s">
        <v>283</v>
      </c>
      <c r="C101" s="100" t="s">
        <v>284</v>
      </c>
      <c r="D101" s="88">
        <v>1156.48</v>
      </c>
      <c r="E101" s="90">
        <v>138</v>
      </c>
      <c r="F101" s="90">
        <v>24</v>
      </c>
      <c r="G101" s="88">
        <f t="shared" si="1"/>
        <v>1318.48</v>
      </c>
      <c r="H101" s="90">
        <v>156</v>
      </c>
      <c r="I101" s="90">
        <v>981.5</v>
      </c>
    </row>
    <row r="102" spans="1:9" ht="15">
      <c r="A102" s="87">
        <v>94</v>
      </c>
      <c r="B102" s="94" t="s">
        <v>285</v>
      </c>
      <c r="C102" s="72" t="s">
        <v>286</v>
      </c>
      <c r="D102" s="101">
        <v>516.16</v>
      </c>
      <c r="E102" s="101">
        <v>126</v>
      </c>
      <c r="F102" s="101">
        <v>16</v>
      </c>
      <c r="G102" s="88">
        <f t="shared" si="1"/>
        <v>658.16</v>
      </c>
      <c r="H102" s="101">
        <v>112</v>
      </c>
      <c r="I102" s="101">
        <v>548</v>
      </c>
    </row>
    <row r="103" spans="1:9" ht="30">
      <c r="A103" s="87">
        <v>95</v>
      </c>
      <c r="B103" s="102" t="s">
        <v>287</v>
      </c>
      <c r="C103" s="103" t="s">
        <v>288</v>
      </c>
      <c r="D103" s="90">
        <v>962</v>
      </c>
      <c r="E103" s="90">
        <v>123</v>
      </c>
      <c r="F103" s="90">
        <v>24</v>
      </c>
      <c r="G103" s="88">
        <f t="shared" si="1"/>
        <v>1109</v>
      </c>
      <c r="H103" s="90">
        <v>147</v>
      </c>
      <c r="I103" s="90">
        <v>867</v>
      </c>
    </row>
    <row r="104" spans="1:14" ht="15">
      <c r="A104" s="87">
        <v>96</v>
      </c>
      <c r="B104" s="102" t="s">
        <v>289</v>
      </c>
      <c r="C104" s="102" t="s">
        <v>290</v>
      </c>
      <c r="D104" s="90">
        <v>1147.4</v>
      </c>
      <c r="E104" s="90">
        <v>69.97</v>
      </c>
      <c r="F104" s="90">
        <v>24</v>
      </c>
      <c r="G104" s="88">
        <f t="shared" si="1"/>
        <v>1241.3700000000001</v>
      </c>
      <c r="H104" s="90">
        <v>137</v>
      </c>
      <c r="I104" s="90">
        <v>748.5</v>
      </c>
      <c r="L104" s="10"/>
      <c r="M104" s="10"/>
      <c r="N104" s="10"/>
    </row>
    <row r="105" spans="1:14" ht="15">
      <c r="A105" s="87">
        <v>97</v>
      </c>
      <c r="B105" s="67" t="s">
        <v>307</v>
      </c>
      <c r="C105" s="68" t="s">
        <v>315</v>
      </c>
      <c r="D105" s="90">
        <v>735</v>
      </c>
      <c r="E105" s="90">
        <v>91</v>
      </c>
      <c r="F105" s="90">
        <v>24</v>
      </c>
      <c r="G105" s="88">
        <f t="shared" si="1"/>
        <v>850</v>
      </c>
      <c r="H105" s="90">
        <v>88</v>
      </c>
      <c r="I105" s="90">
        <v>348</v>
      </c>
      <c r="L105" s="10"/>
      <c r="M105" s="80"/>
      <c r="N105" s="10"/>
    </row>
    <row r="106" spans="1:14" ht="15">
      <c r="A106" s="87">
        <v>98</v>
      </c>
      <c r="B106" s="67" t="s">
        <v>308</v>
      </c>
      <c r="C106" s="68" t="s">
        <v>316</v>
      </c>
      <c r="D106" s="90">
        <v>616.8</v>
      </c>
      <c r="E106" s="90">
        <v>86</v>
      </c>
      <c r="F106" s="90">
        <v>17</v>
      </c>
      <c r="G106" s="88">
        <f t="shared" si="1"/>
        <v>719.8</v>
      </c>
      <c r="H106" s="90">
        <v>147</v>
      </c>
      <c r="I106" s="90">
        <v>684</v>
      </c>
      <c r="L106" s="10"/>
      <c r="M106" s="10"/>
      <c r="N106" s="10"/>
    </row>
    <row r="107" spans="1:9" ht="15">
      <c r="A107" s="87">
        <v>99</v>
      </c>
      <c r="B107" s="67" t="s">
        <v>309</v>
      </c>
      <c r="C107" s="68" t="s">
        <v>317</v>
      </c>
      <c r="D107" s="90">
        <v>874.8</v>
      </c>
      <c r="E107" s="90">
        <v>212.26</v>
      </c>
      <c r="F107" s="90">
        <v>24</v>
      </c>
      <c r="G107" s="88">
        <f t="shared" si="1"/>
        <v>1111.06</v>
      </c>
      <c r="H107" s="90">
        <v>152</v>
      </c>
      <c r="I107" s="90">
        <v>600</v>
      </c>
    </row>
    <row r="108" spans="1:9" ht="15">
      <c r="A108" s="87">
        <v>100</v>
      </c>
      <c r="B108" s="67" t="s">
        <v>310</v>
      </c>
      <c r="C108" s="68" t="s">
        <v>318</v>
      </c>
      <c r="D108" s="90">
        <v>855.6</v>
      </c>
      <c r="E108" s="90">
        <v>85.27</v>
      </c>
      <c r="F108" s="90">
        <v>17</v>
      </c>
      <c r="G108" s="88">
        <f t="shared" si="1"/>
        <v>957.87</v>
      </c>
      <c r="H108" s="90">
        <v>147</v>
      </c>
      <c r="I108" s="90">
        <v>736</v>
      </c>
    </row>
    <row r="109" spans="1:9" ht="15">
      <c r="A109" s="87">
        <v>101</v>
      </c>
      <c r="B109" s="67" t="s">
        <v>311</v>
      </c>
      <c r="C109" s="68" t="s">
        <v>319</v>
      </c>
      <c r="D109" s="90">
        <v>682.36</v>
      </c>
      <c r="E109" s="90">
        <v>119.41</v>
      </c>
      <c r="F109" s="90">
        <v>24</v>
      </c>
      <c r="G109" s="88">
        <f t="shared" si="1"/>
        <v>825.77</v>
      </c>
      <c r="H109" s="90">
        <v>141</v>
      </c>
      <c r="I109" s="90">
        <v>642</v>
      </c>
    </row>
    <row r="110" spans="1:9" ht="15">
      <c r="A110" s="87">
        <v>102</v>
      </c>
      <c r="B110" s="67" t="s">
        <v>312</v>
      </c>
      <c r="C110" s="68" t="s">
        <v>320</v>
      </c>
      <c r="D110" s="90">
        <v>551.2</v>
      </c>
      <c r="E110" s="90">
        <v>111.41</v>
      </c>
      <c r="F110" s="90">
        <v>24</v>
      </c>
      <c r="G110" s="88">
        <f t="shared" si="1"/>
        <v>686.61</v>
      </c>
      <c r="H110" s="90">
        <v>158</v>
      </c>
      <c r="I110" s="90">
        <v>607</v>
      </c>
    </row>
    <row r="111" spans="1:9" ht="15">
      <c r="A111" s="87">
        <v>103</v>
      </c>
      <c r="B111" s="67" t="s">
        <v>313</v>
      </c>
      <c r="C111" s="68" t="s">
        <v>321</v>
      </c>
      <c r="D111" s="90">
        <v>752</v>
      </c>
      <c r="E111" s="90">
        <v>141.69</v>
      </c>
      <c r="F111" s="90">
        <v>24</v>
      </c>
      <c r="G111" s="88">
        <f t="shared" si="1"/>
        <v>917.69</v>
      </c>
      <c r="H111" s="90">
        <v>153</v>
      </c>
      <c r="I111" s="90">
        <v>659</v>
      </c>
    </row>
    <row r="112" spans="1:9" ht="15">
      <c r="A112" s="87">
        <v>104</v>
      </c>
      <c r="B112" s="69" t="s">
        <v>314</v>
      </c>
      <c r="C112" s="68" t="s">
        <v>322</v>
      </c>
      <c r="D112" s="90">
        <v>415.16</v>
      </c>
      <c r="E112" s="90">
        <v>114</v>
      </c>
      <c r="F112" s="90">
        <v>22</v>
      </c>
      <c r="G112" s="88">
        <f t="shared" si="1"/>
        <v>551.1600000000001</v>
      </c>
      <c r="H112" s="90">
        <v>84</v>
      </c>
      <c r="I112" s="90">
        <v>415.16</v>
      </c>
    </row>
    <row r="113" spans="1:9" ht="28.5">
      <c r="A113" s="87">
        <v>105</v>
      </c>
      <c r="B113" s="77" t="s">
        <v>333</v>
      </c>
      <c r="C113" s="75" t="s">
        <v>334</v>
      </c>
      <c r="D113" s="90">
        <v>501.6</v>
      </c>
      <c r="E113" s="90">
        <v>246.7</v>
      </c>
      <c r="F113" s="90">
        <v>24</v>
      </c>
      <c r="G113" s="88">
        <f t="shared" si="1"/>
        <v>772.3</v>
      </c>
      <c r="H113" s="90">
        <v>107</v>
      </c>
      <c r="I113" s="90">
        <v>490.5</v>
      </c>
    </row>
    <row r="114" spans="1:9" ht="15">
      <c r="A114" s="87">
        <v>106</v>
      </c>
      <c r="B114" s="77" t="s">
        <v>339</v>
      </c>
      <c r="C114" s="75" t="s">
        <v>340</v>
      </c>
      <c r="D114" s="90">
        <v>388.04</v>
      </c>
      <c r="E114" s="90">
        <v>95.99</v>
      </c>
      <c r="F114" s="90">
        <v>20</v>
      </c>
      <c r="G114" s="88">
        <f t="shared" si="1"/>
        <v>504.03000000000003</v>
      </c>
      <c r="H114" s="90">
        <v>107</v>
      </c>
      <c r="I114" s="90">
        <v>0</v>
      </c>
    </row>
    <row r="115" spans="1:9" s="2" customFormat="1" ht="15.75">
      <c r="A115" s="4"/>
      <c r="B115" s="70"/>
      <c r="C115" s="71" t="s">
        <v>118</v>
      </c>
      <c r="D115" s="6">
        <f aca="true" t="shared" si="2" ref="D115:I115">SUM(D9:D114)</f>
        <v>126892.26999999999</v>
      </c>
      <c r="E115" s="6">
        <f t="shared" si="2"/>
        <v>23274.460000000006</v>
      </c>
      <c r="F115" s="6">
        <f t="shared" si="2"/>
        <v>3012</v>
      </c>
      <c r="G115" s="6">
        <f t="shared" si="2"/>
        <v>153178.72999999998</v>
      </c>
      <c r="H115" s="6">
        <f t="shared" si="2"/>
        <v>22157</v>
      </c>
      <c r="I115" s="6">
        <f t="shared" si="2"/>
        <v>128452.66</v>
      </c>
    </row>
  </sheetData>
  <sheetProtection/>
  <mergeCells count="5">
    <mergeCell ref="A7:A8"/>
    <mergeCell ref="B7:B8"/>
    <mergeCell ref="C7:C8"/>
    <mergeCell ref="D7:G7"/>
    <mergeCell ref="H7:I7"/>
  </mergeCells>
  <printOptions horizontalCentered="1"/>
  <pageMargins left="0.75" right="0.75" top="0.5" bottom="0.5" header="0" footer="0"/>
  <pageSetup fitToHeight="3" horizontalDpi="300" verticalDpi="300" orientation="landscape" paperSize="9" scale="50" r:id="rId1"/>
  <headerFooter alignWithMargins="0">
    <oddHeader>&amp;R
</oddHeader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M49"/>
  <sheetViews>
    <sheetView zoomScalePageLayoutView="0" workbookViewId="0" topLeftCell="A1">
      <pane xSplit="3" ySplit="9" topLeftCell="D3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L44" sqref="L44"/>
    </sheetView>
  </sheetViews>
  <sheetFormatPr defaultColWidth="9.140625" defaultRowHeight="15"/>
  <cols>
    <col min="1" max="1" width="9.140625" style="15" customWidth="1"/>
    <col min="2" max="2" width="13.00390625" style="18" customWidth="1"/>
    <col min="3" max="3" width="34.421875" style="19" customWidth="1"/>
    <col min="4" max="7" width="15.7109375" style="15" customWidth="1"/>
    <col min="8" max="8" width="37.00390625" style="15" customWidth="1"/>
    <col min="9" max="12" width="9.140625" style="15" customWidth="1"/>
    <col min="13" max="13" width="9.7109375" style="15" bestFit="1" customWidth="1"/>
    <col min="14" max="16384" width="9.140625" style="15" customWidth="1"/>
  </cols>
  <sheetData>
    <row r="2" spans="2:3" s="10" customFormat="1" ht="15">
      <c r="B2" s="11"/>
      <c r="C2" s="12"/>
    </row>
    <row r="3" spans="2:3" s="10" customFormat="1" ht="15">
      <c r="B3" s="11"/>
      <c r="C3" s="12"/>
    </row>
    <row r="4" spans="2:3" s="10" customFormat="1" ht="15">
      <c r="B4" s="11"/>
      <c r="C4" s="12"/>
    </row>
    <row r="5" spans="2:3" s="10" customFormat="1" ht="15.75">
      <c r="B5" s="13"/>
      <c r="C5" s="14" t="s">
        <v>124</v>
      </c>
    </row>
    <row r="6" spans="2:3" s="10" customFormat="1" ht="15.75">
      <c r="B6" s="11"/>
      <c r="C6" s="14" t="s">
        <v>135</v>
      </c>
    </row>
    <row r="7" spans="2:3" s="10" customFormat="1" ht="38.25" customHeight="1">
      <c r="B7" s="11"/>
      <c r="C7" s="12"/>
    </row>
    <row r="8" spans="1:8" s="2" customFormat="1" ht="49.5" customHeight="1">
      <c r="A8" s="141" t="s">
        <v>1</v>
      </c>
      <c r="B8" s="142" t="s">
        <v>2</v>
      </c>
      <c r="C8" s="144" t="s">
        <v>128</v>
      </c>
      <c r="D8" s="145" t="s">
        <v>350</v>
      </c>
      <c r="E8" s="146"/>
      <c r="F8" s="146"/>
      <c r="G8" s="147"/>
      <c r="H8" s="105" t="s">
        <v>351</v>
      </c>
    </row>
    <row r="9" spans="1:8" s="63" customFormat="1" ht="77.25" customHeight="1" thickBot="1">
      <c r="A9" s="141"/>
      <c r="B9" s="143"/>
      <c r="C9" s="144"/>
      <c r="D9" s="106" t="s">
        <v>129</v>
      </c>
      <c r="E9" s="107" t="s">
        <v>130</v>
      </c>
      <c r="F9" s="108" t="s">
        <v>131</v>
      </c>
      <c r="G9" s="108" t="s">
        <v>118</v>
      </c>
      <c r="H9" s="109" t="s">
        <v>352</v>
      </c>
    </row>
    <row r="10" spans="1:8" ht="15.75" thickTop="1">
      <c r="A10" s="110">
        <v>1</v>
      </c>
      <c r="B10" s="92" t="s">
        <v>214</v>
      </c>
      <c r="C10" s="92" t="s">
        <v>215</v>
      </c>
      <c r="D10" s="111">
        <v>55</v>
      </c>
      <c r="E10" s="111">
        <v>50.8</v>
      </c>
      <c r="F10" s="111"/>
      <c r="G10" s="111">
        <f>D10+E10+F10</f>
        <v>105.8</v>
      </c>
      <c r="H10" s="111">
        <v>12</v>
      </c>
    </row>
    <row r="11" spans="1:8" ht="15">
      <c r="A11" s="110">
        <v>2</v>
      </c>
      <c r="B11" s="72" t="s">
        <v>11</v>
      </c>
      <c r="C11" s="72" t="s">
        <v>12</v>
      </c>
      <c r="D11" s="90"/>
      <c r="E11" s="90"/>
      <c r="F11" s="88"/>
      <c r="G11" s="111">
        <f aca="true" t="shared" si="0" ref="G11:G46">D11+E11+F11</f>
        <v>0</v>
      </c>
      <c r="H11" s="88"/>
    </row>
    <row r="12" spans="1:8" ht="15">
      <c r="A12" s="110">
        <v>3</v>
      </c>
      <c r="B12" s="72" t="s">
        <v>157</v>
      </c>
      <c r="C12" s="72" t="s">
        <v>156</v>
      </c>
      <c r="D12" s="112">
        <v>10</v>
      </c>
      <c r="E12" s="112">
        <v>40</v>
      </c>
      <c r="F12" s="112"/>
      <c r="G12" s="112">
        <f>D12+E12+F12</f>
        <v>50</v>
      </c>
      <c r="H12" s="112"/>
    </row>
    <row r="13" spans="1:8" ht="30">
      <c r="A13" s="110">
        <v>4</v>
      </c>
      <c r="B13" s="72" t="s">
        <v>13</v>
      </c>
      <c r="C13" s="72" t="s">
        <v>14</v>
      </c>
      <c r="D13" s="90">
        <v>4</v>
      </c>
      <c r="E13" s="90">
        <v>13.3</v>
      </c>
      <c r="F13" s="88"/>
      <c r="G13" s="111">
        <f t="shared" si="0"/>
        <v>17.3</v>
      </c>
      <c r="H13" s="88">
        <v>12</v>
      </c>
    </row>
    <row r="14" spans="1:8" ht="15">
      <c r="A14" s="110">
        <v>5</v>
      </c>
      <c r="B14" s="102" t="s">
        <v>250</v>
      </c>
      <c r="C14" s="102" t="s">
        <v>251</v>
      </c>
      <c r="D14" s="90">
        <v>166</v>
      </c>
      <c r="E14" s="88">
        <v>256</v>
      </c>
      <c r="F14" s="88">
        <v>7</v>
      </c>
      <c r="G14" s="111">
        <f t="shared" si="0"/>
        <v>429</v>
      </c>
      <c r="H14" s="88">
        <v>36</v>
      </c>
    </row>
    <row r="15" spans="1:8" s="65" customFormat="1" ht="30">
      <c r="A15" s="110">
        <v>6</v>
      </c>
      <c r="B15" s="72" t="s">
        <v>17</v>
      </c>
      <c r="C15" s="72" t="s">
        <v>18</v>
      </c>
      <c r="D15" s="88">
        <v>18</v>
      </c>
      <c r="E15" s="88">
        <v>40</v>
      </c>
      <c r="F15" s="88"/>
      <c r="G15" s="111">
        <f t="shared" si="0"/>
        <v>58</v>
      </c>
      <c r="H15" s="88"/>
    </row>
    <row r="16" spans="1:8" ht="15">
      <c r="A16" s="110">
        <v>7</v>
      </c>
      <c r="B16" s="72" t="s">
        <v>19</v>
      </c>
      <c r="C16" s="72" t="s">
        <v>20</v>
      </c>
      <c r="D16" s="90">
        <v>162.27</v>
      </c>
      <c r="E16" s="88">
        <v>142.92</v>
      </c>
      <c r="F16" s="88">
        <v>12</v>
      </c>
      <c r="G16" s="111">
        <f t="shared" si="0"/>
        <v>317.19</v>
      </c>
      <c r="H16" s="88">
        <v>46.5</v>
      </c>
    </row>
    <row r="17" spans="1:8" ht="15">
      <c r="A17" s="110">
        <v>8</v>
      </c>
      <c r="B17" s="72" t="s">
        <v>23</v>
      </c>
      <c r="C17" s="72" t="s">
        <v>24</v>
      </c>
      <c r="D17" s="90">
        <v>51</v>
      </c>
      <c r="E17" s="88">
        <v>241.42000000000002</v>
      </c>
      <c r="F17" s="88">
        <v>24</v>
      </c>
      <c r="G17" s="111">
        <f t="shared" si="0"/>
        <v>316.42</v>
      </c>
      <c r="H17" s="88">
        <v>84</v>
      </c>
    </row>
    <row r="18" spans="1:8" ht="15">
      <c r="A18" s="110">
        <v>9</v>
      </c>
      <c r="B18" s="72" t="s">
        <v>159</v>
      </c>
      <c r="C18" s="72" t="s">
        <v>158</v>
      </c>
      <c r="D18" s="112">
        <v>55.2</v>
      </c>
      <c r="E18" s="112">
        <v>72</v>
      </c>
      <c r="F18" s="112"/>
      <c r="G18" s="112">
        <f t="shared" si="0"/>
        <v>127.2</v>
      </c>
      <c r="H18" s="112">
        <v>12</v>
      </c>
    </row>
    <row r="19" spans="1:8" ht="15">
      <c r="A19" s="110">
        <v>10</v>
      </c>
      <c r="B19" s="103" t="s">
        <v>29</v>
      </c>
      <c r="C19" s="102" t="s">
        <v>291</v>
      </c>
      <c r="D19" s="113">
        <v>45.4</v>
      </c>
      <c r="E19" s="113">
        <v>48</v>
      </c>
      <c r="F19" s="113"/>
      <c r="G19" s="111">
        <f t="shared" si="0"/>
        <v>93.4</v>
      </c>
      <c r="H19" s="113">
        <v>48</v>
      </c>
    </row>
    <row r="20" spans="1:13" ht="15">
      <c r="A20" s="110">
        <v>11</v>
      </c>
      <c r="B20" s="72" t="s">
        <v>161</v>
      </c>
      <c r="C20" s="72" t="s">
        <v>162</v>
      </c>
      <c r="D20" s="90">
        <v>0</v>
      </c>
      <c r="E20" s="90">
        <v>38</v>
      </c>
      <c r="F20" s="90">
        <v>0</v>
      </c>
      <c r="G20" s="111">
        <f t="shared" si="0"/>
        <v>38</v>
      </c>
      <c r="H20" s="90">
        <v>12</v>
      </c>
      <c r="M20" s="132"/>
    </row>
    <row r="21" spans="1:8" ht="15">
      <c r="A21" s="110">
        <v>12</v>
      </c>
      <c r="B21" s="72" t="s">
        <v>218</v>
      </c>
      <c r="C21" s="72" t="s">
        <v>219</v>
      </c>
      <c r="D21" s="90">
        <v>0</v>
      </c>
      <c r="E21" s="90">
        <v>26.67</v>
      </c>
      <c r="F21" s="90">
        <v>0</v>
      </c>
      <c r="G21" s="111">
        <f t="shared" si="0"/>
        <v>26.67</v>
      </c>
      <c r="H21" s="90">
        <v>0</v>
      </c>
    </row>
    <row r="22" spans="1:8" ht="15">
      <c r="A22" s="110">
        <v>13</v>
      </c>
      <c r="B22" s="72" t="s">
        <v>33</v>
      </c>
      <c r="C22" s="72" t="s">
        <v>34</v>
      </c>
      <c r="D22" s="90">
        <v>268.84</v>
      </c>
      <c r="E22" s="88">
        <v>209</v>
      </c>
      <c r="F22" s="88">
        <v>5</v>
      </c>
      <c r="G22" s="111">
        <f t="shared" si="0"/>
        <v>482.84</v>
      </c>
      <c r="H22" s="88">
        <v>0</v>
      </c>
    </row>
    <row r="23" spans="1:8" ht="15">
      <c r="A23" s="110">
        <v>14</v>
      </c>
      <c r="B23" s="72" t="s">
        <v>168</v>
      </c>
      <c r="C23" s="72" t="s">
        <v>167</v>
      </c>
      <c r="D23" s="88">
        <v>4</v>
      </c>
      <c r="E23" s="88">
        <v>26.66</v>
      </c>
      <c r="F23" s="88"/>
      <c r="G23" s="111">
        <v>30.66</v>
      </c>
      <c r="H23" s="90">
        <v>12</v>
      </c>
    </row>
    <row r="24" spans="1:8" ht="30">
      <c r="A24" s="110">
        <v>15</v>
      </c>
      <c r="B24" s="72" t="s">
        <v>37</v>
      </c>
      <c r="C24" s="72" t="s">
        <v>38</v>
      </c>
      <c r="D24" s="88">
        <v>4.8</v>
      </c>
      <c r="E24" s="88">
        <v>11.43</v>
      </c>
      <c r="F24" s="88">
        <v>0</v>
      </c>
      <c r="G24" s="111">
        <f t="shared" si="0"/>
        <v>16.23</v>
      </c>
      <c r="H24" s="88">
        <v>0</v>
      </c>
    </row>
    <row r="25" spans="1:8" ht="15">
      <c r="A25" s="110">
        <v>16</v>
      </c>
      <c r="B25" s="72" t="s">
        <v>39</v>
      </c>
      <c r="C25" s="72" t="s">
        <v>40</v>
      </c>
      <c r="D25" s="90">
        <v>4</v>
      </c>
      <c r="E25" s="88">
        <v>20</v>
      </c>
      <c r="F25" s="88">
        <v>0</v>
      </c>
      <c r="G25" s="111">
        <f t="shared" si="0"/>
        <v>24</v>
      </c>
      <c r="H25" s="88">
        <v>24</v>
      </c>
    </row>
    <row r="26" spans="1:8" ht="30">
      <c r="A26" s="110">
        <v>17</v>
      </c>
      <c r="B26" s="72" t="s">
        <v>170</v>
      </c>
      <c r="C26" s="72" t="s">
        <v>169</v>
      </c>
      <c r="D26" s="88">
        <v>144</v>
      </c>
      <c r="E26" s="88">
        <v>112.33</v>
      </c>
      <c r="F26" s="88"/>
      <c r="G26" s="111">
        <f t="shared" si="0"/>
        <v>256.33</v>
      </c>
      <c r="H26" s="90">
        <v>12</v>
      </c>
    </row>
    <row r="27" spans="1:8" ht="15">
      <c r="A27" s="110">
        <v>18</v>
      </c>
      <c r="B27" s="72" t="s">
        <v>232</v>
      </c>
      <c r="C27" s="72" t="s">
        <v>233</v>
      </c>
      <c r="D27" s="90">
        <v>79</v>
      </c>
      <c r="E27" s="90">
        <v>113</v>
      </c>
      <c r="F27" s="90"/>
      <c r="G27" s="111">
        <f t="shared" si="0"/>
        <v>192</v>
      </c>
      <c r="H27" s="90">
        <v>18</v>
      </c>
    </row>
    <row r="28" spans="1:8" ht="15">
      <c r="A28" s="110">
        <v>19</v>
      </c>
      <c r="B28" s="94" t="s">
        <v>50</v>
      </c>
      <c r="C28" s="72" t="s">
        <v>51</v>
      </c>
      <c r="D28" s="90">
        <v>6</v>
      </c>
      <c r="E28" s="88">
        <v>17.14</v>
      </c>
      <c r="F28" s="88"/>
      <c r="G28" s="111">
        <v>23.14</v>
      </c>
      <c r="H28" s="88">
        <v>12</v>
      </c>
    </row>
    <row r="29" spans="1:8" ht="15">
      <c r="A29" s="110">
        <v>20</v>
      </c>
      <c r="B29" s="94" t="s">
        <v>52</v>
      </c>
      <c r="C29" s="72" t="s">
        <v>53</v>
      </c>
      <c r="D29" s="88">
        <v>77.6</v>
      </c>
      <c r="E29" s="88">
        <v>48</v>
      </c>
      <c r="F29" s="88"/>
      <c r="G29" s="111">
        <v>125.6</v>
      </c>
      <c r="H29" s="88">
        <v>12</v>
      </c>
    </row>
    <row r="30" spans="1:8" ht="30">
      <c r="A30" s="110">
        <v>21</v>
      </c>
      <c r="B30" s="103" t="s">
        <v>60</v>
      </c>
      <c r="C30" s="68" t="s">
        <v>292</v>
      </c>
      <c r="D30" s="113">
        <v>15</v>
      </c>
      <c r="E30" s="113">
        <v>59.99</v>
      </c>
      <c r="F30" s="113"/>
      <c r="G30" s="111">
        <f t="shared" si="0"/>
        <v>74.99000000000001</v>
      </c>
      <c r="H30" s="113"/>
    </row>
    <row r="31" spans="1:8" ht="30">
      <c r="A31" s="110">
        <v>22</v>
      </c>
      <c r="B31" s="72" t="s">
        <v>66</v>
      </c>
      <c r="C31" s="72" t="s">
        <v>67</v>
      </c>
      <c r="D31" s="88">
        <v>12</v>
      </c>
      <c r="E31" s="88">
        <v>11.43</v>
      </c>
      <c r="F31" s="88">
        <v>0</v>
      </c>
      <c r="G31" s="111">
        <f t="shared" si="0"/>
        <v>23.43</v>
      </c>
      <c r="H31" s="88">
        <v>12</v>
      </c>
    </row>
    <row r="32" spans="1:8" ht="15">
      <c r="A32" s="110">
        <v>23</v>
      </c>
      <c r="B32" s="96" t="s">
        <v>70</v>
      </c>
      <c r="C32" s="97" t="s">
        <v>71</v>
      </c>
      <c r="D32" s="114">
        <v>16</v>
      </c>
      <c r="E32" s="114">
        <v>23</v>
      </c>
      <c r="F32" s="115"/>
      <c r="G32" s="111">
        <f t="shared" si="0"/>
        <v>39</v>
      </c>
      <c r="H32" s="115">
        <v>30</v>
      </c>
    </row>
    <row r="33" spans="1:8" ht="15">
      <c r="A33" s="110">
        <v>24</v>
      </c>
      <c r="B33" s="94" t="s">
        <v>72</v>
      </c>
      <c r="C33" s="72" t="s">
        <v>73</v>
      </c>
      <c r="D33" s="90">
        <v>11</v>
      </c>
      <c r="E33" s="88">
        <v>46.33</v>
      </c>
      <c r="F33" s="88">
        <v>10</v>
      </c>
      <c r="G33" s="111">
        <f t="shared" si="0"/>
        <v>67.33</v>
      </c>
      <c r="H33" s="88">
        <v>0</v>
      </c>
    </row>
    <row r="34" spans="1:8" s="10" customFormat="1" ht="30">
      <c r="A34" s="110">
        <v>25</v>
      </c>
      <c r="B34" s="94" t="s">
        <v>78</v>
      </c>
      <c r="C34" s="72" t="s">
        <v>79</v>
      </c>
      <c r="D34" s="90">
        <v>12.8</v>
      </c>
      <c r="E34" s="90">
        <v>17</v>
      </c>
      <c r="F34" s="88"/>
      <c r="G34" s="111">
        <f t="shared" si="0"/>
        <v>29.8</v>
      </c>
      <c r="H34" s="88">
        <v>24</v>
      </c>
    </row>
    <row r="35" spans="1:8" ht="15">
      <c r="A35" s="110">
        <v>26</v>
      </c>
      <c r="B35" s="72" t="s">
        <v>186</v>
      </c>
      <c r="C35" s="72" t="s">
        <v>275</v>
      </c>
      <c r="D35" s="88">
        <v>16</v>
      </c>
      <c r="E35" s="88">
        <v>59.99</v>
      </c>
      <c r="F35" s="88"/>
      <c r="G35" s="111">
        <v>75.99000000000001</v>
      </c>
      <c r="H35" s="90">
        <v>48</v>
      </c>
    </row>
    <row r="36" spans="1:8" ht="15">
      <c r="A36" s="110">
        <v>27</v>
      </c>
      <c r="B36" s="94" t="s">
        <v>86</v>
      </c>
      <c r="C36" s="72" t="s">
        <v>293</v>
      </c>
      <c r="D36" s="88">
        <v>69</v>
      </c>
      <c r="E36" s="88">
        <v>208</v>
      </c>
      <c r="F36" s="88">
        <v>24</v>
      </c>
      <c r="G36" s="111">
        <f t="shared" si="0"/>
        <v>301</v>
      </c>
      <c r="H36" s="88">
        <v>45</v>
      </c>
    </row>
    <row r="37" spans="1:8" ht="15">
      <c r="A37" s="110">
        <v>28</v>
      </c>
      <c r="B37" s="94" t="s">
        <v>95</v>
      </c>
      <c r="C37" s="72" t="s">
        <v>136</v>
      </c>
      <c r="D37" s="90">
        <v>6</v>
      </c>
      <c r="E37" s="90">
        <v>30</v>
      </c>
      <c r="F37" s="90"/>
      <c r="G37" s="111">
        <f t="shared" si="0"/>
        <v>36</v>
      </c>
      <c r="H37" s="90"/>
    </row>
    <row r="38" spans="1:8" ht="30">
      <c r="A38" s="110">
        <v>29</v>
      </c>
      <c r="B38" s="72" t="s">
        <v>99</v>
      </c>
      <c r="C38" s="72" t="s">
        <v>294</v>
      </c>
      <c r="D38" s="90">
        <v>14</v>
      </c>
      <c r="E38" s="90">
        <v>30</v>
      </c>
      <c r="F38" s="88"/>
      <c r="G38" s="111">
        <f t="shared" si="0"/>
        <v>44</v>
      </c>
      <c r="H38" s="88"/>
    </row>
    <row r="39" spans="1:8" ht="15">
      <c r="A39" s="110">
        <v>30</v>
      </c>
      <c r="B39" s="72" t="s">
        <v>192</v>
      </c>
      <c r="C39" s="72" t="s">
        <v>191</v>
      </c>
      <c r="D39" s="88">
        <v>132</v>
      </c>
      <c r="E39" s="88">
        <v>485</v>
      </c>
      <c r="F39" s="88">
        <v>24</v>
      </c>
      <c r="G39" s="111">
        <v>641</v>
      </c>
      <c r="H39" s="90">
        <v>88.5</v>
      </c>
    </row>
    <row r="40" spans="1:8" ht="15">
      <c r="A40" s="110">
        <v>31</v>
      </c>
      <c r="B40" s="72" t="s">
        <v>196</v>
      </c>
      <c r="C40" s="72" t="s">
        <v>295</v>
      </c>
      <c r="D40" s="90">
        <v>34</v>
      </c>
      <c r="E40" s="90">
        <v>70</v>
      </c>
      <c r="F40" s="90"/>
      <c r="G40" s="111">
        <f t="shared" si="0"/>
        <v>104</v>
      </c>
      <c r="H40" s="90"/>
    </row>
    <row r="41" spans="1:8" ht="30">
      <c r="A41" s="110">
        <v>32</v>
      </c>
      <c r="B41" s="94" t="s">
        <v>108</v>
      </c>
      <c r="C41" s="72" t="s">
        <v>109</v>
      </c>
      <c r="D41" s="90">
        <v>84</v>
      </c>
      <c r="E41" s="90">
        <v>87.71</v>
      </c>
      <c r="F41" s="90">
        <v>15</v>
      </c>
      <c r="G41" s="111">
        <f t="shared" si="0"/>
        <v>186.70999999999998</v>
      </c>
      <c r="H41" s="90">
        <v>5</v>
      </c>
    </row>
    <row r="42" spans="1:8" ht="15">
      <c r="A42" s="110">
        <v>33</v>
      </c>
      <c r="B42" s="92" t="s">
        <v>199</v>
      </c>
      <c r="C42" s="72" t="s">
        <v>296</v>
      </c>
      <c r="D42" s="90">
        <v>89</v>
      </c>
      <c r="E42" s="90">
        <v>101</v>
      </c>
      <c r="F42" s="90">
        <v>12</v>
      </c>
      <c r="G42" s="111">
        <f t="shared" si="0"/>
        <v>202</v>
      </c>
      <c r="H42" s="90">
        <v>0</v>
      </c>
    </row>
    <row r="43" spans="1:8" ht="30">
      <c r="A43" s="110">
        <v>34</v>
      </c>
      <c r="B43" s="92" t="s">
        <v>200</v>
      </c>
      <c r="C43" s="72" t="s">
        <v>207</v>
      </c>
      <c r="D43" s="90">
        <v>120</v>
      </c>
      <c r="E43" s="90">
        <v>324</v>
      </c>
      <c r="F43" s="90">
        <v>12</v>
      </c>
      <c r="G43" s="111">
        <f t="shared" si="0"/>
        <v>456</v>
      </c>
      <c r="H43" s="90">
        <v>0</v>
      </c>
    </row>
    <row r="44" spans="1:8" ht="30">
      <c r="A44" s="110">
        <v>35</v>
      </c>
      <c r="B44" s="94" t="s">
        <v>248</v>
      </c>
      <c r="C44" s="72" t="s">
        <v>249</v>
      </c>
      <c r="D44" s="88">
        <v>24</v>
      </c>
      <c r="E44" s="88">
        <v>65</v>
      </c>
      <c r="F44" s="88">
        <v>0</v>
      </c>
      <c r="G44" s="111">
        <v>89</v>
      </c>
      <c r="H44" s="90">
        <v>15</v>
      </c>
    </row>
    <row r="45" spans="1:8" ht="15">
      <c r="A45" s="110">
        <v>36</v>
      </c>
      <c r="B45" s="99" t="s">
        <v>277</v>
      </c>
      <c r="C45" s="100" t="s">
        <v>278</v>
      </c>
      <c r="D45" s="88">
        <v>6</v>
      </c>
      <c r="E45" s="88">
        <v>13</v>
      </c>
      <c r="F45" s="88"/>
      <c r="G45" s="111">
        <f t="shared" si="0"/>
        <v>19</v>
      </c>
      <c r="H45" s="90">
        <v>12</v>
      </c>
    </row>
    <row r="46" spans="1:8" ht="19.5" customHeight="1">
      <c r="A46" s="110">
        <v>37</v>
      </c>
      <c r="B46" s="67" t="s">
        <v>313</v>
      </c>
      <c r="C46" s="68" t="s">
        <v>321</v>
      </c>
      <c r="D46" s="88">
        <v>18</v>
      </c>
      <c r="E46" s="88">
        <v>13.33</v>
      </c>
      <c r="F46" s="88"/>
      <c r="G46" s="111">
        <f t="shared" si="0"/>
        <v>31.33</v>
      </c>
      <c r="H46" s="90">
        <v>12</v>
      </c>
    </row>
    <row r="47" spans="1:8" ht="19.5" customHeight="1">
      <c r="A47" s="110">
        <v>38</v>
      </c>
      <c r="B47" s="67" t="s">
        <v>323</v>
      </c>
      <c r="C47" s="68" t="s">
        <v>324</v>
      </c>
      <c r="D47" s="88">
        <v>55</v>
      </c>
      <c r="E47" s="88">
        <v>48</v>
      </c>
      <c r="F47" s="88">
        <v>24</v>
      </c>
      <c r="G47" s="111">
        <v>127</v>
      </c>
      <c r="H47" s="90"/>
    </row>
    <row r="48" spans="1:8" ht="19.5" customHeight="1">
      <c r="A48" s="110">
        <v>39</v>
      </c>
      <c r="B48" s="67" t="s">
        <v>331</v>
      </c>
      <c r="C48" s="116" t="s">
        <v>332</v>
      </c>
      <c r="D48" s="88">
        <v>87</v>
      </c>
      <c r="E48" s="88">
        <v>125.33</v>
      </c>
      <c r="F48" s="88">
        <v>24</v>
      </c>
      <c r="G48" s="111">
        <v>236.32999999999998</v>
      </c>
      <c r="H48" s="90"/>
    </row>
    <row r="49" spans="1:8" s="2" customFormat="1" ht="15.75">
      <c r="A49" s="16"/>
      <c r="B49" s="17"/>
      <c r="C49" s="5" t="s">
        <v>118</v>
      </c>
      <c r="D49" s="9">
        <f>SUM(D10:D48)</f>
        <v>1975.9099999999999</v>
      </c>
      <c r="E49" s="9">
        <f>SUM(E10:E48)</f>
        <v>3344.78</v>
      </c>
      <c r="F49" s="9">
        <f>SUM(F10:F48)</f>
        <v>193</v>
      </c>
      <c r="G49" s="9">
        <f>SUM(G10:G48)</f>
        <v>5513.69</v>
      </c>
      <c r="H49" s="9">
        <f>SUM(H10:H48)</f>
        <v>644</v>
      </c>
    </row>
  </sheetData>
  <sheetProtection/>
  <mergeCells count="4">
    <mergeCell ref="A8:A9"/>
    <mergeCell ref="B8:B9"/>
    <mergeCell ref="C8:C9"/>
    <mergeCell ref="D8:G8"/>
  </mergeCells>
  <printOptions horizontalCentered="1"/>
  <pageMargins left="0" right="0" top="0.196850393700787" bottom="0.590551181102362" header="0.118110236220472" footer="0.118110236220472"/>
  <pageSetup fitToHeight="3" fitToWidth="1" horizontalDpi="300" verticalDpi="300" orientation="portrait" paperSize="9" r:id="rId1"/>
  <headerFooter alignWithMargins="0">
    <oddHeader>&amp;RPresedinte-Director General
Ion MÎȚU</oddHeader>
    <oddFooter>&amp;CDirector DRC,
Lavinia MĂMULARU&amp;R
 Biroul D.S.P. 
Ioana Iulia BUCUR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L69"/>
  <sheetViews>
    <sheetView zoomScalePageLayoutView="0" workbookViewId="0" topLeftCell="A1">
      <pane xSplit="3" ySplit="7" topLeftCell="D5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O55" sqref="O55"/>
    </sheetView>
  </sheetViews>
  <sheetFormatPr defaultColWidth="9.140625" defaultRowHeight="15"/>
  <cols>
    <col min="1" max="1" width="9.28125" style="33" bestFit="1" customWidth="1"/>
    <col min="2" max="2" width="11.7109375" style="31" customWidth="1"/>
    <col min="3" max="3" width="52.7109375" style="27" customWidth="1"/>
    <col min="4" max="4" width="17.28125" style="27" customWidth="1"/>
    <col min="5" max="5" width="15.28125" style="27" customWidth="1"/>
    <col min="6" max="6" width="15.00390625" style="27" customWidth="1"/>
    <col min="7" max="7" width="13.140625" style="27" customWidth="1"/>
    <col min="8" max="8" width="17.28125" style="27" customWidth="1"/>
    <col min="9" max="9" width="15.28125" style="27" customWidth="1"/>
    <col min="10" max="10" width="15.00390625" style="27" customWidth="1"/>
    <col min="11" max="11" width="13.140625" style="27" customWidth="1"/>
    <col min="12" max="12" width="26.8515625" style="27" customWidth="1"/>
    <col min="13" max="15" width="11.57421875" style="27" bestFit="1" customWidth="1"/>
    <col min="16" max="16384" width="9.140625" style="27" customWidth="1"/>
  </cols>
  <sheetData>
    <row r="2" ht="15.75">
      <c r="C2" s="34"/>
    </row>
    <row r="3" spans="2:3" ht="15.75">
      <c r="B3" s="35"/>
      <c r="C3" s="81" t="s">
        <v>3</v>
      </c>
    </row>
    <row r="4" spans="1:11" ht="15.75">
      <c r="A4" s="36"/>
      <c r="B4" s="35"/>
      <c r="C4" s="38" t="s">
        <v>124</v>
      </c>
      <c r="D4" s="148" t="s">
        <v>123</v>
      </c>
      <c r="E4" s="148"/>
      <c r="F4" s="148"/>
      <c r="G4" s="148"/>
      <c r="H4" s="148" t="s">
        <v>123</v>
      </c>
      <c r="I4" s="148"/>
      <c r="J4" s="148"/>
      <c r="K4" s="148"/>
    </row>
    <row r="5" spans="1:11" s="34" customFormat="1" ht="19.5" customHeight="1">
      <c r="A5" s="37"/>
      <c r="B5" s="38"/>
      <c r="C5" s="129">
        <v>44409</v>
      </c>
      <c r="D5" s="149" t="s">
        <v>125</v>
      </c>
      <c r="E5" s="149"/>
      <c r="F5" s="149"/>
      <c r="G5" s="149"/>
      <c r="H5" s="149" t="s">
        <v>126</v>
      </c>
      <c r="I5" s="149"/>
      <c r="J5" s="149"/>
      <c r="K5" s="149"/>
    </row>
    <row r="6" spans="1:12" s="30" customFormat="1" ht="39.75" customHeight="1">
      <c r="A6" s="153" t="s">
        <v>4</v>
      </c>
      <c r="B6" s="154" t="s">
        <v>5</v>
      </c>
      <c r="C6" s="155" t="s">
        <v>119</v>
      </c>
      <c r="D6" s="150" t="s">
        <v>353</v>
      </c>
      <c r="E6" s="150"/>
      <c r="F6" s="150"/>
      <c r="G6" s="150"/>
      <c r="H6" s="150" t="s">
        <v>354</v>
      </c>
      <c r="I6" s="150"/>
      <c r="J6" s="150"/>
      <c r="K6" s="150"/>
      <c r="L6" s="151" t="s">
        <v>355</v>
      </c>
    </row>
    <row r="7" spans="1:12" s="45" customFormat="1" ht="126" customHeight="1" thickBot="1">
      <c r="A7" s="153"/>
      <c r="B7" s="154"/>
      <c r="C7" s="155"/>
      <c r="D7" s="130" t="s">
        <v>121</v>
      </c>
      <c r="E7" s="130" t="s">
        <v>120</v>
      </c>
      <c r="F7" s="130" t="s">
        <v>122</v>
      </c>
      <c r="G7" s="131" t="s">
        <v>118</v>
      </c>
      <c r="H7" s="130" t="s">
        <v>121</v>
      </c>
      <c r="I7" s="130" t="s">
        <v>120</v>
      </c>
      <c r="J7" s="130" t="s">
        <v>122</v>
      </c>
      <c r="K7" s="131" t="s">
        <v>118</v>
      </c>
      <c r="L7" s="152"/>
    </row>
    <row r="8" spans="1:12" ht="15.75" thickTop="1">
      <c r="A8" s="117">
        <v>1</v>
      </c>
      <c r="B8" s="118" t="s">
        <v>212</v>
      </c>
      <c r="C8" s="118" t="s">
        <v>213</v>
      </c>
      <c r="D8" s="90">
        <f>104.65+7</f>
        <v>111.65</v>
      </c>
      <c r="E8" s="90">
        <v>74.66</v>
      </c>
      <c r="F8" s="90">
        <v>12</v>
      </c>
      <c r="G8" s="90">
        <f>D8+E8+F8</f>
        <v>198.31</v>
      </c>
      <c r="H8" s="90">
        <v>0</v>
      </c>
      <c r="I8" s="90">
        <v>0</v>
      </c>
      <c r="J8" s="90">
        <v>0</v>
      </c>
      <c r="K8" s="90">
        <f>H8+I8+J8</f>
        <v>0</v>
      </c>
      <c r="L8" s="1">
        <f>G8+K8</f>
        <v>198.31</v>
      </c>
    </row>
    <row r="9" spans="1:12" ht="15">
      <c r="A9" s="117">
        <v>2</v>
      </c>
      <c r="B9" s="119" t="s">
        <v>214</v>
      </c>
      <c r="C9" s="119" t="s">
        <v>215</v>
      </c>
      <c r="D9" s="90">
        <v>576</v>
      </c>
      <c r="E9" s="90">
        <v>268</v>
      </c>
      <c r="F9" s="90">
        <v>15</v>
      </c>
      <c r="G9" s="90">
        <f aca="true" t="shared" si="0" ref="G9:G66">D9+E9+F9</f>
        <v>859</v>
      </c>
      <c r="H9" s="90">
        <v>882</v>
      </c>
      <c r="I9" s="90">
        <v>190</v>
      </c>
      <c r="J9" s="90">
        <v>45</v>
      </c>
      <c r="K9" s="90">
        <f aca="true" t="shared" si="1" ref="K9:K68">H9+I9+J9</f>
        <v>1117</v>
      </c>
      <c r="L9" s="1">
        <f aca="true" t="shared" si="2" ref="L9:L68">G9+K9</f>
        <v>1976</v>
      </c>
    </row>
    <row r="10" spans="1:12" ht="30">
      <c r="A10" s="117">
        <v>3</v>
      </c>
      <c r="B10" s="119" t="s">
        <v>8</v>
      </c>
      <c r="C10" s="119" t="s">
        <v>9</v>
      </c>
      <c r="D10" s="90">
        <v>56.5</v>
      </c>
      <c r="E10" s="90">
        <v>48</v>
      </c>
      <c r="F10" s="90">
        <v>12</v>
      </c>
      <c r="G10" s="90">
        <f t="shared" si="0"/>
        <v>116.5</v>
      </c>
      <c r="H10" s="90"/>
      <c r="I10" s="90"/>
      <c r="J10" s="90"/>
      <c r="K10" s="90">
        <f t="shared" si="1"/>
        <v>0</v>
      </c>
      <c r="L10" s="1">
        <f t="shared" si="2"/>
        <v>116.5</v>
      </c>
    </row>
    <row r="11" spans="1:12" ht="15">
      <c r="A11" s="117">
        <v>4</v>
      </c>
      <c r="B11" s="119" t="s">
        <v>11</v>
      </c>
      <c r="C11" s="119" t="s">
        <v>12</v>
      </c>
      <c r="D11" s="90">
        <v>947.5</v>
      </c>
      <c r="E11" s="90">
        <f>883.2*0.25</f>
        <v>220.8</v>
      </c>
      <c r="F11" s="90">
        <f>107*0.25</f>
        <v>26.75</v>
      </c>
      <c r="G11" s="90">
        <f t="shared" si="0"/>
        <v>1195.05</v>
      </c>
      <c r="H11" s="90">
        <v>2612</v>
      </c>
      <c r="I11" s="90">
        <v>662.4000000000001</v>
      </c>
      <c r="J11" s="90">
        <v>80.25</v>
      </c>
      <c r="K11" s="90">
        <f t="shared" si="1"/>
        <v>3354.65</v>
      </c>
      <c r="L11" s="1">
        <f t="shared" si="2"/>
        <v>4549.7</v>
      </c>
    </row>
    <row r="12" spans="1:12" ht="15">
      <c r="A12" s="117">
        <v>5</v>
      </c>
      <c r="B12" s="120" t="s">
        <v>157</v>
      </c>
      <c r="C12" s="120" t="s">
        <v>156</v>
      </c>
      <c r="D12" s="113">
        <v>25.5</v>
      </c>
      <c r="E12" s="113">
        <v>59.4</v>
      </c>
      <c r="F12" s="113">
        <v>12</v>
      </c>
      <c r="G12" s="90">
        <v>96.9</v>
      </c>
      <c r="H12" s="113"/>
      <c r="I12" s="113"/>
      <c r="J12" s="113"/>
      <c r="K12" s="90">
        <f t="shared" si="1"/>
        <v>0</v>
      </c>
      <c r="L12" s="1">
        <f t="shared" si="2"/>
        <v>96.9</v>
      </c>
    </row>
    <row r="13" spans="1:12" ht="15">
      <c r="A13" s="117">
        <v>6</v>
      </c>
      <c r="B13" s="119" t="s">
        <v>13</v>
      </c>
      <c r="C13" s="119" t="s">
        <v>137</v>
      </c>
      <c r="D13" s="90">
        <v>76</v>
      </c>
      <c r="E13" s="90">
        <v>56</v>
      </c>
      <c r="F13" s="90">
        <v>12</v>
      </c>
      <c r="G13" s="90">
        <f t="shared" si="0"/>
        <v>144</v>
      </c>
      <c r="H13" s="90"/>
      <c r="I13" s="90"/>
      <c r="J13" s="90"/>
      <c r="K13" s="90">
        <f t="shared" si="1"/>
        <v>0</v>
      </c>
      <c r="L13" s="1">
        <f t="shared" si="2"/>
        <v>144</v>
      </c>
    </row>
    <row r="14" spans="1:12" ht="15">
      <c r="A14" s="117">
        <v>7</v>
      </c>
      <c r="B14" s="119" t="s">
        <v>15</v>
      </c>
      <c r="C14" s="119" t="s">
        <v>16</v>
      </c>
      <c r="D14" s="90"/>
      <c r="E14" s="90"/>
      <c r="F14" s="90"/>
      <c r="G14" s="90">
        <f t="shared" si="0"/>
        <v>0</v>
      </c>
      <c r="H14" s="90">
        <v>628</v>
      </c>
      <c r="I14" s="90">
        <v>287.66</v>
      </c>
      <c r="J14" s="90">
        <v>47</v>
      </c>
      <c r="K14" s="90">
        <f t="shared" si="1"/>
        <v>962.6600000000001</v>
      </c>
      <c r="L14" s="1">
        <f t="shared" si="2"/>
        <v>962.6600000000001</v>
      </c>
    </row>
    <row r="15" spans="1:12" ht="15">
      <c r="A15" s="117">
        <v>8</v>
      </c>
      <c r="B15" s="119" t="s">
        <v>19</v>
      </c>
      <c r="C15" s="119" t="s">
        <v>20</v>
      </c>
      <c r="D15" s="90">
        <f>1279+70</f>
        <v>1349</v>
      </c>
      <c r="E15" s="90">
        <v>237.08</v>
      </c>
      <c r="F15" s="90">
        <v>20.75</v>
      </c>
      <c r="G15" s="90">
        <f t="shared" si="0"/>
        <v>1606.83</v>
      </c>
      <c r="H15" s="90">
        <v>2711.95</v>
      </c>
      <c r="I15" s="90">
        <v>846.26</v>
      </c>
      <c r="J15" s="90">
        <v>62.25</v>
      </c>
      <c r="K15" s="90">
        <f t="shared" si="1"/>
        <v>3620.46</v>
      </c>
      <c r="L15" s="1">
        <f t="shared" si="2"/>
        <v>5227.29</v>
      </c>
    </row>
    <row r="16" spans="1:12" ht="15">
      <c r="A16" s="117">
        <v>9</v>
      </c>
      <c r="B16" s="119" t="s">
        <v>23</v>
      </c>
      <c r="C16" s="119" t="s">
        <v>297</v>
      </c>
      <c r="D16" s="90">
        <f>211.18+15</f>
        <v>226.18</v>
      </c>
      <c r="E16" s="90">
        <v>84.35</v>
      </c>
      <c r="F16" s="90">
        <f>0.25*35</f>
        <v>8.75</v>
      </c>
      <c r="G16" s="90">
        <f t="shared" si="0"/>
        <v>319.28</v>
      </c>
      <c r="H16" s="90">
        <v>722</v>
      </c>
      <c r="I16" s="90">
        <v>253.05</v>
      </c>
      <c r="J16" s="90">
        <v>26.25</v>
      </c>
      <c r="K16" s="90">
        <f t="shared" si="1"/>
        <v>1001.3</v>
      </c>
      <c r="L16" s="1">
        <f t="shared" si="2"/>
        <v>1320.58</v>
      </c>
    </row>
    <row r="17" spans="1:12" ht="15">
      <c r="A17" s="117">
        <v>10</v>
      </c>
      <c r="B17" s="119" t="s">
        <v>252</v>
      </c>
      <c r="C17" s="119" t="s">
        <v>298</v>
      </c>
      <c r="D17" s="90">
        <v>6.12</v>
      </c>
      <c r="E17" s="90">
        <v>40</v>
      </c>
      <c r="F17" s="90">
        <v>12</v>
      </c>
      <c r="G17" s="90">
        <f t="shared" si="0"/>
        <v>58.12</v>
      </c>
      <c r="H17" s="90"/>
      <c r="I17" s="90"/>
      <c r="J17" s="90"/>
      <c r="K17" s="90">
        <f t="shared" si="1"/>
        <v>0</v>
      </c>
      <c r="L17" s="1">
        <f t="shared" si="2"/>
        <v>58.12</v>
      </c>
    </row>
    <row r="18" spans="1:12" ht="15">
      <c r="A18" s="117">
        <v>11</v>
      </c>
      <c r="B18" s="119" t="s">
        <v>253</v>
      </c>
      <c r="C18" s="119" t="s">
        <v>254</v>
      </c>
      <c r="D18" s="90">
        <v>52</v>
      </c>
      <c r="E18" s="90">
        <v>48</v>
      </c>
      <c r="F18" s="90">
        <v>12</v>
      </c>
      <c r="G18" s="90">
        <f t="shared" si="0"/>
        <v>112</v>
      </c>
      <c r="H18" s="90"/>
      <c r="I18" s="90"/>
      <c r="J18" s="90"/>
      <c r="K18" s="90">
        <f t="shared" si="1"/>
        <v>0</v>
      </c>
      <c r="L18" s="1">
        <f t="shared" si="2"/>
        <v>112</v>
      </c>
    </row>
    <row r="19" spans="1:12" ht="15">
      <c r="A19" s="117">
        <v>12</v>
      </c>
      <c r="B19" s="119" t="s">
        <v>27</v>
      </c>
      <c r="C19" s="119" t="s">
        <v>28</v>
      </c>
      <c r="D19" s="90">
        <v>0</v>
      </c>
      <c r="E19" s="90">
        <v>48</v>
      </c>
      <c r="F19" s="90">
        <v>12</v>
      </c>
      <c r="G19" s="90">
        <f t="shared" si="0"/>
        <v>60</v>
      </c>
      <c r="H19" s="90"/>
      <c r="I19" s="90"/>
      <c r="J19" s="90"/>
      <c r="K19" s="90">
        <f t="shared" si="1"/>
        <v>0</v>
      </c>
      <c r="L19" s="1">
        <f t="shared" si="2"/>
        <v>60</v>
      </c>
    </row>
    <row r="20" spans="1:12" ht="15">
      <c r="A20" s="117">
        <v>13</v>
      </c>
      <c r="B20" s="119" t="s">
        <v>161</v>
      </c>
      <c r="C20" s="119" t="s">
        <v>206</v>
      </c>
      <c r="D20" s="90">
        <v>166</v>
      </c>
      <c r="E20" s="90">
        <v>0</v>
      </c>
      <c r="F20" s="90">
        <v>12</v>
      </c>
      <c r="G20" s="90">
        <f t="shared" si="0"/>
        <v>178</v>
      </c>
      <c r="H20" s="90">
        <v>0</v>
      </c>
      <c r="I20" s="90">
        <v>0</v>
      </c>
      <c r="J20" s="90">
        <v>0</v>
      </c>
      <c r="K20" s="90">
        <f t="shared" si="1"/>
        <v>0</v>
      </c>
      <c r="L20" s="1">
        <f t="shared" si="2"/>
        <v>178</v>
      </c>
    </row>
    <row r="21" spans="1:12" ht="15">
      <c r="A21" s="117">
        <v>14</v>
      </c>
      <c r="B21" s="119" t="s">
        <v>33</v>
      </c>
      <c r="C21" s="119" t="s">
        <v>34</v>
      </c>
      <c r="D21" s="90">
        <v>76.5</v>
      </c>
      <c r="E21" s="90">
        <v>135</v>
      </c>
      <c r="F21" s="90">
        <v>2</v>
      </c>
      <c r="G21" s="90">
        <f t="shared" si="0"/>
        <v>213.5</v>
      </c>
      <c r="H21" s="90">
        <v>0</v>
      </c>
      <c r="I21" s="90">
        <v>0</v>
      </c>
      <c r="J21" s="90">
        <v>0</v>
      </c>
      <c r="K21" s="90">
        <f t="shared" si="1"/>
        <v>0</v>
      </c>
      <c r="L21" s="1">
        <f t="shared" si="2"/>
        <v>213.5</v>
      </c>
    </row>
    <row r="22" spans="1:12" ht="15">
      <c r="A22" s="117">
        <v>15</v>
      </c>
      <c r="B22" s="119" t="s">
        <v>222</v>
      </c>
      <c r="C22" s="119" t="s">
        <v>223</v>
      </c>
      <c r="D22" s="90">
        <v>300.1</v>
      </c>
      <c r="E22" s="90">
        <v>115.5</v>
      </c>
      <c r="F22" s="90">
        <v>14.75</v>
      </c>
      <c r="G22" s="90">
        <v>430.35</v>
      </c>
      <c r="H22" s="90">
        <v>2430</v>
      </c>
      <c r="I22" s="90">
        <v>341.3</v>
      </c>
      <c r="J22" s="90">
        <v>56.25</v>
      </c>
      <c r="K22" s="90">
        <f t="shared" si="1"/>
        <v>2827.55</v>
      </c>
      <c r="L22" s="1">
        <f t="shared" si="2"/>
        <v>3257.9</v>
      </c>
    </row>
    <row r="23" spans="1:12" ht="15">
      <c r="A23" s="117">
        <v>16</v>
      </c>
      <c r="B23" s="119" t="s">
        <v>166</v>
      </c>
      <c r="C23" s="119" t="s">
        <v>165</v>
      </c>
      <c r="D23" s="90">
        <v>28.2</v>
      </c>
      <c r="E23" s="90">
        <v>55</v>
      </c>
      <c r="F23" s="90">
        <v>12</v>
      </c>
      <c r="G23" s="90">
        <v>95.2</v>
      </c>
      <c r="H23" s="90">
        <v>0</v>
      </c>
      <c r="I23" s="90">
        <v>0</v>
      </c>
      <c r="J23" s="90">
        <v>0</v>
      </c>
      <c r="K23" s="90">
        <f t="shared" si="1"/>
        <v>0</v>
      </c>
      <c r="L23" s="1">
        <f t="shared" si="2"/>
        <v>95.2</v>
      </c>
    </row>
    <row r="24" spans="1:12" ht="15">
      <c r="A24" s="117">
        <v>17</v>
      </c>
      <c r="B24" s="119" t="s">
        <v>170</v>
      </c>
      <c r="C24" s="119" t="s">
        <v>169</v>
      </c>
      <c r="D24" s="90">
        <v>269.5</v>
      </c>
      <c r="E24" s="90">
        <v>133.36</v>
      </c>
      <c r="F24" s="90">
        <v>17.75</v>
      </c>
      <c r="G24" s="90">
        <f t="shared" si="0"/>
        <v>420.61</v>
      </c>
      <c r="H24" s="90">
        <v>2008</v>
      </c>
      <c r="I24" s="90">
        <v>400.22</v>
      </c>
      <c r="J24" s="90">
        <v>53.25</v>
      </c>
      <c r="K24" s="90">
        <f t="shared" si="1"/>
        <v>2461.4700000000003</v>
      </c>
      <c r="L24" s="1">
        <f t="shared" si="2"/>
        <v>2882.0800000000004</v>
      </c>
    </row>
    <row r="25" spans="1:12" ht="15">
      <c r="A25" s="117">
        <v>18</v>
      </c>
      <c r="B25" s="119" t="s">
        <v>176</v>
      </c>
      <c r="C25" s="119" t="s">
        <v>175</v>
      </c>
      <c r="D25" s="90">
        <v>179</v>
      </c>
      <c r="E25" s="90">
        <v>119</v>
      </c>
      <c r="F25" s="90">
        <v>8.75</v>
      </c>
      <c r="G25" s="90">
        <v>306.75</v>
      </c>
      <c r="H25" s="90">
        <v>1600</v>
      </c>
      <c r="I25" s="90">
        <v>437</v>
      </c>
      <c r="J25" s="90">
        <v>38.25</v>
      </c>
      <c r="K25" s="90">
        <f t="shared" si="1"/>
        <v>2075.25</v>
      </c>
      <c r="L25" s="1">
        <f t="shared" si="2"/>
        <v>2382</v>
      </c>
    </row>
    <row r="26" spans="1:12" ht="15">
      <c r="A26" s="117">
        <v>19</v>
      </c>
      <c r="B26" s="119" t="s">
        <v>41</v>
      </c>
      <c r="C26" s="119" t="s">
        <v>42</v>
      </c>
      <c r="D26" s="90">
        <v>105.95</v>
      </c>
      <c r="E26" s="90">
        <v>47</v>
      </c>
      <c r="F26" s="90">
        <v>17</v>
      </c>
      <c r="G26" s="90">
        <f t="shared" si="0"/>
        <v>169.95</v>
      </c>
      <c r="H26" s="90">
        <v>0</v>
      </c>
      <c r="I26" s="90">
        <v>0</v>
      </c>
      <c r="J26" s="90">
        <v>0</v>
      </c>
      <c r="K26" s="90">
        <f t="shared" si="1"/>
        <v>0</v>
      </c>
      <c r="L26" s="1">
        <f t="shared" si="2"/>
        <v>169.95</v>
      </c>
    </row>
    <row r="27" spans="1:12" ht="15">
      <c r="A27" s="117">
        <v>20</v>
      </c>
      <c r="B27" s="120" t="s">
        <v>255</v>
      </c>
      <c r="C27" s="119" t="s">
        <v>256</v>
      </c>
      <c r="D27" s="90"/>
      <c r="E27" s="90"/>
      <c r="F27" s="90"/>
      <c r="G27" s="90"/>
      <c r="H27" s="90">
        <v>186</v>
      </c>
      <c r="I27" s="90">
        <v>85</v>
      </c>
      <c r="J27" s="90">
        <v>24</v>
      </c>
      <c r="K27" s="90">
        <f t="shared" si="1"/>
        <v>295</v>
      </c>
      <c r="L27" s="1">
        <f t="shared" si="2"/>
        <v>295</v>
      </c>
    </row>
    <row r="28" spans="1:12" ht="15">
      <c r="A28" s="117">
        <v>21</v>
      </c>
      <c r="B28" s="119" t="s">
        <v>49</v>
      </c>
      <c r="C28" s="119" t="s">
        <v>299</v>
      </c>
      <c r="D28" s="90">
        <v>196</v>
      </c>
      <c r="E28" s="90">
        <f>109.75*0.25</f>
        <v>27.4375</v>
      </c>
      <c r="F28" s="90">
        <f>35*0.25</f>
        <v>8.75</v>
      </c>
      <c r="G28" s="90">
        <f t="shared" si="0"/>
        <v>232.1875</v>
      </c>
      <c r="H28" s="90">
        <v>15</v>
      </c>
      <c r="I28" s="90">
        <v>82.3125</v>
      </c>
      <c r="J28" s="90">
        <v>26.25</v>
      </c>
      <c r="K28" s="90">
        <f t="shared" si="1"/>
        <v>123.5625</v>
      </c>
      <c r="L28" s="1">
        <f t="shared" si="2"/>
        <v>355.75</v>
      </c>
    </row>
    <row r="29" spans="1:12" ht="15">
      <c r="A29" s="117">
        <v>22</v>
      </c>
      <c r="B29" s="120" t="s">
        <v>52</v>
      </c>
      <c r="C29" s="119" t="s">
        <v>53</v>
      </c>
      <c r="D29" s="90">
        <v>247.98</v>
      </c>
      <c r="E29" s="90">
        <v>131.75</v>
      </c>
      <c r="F29" s="90">
        <v>20.75</v>
      </c>
      <c r="G29" s="90">
        <v>400.48</v>
      </c>
      <c r="H29" s="90">
        <v>1296</v>
      </c>
      <c r="I29" s="90">
        <v>301.25</v>
      </c>
      <c r="J29" s="90">
        <v>38.25</v>
      </c>
      <c r="K29" s="90">
        <f t="shared" si="1"/>
        <v>1635.5</v>
      </c>
      <c r="L29" s="1">
        <f t="shared" si="2"/>
        <v>2035.98</v>
      </c>
    </row>
    <row r="30" spans="1:12" ht="30">
      <c r="A30" s="117">
        <v>23</v>
      </c>
      <c r="B30" s="120" t="s">
        <v>56</v>
      </c>
      <c r="C30" s="119" t="s">
        <v>57</v>
      </c>
      <c r="D30" s="90">
        <v>90</v>
      </c>
      <c r="E30" s="90">
        <v>149</v>
      </c>
      <c r="F30" s="90">
        <v>17</v>
      </c>
      <c r="G30" s="90">
        <f t="shared" si="0"/>
        <v>256</v>
      </c>
      <c r="H30" s="90">
        <v>0</v>
      </c>
      <c r="I30" s="90">
        <v>0</v>
      </c>
      <c r="J30" s="90">
        <v>0</v>
      </c>
      <c r="K30" s="90">
        <f t="shared" si="1"/>
        <v>0</v>
      </c>
      <c r="L30" s="1">
        <f t="shared" si="2"/>
        <v>256</v>
      </c>
    </row>
    <row r="31" spans="1:12" ht="15">
      <c r="A31" s="117">
        <v>24</v>
      </c>
      <c r="B31" s="120" t="s">
        <v>64</v>
      </c>
      <c r="C31" s="119" t="s">
        <v>65</v>
      </c>
      <c r="D31" s="90">
        <v>12.37</v>
      </c>
      <c r="E31" s="90">
        <f>151*0.25</f>
        <v>37.75</v>
      </c>
      <c r="F31" s="90">
        <f>30*0.25</f>
        <v>7.5</v>
      </c>
      <c r="G31" s="90">
        <f t="shared" si="0"/>
        <v>57.62</v>
      </c>
      <c r="H31" s="90">
        <v>174</v>
      </c>
      <c r="I31" s="90">
        <v>113.25</v>
      </c>
      <c r="J31" s="90">
        <v>22.5</v>
      </c>
      <c r="K31" s="90">
        <f t="shared" si="1"/>
        <v>309.75</v>
      </c>
      <c r="L31" s="1">
        <f t="shared" si="2"/>
        <v>367.37</v>
      </c>
    </row>
    <row r="32" spans="1:12" ht="15">
      <c r="A32" s="117">
        <v>25</v>
      </c>
      <c r="B32" s="120" t="s">
        <v>236</v>
      </c>
      <c r="C32" s="119" t="s">
        <v>237</v>
      </c>
      <c r="D32" s="90">
        <v>121.85</v>
      </c>
      <c r="E32" s="90">
        <v>84.33</v>
      </c>
      <c r="F32" s="90">
        <v>17</v>
      </c>
      <c r="G32" s="90">
        <f t="shared" si="0"/>
        <v>223.18</v>
      </c>
      <c r="H32" s="90"/>
      <c r="I32" s="90"/>
      <c r="J32" s="90"/>
      <c r="K32" s="90">
        <f t="shared" si="1"/>
        <v>0</v>
      </c>
      <c r="L32" s="1">
        <f t="shared" si="2"/>
        <v>223.18</v>
      </c>
    </row>
    <row r="33" spans="1:12" ht="15">
      <c r="A33" s="117">
        <v>26</v>
      </c>
      <c r="B33" s="119" t="s">
        <v>184</v>
      </c>
      <c r="C33" s="119" t="s">
        <v>183</v>
      </c>
      <c r="D33" s="90">
        <v>139.6</v>
      </c>
      <c r="E33" s="90">
        <v>94</v>
      </c>
      <c r="F33" s="90">
        <v>37</v>
      </c>
      <c r="G33" s="90">
        <v>270.6</v>
      </c>
      <c r="H33" s="90">
        <v>0</v>
      </c>
      <c r="I33" s="90">
        <v>0</v>
      </c>
      <c r="J33" s="90">
        <v>0</v>
      </c>
      <c r="K33" s="90">
        <f t="shared" si="1"/>
        <v>0</v>
      </c>
      <c r="L33" s="1">
        <f t="shared" si="2"/>
        <v>270.6</v>
      </c>
    </row>
    <row r="34" spans="1:12" ht="15">
      <c r="A34" s="117">
        <v>27</v>
      </c>
      <c r="B34" s="120" t="s">
        <v>80</v>
      </c>
      <c r="C34" s="119" t="s">
        <v>81</v>
      </c>
      <c r="D34" s="90">
        <v>170.5</v>
      </c>
      <c r="E34" s="90">
        <v>152.33</v>
      </c>
      <c r="F34" s="90">
        <v>17</v>
      </c>
      <c r="G34" s="90">
        <f t="shared" si="0"/>
        <v>339.83000000000004</v>
      </c>
      <c r="H34" s="90">
        <v>0</v>
      </c>
      <c r="I34" s="90">
        <v>0</v>
      </c>
      <c r="J34" s="90">
        <v>0</v>
      </c>
      <c r="K34" s="90">
        <f t="shared" si="1"/>
        <v>0</v>
      </c>
      <c r="L34" s="1">
        <f t="shared" si="2"/>
        <v>339.83000000000004</v>
      </c>
    </row>
    <row r="35" spans="1:12" ht="30">
      <c r="A35" s="117">
        <v>28</v>
      </c>
      <c r="B35" s="120" t="s">
        <v>257</v>
      </c>
      <c r="C35" s="119" t="s">
        <v>258</v>
      </c>
      <c r="D35" s="90">
        <f>28+5.65+47.5+25.5</f>
        <v>106.65</v>
      </c>
      <c r="E35" s="90">
        <f>38.25+36.55+39.2</f>
        <v>114</v>
      </c>
      <c r="F35" s="90">
        <v>20.75</v>
      </c>
      <c r="G35" s="90">
        <f t="shared" si="0"/>
        <v>241.4</v>
      </c>
      <c r="H35" s="90">
        <v>3527</v>
      </c>
      <c r="I35" s="90">
        <v>590.2</v>
      </c>
      <c r="J35" s="90">
        <v>62.25</v>
      </c>
      <c r="K35" s="90">
        <f t="shared" si="1"/>
        <v>4179.45</v>
      </c>
      <c r="L35" s="1">
        <f t="shared" si="2"/>
        <v>4420.849999999999</v>
      </c>
    </row>
    <row r="36" spans="1:12" ht="15">
      <c r="A36" s="117">
        <v>29</v>
      </c>
      <c r="B36" s="119" t="s">
        <v>188</v>
      </c>
      <c r="C36" s="119" t="s">
        <v>187</v>
      </c>
      <c r="D36" s="90"/>
      <c r="E36" s="90"/>
      <c r="F36" s="90"/>
      <c r="G36" s="90">
        <f t="shared" si="0"/>
        <v>0</v>
      </c>
      <c r="H36" s="90">
        <v>435</v>
      </c>
      <c r="I36" s="90">
        <v>110.4</v>
      </c>
      <c r="J36" s="90">
        <v>24</v>
      </c>
      <c r="K36" s="90">
        <f t="shared" si="1"/>
        <v>569.4</v>
      </c>
      <c r="L36" s="1">
        <f t="shared" si="2"/>
        <v>569.4</v>
      </c>
    </row>
    <row r="37" spans="1:12" ht="14.25" customHeight="1">
      <c r="A37" s="117">
        <v>30</v>
      </c>
      <c r="B37" s="120" t="s">
        <v>186</v>
      </c>
      <c r="C37" s="119" t="s">
        <v>185</v>
      </c>
      <c r="D37" s="90">
        <v>112</v>
      </c>
      <c r="E37" s="90">
        <v>29</v>
      </c>
      <c r="F37" s="90">
        <v>5.75</v>
      </c>
      <c r="G37" s="90">
        <v>146.75</v>
      </c>
      <c r="H37" s="90">
        <v>60</v>
      </c>
      <c r="I37" s="90">
        <v>87.26</v>
      </c>
      <c r="J37" s="90">
        <v>17.25</v>
      </c>
      <c r="K37" s="90">
        <f t="shared" si="1"/>
        <v>164.51</v>
      </c>
      <c r="L37" s="1">
        <f t="shared" si="2"/>
        <v>311.26</v>
      </c>
    </row>
    <row r="38" spans="1:12" ht="15">
      <c r="A38" s="117">
        <v>31</v>
      </c>
      <c r="B38" s="120" t="s">
        <v>204</v>
      </c>
      <c r="C38" s="119" t="s">
        <v>203</v>
      </c>
      <c r="D38" s="90">
        <v>171.9</v>
      </c>
      <c r="E38" s="90">
        <v>52</v>
      </c>
      <c r="F38" s="90">
        <v>6.75</v>
      </c>
      <c r="G38" s="90">
        <v>230.65</v>
      </c>
      <c r="H38" s="90">
        <v>394.4</v>
      </c>
      <c r="I38" s="90">
        <v>156</v>
      </c>
      <c r="J38" s="90">
        <v>20.25</v>
      </c>
      <c r="K38" s="90">
        <f t="shared" si="1"/>
        <v>570.65</v>
      </c>
      <c r="L38" s="1">
        <f t="shared" si="2"/>
        <v>801.3</v>
      </c>
    </row>
    <row r="39" spans="1:12" ht="15">
      <c r="A39" s="117">
        <v>32</v>
      </c>
      <c r="B39" s="120" t="s">
        <v>87</v>
      </c>
      <c r="C39" s="120" t="s">
        <v>88</v>
      </c>
      <c r="D39" s="90">
        <v>296</v>
      </c>
      <c r="E39" s="90">
        <f>412*0.25</f>
        <v>103</v>
      </c>
      <c r="F39" s="90">
        <f>35*0.25</f>
        <v>8.75</v>
      </c>
      <c r="G39" s="90">
        <f t="shared" si="0"/>
        <v>407.75</v>
      </c>
      <c r="H39" s="90">
        <v>1017</v>
      </c>
      <c r="I39" s="90">
        <v>309</v>
      </c>
      <c r="J39" s="90">
        <v>26.25</v>
      </c>
      <c r="K39" s="90">
        <f t="shared" si="1"/>
        <v>1352.25</v>
      </c>
      <c r="L39" s="1">
        <f t="shared" si="2"/>
        <v>1760</v>
      </c>
    </row>
    <row r="40" spans="1:12" ht="15">
      <c r="A40" s="117">
        <v>33</v>
      </c>
      <c r="B40" s="120" t="s">
        <v>259</v>
      </c>
      <c r="C40" s="120" t="s">
        <v>260</v>
      </c>
      <c r="D40" s="90"/>
      <c r="E40" s="90"/>
      <c r="F40" s="90"/>
      <c r="G40" s="90">
        <f t="shared" si="0"/>
        <v>0</v>
      </c>
      <c r="H40" s="90">
        <v>1363</v>
      </c>
      <c r="I40" s="90">
        <v>303</v>
      </c>
      <c r="J40" s="90">
        <v>47</v>
      </c>
      <c r="K40" s="90">
        <f t="shared" si="1"/>
        <v>1713</v>
      </c>
      <c r="L40" s="1">
        <f t="shared" si="2"/>
        <v>1713</v>
      </c>
    </row>
    <row r="41" spans="1:12" ht="15">
      <c r="A41" s="117">
        <v>34</v>
      </c>
      <c r="B41" s="120" t="s">
        <v>89</v>
      </c>
      <c r="C41" s="120" t="s">
        <v>90</v>
      </c>
      <c r="D41" s="90">
        <f>120+10</f>
        <v>130</v>
      </c>
      <c r="E41" s="90">
        <v>115.75</v>
      </c>
      <c r="F41" s="90">
        <v>9.75</v>
      </c>
      <c r="G41" s="90">
        <f t="shared" si="0"/>
        <v>255.5</v>
      </c>
      <c r="H41" s="90">
        <v>1060</v>
      </c>
      <c r="I41" s="90">
        <v>347.25</v>
      </c>
      <c r="J41" s="90">
        <v>29.25</v>
      </c>
      <c r="K41" s="90">
        <f t="shared" si="1"/>
        <v>1436.5</v>
      </c>
      <c r="L41" s="1">
        <f t="shared" si="2"/>
        <v>1692</v>
      </c>
    </row>
    <row r="42" spans="1:12" ht="15">
      <c r="A42" s="117">
        <v>35</v>
      </c>
      <c r="B42" s="120" t="s">
        <v>91</v>
      </c>
      <c r="C42" s="120" t="s">
        <v>92</v>
      </c>
      <c r="D42" s="90">
        <v>182.55</v>
      </c>
      <c r="E42" s="90">
        <v>73</v>
      </c>
      <c r="F42" s="90">
        <v>7.5</v>
      </c>
      <c r="G42" s="90">
        <v>263.05</v>
      </c>
      <c r="H42" s="90">
        <v>929</v>
      </c>
      <c r="I42" s="90">
        <v>219</v>
      </c>
      <c r="J42" s="90">
        <v>22.5</v>
      </c>
      <c r="K42" s="90">
        <f t="shared" si="1"/>
        <v>1170.5</v>
      </c>
      <c r="L42" s="1">
        <f t="shared" si="2"/>
        <v>1433.55</v>
      </c>
    </row>
    <row r="43" spans="1:12" ht="15">
      <c r="A43" s="117">
        <v>36</v>
      </c>
      <c r="B43" s="120" t="s">
        <v>190</v>
      </c>
      <c r="C43" s="119" t="s">
        <v>189</v>
      </c>
      <c r="D43" s="90">
        <v>96.05</v>
      </c>
      <c r="E43" s="90">
        <v>39.33</v>
      </c>
      <c r="F43" s="90">
        <v>8.75</v>
      </c>
      <c r="G43" s="90">
        <v>144.13</v>
      </c>
      <c r="H43" s="90">
        <v>670</v>
      </c>
      <c r="I43" s="90">
        <v>118</v>
      </c>
      <c r="J43" s="90">
        <v>26.25</v>
      </c>
      <c r="K43" s="90">
        <f t="shared" si="1"/>
        <v>814.25</v>
      </c>
      <c r="L43" s="1">
        <f t="shared" si="2"/>
        <v>958.38</v>
      </c>
    </row>
    <row r="44" spans="1:12" ht="15">
      <c r="A44" s="117">
        <v>37</v>
      </c>
      <c r="B44" s="120" t="s">
        <v>95</v>
      </c>
      <c r="C44" s="120" t="s">
        <v>96</v>
      </c>
      <c r="D44" s="90"/>
      <c r="E44" s="90"/>
      <c r="F44" s="90"/>
      <c r="G44" s="90">
        <f t="shared" si="0"/>
        <v>0</v>
      </c>
      <c r="H44" s="90">
        <v>525</v>
      </c>
      <c r="I44" s="90">
        <v>165</v>
      </c>
      <c r="J44" s="90">
        <v>39</v>
      </c>
      <c r="K44" s="90">
        <f t="shared" si="1"/>
        <v>729</v>
      </c>
      <c r="L44" s="1">
        <f t="shared" si="2"/>
        <v>729</v>
      </c>
    </row>
    <row r="45" spans="1:12" ht="15">
      <c r="A45" s="117">
        <v>38</v>
      </c>
      <c r="B45" s="120" t="s">
        <v>99</v>
      </c>
      <c r="C45" s="120" t="s">
        <v>100</v>
      </c>
      <c r="D45" s="90">
        <v>222</v>
      </c>
      <c r="E45" s="90">
        <v>150</v>
      </c>
      <c r="F45" s="90">
        <v>18</v>
      </c>
      <c r="G45" s="90">
        <f t="shared" si="0"/>
        <v>390</v>
      </c>
      <c r="H45" s="90"/>
      <c r="I45" s="90"/>
      <c r="J45" s="90"/>
      <c r="K45" s="90">
        <f t="shared" si="1"/>
        <v>0</v>
      </c>
      <c r="L45" s="1">
        <f t="shared" si="2"/>
        <v>390</v>
      </c>
    </row>
    <row r="46" spans="1:12" ht="15">
      <c r="A46" s="117">
        <v>39</v>
      </c>
      <c r="B46" s="120" t="s">
        <v>104</v>
      </c>
      <c r="C46" s="119" t="s">
        <v>105</v>
      </c>
      <c r="D46" s="90">
        <v>323.5</v>
      </c>
      <c r="E46" s="90">
        <f>178*0.25</f>
        <v>44.5</v>
      </c>
      <c r="F46" s="90">
        <f>35*0.25</f>
        <v>8.75</v>
      </c>
      <c r="G46" s="90">
        <f t="shared" si="0"/>
        <v>376.75</v>
      </c>
      <c r="H46" s="90">
        <v>581</v>
      </c>
      <c r="I46" s="90">
        <v>133.5</v>
      </c>
      <c r="J46" s="90">
        <v>26.25</v>
      </c>
      <c r="K46" s="90">
        <f t="shared" si="1"/>
        <v>740.75</v>
      </c>
      <c r="L46" s="1">
        <f t="shared" si="2"/>
        <v>1117.5</v>
      </c>
    </row>
    <row r="47" spans="1:12" s="91" customFormat="1" ht="15">
      <c r="A47" s="117">
        <v>40</v>
      </c>
      <c r="B47" s="120" t="s">
        <v>261</v>
      </c>
      <c r="C47" s="119" t="s">
        <v>262</v>
      </c>
      <c r="D47" s="90">
        <f>156+25</f>
        <v>181</v>
      </c>
      <c r="E47" s="90">
        <v>70.21</v>
      </c>
      <c r="F47" s="90">
        <v>8.75</v>
      </c>
      <c r="G47" s="90">
        <f t="shared" si="0"/>
        <v>259.96</v>
      </c>
      <c r="H47" s="90">
        <v>1289</v>
      </c>
      <c r="I47" s="90">
        <v>270.22</v>
      </c>
      <c r="J47" s="90">
        <v>38.25</v>
      </c>
      <c r="K47" s="90">
        <f t="shared" si="1"/>
        <v>1597.47</v>
      </c>
      <c r="L47" s="90">
        <f t="shared" si="2"/>
        <v>1857.43</v>
      </c>
    </row>
    <row r="48" spans="1:12" ht="15">
      <c r="A48" s="117">
        <v>41</v>
      </c>
      <c r="B48" s="120" t="s">
        <v>106</v>
      </c>
      <c r="C48" s="119" t="s">
        <v>107</v>
      </c>
      <c r="D48" s="90">
        <v>64</v>
      </c>
      <c r="E48" s="90">
        <v>56</v>
      </c>
      <c r="F48" s="90">
        <v>10</v>
      </c>
      <c r="G48" s="90">
        <f t="shared" si="0"/>
        <v>130</v>
      </c>
      <c r="H48" s="90">
        <v>0</v>
      </c>
      <c r="I48" s="90">
        <v>0</v>
      </c>
      <c r="J48" s="90">
        <v>0</v>
      </c>
      <c r="K48" s="90">
        <f t="shared" si="1"/>
        <v>0</v>
      </c>
      <c r="L48" s="1">
        <f t="shared" si="2"/>
        <v>130</v>
      </c>
    </row>
    <row r="49" spans="1:12" ht="15">
      <c r="A49" s="117">
        <v>42</v>
      </c>
      <c r="B49" s="120" t="s">
        <v>263</v>
      </c>
      <c r="C49" s="119" t="s">
        <v>264</v>
      </c>
      <c r="D49" s="90">
        <v>25.5</v>
      </c>
      <c r="E49" s="90">
        <v>23.25</v>
      </c>
      <c r="F49" s="90">
        <v>3</v>
      </c>
      <c r="G49" s="90">
        <v>51.75</v>
      </c>
      <c r="H49" s="90">
        <v>1735</v>
      </c>
      <c r="I49" s="90">
        <v>279.75</v>
      </c>
      <c r="J49" s="90">
        <v>56</v>
      </c>
      <c r="K49" s="90">
        <f t="shared" si="1"/>
        <v>2070.75</v>
      </c>
      <c r="L49" s="1">
        <f t="shared" si="2"/>
        <v>2122.5</v>
      </c>
    </row>
    <row r="50" spans="1:12" ht="15">
      <c r="A50" s="117">
        <v>43</v>
      </c>
      <c r="B50" s="120" t="s">
        <v>199</v>
      </c>
      <c r="C50" s="120" t="s">
        <v>205</v>
      </c>
      <c r="D50" s="90">
        <v>130</v>
      </c>
      <c r="E50" s="90">
        <v>296</v>
      </c>
      <c r="F50" s="90">
        <v>12</v>
      </c>
      <c r="G50" s="90">
        <f t="shared" si="0"/>
        <v>438</v>
      </c>
      <c r="H50" s="90"/>
      <c r="I50" s="90"/>
      <c r="J50" s="90"/>
      <c r="K50" s="90">
        <f t="shared" si="1"/>
        <v>0</v>
      </c>
      <c r="L50" s="1">
        <f t="shared" si="2"/>
        <v>438</v>
      </c>
    </row>
    <row r="51" spans="1:12" ht="15">
      <c r="A51" s="117">
        <v>44</v>
      </c>
      <c r="B51" s="120" t="s">
        <v>265</v>
      </c>
      <c r="C51" s="119" t="s">
        <v>266</v>
      </c>
      <c r="D51" s="90">
        <v>0</v>
      </c>
      <c r="E51" s="90">
        <v>0</v>
      </c>
      <c r="F51" s="90">
        <v>0</v>
      </c>
      <c r="G51" s="90">
        <f t="shared" si="0"/>
        <v>0</v>
      </c>
      <c r="H51" s="90">
        <v>912</v>
      </c>
      <c r="I51" s="90">
        <v>248.8</v>
      </c>
      <c r="J51" s="90">
        <v>47</v>
      </c>
      <c r="K51" s="90">
        <f t="shared" si="1"/>
        <v>1207.8</v>
      </c>
      <c r="L51" s="1">
        <f t="shared" si="2"/>
        <v>1207.8</v>
      </c>
    </row>
    <row r="52" spans="1:12" ht="15">
      <c r="A52" s="117">
        <v>45</v>
      </c>
      <c r="B52" s="120" t="s">
        <v>202</v>
      </c>
      <c r="C52" s="119" t="s">
        <v>201</v>
      </c>
      <c r="D52" s="90">
        <v>0</v>
      </c>
      <c r="E52" s="90">
        <v>0</v>
      </c>
      <c r="F52" s="90">
        <v>0</v>
      </c>
      <c r="G52" s="90">
        <f t="shared" si="0"/>
        <v>0</v>
      </c>
      <c r="H52" s="90">
        <v>260</v>
      </c>
      <c r="I52" s="90">
        <v>56</v>
      </c>
      <c r="J52" s="90">
        <v>12</v>
      </c>
      <c r="K52" s="90">
        <f t="shared" si="1"/>
        <v>328</v>
      </c>
      <c r="L52" s="1">
        <f t="shared" si="2"/>
        <v>328</v>
      </c>
    </row>
    <row r="53" spans="1:12" ht="30">
      <c r="A53" s="117">
        <v>46</v>
      </c>
      <c r="B53" s="120" t="s">
        <v>114</v>
      </c>
      <c r="C53" s="119" t="s">
        <v>115</v>
      </c>
      <c r="D53" s="90">
        <v>0</v>
      </c>
      <c r="E53" s="90">
        <v>0</v>
      </c>
      <c r="F53" s="90">
        <v>0</v>
      </c>
      <c r="G53" s="90">
        <f t="shared" si="0"/>
        <v>0</v>
      </c>
      <c r="H53" s="90">
        <v>91.85</v>
      </c>
      <c r="I53" s="90">
        <v>83</v>
      </c>
      <c r="J53" s="90">
        <v>2</v>
      </c>
      <c r="K53" s="90">
        <f t="shared" si="1"/>
        <v>176.85</v>
      </c>
      <c r="L53" s="1">
        <f t="shared" si="2"/>
        <v>176.85</v>
      </c>
    </row>
    <row r="54" spans="1:12" ht="15">
      <c r="A54" s="117">
        <v>47</v>
      </c>
      <c r="B54" s="120" t="s">
        <v>116</v>
      </c>
      <c r="C54" s="119" t="s">
        <v>117</v>
      </c>
      <c r="D54" s="90">
        <v>130.05</v>
      </c>
      <c r="E54" s="90">
        <f>135.34*0.25</f>
        <v>33.835</v>
      </c>
      <c r="F54" s="90">
        <f>47*0.25</f>
        <v>11.75</v>
      </c>
      <c r="G54" s="90">
        <f t="shared" si="0"/>
        <v>175.63500000000002</v>
      </c>
      <c r="H54" s="90">
        <v>914</v>
      </c>
      <c r="I54" s="90">
        <v>101.505</v>
      </c>
      <c r="J54" s="90">
        <v>35.25</v>
      </c>
      <c r="K54" s="90">
        <f t="shared" si="1"/>
        <v>1050.755</v>
      </c>
      <c r="L54" s="1">
        <f t="shared" si="2"/>
        <v>1226.39</v>
      </c>
    </row>
    <row r="55" spans="1:12" ht="15">
      <c r="A55" s="117">
        <v>48</v>
      </c>
      <c r="B55" s="119" t="s">
        <v>200</v>
      </c>
      <c r="C55" s="119" t="s">
        <v>207</v>
      </c>
      <c r="D55" s="90">
        <v>15</v>
      </c>
      <c r="E55" s="90">
        <v>32</v>
      </c>
      <c r="F55" s="90">
        <v>4.25</v>
      </c>
      <c r="G55" s="90">
        <f t="shared" si="0"/>
        <v>51.25</v>
      </c>
      <c r="H55" s="90">
        <v>678</v>
      </c>
      <c r="I55" s="90">
        <v>96</v>
      </c>
      <c r="J55" s="90">
        <v>12.75</v>
      </c>
      <c r="K55" s="90">
        <f t="shared" si="1"/>
        <v>786.75</v>
      </c>
      <c r="L55" s="1">
        <f t="shared" si="2"/>
        <v>838</v>
      </c>
    </row>
    <row r="56" spans="1:12" ht="15">
      <c r="A56" s="117">
        <v>49</v>
      </c>
      <c r="B56" s="120" t="s">
        <v>208</v>
      </c>
      <c r="C56" s="119" t="s">
        <v>269</v>
      </c>
      <c r="D56" s="90">
        <v>51</v>
      </c>
      <c r="E56" s="90">
        <v>49.42</v>
      </c>
      <c r="F56" s="90">
        <v>8.75</v>
      </c>
      <c r="G56" s="90">
        <f t="shared" si="0"/>
        <v>109.17</v>
      </c>
      <c r="H56" s="90">
        <v>978</v>
      </c>
      <c r="I56" s="90">
        <v>207.74</v>
      </c>
      <c r="J56" s="90">
        <v>38.25</v>
      </c>
      <c r="K56" s="90">
        <f t="shared" si="1"/>
        <v>1223.99</v>
      </c>
      <c r="L56" s="1">
        <f t="shared" si="2"/>
        <v>1333.16</v>
      </c>
    </row>
    <row r="57" spans="1:12" ht="15">
      <c r="A57" s="117">
        <v>50</v>
      </c>
      <c r="B57" s="120" t="s">
        <v>209</v>
      </c>
      <c r="C57" s="119" t="s">
        <v>268</v>
      </c>
      <c r="D57" s="90">
        <v>86.5</v>
      </c>
      <c r="E57" s="90">
        <f>198*0.25</f>
        <v>49.5</v>
      </c>
      <c r="F57" s="90">
        <f>35*0.25</f>
        <v>8.75</v>
      </c>
      <c r="G57" s="90">
        <f t="shared" si="0"/>
        <v>144.75</v>
      </c>
      <c r="H57" s="90">
        <v>110.5</v>
      </c>
      <c r="I57" s="90">
        <v>148.5</v>
      </c>
      <c r="J57" s="90">
        <v>26.25</v>
      </c>
      <c r="K57" s="90">
        <f t="shared" si="1"/>
        <v>285.25</v>
      </c>
      <c r="L57" s="1">
        <f t="shared" si="2"/>
        <v>430</v>
      </c>
    </row>
    <row r="58" spans="1:12" ht="15">
      <c r="A58" s="117">
        <v>51</v>
      </c>
      <c r="B58" s="120" t="s">
        <v>343</v>
      </c>
      <c r="C58" s="76" t="s">
        <v>344</v>
      </c>
      <c r="D58" s="90">
        <v>25.5</v>
      </c>
      <c r="E58" s="90">
        <f>338*0.25</f>
        <v>84.5</v>
      </c>
      <c r="F58" s="90">
        <f>35*0.25</f>
        <v>8.75</v>
      </c>
      <c r="G58" s="90">
        <f t="shared" si="0"/>
        <v>118.75</v>
      </c>
      <c r="H58" s="90">
        <v>500.35</v>
      </c>
      <c r="I58" s="90">
        <v>253.5</v>
      </c>
      <c r="J58" s="90">
        <v>26.25</v>
      </c>
      <c r="K58" s="90">
        <f t="shared" si="1"/>
        <v>780.1</v>
      </c>
      <c r="L58" s="1">
        <f t="shared" si="2"/>
        <v>898.85</v>
      </c>
    </row>
    <row r="59" spans="1:12" ht="15">
      <c r="A59" s="117">
        <v>52</v>
      </c>
      <c r="B59" s="120" t="s">
        <v>267</v>
      </c>
      <c r="C59" s="119" t="s">
        <v>155</v>
      </c>
      <c r="D59" s="90">
        <v>0</v>
      </c>
      <c r="E59" s="90">
        <v>0</v>
      </c>
      <c r="F59" s="90">
        <v>0</v>
      </c>
      <c r="G59" s="90">
        <f t="shared" si="0"/>
        <v>0</v>
      </c>
      <c r="H59" s="90">
        <v>310</v>
      </c>
      <c r="I59" s="90">
        <v>138</v>
      </c>
      <c r="J59" s="90">
        <v>35</v>
      </c>
      <c r="K59" s="90">
        <f t="shared" si="1"/>
        <v>483</v>
      </c>
      <c r="L59" s="1">
        <f t="shared" si="2"/>
        <v>483</v>
      </c>
    </row>
    <row r="60" spans="1:12" ht="15">
      <c r="A60" s="117">
        <v>53</v>
      </c>
      <c r="B60" s="120" t="s">
        <v>342</v>
      </c>
      <c r="C60" s="78" t="s">
        <v>341</v>
      </c>
      <c r="D60" s="90"/>
      <c r="E60" s="90"/>
      <c r="F60" s="90"/>
      <c r="G60" s="90"/>
      <c r="H60" s="90">
        <v>502</v>
      </c>
      <c r="I60" s="90">
        <v>131.34</v>
      </c>
      <c r="J60" s="90">
        <v>22</v>
      </c>
      <c r="K60" s="90">
        <f t="shared" si="1"/>
        <v>655.34</v>
      </c>
      <c r="L60" s="1">
        <f t="shared" si="2"/>
        <v>655.34</v>
      </c>
    </row>
    <row r="61" spans="1:12" ht="15">
      <c r="A61" s="117">
        <v>54</v>
      </c>
      <c r="B61" s="120" t="s">
        <v>300</v>
      </c>
      <c r="C61" s="119" t="s">
        <v>301</v>
      </c>
      <c r="D61" s="90">
        <v>208</v>
      </c>
      <c r="E61" s="90">
        <v>186.5</v>
      </c>
      <c r="F61" s="90">
        <v>20.75</v>
      </c>
      <c r="G61" s="90">
        <f t="shared" si="0"/>
        <v>415.25</v>
      </c>
      <c r="H61" s="90">
        <v>450</v>
      </c>
      <c r="I61" s="90">
        <v>115.5</v>
      </c>
      <c r="J61" s="90">
        <v>22.5</v>
      </c>
      <c r="K61" s="90">
        <f t="shared" si="1"/>
        <v>588</v>
      </c>
      <c r="L61" s="1">
        <f t="shared" si="2"/>
        <v>1003.25</v>
      </c>
    </row>
    <row r="62" spans="1:12" ht="15">
      <c r="A62" s="117">
        <v>55</v>
      </c>
      <c r="B62" s="120" t="s">
        <v>302</v>
      </c>
      <c r="C62" s="119" t="s">
        <v>303</v>
      </c>
      <c r="D62" s="90">
        <v>25.5</v>
      </c>
      <c r="E62" s="90">
        <v>30.96</v>
      </c>
      <c r="F62" s="90">
        <v>11.75</v>
      </c>
      <c r="G62" s="90">
        <f t="shared" si="0"/>
        <v>68.21000000000001</v>
      </c>
      <c r="H62" s="90">
        <v>1920</v>
      </c>
      <c r="I62" s="90">
        <v>202.10000000000002</v>
      </c>
      <c r="J62" s="90">
        <v>35.25</v>
      </c>
      <c r="K62" s="90">
        <f t="shared" si="1"/>
        <v>2157.35</v>
      </c>
      <c r="L62" s="1">
        <f t="shared" si="2"/>
        <v>2225.56</v>
      </c>
    </row>
    <row r="63" spans="1:12" ht="15">
      <c r="A63" s="117">
        <v>56</v>
      </c>
      <c r="B63" s="119" t="s">
        <v>304</v>
      </c>
      <c r="C63" s="119" t="s">
        <v>305</v>
      </c>
      <c r="D63" s="90"/>
      <c r="E63" s="90"/>
      <c r="F63" s="90"/>
      <c r="G63" s="90">
        <f t="shared" si="0"/>
        <v>0</v>
      </c>
      <c r="H63" s="90">
        <v>195.8</v>
      </c>
      <c r="I63" s="90">
        <v>70</v>
      </c>
      <c r="J63" s="90">
        <v>30</v>
      </c>
      <c r="K63" s="90">
        <f t="shared" si="1"/>
        <v>295.8</v>
      </c>
      <c r="L63" s="1">
        <f t="shared" si="2"/>
        <v>295.8</v>
      </c>
    </row>
    <row r="64" spans="1:12" ht="15">
      <c r="A64" s="117">
        <v>57</v>
      </c>
      <c r="B64" s="119" t="s">
        <v>325</v>
      </c>
      <c r="C64" s="79" t="s">
        <v>326</v>
      </c>
      <c r="D64" s="90">
        <v>170.5</v>
      </c>
      <c r="E64" s="90">
        <f>216.5*0.25</f>
        <v>54.125</v>
      </c>
      <c r="F64" s="90">
        <f>17*0.25</f>
        <v>4.25</v>
      </c>
      <c r="G64" s="90">
        <f t="shared" si="0"/>
        <v>228.875</v>
      </c>
      <c r="H64" s="90">
        <v>584</v>
      </c>
      <c r="I64" s="90">
        <v>162.375</v>
      </c>
      <c r="J64" s="90">
        <v>12.75</v>
      </c>
      <c r="K64" s="90">
        <f t="shared" si="1"/>
        <v>759.125</v>
      </c>
      <c r="L64" s="1">
        <f t="shared" si="2"/>
        <v>988</v>
      </c>
    </row>
    <row r="65" spans="1:12" ht="15">
      <c r="A65" s="117">
        <v>58</v>
      </c>
      <c r="B65" s="119" t="s">
        <v>327</v>
      </c>
      <c r="C65" s="79" t="s">
        <v>328</v>
      </c>
      <c r="D65" s="90">
        <v>210</v>
      </c>
      <c r="E65" s="90">
        <f>138*0.25</f>
        <v>34.5</v>
      </c>
      <c r="F65" s="90">
        <f>27*0.25</f>
        <v>6.75</v>
      </c>
      <c r="G65" s="90">
        <f t="shared" si="0"/>
        <v>251.25</v>
      </c>
      <c r="H65" s="90">
        <v>740</v>
      </c>
      <c r="I65" s="90">
        <v>103.5</v>
      </c>
      <c r="J65" s="90">
        <v>20.25</v>
      </c>
      <c r="K65" s="90">
        <f t="shared" si="1"/>
        <v>863.75</v>
      </c>
      <c r="L65" s="1">
        <f t="shared" si="2"/>
        <v>1115</v>
      </c>
    </row>
    <row r="66" spans="1:12" ht="15">
      <c r="A66" s="117">
        <v>59</v>
      </c>
      <c r="B66" s="119" t="s">
        <v>329</v>
      </c>
      <c r="C66" s="116" t="s">
        <v>330</v>
      </c>
      <c r="D66" s="90">
        <v>26.5</v>
      </c>
      <c r="E66" s="90">
        <v>23</v>
      </c>
      <c r="F66" s="90">
        <v>8.75</v>
      </c>
      <c r="G66" s="90">
        <f t="shared" si="0"/>
        <v>58.25</v>
      </c>
      <c r="H66" s="90">
        <v>486</v>
      </c>
      <c r="I66" s="90">
        <v>69</v>
      </c>
      <c r="J66" s="90">
        <v>26.25</v>
      </c>
      <c r="K66" s="90">
        <f t="shared" si="1"/>
        <v>581.25</v>
      </c>
      <c r="L66" s="1">
        <f t="shared" si="2"/>
        <v>639.5</v>
      </c>
    </row>
    <row r="67" spans="1:12" ht="15">
      <c r="A67" s="117">
        <v>60</v>
      </c>
      <c r="B67" s="119" t="s">
        <v>335</v>
      </c>
      <c r="C67" s="79" t="s">
        <v>336</v>
      </c>
      <c r="D67" s="90"/>
      <c r="E67" s="90"/>
      <c r="F67" s="90"/>
      <c r="G67" s="90"/>
      <c r="H67" s="90">
        <v>435</v>
      </c>
      <c r="I67" s="90">
        <v>100</v>
      </c>
      <c r="J67" s="90">
        <v>35</v>
      </c>
      <c r="K67" s="90">
        <f t="shared" si="1"/>
        <v>570</v>
      </c>
      <c r="L67" s="1">
        <f t="shared" si="2"/>
        <v>570</v>
      </c>
    </row>
    <row r="68" spans="1:12" ht="15">
      <c r="A68" s="117">
        <v>61</v>
      </c>
      <c r="B68" s="119" t="s">
        <v>337</v>
      </c>
      <c r="C68" s="79" t="s">
        <v>338</v>
      </c>
      <c r="D68" s="90"/>
      <c r="E68" s="90"/>
      <c r="F68" s="90"/>
      <c r="G68" s="90"/>
      <c r="H68" s="90">
        <v>162</v>
      </c>
      <c r="I68" s="90">
        <v>145</v>
      </c>
      <c r="J68" s="90">
        <v>35</v>
      </c>
      <c r="K68" s="90">
        <f t="shared" si="1"/>
        <v>342</v>
      </c>
      <c r="L68" s="1">
        <f t="shared" si="2"/>
        <v>342</v>
      </c>
    </row>
    <row r="69" spans="1:12" s="30" customFormat="1" ht="27" customHeight="1">
      <c r="A69" s="32"/>
      <c r="B69" s="29"/>
      <c r="C69" s="28" t="s">
        <v>118</v>
      </c>
      <c r="D69" s="26">
        <f>SUM(D8:D66)</f>
        <v>8519.7</v>
      </c>
      <c r="E69" s="26">
        <f>SUM(E8:E66)</f>
        <v>4210.1275</v>
      </c>
      <c r="F69" s="26">
        <f>SUM(F8:F66)</f>
        <v>587.5</v>
      </c>
      <c r="G69" s="26">
        <f>SUM(G8:G66)</f>
        <v>13317.327499999998</v>
      </c>
      <c r="H69" s="26">
        <f>SUM(H8:H68)</f>
        <v>39079.85</v>
      </c>
      <c r="I69" s="26">
        <f>SUM(I8:I68)</f>
        <v>9520.1425</v>
      </c>
      <c r="J69" s="26">
        <f>SUM(J8:J68)</f>
        <v>1427.75</v>
      </c>
      <c r="K69" s="26">
        <f>SUM(K8:K68)</f>
        <v>50027.7425</v>
      </c>
      <c r="L69" s="26">
        <f>SUM(L8:L68)</f>
        <v>63345.07000000001</v>
      </c>
    </row>
  </sheetData>
  <sheetProtection/>
  <mergeCells count="10">
    <mergeCell ref="H4:K4"/>
    <mergeCell ref="H5:K5"/>
    <mergeCell ref="H6:K6"/>
    <mergeCell ref="L6:L7"/>
    <mergeCell ref="D4:G4"/>
    <mergeCell ref="A6:A7"/>
    <mergeCell ref="B6:B7"/>
    <mergeCell ref="C6:C7"/>
    <mergeCell ref="D6:G6"/>
    <mergeCell ref="D5:G5"/>
  </mergeCells>
  <printOptions horizontalCentered="1"/>
  <pageMargins left="0" right="0" top="0.196850393700787" bottom="0.590551181102362" header="0.118110236220472" footer="0.118110236220472"/>
  <pageSetup fitToHeight="2" fitToWidth="1" horizontalDpi="600" verticalDpi="600" orientation="landscape" paperSize="9" r:id="rId1"/>
  <headerFooter alignWithMargins="0">
    <oddHeader>&amp;RPresedinte-Director General, Ion MÎȚU</oddHeader>
    <oddFooter>&amp;CDirector DRC,
Lavinia MĂMULARU&amp;RBiroul D.S.P.
Ioana Iulia BUCUR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F70"/>
  <sheetViews>
    <sheetView zoomScalePageLayoutView="0" workbookViewId="0" topLeftCell="A1">
      <pane ySplit="8" topLeftCell="A48" activePane="bottomLeft" state="frozen"/>
      <selection pane="topLeft" activeCell="A1" sqref="A1"/>
      <selection pane="bottomLeft" activeCell="J63" sqref="J63"/>
    </sheetView>
  </sheetViews>
  <sheetFormatPr defaultColWidth="9.140625" defaultRowHeight="15"/>
  <cols>
    <col min="1" max="1" width="9.28125" style="21" bestFit="1" customWidth="1"/>
    <col min="2" max="2" width="11.7109375" style="22" customWidth="1"/>
    <col min="3" max="3" width="41.421875" style="23" customWidth="1"/>
    <col min="4" max="4" width="23.57421875" style="27" customWidth="1"/>
    <col min="5" max="6" width="24.57421875" style="27" customWidth="1"/>
    <col min="7" max="16384" width="9.140625" style="21" customWidth="1"/>
  </cols>
  <sheetData>
    <row r="2" ht="15.75">
      <c r="C2" s="41"/>
    </row>
    <row r="3" spans="1:6" ht="15.75">
      <c r="A3" s="23"/>
      <c r="B3" s="42"/>
      <c r="C3" s="158" t="s">
        <v>3</v>
      </c>
      <c r="D3" s="158"/>
      <c r="E3" s="82"/>
      <c r="F3" s="82"/>
    </row>
    <row r="4" spans="1:6" ht="15.75">
      <c r="A4" s="3"/>
      <c r="B4" s="42"/>
      <c r="C4" s="157" t="s">
        <v>124</v>
      </c>
      <c r="D4" s="157"/>
      <c r="E4" s="44"/>
      <c r="F4" s="44"/>
    </row>
    <row r="5" spans="2:6" s="43" customFormat="1" ht="15.75">
      <c r="B5" s="44"/>
      <c r="C5" s="149" t="s">
        <v>125</v>
      </c>
      <c r="D5" s="149"/>
      <c r="E5" s="38"/>
      <c r="F5" s="38"/>
    </row>
    <row r="6" spans="2:6" s="43" customFormat="1" ht="15.75">
      <c r="B6" s="44"/>
      <c r="C6" s="156">
        <v>44409</v>
      </c>
      <c r="D6" s="156"/>
      <c r="E6" s="38"/>
      <c r="F6" s="38"/>
    </row>
    <row r="7" spans="1:6" ht="12.75" customHeight="1">
      <c r="A7" s="159" t="s">
        <v>4</v>
      </c>
      <c r="B7" s="160" t="s">
        <v>5</v>
      </c>
      <c r="C7" s="161" t="s">
        <v>119</v>
      </c>
      <c r="D7" s="150" t="s">
        <v>356</v>
      </c>
      <c r="E7" s="150" t="s">
        <v>357</v>
      </c>
      <c r="F7" s="150" t="s">
        <v>358</v>
      </c>
    </row>
    <row r="8" spans="1:6" s="64" customFormat="1" ht="33.75" customHeight="1" thickBot="1">
      <c r="A8" s="159"/>
      <c r="B8" s="160"/>
      <c r="C8" s="162"/>
      <c r="D8" s="150"/>
      <c r="E8" s="150"/>
      <c r="F8" s="150"/>
    </row>
    <row r="9" spans="1:6" ht="15.75" thickTop="1">
      <c r="A9" s="122">
        <v>1</v>
      </c>
      <c r="B9" s="92" t="s">
        <v>212</v>
      </c>
      <c r="C9" s="92" t="s">
        <v>213</v>
      </c>
      <c r="D9" s="111">
        <v>30</v>
      </c>
      <c r="E9" s="111">
        <v>0</v>
      </c>
      <c r="F9" s="111">
        <f>D9+E9</f>
        <v>30</v>
      </c>
    </row>
    <row r="10" spans="1:6" ht="15">
      <c r="A10" s="122">
        <v>2</v>
      </c>
      <c r="B10" s="72" t="s">
        <v>214</v>
      </c>
      <c r="C10" s="72" t="s">
        <v>215</v>
      </c>
      <c r="D10" s="90">
        <v>90</v>
      </c>
      <c r="E10" s="90">
        <v>60</v>
      </c>
      <c r="F10" s="111">
        <f aca="true" t="shared" si="0" ref="F10:F68">D10+E10</f>
        <v>150</v>
      </c>
    </row>
    <row r="11" spans="1:6" ht="30">
      <c r="A11" s="122">
        <v>3</v>
      </c>
      <c r="B11" s="72" t="s">
        <v>8</v>
      </c>
      <c r="C11" s="72" t="s">
        <v>9</v>
      </c>
      <c r="D11" s="90"/>
      <c r="E11" s="90"/>
      <c r="F11" s="111">
        <f t="shared" si="0"/>
        <v>0</v>
      </c>
    </row>
    <row r="12" spans="1:6" ht="15">
      <c r="A12" s="122">
        <v>4</v>
      </c>
      <c r="B12" s="72" t="s">
        <v>11</v>
      </c>
      <c r="C12" s="72" t="s">
        <v>12</v>
      </c>
      <c r="D12" s="90">
        <f>150*0.25</f>
        <v>37.5</v>
      </c>
      <c r="E12" s="90">
        <f>150*0.75</f>
        <v>112.5</v>
      </c>
      <c r="F12" s="111">
        <f t="shared" si="0"/>
        <v>150</v>
      </c>
    </row>
    <row r="13" spans="1:6" ht="15">
      <c r="A13" s="122">
        <v>5</v>
      </c>
      <c r="B13" s="102" t="s">
        <v>157</v>
      </c>
      <c r="C13" s="102" t="s">
        <v>156</v>
      </c>
      <c r="D13" s="119"/>
      <c r="E13" s="119">
        <v>0</v>
      </c>
      <c r="F13" s="111">
        <f t="shared" si="0"/>
        <v>0</v>
      </c>
    </row>
    <row r="14" spans="1:6" ht="15">
      <c r="A14" s="122">
        <v>6</v>
      </c>
      <c r="B14" s="72" t="s">
        <v>13</v>
      </c>
      <c r="C14" s="72" t="s">
        <v>137</v>
      </c>
      <c r="D14" s="90"/>
      <c r="E14" s="90"/>
      <c r="F14" s="111">
        <f t="shared" si="0"/>
        <v>0</v>
      </c>
    </row>
    <row r="15" spans="1:6" ht="15">
      <c r="A15" s="122">
        <v>7</v>
      </c>
      <c r="B15" s="72" t="s">
        <v>15</v>
      </c>
      <c r="C15" s="72" t="s">
        <v>16</v>
      </c>
      <c r="D15" s="90"/>
      <c r="E15" s="124">
        <v>60</v>
      </c>
      <c r="F15" s="111">
        <f t="shared" si="0"/>
        <v>60</v>
      </c>
    </row>
    <row r="16" spans="1:6" ht="15">
      <c r="A16" s="122">
        <v>8</v>
      </c>
      <c r="B16" s="72" t="s">
        <v>19</v>
      </c>
      <c r="C16" s="72" t="s">
        <v>20</v>
      </c>
      <c r="D16" s="90">
        <v>75</v>
      </c>
      <c r="E16" s="90">
        <v>225</v>
      </c>
      <c r="F16" s="111">
        <f t="shared" si="0"/>
        <v>300</v>
      </c>
    </row>
    <row r="17" spans="1:6" ht="15">
      <c r="A17" s="122">
        <v>9</v>
      </c>
      <c r="B17" s="72" t="s">
        <v>23</v>
      </c>
      <c r="C17" s="72" t="s">
        <v>297</v>
      </c>
      <c r="D17" s="90">
        <v>15</v>
      </c>
      <c r="E17" s="90">
        <v>45</v>
      </c>
      <c r="F17" s="111">
        <f t="shared" si="0"/>
        <v>60</v>
      </c>
    </row>
    <row r="18" spans="1:6" ht="15">
      <c r="A18" s="122">
        <v>10</v>
      </c>
      <c r="B18" s="72" t="s">
        <v>252</v>
      </c>
      <c r="C18" s="72" t="s">
        <v>298</v>
      </c>
      <c r="D18" s="90"/>
      <c r="E18" s="90"/>
      <c r="F18" s="111">
        <f t="shared" si="0"/>
        <v>0</v>
      </c>
    </row>
    <row r="19" spans="1:6" ht="15">
      <c r="A19" s="122">
        <v>11</v>
      </c>
      <c r="B19" s="72" t="s">
        <v>253</v>
      </c>
      <c r="C19" s="72" t="s">
        <v>254</v>
      </c>
      <c r="D19" s="90"/>
      <c r="E19" s="90"/>
      <c r="F19" s="111">
        <f t="shared" si="0"/>
        <v>0</v>
      </c>
    </row>
    <row r="20" spans="1:6" ht="15">
      <c r="A20" s="122">
        <v>12</v>
      </c>
      <c r="B20" s="72" t="s">
        <v>27</v>
      </c>
      <c r="C20" s="72" t="s">
        <v>28</v>
      </c>
      <c r="D20" s="90"/>
      <c r="E20" s="90"/>
      <c r="F20" s="111">
        <f t="shared" si="0"/>
        <v>0</v>
      </c>
    </row>
    <row r="21" spans="1:6" ht="15">
      <c r="A21" s="122">
        <v>13</v>
      </c>
      <c r="B21" s="72" t="s">
        <v>161</v>
      </c>
      <c r="C21" s="72" t="s">
        <v>206</v>
      </c>
      <c r="D21" s="90">
        <v>30</v>
      </c>
      <c r="E21" s="90">
        <v>0</v>
      </c>
      <c r="F21" s="111">
        <f t="shared" si="0"/>
        <v>30</v>
      </c>
    </row>
    <row r="22" spans="1:6" ht="15">
      <c r="A22" s="122">
        <v>14</v>
      </c>
      <c r="B22" s="72" t="s">
        <v>33</v>
      </c>
      <c r="C22" s="72" t="s">
        <v>34</v>
      </c>
      <c r="D22" s="90">
        <v>0</v>
      </c>
      <c r="E22" s="90">
        <v>0</v>
      </c>
      <c r="F22" s="111">
        <f t="shared" si="0"/>
        <v>0</v>
      </c>
    </row>
    <row r="23" spans="1:6" ht="15">
      <c r="A23" s="122">
        <v>15</v>
      </c>
      <c r="B23" s="72" t="s">
        <v>222</v>
      </c>
      <c r="C23" s="72" t="s">
        <v>223</v>
      </c>
      <c r="D23" s="90">
        <v>22.5</v>
      </c>
      <c r="E23" s="125">
        <v>97.5</v>
      </c>
      <c r="F23" s="111">
        <f t="shared" si="0"/>
        <v>120</v>
      </c>
    </row>
    <row r="24" spans="1:6" ht="15">
      <c r="A24" s="122">
        <v>16</v>
      </c>
      <c r="B24" s="72" t="s">
        <v>166</v>
      </c>
      <c r="C24" s="72" t="s">
        <v>165</v>
      </c>
      <c r="D24" s="90">
        <v>0</v>
      </c>
      <c r="E24" s="90">
        <v>0</v>
      </c>
      <c r="F24" s="111">
        <f t="shared" si="0"/>
        <v>0</v>
      </c>
    </row>
    <row r="25" spans="1:6" ht="30">
      <c r="A25" s="122">
        <v>17</v>
      </c>
      <c r="B25" s="72" t="s">
        <v>170</v>
      </c>
      <c r="C25" s="72" t="s">
        <v>169</v>
      </c>
      <c r="D25" s="90">
        <v>52.5</v>
      </c>
      <c r="E25" s="90">
        <v>157.5</v>
      </c>
      <c r="F25" s="111">
        <f t="shared" si="0"/>
        <v>210</v>
      </c>
    </row>
    <row r="26" spans="1:6" ht="15">
      <c r="A26" s="122">
        <v>18</v>
      </c>
      <c r="B26" s="72" t="s">
        <v>176</v>
      </c>
      <c r="C26" s="72" t="s">
        <v>175</v>
      </c>
      <c r="D26" s="90">
        <v>15</v>
      </c>
      <c r="E26" s="90">
        <v>60</v>
      </c>
      <c r="F26" s="111">
        <f t="shared" si="0"/>
        <v>75</v>
      </c>
    </row>
    <row r="27" spans="1:6" ht="15">
      <c r="A27" s="122">
        <v>19</v>
      </c>
      <c r="B27" s="72" t="s">
        <v>41</v>
      </c>
      <c r="C27" s="72" t="s">
        <v>42</v>
      </c>
      <c r="D27" s="90">
        <v>0</v>
      </c>
      <c r="E27" s="90">
        <v>0</v>
      </c>
      <c r="F27" s="111">
        <f t="shared" si="0"/>
        <v>0</v>
      </c>
    </row>
    <row r="28" spans="1:6" ht="15">
      <c r="A28" s="122">
        <v>20</v>
      </c>
      <c r="B28" s="94" t="s">
        <v>255</v>
      </c>
      <c r="C28" s="72" t="s">
        <v>256</v>
      </c>
      <c r="D28" s="90"/>
      <c r="E28" s="90"/>
      <c r="F28" s="111">
        <f t="shared" si="0"/>
        <v>0</v>
      </c>
    </row>
    <row r="29" spans="1:6" ht="15">
      <c r="A29" s="122">
        <v>21</v>
      </c>
      <c r="B29" s="72" t="s">
        <v>49</v>
      </c>
      <c r="C29" s="72" t="s">
        <v>299</v>
      </c>
      <c r="D29" s="90">
        <f>30*0.25</f>
        <v>7.5</v>
      </c>
      <c r="E29" s="90">
        <f>30*0.75</f>
        <v>22.5</v>
      </c>
      <c r="F29" s="111">
        <f t="shared" si="0"/>
        <v>30</v>
      </c>
    </row>
    <row r="30" spans="1:6" ht="15">
      <c r="A30" s="122">
        <v>22</v>
      </c>
      <c r="B30" s="94" t="s">
        <v>52</v>
      </c>
      <c r="C30" s="72" t="s">
        <v>53</v>
      </c>
      <c r="D30" s="90">
        <v>15</v>
      </c>
      <c r="E30" s="90">
        <v>45</v>
      </c>
      <c r="F30" s="111">
        <f t="shared" si="0"/>
        <v>60</v>
      </c>
    </row>
    <row r="31" spans="1:6" ht="30">
      <c r="A31" s="122">
        <v>23</v>
      </c>
      <c r="B31" s="94" t="s">
        <v>56</v>
      </c>
      <c r="C31" s="72" t="s">
        <v>57</v>
      </c>
      <c r="D31" s="90">
        <v>30</v>
      </c>
      <c r="E31" s="90">
        <v>0</v>
      </c>
      <c r="F31" s="111">
        <f t="shared" si="0"/>
        <v>30</v>
      </c>
    </row>
    <row r="32" spans="1:6" ht="15">
      <c r="A32" s="122">
        <v>24</v>
      </c>
      <c r="B32" s="94" t="s">
        <v>64</v>
      </c>
      <c r="C32" s="72" t="s">
        <v>65</v>
      </c>
      <c r="D32" s="90">
        <f>30*0.25</f>
        <v>7.5</v>
      </c>
      <c r="E32" s="90">
        <f>30*0.75</f>
        <v>22.5</v>
      </c>
      <c r="F32" s="111">
        <f t="shared" si="0"/>
        <v>30</v>
      </c>
    </row>
    <row r="33" spans="1:6" ht="15">
      <c r="A33" s="122">
        <v>25</v>
      </c>
      <c r="B33" s="94" t="s">
        <v>236</v>
      </c>
      <c r="C33" s="72" t="s">
        <v>237</v>
      </c>
      <c r="D33" s="90">
        <v>30</v>
      </c>
      <c r="E33" s="90"/>
      <c r="F33" s="111">
        <f t="shared" si="0"/>
        <v>30</v>
      </c>
    </row>
    <row r="34" spans="1:6" ht="15">
      <c r="A34" s="122">
        <v>26</v>
      </c>
      <c r="B34" s="72" t="s">
        <v>184</v>
      </c>
      <c r="C34" s="72" t="s">
        <v>183</v>
      </c>
      <c r="D34" s="90">
        <v>0</v>
      </c>
      <c r="E34" s="90">
        <v>0</v>
      </c>
      <c r="F34" s="111">
        <f t="shared" si="0"/>
        <v>0</v>
      </c>
    </row>
    <row r="35" spans="1:6" ht="15">
      <c r="A35" s="122">
        <v>27</v>
      </c>
      <c r="B35" s="94" t="s">
        <v>80</v>
      </c>
      <c r="C35" s="72" t="s">
        <v>81</v>
      </c>
      <c r="D35" s="90">
        <v>30</v>
      </c>
      <c r="E35" s="90">
        <v>0</v>
      </c>
      <c r="F35" s="111">
        <f t="shared" si="0"/>
        <v>30</v>
      </c>
    </row>
    <row r="36" spans="1:6" ht="30">
      <c r="A36" s="122">
        <v>28</v>
      </c>
      <c r="B36" s="94" t="s">
        <v>257</v>
      </c>
      <c r="C36" s="72" t="s">
        <v>258</v>
      </c>
      <c r="D36" s="121"/>
      <c r="E36" s="125">
        <v>300</v>
      </c>
      <c r="F36" s="111">
        <f t="shared" si="0"/>
        <v>300</v>
      </c>
    </row>
    <row r="37" spans="1:6" ht="30">
      <c r="A37" s="122">
        <v>29</v>
      </c>
      <c r="B37" s="72" t="s">
        <v>188</v>
      </c>
      <c r="C37" s="72" t="s">
        <v>187</v>
      </c>
      <c r="D37" s="90"/>
      <c r="E37" s="90"/>
      <c r="F37" s="111">
        <f t="shared" si="0"/>
        <v>0</v>
      </c>
    </row>
    <row r="38" spans="1:6" ht="14.25" customHeight="1">
      <c r="A38" s="122">
        <v>30</v>
      </c>
      <c r="B38" s="94" t="s">
        <v>186</v>
      </c>
      <c r="C38" s="72" t="s">
        <v>185</v>
      </c>
      <c r="D38" s="90">
        <v>7.5</v>
      </c>
      <c r="E38" s="90">
        <v>22.5</v>
      </c>
      <c r="F38" s="111">
        <f t="shared" si="0"/>
        <v>30</v>
      </c>
    </row>
    <row r="39" spans="1:6" ht="15">
      <c r="A39" s="122">
        <v>31</v>
      </c>
      <c r="B39" s="94" t="s">
        <v>204</v>
      </c>
      <c r="C39" s="72" t="s">
        <v>203</v>
      </c>
      <c r="D39" s="90">
        <v>15</v>
      </c>
      <c r="E39" s="90">
        <v>45</v>
      </c>
      <c r="F39" s="111">
        <f t="shared" si="0"/>
        <v>60</v>
      </c>
    </row>
    <row r="40" spans="1:6" ht="15">
      <c r="A40" s="122">
        <v>32</v>
      </c>
      <c r="B40" s="94" t="s">
        <v>87</v>
      </c>
      <c r="C40" s="94" t="s">
        <v>88</v>
      </c>
      <c r="D40" s="90"/>
      <c r="E40" s="90"/>
      <c r="F40" s="111">
        <f t="shared" si="0"/>
        <v>0</v>
      </c>
    </row>
    <row r="41" spans="1:6" ht="15">
      <c r="A41" s="122">
        <v>33</v>
      </c>
      <c r="B41" s="94" t="s">
        <v>259</v>
      </c>
      <c r="C41" s="94" t="s">
        <v>260</v>
      </c>
      <c r="D41" s="90"/>
      <c r="E41" s="90">
        <v>120</v>
      </c>
      <c r="F41" s="111">
        <f t="shared" si="0"/>
        <v>120</v>
      </c>
    </row>
    <row r="42" spans="1:6" ht="15">
      <c r="A42" s="122">
        <v>34</v>
      </c>
      <c r="B42" s="94" t="s">
        <v>89</v>
      </c>
      <c r="C42" s="94" t="s">
        <v>90</v>
      </c>
      <c r="D42" s="90">
        <v>15</v>
      </c>
      <c r="E42" s="90">
        <v>45</v>
      </c>
      <c r="F42" s="111">
        <f t="shared" si="0"/>
        <v>60</v>
      </c>
    </row>
    <row r="43" spans="1:6" ht="15">
      <c r="A43" s="122">
        <v>35</v>
      </c>
      <c r="B43" s="94" t="s">
        <v>91</v>
      </c>
      <c r="C43" s="94" t="s">
        <v>92</v>
      </c>
      <c r="D43" s="90">
        <v>7.5</v>
      </c>
      <c r="E43" s="90">
        <v>22.5</v>
      </c>
      <c r="F43" s="111">
        <f t="shared" si="0"/>
        <v>30</v>
      </c>
    </row>
    <row r="44" spans="1:6" ht="15">
      <c r="A44" s="122">
        <v>36</v>
      </c>
      <c r="B44" s="94" t="s">
        <v>190</v>
      </c>
      <c r="C44" s="72" t="s">
        <v>189</v>
      </c>
      <c r="D44" s="90">
        <v>7.5</v>
      </c>
      <c r="E44" s="90">
        <v>22.5</v>
      </c>
      <c r="F44" s="111">
        <f t="shared" si="0"/>
        <v>30</v>
      </c>
    </row>
    <row r="45" spans="1:6" ht="15">
      <c r="A45" s="122">
        <v>37</v>
      </c>
      <c r="B45" s="94" t="s">
        <v>95</v>
      </c>
      <c r="C45" s="94" t="s">
        <v>96</v>
      </c>
      <c r="D45" s="90"/>
      <c r="E45" s="90"/>
      <c r="F45" s="111">
        <f t="shared" si="0"/>
        <v>0</v>
      </c>
    </row>
    <row r="46" spans="1:6" ht="15">
      <c r="A46" s="122">
        <v>38</v>
      </c>
      <c r="B46" s="94" t="s">
        <v>99</v>
      </c>
      <c r="C46" s="94" t="s">
        <v>100</v>
      </c>
      <c r="D46" s="90"/>
      <c r="E46" s="90"/>
      <c r="F46" s="111">
        <f t="shared" si="0"/>
        <v>0</v>
      </c>
    </row>
    <row r="47" spans="1:6" ht="15">
      <c r="A47" s="122">
        <v>39</v>
      </c>
      <c r="B47" s="94" t="s">
        <v>104</v>
      </c>
      <c r="C47" s="72" t="s">
        <v>105</v>
      </c>
      <c r="D47" s="90">
        <f>30*0.25</f>
        <v>7.5</v>
      </c>
      <c r="E47" s="90">
        <f>30*0.75</f>
        <v>22.5</v>
      </c>
      <c r="F47" s="111">
        <f t="shared" si="0"/>
        <v>30</v>
      </c>
    </row>
    <row r="48" spans="1:6" ht="30">
      <c r="A48" s="122">
        <v>40</v>
      </c>
      <c r="B48" s="94" t="s">
        <v>261</v>
      </c>
      <c r="C48" s="72" t="s">
        <v>262</v>
      </c>
      <c r="D48" s="90">
        <v>15</v>
      </c>
      <c r="E48" s="90">
        <v>45</v>
      </c>
      <c r="F48" s="111">
        <f t="shared" si="0"/>
        <v>60</v>
      </c>
    </row>
    <row r="49" spans="1:6" ht="15">
      <c r="A49" s="122">
        <v>41</v>
      </c>
      <c r="B49" s="94" t="s">
        <v>106</v>
      </c>
      <c r="C49" s="72" t="s">
        <v>107</v>
      </c>
      <c r="D49" s="90">
        <v>0</v>
      </c>
      <c r="E49" s="90">
        <v>0</v>
      </c>
      <c r="F49" s="111">
        <f t="shared" si="0"/>
        <v>0</v>
      </c>
    </row>
    <row r="50" spans="1:6" ht="15">
      <c r="A50" s="122">
        <v>42</v>
      </c>
      <c r="B50" s="94" t="s">
        <v>263</v>
      </c>
      <c r="C50" s="72" t="s">
        <v>264</v>
      </c>
      <c r="D50" s="90">
        <v>7.5</v>
      </c>
      <c r="E50" s="90">
        <v>112.5</v>
      </c>
      <c r="F50" s="111">
        <f t="shared" si="0"/>
        <v>120</v>
      </c>
    </row>
    <row r="51" spans="1:6" ht="15">
      <c r="A51" s="122">
        <v>43</v>
      </c>
      <c r="B51" s="94" t="s">
        <v>199</v>
      </c>
      <c r="C51" s="94" t="s">
        <v>205</v>
      </c>
      <c r="D51" s="90"/>
      <c r="E51" s="90"/>
      <c r="F51" s="111">
        <f t="shared" si="0"/>
        <v>0</v>
      </c>
    </row>
    <row r="52" spans="1:6" ht="15">
      <c r="A52" s="122">
        <v>44</v>
      </c>
      <c r="B52" s="94" t="s">
        <v>265</v>
      </c>
      <c r="C52" s="72" t="s">
        <v>266</v>
      </c>
      <c r="D52" s="90">
        <v>0</v>
      </c>
      <c r="E52" s="90">
        <v>120</v>
      </c>
      <c r="F52" s="111">
        <f t="shared" si="0"/>
        <v>120</v>
      </c>
    </row>
    <row r="53" spans="1:6" ht="15">
      <c r="A53" s="122">
        <v>45</v>
      </c>
      <c r="B53" s="94" t="s">
        <v>202</v>
      </c>
      <c r="C53" s="72" t="s">
        <v>201</v>
      </c>
      <c r="D53" s="90">
        <v>0</v>
      </c>
      <c r="E53" s="90">
        <v>0</v>
      </c>
      <c r="F53" s="111">
        <f t="shared" si="0"/>
        <v>0</v>
      </c>
    </row>
    <row r="54" spans="1:6" ht="30">
      <c r="A54" s="122">
        <v>46</v>
      </c>
      <c r="B54" s="94" t="s">
        <v>114</v>
      </c>
      <c r="C54" s="123" t="s">
        <v>115</v>
      </c>
      <c r="D54" s="90">
        <v>0</v>
      </c>
      <c r="E54" s="126">
        <v>0</v>
      </c>
      <c r="F54" s="111">
        <f t="shared" si="0"/>
        <v>0</v>
      </c>
    </row>
    <row r="55" spans="1:6" ht="15">
      <c r="A55" s="122">
        <v>47</v>
      </c>
      <c r="B55" s="94" t="s">
        <v>116</v>
      </c>
      <c r="C55" s="123" t="s">
        <v>117</v>
      </c>
      <c r="D55" s="90"/>
      <c r="E55" s="90"/>
      <c r="F55" s="111">
        <f t="shared" si="0"/>
        <v>0</v>
      </c>
    </row>
    <row r="56" spans="1:6" ht="30">
      <c r="A56" s="122">
        <v>48</v>
      </c>
      <c r="B56" s="72" t="s">
        <v>200</v>
      </c>
      <c r="C56" s="72" t="s">
        <v>207</v>
      </c>
      <c r="D56" s="90"/>
      <c r="E56" s="90"/>
      <c r="F56" s="111">
        <f t="shared" si="0"/>
        <v>0</v>
      </c>
    </row>
    <row r="57" spans="1:6" ht="15">
      <c r="A57" s="122">
        <v>49</v>
      </c>
      <c r="B57" s="94" t="s">
        <v>208</v>
      </c>
      <c r="C57" s="72" t="s">
        <v>269</v>
      </c>
      <c r="D57" s="90">
        <v>15</v>
      </c>
      <c r="E57" s="90">
        <v>75</v>
      </c>
      <c r="F57" s="111">
        <f t="shared" si="0"/>
        <v>90</v>
      </c>
    </row>
    <row r="58" spans="1:6" ht="15">
      <c r="A58" s="122">
        <v>50</v>
      </c>
      <c r="B58" s="94" t="s">
        <v>209</v>
      </c>
      <c r="C58" s="72" t="s">
        <v>268</v>
      </c>
      <c r="D58" s="90">
        <f>30*0.25</f>
        <v>7.5</v>
      </c>
      <c r="E58" s="125">
        <f>30*0.75</f>
        <v>22.5</v>
      </c>
      <c r="F58" s="111">
        <f t="shared" si="0"/>
        <v>30</v>
      </c>
    </row>
    <row r="59" spans="1:6" ht="15">
      <c r="A59" s="122">
        <v>51</v>
      </c>
      <c r="B59" s="94" t="s">
        <v>343</v>
      </c>
      <c r="C59" s="76" t="s">
        <v>344</v>
      </c>
      <c r="D59" s="90"/>
      <c r="E59" s="125"/>
      <c r="F59" s="111"/>
    </row>
    <row r="60" spans="1:6" ht="15">
      <c r="A60" s="122">
        <v>52</v>
      </c>
      <c r="B60" s="94" t="s">
        <v>267</v>
      </c>
      <c r="C60" s="123" t="s">
        <v>155</v>
      </c>
      <c r="D60" s="90">
        <v>0</v>
      </c>
      <c r="E60" s="90">
        <v>30</v>
      </c>
      <c r="F60" s="111">
        <f t="shared" si="0"/>
        <v>30</v>
      </c>
    </row>
    <row r="61" spans="1:6" ht="15">
      <c r="A61" s="122">
        <v>53</v>
      </c>
      <c r="B61" s="94" t="s">
        <v>285</v>
      </c>
      <c r="C61" s="78" t="s">
        <v>341</v>
      </c>
      <c r="D61" s="90"/>
      <c r="E61" s="90"/>
      <c r="F61" s="111"/>
    </row>
    <row r="62" spans="1:6" ht="15">
      <c r="A62" s="122">
        <v>54</v>
      </c>
      <c r="B62" s="94" t="s">
        <v>300</v>
      </c>
      <c r="C62" s="72" t="s">
        <v>301</v>
      </c>
      <c r="D62" s="90">
        <v>15</v>
      </c>
      <c r="E62" s="90">
        <v>105</v>
      </c>
      <c r="F62" s="111">
        <f t="shared" si="0"/>
        <v>120</v>
      </c>
    </row>
    <row r="63" spans="1:6" ht="15">
      <c r="A63" s="122">
        <v>55</v>
      </c>
      <c r="B63" s="94" t="s">
        <v>302</v>
      </c>
      <c r="C63" s="68" t="s">
        <v>303</v>
      </c>
      <c r="D63" s="90"/>
      <c r="E63" s="126">
        <v>120</v>
      </c>
      <c r="F63" s="111">
        <f t="shared" si="0"/>
        <v>120</v>
      </c>
    </row>
    <row r="64" spans="1:6" ht="30">
      <c r="A64" s="122">
        <v>56</v>
      </c>
      <c r="B64" s="72" t="s">
        <v>304</v>
      </c>
      <c r="C64" s="72" t="s">
        <v>305</v>
      </c>
      <c r="D64" s="90"/>
      <c r="E64" s="90"/>
      <c r="F64" s="111">
        <f t="shared" si="0"/>
        <v>0</v>
      </c>
    </row>
    <row r="65" spans="1:6" ht="15">
      <c r="A65" s="122">
        <v>57</v>
      </c>
      <c r="B65" s="119" t="s">
        <v>325</v>
      </c>
      <c r="C65" s="79" t="s">
        <v>326</v>
      </c>
      <c r="D65" s="90">
        <f>30*0.25</f>
        <v>7.5</v>
      </c>
      <c r="E65" s="90">
        <f>30*0.75</f>
        <v>22.5</v>
      </c>
      <c r="F65" s="111">
        <f t="shared" si="0"/>
        <v>30</v>
      </c>
    </row>
    <row r="66" spans="1:6" ht="28.5">
      <c r="A66" s="122">
        <v>58</v>
      </c>
      <c r="B66" s="119" t="s">
        <v>327</v>
      </c>
      <c r="C66" s="79" t="s">
        <v>328</v>
      </c>
      <c r="D66" s="90"/>
      <c r="E66" s="90"/>
      <c r="F66" s="111">
        <f t="shared" si="0"/>
        <v>0</v>
      </c>
    </row>
    <row r="67" spans="1:6" ht="15">
      <c r="A67" s="122">
        <v>59</v>
      </c>
      <c r="B67" s="119" t="s">
        <v>329</v>
      </c>
      <c r="C67" s="119" t="s">
        <v>349</v>
      </c>
      <c r="D67" s="90">
        <v>0</v>
      </c>
      <c r="E67" s="90">
        <v>0</v>
      </c>
      <c r="F67" s="111">
        <f t="shared" si="0"/>
        <v>0</v>
      </c>
    </row>
    <row r="68" spans="1:6" ht="15">
      <c r="A68" s="122">
        <v>60</v>
      </c>
      <c r="B68" s="72" t="s">
        <v>335</v>
      </c>
      <c r="C68" s="79" t="s">
        <v>336</v>
      </c>
      <c r="D68" s="90"/>
      <c r="E68" s="90">
        <v>60</v>
      </c>
      <c r="F68" s="111">
        <f t="shared" si="0"/>
        <v>60</v>
      </c>
    </row>
    <row r="69" spans="1:6" ht="28.5">
      <c r="A69" s="122">
        <v>61</v>
      </c>
      <c r="B69" s="72" t="s">
        <v>337</v>
      </c>
      <c r="C69" s="79" t="s">
        <v>338</v>
      </c>
      <c r="D69" s="90"/>
      <c r="E69" s="90"/>
      <c r="F69" s="111"/>
    </row>
    <row r="70" spans="1:6" s="24" customFormat="1" ht="24.75" customHeight="1">
      <c r="A70" s="7"/>
      <c r="B70" s="8"/>
      <c r="C70" s="8" t="s">
        <v>118</v>
      </c>
      <c r="D70" s="26">
        <f>SUM(D9:D67)</f>
        <v>615</v>
      </c>
      <c r="E70" s="26">
        <f>SUM(E9:E68)</f>
        <v>2220</v>
      </c>
      <c r="F70" s="26">
        <f>SUM(F9:F68)</f>
        <v>2835</v>
      </c>
    </row>
  </sheetData>
  <sheetProtection/>
  <mergeCells count="10">
    <mergeCell ref="A7:A8"/>
    <mergeCell ref="B7:B8"/>
    <mergeCell ref="C7:C8"/>
    <mergeCell ref="C5:D5"/>
    <mergeCell ref="E7:E8"/>
    <mergeCell ref="F7:F8"/>
    <mergeCell ref="C6:D6"/>
    <mergeCell ref="C4:D4"/>
    <mergeCell ref="C3:D3"/>
    <mergeCell ref="D7:D8"/>
  </mergeCells>
  <printOptions horizontalCentered="1"/>
  <pageMargins left="0" right="0" top="0.196850393700787" bottom="0.590551181102362" header="0.118110236220472" footer="0.118110236220472"/>
  <pageSetup fitToHeight="2" fitToWidth="1" horizontalDpi="600" verticalDpi="600" orientation="landscape" paperSize="9" r:id="rId1"/>
  <headerFooter alignWithMargins="0">
    <oddHeader>&amp;RPresedinte-Director General, Ion MÎȚU</oddHeader>
    <oddFooter>&amp;CDirector DRC,
Lavinia MĂMULARU&amp;RBiroul D.S.P.,
Ioana Iulia BUCUR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2:G12"/>
  <sheetViews>
    <sheetView zoomScalePageLayoutView="0" workbookViewId="0" topLeftCell="A1">
      <pane xSplit="7" ySplit="8" topLeftCell="H9" activePane="bottomRight" state="frozen"/>
      <selection pane="topLeft" activeCell="A1" sqref="A1"/>
      <selection pane="topRight" activeCell="BL1" sqref="BL1"/>
      <selection pane="bottomLeft" activeCell="A8" sqref="A8"/>
      <selection pane="bottomRight" activeCell="I14" sqref="I14"/>
    </sheetView>
  </sheetViews>
  <sheetFormatPr defaultColWidth="9.140625" defaultRowHeight="15"/>
  <cols>
    <col min="1" max="1" width="9.28125" style="48" bestFit="1" customWidth="1"/>
    <col min="2" max="2" width="11.7109375" style="49" customWidth="1"/>
    <col min="3" max="3" width="36.28125" style="48" customWidth="1"/>
    <col min="4" max="7" width="15.7109375" style="48" customWidth="1"/>
    <col min="8" max="16384" width="9.140625" style="48" customWidth="1"/>
  </cols>
  <sheetData>
    <row r="2" ht="15">
      <c r="C2" s="50"/>
    </row>
    <row r="3" spans="2:3" ht="15">
      <c r="B3" s="51"/>
      <c r="C3" s="128" t="s">
        <v>274</v>
      </c>
    </row>
    <row r="4" spans="1:5" ht="15">
      <c r="A4" s="52"/>
      <c r="B4" s="51"/>
      <c r="C4" s="54" t="s">
        <v>124</v>
      </c>
      <c r="E4" s="53" t="s">
        <v>123</v>
      </c>
    </row>
    <row r="5" spans="1:5" ht="15">
      <c r="A5" s="52"/>
      <c r="B5" s="51"/>
      <c r="C5" s="127">
        <v>44409</v>
      </c>
      <c r="E5" s="53"/>
    </row>
    <row r="6" s="50" customFormat="1" ht="15">
      <c r="B6" s="54"/>
    </row>
    <row r="7" spans="1:7" ht="38.25" customHeight="1">
      <c r="A7" s="163" t="s">
        <v>4</v>
      </c>
      <c r="B7" s="164" t="s">
        <v>306</v>
      </c>
      <c r="C7" s="165" t="s">
        <v>119</v>
      </c>
      <c r="D7" s="166" t="s">
        <v>350</v>
      </c>
      <c r="E7" s="164"/>
      <c r="F7" s="164"/>
      <c r="G7" s="164"/>
    </row>
    <row r="8" spans="1:7" s="53" customFormat="1" ht="45">
      <c r="A8" s="163"/>
      <c r="B8" s="164"/>
      <c r="C8" s="165"/>
      <c r="D8" s="57" t="s">
        <v>121</v>
      </c>
      <c r="E8" s="39" t="s">
        <v>120</v>
      </c>
      <c r="F8" s="39" t="s">
        <v>122</v>
      </c>
      <c r="G8" s="40" t="s">
        <v>118</v>
      </c>
    </row>
    <row r="9" spans="1:7" ht="14.25">
      <c r="A9" s="66">
        <v>1</v>
      </c>
      <c r="B9" s="56" t="s">
        <v>271</v>
      </c>
      <c r="C9" s="60" t="s">
        <v>270</v>
      </c>
      <c r="D9" s="58">
        <v>234.5</v>
      </c>
      <c r="E9" s="46">
        <v>40</v>
      </c>
      <c r="F9" s="46">
        <v>47</v>
      </c>
      <c r="G9" s="46">
        <f>D9+E9+F9</f>
        <v>321.5</v>
      </c>
    </row>
    <row r="10" spans="1:7" ht="14.25">
      <c r="A10" s="66">
        <v>2</v>
      </c>
      <c r="B10" s="56" t="s">
        <v>272</v>
      </c>
      <c r="C10" s="61" t="s">
        <v>273</v>
      </c>
      <c r="D10" s="58">
        <v>65</v>
      </c>
      <c r="E10" s="46">
        <v>20</v>
      </c>
      <c r="F10" s="46">
        <v>0</v>
      </c>
      <c r="G10" s="46">
        <f>D10+E10+F10</f>
        <v>85</v>
      </c>
    </row>
    <row r="11" spans="1:7" ht="14.25">
      <c r="A11" s="66">
        <v>3</v>
      </c>
      <c r="B11" s="56" t="s">
        <v>347</v>
      </c>
      <c r="C11" s="61" t="s">
        <v>348</v>
      </c>
      <c r="D11" s="58">
        <v>30</v>
      </c>
      <c r="E11" s="46">
        <v>45.4</v>
      </c>
      <c r="F11" s="46">
        <v>18</v>
      </c>
      <c r="G11" s="46">
        <f>D11+E11+F11</f>
        <v>93.4</v>
      </c>
    </row>
    <row r="12" spans="1:7" s="53" customFormat="1" ht="15">
      <c r="A12" s="47"/>
      <c r="B12" s="55"/>
      <c r="C12" s="62" t="s">
        <v>118</v>
      </c>
      <c r="D12" s="59">
        <f>SUM(D9:D11)</f>
        <v>329.5</v>
      </c>
      <c r="E12" s="59">
        <f>SUM(E9:E11)</f>
        <v>105.4</v>
      </c>
      <c r="F12" s="59">
        <f>SUM(F9:F11)</f>
        <v>65</v>
      </c>
      <c r="G12" s="59">
        <f>SUM(G9:G11)</f>
        <v>499.9</v>
      </c>
    </row>
  </sheetData>
  <sheetProtection/>
  <mergeCells count="4">
    <mergeCell ref="A7:A8"/>
    <mergeCell ref="B7:B8"/>
    <mergeCell ref="C7:C8"/>
    <mergeCell ref="D7:G7"/>
  </mergeCells>
  <printOptions/>
  <pageMargins left="0.7" right="0.7" top="0.75" bottom="0.75" header="0.3" footer="0.3"/>
  <pageSetup horizontalDpi="600" verticalDpi="600" orientation="landscape" r:id="rId1"/>
  <headerFooter>
    <oddHeader>&amp;RPreședinte- Director General, 
Ion MÎȚU</oddHeader>
    <oddFooter>&amp;CDirector DRC,
Lavinia MĂMULARU&amp;RBiroul D.S.P.,
Ioana Iulia BUCUR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valentina.eftimie</cp:lastModifiedBy>
  <cp:lastPrinted>2021-08-05T13:18:46Z</cp:lastPrinted>
  <dcterms:created xsi:type="dcterms:W3CDTF">2017-05-09T11:13:03Z</dcterms:created>
  <dcterms:modified xsi:type="dcterms:W3CDTF">2021-08-06T12:14:45Z</dcterms:modified>
  <cp:category/>
  <cp:version/>
  <cp:contentType/>
  <cp:contentStatus/>
</cp:coreProperties>
</file>