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 defaultThemeVersion="124226"/>
  <xr:revisionPtr revIDLastSave="0" documentId="13_ncr:1_{4CAE8E9E-E885-4C56-B0DA-0D9D654DD2F8}" xr6:coauthVersionLast="47" xr6:coauthVersionMax="47" xr10:uidLastSave="{00000000-0000-0000-0000-000000000000}"/>
  <bookViews>
    <workbookView xWindow="-120" yWindow="-120" windowWidth="24240" windowHeight="13140" firstSheet="8" activeTab="11" xr2:uid="{00000000-000D-0000-FFFF-FFFF00000000}"/>
  </bookViews>
  <sheets>
    <sheet name="IAN 2024" sheetId="143" r:id="rId1"/>
    <sheet name="IAN 2024 dim 12.9% (2)" sheetId="144" r:id="rId2"/>
    <sheet name="FEB 2024" sheetId="145" r:id="rId3"/>
    <sheet name="MAR  2024" sheetId="155" r:id="rId4"/>
    <sheet name="REPARTIZARE CB IAN 2024" sheetId="147" r:id="rId5"/>
    <sheet name="REPARTIZARE CB FEB 2024 " sheetId="148" r:id="rId6"/>
    <sheet name="REPARTIZARE CB TRIM I 2024" sheetId="149" r:id="rId7"/>
    <sheet name="REPARTIZARE CB TRIM II 2024" sheetId="154" r:id="rId8"/>
    <sheet name="REPARTIZARE CB TRIM II 2024 MAJ" sheetId="113" r:id="rId9"/>
    <sheet name="nefrol slatina" sheetId="31" r:id="rId10"/>
    <sheet name="nefrol caracal" sheetId="4" r:id="rId11"/>
    <sheet name="sp slatina" sheetId="3" r:id="rId12"/>
    <sheet name="total" sheetId="5" r:id="rId13"/>
  </sheets>
  <externalReferences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5" l="1"/>
  <c r="K22" i="5"/>
  <c r="E22" i="5"/>
  <c r="C22" i="5"/>
  <c r="J36" i="3"/>
  <c r="F36" i="4"/>
  <c r="I21" i="31"/>
  <c r="G21" i="31"/>
  <c r="G20" i="31"/>
  <c r="C21" i="31"/>
  <c r="G10" i="31"/>
  <c r="G10" i="4"/>
  <c r="C10" i="31"/>
  <c r="C10" i="4"/>
  <c r="E10" i="31"/>
  <c r="C7" i="3"/>
  <c r="C8" i="3" s="1"/>
  <c r="C15" i="4"/>
  <c r="C15" i="31"/>
  <c r="H16" i="155" l="1"/>
  <c r="H21" i="155"/>
  <c r="H25" i="155"/>
  <c r="I19" i="155"/>
  <c r="I20" i="155"/>
  <c r="I18" i="155"/>
  <c r="I21" i="155" s="1"/>
  <c r="I14" i="155"/>
  <c r="I15" i="155"/>
  <c r="G13" i="155"/>
  <c r="G16" i="155" s="1"/>
  <c r="E13" i="155"/>
  <c r="I14" i="3"/>
  <c r="F15" i="4"/>
  <c r="G15" i="31"/>
  <c r="F25" i="155"/>
  <c r="D25" i="155"/>
  <c r="G24" i="155"/>
  <c r="E24" i="155"/>
  <c r="G23" i="155"/>
  <c r="E23" i="155"/>
  <c r="F21" i="155"/>
  <c r="D21" i="155"/>
  <c r="G20" i="155"/>
  <c r="E20" i="155"/>
  <c r="G18" i="155"/>
  <c r="E18" i="155"/>
  <c r="F16" i="155"/>
  <c r="D15" i="155"/>
  <c r="D16" i="155" s="1"/>
  <c r="H12" i="113"/>
  <c r="H16" i="113"/>
  <c r="H14" i="113"/>
  <c r="I13" i="155" l="1"/>
  <c r="H26" i="155"/>
  <c r="D26" i="155"/>
  <c r="F26" i="155"/>
  <c r="G21" i="155"/>
  <c r="I16" i="155"/>
  <c r="I24" i="155"/>
  <c r="G25" i="155"/>
  <c r="G26" i="155" s="1"/>
  <c r="I23" i="155"/>
  <c r="I25" i="155" s="1"/>
  <c r="E19" i="154"/>
  <c r="E18" i="154"/>
  <c r="H17" i="154"/>
  <c r="G17" i="154"/>
  <c r="I16" i="154"/>
  <c r="I17" i="154" s="1"/>
  <c r="H15" i="154"/>
  <c r="G15" i="154"/>
  <c r="I14" i="154"/>
  <c r="I15" i="154" s="1"/>
  <c r="I18" i="154" s="1"/>
  <c r="H13" i="154"/>
  <c r="G13" i="154"/>
  <c r="I12" i="154"/>
  <c r="I13" i="154" s="1"/>
  <c r="C13" i="3"/>
  <c r="I7" i="3"/>
  <c r="I9" i="4"/>
  <c r="I9" i="31"/>
  <c r="I6" i="3"/>
  <c r="I8" i="4"/>
  <c r="I8" i="31"/>
  <c r="F14" i="4"/>
  <c r="G14" i="31"/>
  <c r="E14" i="5" s="1"/>
  <c r="C14" i="31"/>
  <c r="C14" i="4"/>
  <c r="J14" i="4"/>
  <c r="J14" i="31"/>
  <c r="J13" i="3"/>
  <c r="J13" i="4"/>
  <c r="J13" i="31"/>
  <c r="J12" i="3"/>
  <c r="C15" i="5"/>
  <c r="E15" i="5"/>
  <c r="C17" i="5"/>
  <c r="E17" i="5"/>
  <c r="C18" i="5"/>
  <c r="E18" i="5"/>
  <c r="C19" i="5"/>
  <c r="E19" i="5"/>
  <c r="L15" i="5"/>
  <c r="H13" i="113"/>
  <c r="H15" i="113"/>
  <c r="H18" i="113" s="1"/>
  <c r="G17" i="113"/>
  <c r="G15" i="113"/>
  <c r="G13" i="113"/>
  <c r="G12" i="149"/>
  <c r="G13" i="149" s="1"/>
  <c r="G14" i="149"/>
  <c r="G15" i="149" s="1"/>
  <c r="G18" i="149" s="1"/>
  <c r="G16" i="149"/>
  <c r="G17" i="149"/>
  <c r="E19" i="149"/>
  <c r="E18" i="149"/>
  <c r="H16" i="149"/>
  <c r="H17" i="149" s="1"/>
  <c r="I16" i="149"/>
  <c r="I17" i="149" s="1"/>
  <c r="H14" i="149"/>
  <c r="H15" i="149" s="1"/>
  <c r="H18" i="149" s="1"/>
  <c r="H12" i="149"/>
  <c r="H13" i="149" s="1"/>
  <c r="H19" i="149" s="1"/>
  <c r="I12" i="149"/>
  <c r="I13" i="149" s="1"/>
  <c r="H17" i="113"/>
  <c r="G20" i="148"/>
  <c r="G19" i="148"/>
  <c r="J18" i="148"/>
  <c r="I17" i="148"/>
  <c r="K17" i="148" s="1"/>
  <c r="K18" i="148" s="1"/>
  <c r="J16" i="148"/>
  <c r="J19" i="148" s="1"/>
  <c r="I15" i="148"/>
  <c r="K15" i="148" s="1"/>
  <c r="K16" i="148" s="1"/>
  <c r="K19" i="148" s="1"/>
  <c r="J14" i="148"/>
  <c r="I13" i="148"/>
  <c r="I14" i="148" s="1"/>
  <c r="G20" i="147"/>
  <c r="G19" i="147"/>
  <c r="I17" i="147"/>
  <c r="I18" i="147" s="1"/>
  <c r="I15" i="147"/>
  <c r="I16" i="147" s="1"/>
  <c r="I19" i="147" s="1"/>
  <c r="I14" i="147"/>
  <c r="I13" i="147"/>
  <c r="H19" i="145"/>
  <c r="G24" i="145"/>
  <c r="H24" i="145" s="1"/>
  <c r="G23" i="145"/>
  <c r="H23" i="145" s="1"/>
  <c r="G20" i="145"/>
  <c r="H20" i="145" s="1"/>
  <c r="G18" i="145"/>
  <c r="H18" i="145" s="1"/>
  <c r="G13" i="145"/>
  <c r="G16" i="145" s="1"/>
  <c r="G25" i="145"/>
  <c r="F25" i="145"/>
  <c r="D25" i="145"/>
  <c r="E24" i="145"/>
  <c r="E23" i="145"/>
  <c r="F21" i="145"/>
  <c r="D21" i="145"/>
  <c r="E20" i="145"/>
  <c r="E18" i="145"/>
  <c r="F16" i="145"/>
  <c r="D15" i="145"/>
  <c r="D16" i="145" s="1"/>
  <c r="E13" i="145"/>
  <c r="H18" i="154" l="1"/>
  <c r="H19" i="154" s="1"/>
  <c r="H13" i="145"/>
  <c r="L14" i="5"/>
  <c r="L13" i="5"/>
  <c r="C14" i="5"/>
  <c r="G18" i="113"/>
  <c r="G19" i="113" s="1"/>
  <c r="I19" i="154"/>
  <c r="G18" i="154"/>
  <c r="G19" i="154" s="1"/>
  <c r="G19" i="149"/>
  <c r="I14" i="149"/>
  <c r="I15" i="149" s="1"/>
  <c r="I18" i="149" s="1"/>
  <c r="I19" i="149" s="1"/>
  <c r="J20" i="148"/>
  <c r="K13" i="148"/>
  <c r="K14" i="148" s="1"/>
  <c r="K20" i="148" s="1"/>
  <c r="I16" i="148"/>
  <c r="I19" i="148" s="1"/>
  <c r="I20" i="148" s="1"/>
  <c r="I18" i="148"/>
  <c r="I20" i="147"/>
  <c r="D26" i="145"/>
  <c r="F26" i="145"/>
  <c r="I28" i="145" s="1"/>
  <c r="G21" i="145"/>
  <c r="G26" i="145"/>
  <c r="H16" i="145"/>
  <c r="H25" i="145"/>
  <c r="F26" i="144"/>
  <c r="H25" i="144"/>
  <c r="D25" i="144"/>
  <c r="D21" i="144"/>
  <c r="H20" i="144"/>
  <c r="H19" i="144"/>
  <c r="H18" i="144"/>
  <c r="D15" i="144"/>
  <c r="D16" i="144" s="1"/>
  <c r="D26" i="144" s="1"/>
  <c r="G26" i="144" l="1"/>
  <c r="I26" i="155"/>
  <c r="H19" i="113"/>
  <c r="H21" i="145"/>
  <c r="H26" i="145" s="1"/>
  <c r="H21" i="144"/>
  <c r="H13" i="144"/>
  <c r="H16" i="144" s="1"/>
  <c r="I12" i="113"/>
  <c r="I13" i="113" s="1"/>
  <c r="I14" i="113"/>
  <c r="I15" i="113" s="1"/>
  <c r="I16" i="113"/>
  <c r="I17" i="113" s="1"/>
  <c r="H26" i="144" l="1"/>
  <c r="I18" i="113"/>
  <c r="I19" i="113" s="1"/>
  <c r="D25" i="143"/>
  <c r="E24" i="143"/>
  <c r="F24" i="143" s="1"/>
  <c r="E23" i="143"/>
  <c r="F23" i="143" s="1"/>
  <c r="D21" i="143"/>
  <c r="E20" i="143"/>
  <c r="F20" i="143" s="1"/>
  <c r="E18" i="143"/>
  <c r="F18" i="143" s="1"/>
  <c r="D15" i="143"/>
  <c r="D16" i="143" s="1"/>
  <c r="F13" i="143"/>
  <c r="F16" i="143" s="1"/>
  <c r="C31" i="5"/>
  <c r="G31" i="5"/>
  <c r="D26" i="143" l="1"/>
  <c r="F21" i="143"/>
  <c r="F25" i="143"/>
  <c r="E31" i="5"/>
  <c r="F26" i="143" l="1"/>
  <c r="E30" i="5" l="1"/>
  <c r="C30" i="5"/>
  <c r="L30" i="5"/>
  <c r="E34" i="5" l="1"/>
  <c r="C34" i="5"/>
  <c r="I37" i="4"/>
  <c r="L25" i="5"/>
  <c r="L29" i="5" l="1"/>
  <c r="K34" i="5"/>
  <c r="I7" i="5" l="1"/>
  <c r="G7" i="5"/>
  <c r="C7" i="5"/>
  <c r="I8" i="5"/>
  <c r="G8" i="5"/>
  <c r="C8" i="5"/>
  <c r="K7" i="5" l="1"/>
  <c r="K8" i="5"/>
  <c r="L24" i="5" l="1"/>
  <c r="L19" i="5" l="1"/>
  <c r="L23" i="5"/>
  <c r="I20" i="3" l="1"/>
  <c r="I22" i="3" l="1"/>
  <c r="C21" i="5" l="1"/>
  <c r="K21" i="5" s="1"/>
  <c r="I19" i="31" l="1"/>
  <c r="L18" i="5" l="1"/>
  <c r="I6" i="5" l="1"/>
  <c r="G6" i="5"/>
  <c r="C6" i="5"/>
  <c r="I7" i="4"/>
  <c r="I7" i="31"/>
  <c r="E8" i="3"/>
  <c r="G8" i="3"/>
  <c r="I5" i="3"/>
  <c r="K6" i="5" l="1"/>
  <c r="I15" i="31" l="1"/>
  <c r="I14" i="31" l="1"/>
  <c r="E19" i="113" l="1"/>
  <c r="E18" i="113"/>
  <c r="L32" i="5" l="1"/>
  <c r="E29" i="5" l="1"/>
  <c r="I32" i="3" l="1"/>
  <c r="I31" i="3"/>
  <c r="I12" i="3" l="1"/>
  <c r="G34" i="5" l="1"/>
  <c r="E25" i="5" l="1"/>
  <c r="E24" i="5"/>
  <c r="E23" i="5"/>
  <c r="I27" i="4"/>
  <c r="C25" i="5"/>
  <c r="I32" i="4" l="1"/>
  <c r="I33" i="4"/>
  <c r="I31" i="4"/>
  <c r="G25" i="5"/>
  <c r="I26" i="4" l="1"/>
  <c r="I25" i="4" l="1"/>
  <c r="I21" i="4" l="1"/>
  <c r="I20" i="4" l="1"/>
  <c r="C5" i="5" l="1"/>
  <c r="C9" i="5" s="1"/>
  <c r="I19" i="4" l="1"/>
  <c r="I15" i="4" l="1"/>
  <c r="I14" i="4" l="1"/>
  <c r="I5" i="5" l="1"/>
  <c r="I9" i="5" s="1"/>
  <c r="E13" i="5" l="1"/>
  <c r="E16" i="5" s="1"/>
  <c r="E16" i="31"/>
  <c r="G16" i="31"/>
  <c r="C16" i="31"/>
  <c r="I13" i="4"/>
  <c r="C16" i="4"/>
  <c r="D16" i="4"/>
  <c r="E16" i="4"/>
  <c r="F16" i="4"/>
  <c r="F18" i="4" l="1"/>
  <c r="E32" i="5" l="1"/>
  <c r="I16" i="3" l="1"/>
  <c r="I33" i="3"/>
  <c r="J16" i="4" l="1"/>
  <c r="G30" i="5" l="1"/>
  <c r="G29" i="5" l="1"/>
  <c r="C29" i="5"/>
  <c r="I30" i="3"/>
  <c r="I28" i="31"/>
  <c r="K29" i="5" l="1"/>
  <c r="G26" i="31"/>
  <c r="E26" i="31"/>
  <c r="I18" i="3"/>
  <c r="C28" i="3"/>
  <c r="I25" i="3" l="1"/>
  <c r="G15" i="5" l="1"/>
  <c r="K15" i="5" l="1"/>
  <c r="G14" i="5"/>
  <c r="K14" i="5" l="1"/>
  <c r="I4" i="3" l="1"/>
  <c r="G5" i="5"/>
  <c r="G9" i="5" s="1"/>
  <c r="I13" i="31"/>
  <c r="I8" i="3" l="1"/>
  <c r="G13" i="5"/>
  <c r="C13" i="5"/>
  <c r="C16" i="5" s="1"/>
  <c r="G27" i="5" l="1"/>
  <c r="C29" i="4"/>
  <c r="I28" i="4"/>
  <c r="C26" i="31"/>
  <c r="I25" i="31"/>
  <c r="I23" i="31"/>
  <c r="K24" i="5" s="1"/>
  <c r="I24" i="31"/>
  <c r="G24" i="5" l="1"/>
  <c r="C24" i="5"/>
  <c r="G23" i="5" l="1"/>
  <c r="C23" i="5"/>
  <c r="K23" i="5" l="1"/>
  <c r="D22" i="4" l="1"/>
  <c r="E22" i="4"/>
  <c r="F22" i="4"/>
  <c r="G22" i="4"/>
  <c r="H22" i="4"/>
  <c r="C22" i="4"/>
  <c r="F24" i="4" l="1"/>
  <c r="G19" i="5"/>
  <c r="K19" i="5" s="1"/>
  <c r="G17" i="5"/>
  <c r="K17" i="5" l="1"/>
  <c r="I34" i="31"/>
  <c r="J32" i="31"/>
  <c r="G32" i="31"/>
  <c r="E32" i="31"/>
  <c r="I31" i="31"/>
  <c r="I30" i="31"/>
  <c r="K31" i="5" s="1"/>
  <c r="I22" i="31"/>
  <c r="E20" i="31"/>
  <c r="C20" i="31"/>
  <c r="I18" i="31"/>
  <c r="I17" i="31"/>
  <c r="J16" i="31"/>
  <c r="I6" i="31"/>
  <c r="I10" i="31" s="1"/>
  <c r="H35" i="4"/>
  <c r="G35" i="4"/>
  <c r="F35" i="4"/>
  <c r="E35" i="4"/>
  <c r="D35" i="4"/>
  <c r="I34" i="4"/>
  <c r="J29" i="4"/>
  <c r="G29" i="4"/>
  <c r="E29" i="4"/>
  <c r="H24" i="4"/>
  <c r="H30" i="4" s="1"/>
  <c r="D24" i="4"/>
  <c r="J22" i="4"/>
  <c r="G18" i="4"/>
  <c r="G24" i="4" s="1"/>
  <c r="I17" i="4"/>
  <c r="H17" i="4"/>
  <c r="E18" i="4"/>
  <c r="E24" i="4" s="1"/>
  <c r="C18" i="4"/>
  <c r="I6" i="4"/>
  <c r="G26" i="5"/>
  <c r="E26" i="5"/>
  <c r="G21" i="5"/>
  <c r="E20" i="5"/>
  <c r="I36" i="3"/>
  <c r="J34" i="3"/>
  <c r="I26" i="3"/>
  <c r="K25" i="5" s="1"/>
  <c r="I24" i="3"/>
  <c r="J21" i="3"/>
  <c r="C15" i="3"/>
  <c r="I13" i="3"/>
  <c r="J15" i="3"/>
  <c r="I10" i="4" l="1"/>
  <c r="J28" i="3"/>
  <c r="J23" i="3"/>
  <c r="I26" i="31"/>
  <c r="G27" i="31"/>
  <c r="E27" i="31"/>
  <c r="E33" i="31" s="1"/>
  <c r="E35" i="31" s="1"/>
  <c r="C27" i="31"/>
  <c r="C17" i="3"/>
  <c r="I16" i="31"/>
  <c r="I15" i="3"/>
  <c r="L20" i="5"/>
  <c r="C24" i="4"/>
  <c r="C30" i="4" s="1"/>
  <c r="E30" i="4"/>
  <c r="E36" i="4" s="1"/>
  <c r="E38" i="4" s="1"/>
  <c r="I16" i="4"/>
  <c r="I18" i="4" s="1"/>
  <c r="H16" i="4"/>
  <c r="H36" i="4" s="1"/>
  <c r="J20" i="31"/>
  <c r="L16" i="5"/>
  <c r="I22" i="4"/>
  <c r="I29" i="4" s="1"/>
  <c r="I20" i="31"/>
  <c r="G16" i="5"/>
  <c r="G32" i="5"/>
  <c r="K5" i="5"/>
  <c r="K9" i="5" s="1"/>
  <c r="J24" i="4"/>
  <c r="G30" i="4"/>
  <c r="G36" i="4"/>
  <c r="G38" i="4" s="1"/>
  <c r="J30" i="4"/>
  <c r="C26" i="5"/>
  <c r="K13" i="5"/>
  <c r="G33" i="31" l="1"/>
  <c r="I27" i="31"/>
  <c r="J29" i="3"/>
  <c r="J26" i="31"/>
  <c r="J27" i="31" s="1"/>
  <c r="J33" i="31" s="1"/>
  <c r="J35" i="31" s="1"/>
  <c r="J35" i="4"/>
  <c r="J36" i="4" s="1"/>
  <c r="J38" i="4" s="1"/>
  <c r="I17" i="3"/>
  <c r="C32" i="31"/>
  <c r="I29" i="31"/>
  <c r="K30" i="5" s="1"/>
  <c r="I24" i="4"/>
  <c r="I30" i="4" s="1"/>
  <c r="E28" i="5"/>
  <c r="K16" i="5"/>
  <c r="L22" i="5"/>
  <c r="I19" i="3" l="1"/>
  <c r="I21" i="3" s="1"/>
  <c r="C21" i="3"/>
  <c r="J35" i="3"/>
  <c r="J37" i="3" s="1"/>
  <c r="E33" i="5"/>
  <c r="E35" i="5" s="1"/>
  <c r="I32" i="31"/>
  <c r="C35" i="4"/>
  <c r="L26" i="5"/>
  <c r="G35" i="31"/>
  <c r="C23" i="3" l="1"/>
  <c r="C29" i="3" s="1"/>
  <c r="I23" i="3"/>
  <c r="C36" i="4"/>
  <c r="G18" i="5"/>
  <c r="G20" i="5" s="1"/>
  <c r="G28" i="5" s="1"/>
  <c r="G33" i="5" s="1"/>
  <c r="G35" i="5" s="1"/>
  <c r="C20" i="5"/>
  <c r="C28" i="5" s="1"/>
  <c r="I35" i="4"/>
  <c r="I36" i="4" s="1"/>
  <c r="K26" i="5"/>
  <c r="I28" i="3"/>
  <c r="L28" i="5"/>
  <c r="C33" i="31"/>
  <c r="C35" i="31" s="1"/>
  <c r="I29" i="3" l="1"/>
  <c r="K18" i="5"/>
  <c r="K20" i="5" s="1"/>
  <c r="K28" i="5" s="1"/>
  <c r="C38" i="4"/>
  <c r="L33" i="5"/>
  <c r="C32" i="5"/>
  <c r="C33" i="5" s="1"/>
  <c r="C35" i="5" s="1"/>
  <c r="I34" i="3"/>
  <c r="C34" i="3"/>
  <c r="C35" i="3" s="1"/>
  <c r="I33" i="31"/>
  <c r="I35" i="3" l="1"/>
  <c r="I37" i="3" s="1"/>
  <c r="I35" i="31"/>
  <c r="L35" i="5"/>
  <c r="K32" i="5"/>
  <c r="C37" i="3"/>
  <c r="K33" i="5" l="1"/>
  <c r="K35" i="5" s="1"/>
  <c r="F29" i="4" l="1"/>
  <c r="F30" i="4" s="1"/>
  <c r="D29" i="4"/>
  <c r="D36" i="4" s="1"/>
  <c r="F38" i="4" l="1"/>
  <c r="I38" i="4" s="1"/>
  <c r="D30" i="4"/>
</calcChain>
</file>

<file path=xl/sharedStrings.xml><?xml version="1.0" encoding="utf-8"?>
<sst xmlns="http://schemas.openxmlformats.org/spreadsheetml/2006/main" count="514" uniqueCount="128">
  <si>
    <t>CASA DE ASIGURĂRI DE SĂNĂTATE OLT</t>
  </si>
  <si>
    <t>Situaţia sumelor contractate pentru servicii mdicale de hemodializă şi dializă peritoneală</t>
  </si>
  <si>
    <t>Nr. crt.</t>
  </si>
  <si>
    <t>Unitatea sanitară</t>
  </si>
  <si>
    <t>1.</t>
  </si>
  <si>
    <t>Spitalul Județean de Urgență Slatina</t>
  </si>
  <si>
    <t>HEMODIALIZĂ</t>
  </si>
  <si>
    <t>DIALIZĂ PERITONEALĂ CONTINUĂ</t>
  </si>
  <si>
    <t>DIALIZĂ PERITONEALĂ AUTOMATĂ</t>
  </si>
  <si>
    <t xml:space="preserve">Total </t>
  </si>
  <si>
    <t>2.</t>
  </si>
  <si>
    <t>SC NEFROLAB Slatina</t>
  </si>
  <si>
    <t>HEMODIAFILTRARE</t>
  </si>
  <si>
    <t>Total  general</t>
  </si>
  <si>
    <t>x</t>
  </si>
  <si>
    <t>DPC</t>
  </si>
  <si>
    <t>DPA</t>
  </si>
  <si>
    <t>HD</t>
  </si>
  <si>
    <t>CAS OLT</t>
  </si>
  <si>
    <t>DP</t>
  </si>
  <si>
    <t>TOTAL</t>
  </si>
  <si>
    <t>TRANSFERATI</t>
  </si>
  <si>
    <t>VALIDAT</t>
  </si>
  <si>
    <t>IAN</t>
  </si>
  <si>
    <t>FEB</t>
  </si>
  <si>
    <t>MAR</t>
  </si>
  <si>
    <t>REG TRIM I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</si>
  <si>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</si>
  <si>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</si>
  <si>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</si>
  <si>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</si>
  <si>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</si>
  <si>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</si>
  <si>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</si>
  <si>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</si>
  <si>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</si>
  <si>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</si>
  <si>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</si>
  <si>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</si>
  <si>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reg Iv</t>
  </si>
  <si>
    <t>TRIM IV</t>
  </si>
  <si>
    <t>HDF</t>
  </si>
  <si>
    <t>Hemodiafiltrare</t>
  </si>
  <si>
    <t>Direcţia Medic Sef</t>
  </si>
  <si>
    <t>Compartiment  Programe de Sanatate</t>
  </si>
  <si>
    <t>Medic Sef</t>
  </si>
  <si>
    <t>Ec. Daniela Talevici</t>
  </si>
  <si>
    <t>Reg trim I</t>
  </si>
  <si>
    <t>Dr . Antoaneta PETRA</t>
  </si>
  <si>
    <t>REG trim III</t>
  </si>
  <si>
    <t>REG TRIM II</t>
  </si>
  <si>
    <t>SPITALUL JUDETEAN DE URGENTA SLATINA</t>
  </si>
  <si>
    <t xml:space="preserve">TOTAL </t>
  </si>
  <si>
    <t>Reg trim II</t>
  </si>
  <si>
    <t>TOTAL SEM I</t>
  </si>
  <si>
    <t xml:space="preserve">CUMULAT 9 LUNI </t>
  </si>
  <si>
    <t xml:space="preserve">Cumulat 9 luni </t>
  </si>
  <si>
    <t>reg IV</t>
  </si>
  <si>
    <t>REG TRIM III</t>
  </si>
  <si>
    <t>SC NEFROLAB CARACAL</t>
  </si>
  <si>
    <t>3.</t>
  </si>
  <si>
    <t>SC NEFROLAB SRL  - SLATINA</t>
  </si>
  <si>
    <t>SC NEFROLAB SRL -CARACAL</t>
  </si>
  <si>
    <t>6=4+5</t>
  </si>
  <si>
    <t>SC NEFROLAB Caracal</t>
  </si>
  <si>
    <t>Total centru public</t>
  </si>
  <si>
    <t>Total centru privat</t>
  </si>
  <si>
    <t>Nr. ședințe</t>
  </si>
  <si>
    <t>CASA DE ASIGURARI DE SANATATE OLT</t>
  </si>
  <si>
    <t>DIRECTIA MEDIC - SEF</t>
  </si>
  <si>
    <t>COMPARTIMENT PROGRAME DE SANATATE</t>
  </si>
  <si>
    <t xml:space="preserve">Situaţia repartitiei creditelor bugetare </t>
  </si>
  <si>
    <t>Intocmit,</t>
  </si>
  <si>
    <t>Ec. Daniela TALEVICI</t>
  </si>
  <si>
    <t xml:space="preserve">Nr. pacienţi contractați </t>
  </si>
  <si>
    <t xml:space="preserve">CUMULAT 6 LUNI </t>
  </si>
  <si>
    <t>TOTAL SEM II</t>
  </si>
  <si>
    <t>Nr. pacienţi contractați</t>
  </si>
  <si>
    <t xml:space="preserve">Nr. ședințe </t>
  </si>
  <si>
    <t>efectuate  în regim ambulatoriu pentru perioada ianuarie  2024</t>
  </si>
  <si>
    <t>Sumă contractată ianuarie 2024</t>
  </si>
  <si>
    <t>adreselor  CNAS nr. CC  10.243/28.12.2023 si DG 6561/29.12.2023, inregistrate la CAS Olt sub nr.DG  429/29.12.2023 si  nr  34.062/29.12.2023</t>
  </si>
  <si>
    <t xml:space="preserve">Influente </t>
  </si>
  <si>
    <t>pentru servicii medicale de hemodializă şi dializă peritoneală efectuate  în regim ambulatoriu in luna ianuarie 2024</t>
  </si>
  <si>
    <t>adreseI CNAS nr. CC 10.243/28.12.2023 inregistrata la CAS Olt sub nr. DG 429/29.12.2023</t>
  </si>
  <si>
    <t>Credite bugetare ianuarie  2024</t>
  </si>
  <si>
    <t>adreselor  CNAS nr. CC  15/03.01.2024 si CC 16/03.01.2024  si adresa CAS Olt nr DG  7/04.01.202</t>
  </si>
  <si>
    <t>efectuate  în regim ambulatoriu diminuate pentru  luna ianuarie  2024</t>
  </si>
  <si>
    <t>Suma contractata februarie 2024</t>
  </si>
  <si>
    <t>Sumă contractată ianuarie - februarie 2024</t>
  </si>
  <si>
    <t>7-5+6</t>
  </si>
  <si>
    <t>adreselor  CNAS nr. VH  560/31.01.2024 si DG 667/31.01.2024  inregistrate la CAS Olt cu nr DG 50/31.01.2024 si 3301/01.02.2024</t>
  </si>
  <si>
    <t>adreseI CNAS nr.  VH 560/31.01.2024 inregistrata la CAS Olt sub nr. DG 50/31.01.2024</t>
  </si>
  <si>
    <t>efectuate  în regim ambulatoriu diminuate pentru  luna ianuarie - februarie  2024</t>
  </si>
  <si>
    <t>pentru servicii medicale de hemodializă şi dializă peritoneală efectuate  în Trimestrul I 2024</t>
  </si>
  <si>
    <t>Influenta +/-</t>
  </si>
  <si>
    <t>Credite bugetare Timestrul I 2024</t>
  </si>
  <si>
    <t>conform adresei CNAS nr. VH 707/06.02.2024 si inregistrata la CAS Olt cu nr DG 61/06.02.2024</t>
  </si>
  <si>
    <t>Credite bugetare ianuarie - februarie  2024</t>
  </si>
  <si>
    <t>pentru servicii medicale de hemodializă şi dializă peritoneală efectuate  în regim ambulatoriu pentru perioada ianuarie -februarie 2024</t>
  </si>
  <si>
    <t>Credite bugetare Trim I  2024</t>
  </si>
  <si>
    <t>Credite bugetare Trim II  2024</t>
  </si>
  <si>
    <t>Credite bugetare SEM I  2024</t>
  </si>
  <si>
    <t>pentru servicii medicale de hemodializă şi dializă peritoneală efectuate  în Semestrul I 2024</t>
  </si>
  <si>
    <t>efectuate  în regim ambulatoriu diminuate pentru  lunile ianuarie - martie 2024</t>
  </si>
  <si>
    <t>Suma contractata martie 2024</t>
  </si>
  <si>
    <t>Sumă contractată ianuarie - martie 2024</t>
  </si>
  <si>
    <t xml:space="preserve">si adresei VH 1482/29.02.2024 inregistrata la CAS Olt cu nr DG 92/01.03.2024- limita CA luna martie </t>
  </si>
  <si>
    <t>ianuarie</t>
  </si>
  <si>
    <t xml:space="preserve">ianuarie </t>
  </si>
  <si>
    <t xml:space="preserve">ianuarie  </t>
  </si>
  <si>
    <t>diminuare 12,9% ianuarie</t>
  </si>
  <si>
    <t>februarie</t>
  </si>
  <si>
    <t>martie</t>
  </si>
  <si>
    <t xml:space="preserve"> AN 2024</t>
  </si>
  <si>
    <t>An 2024</t>
  </si>
  <si>
    <t>Suplimentare sume contract martie 2024</t>
  </si>
  <si>
    <t>AN 2024</t>
  </si>
  <si>
    <t>TOTAL REALIZAT  AN 2024</t>
  </si>
  <si>
    <t>TOTAL CONTRACT AN 2024</t>
  </si>
  <si>
    <t>CONTRACT AN 2024</t>
  </si>
  <si>
    <t>PLATI 2024</t>
  </si>
  <si>
    <t>VALORI CONTRACT AN 2024</t>
  </si>
  <si>
    <t>VALORI CONTRACT REALIZATE AN 2024</t>
  </si>
  <si>
    <t>VALORI CONTRACT  AN 2024</t>
  </si>
  <si>
    <t>VALORI CONTRACT REALIZAT AN 2024</t>
  </si>
  <si>
    <t>VALORI CONTRACT REALIZAT  AN 2024</t>
  </si>
  <si>
    <t>DIFERENTA 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</si>
</sst>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</font>
    <font>
      <b/>
      <u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sz val="11"/>
      <color indexed="17"/>
      <name val="Calibri"/>
      <family val="2"/>
    </font>
    <font>
      <sz val="11"/>
      <color indexed="5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27"/>
        <bgColor indexed="42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39" fillId="0" borderId="0"/>
    <xf numFmtId="0" fontId="52" fillId="5" borderId="0" applyNumberFormat="0" applyBorder="0" applyAlignment="0" applyProtection="0"/>
    <xf numFmtId="0" fontId="53" fillId="6" borderId="0" applyNumberFormat="0" applyBorder="0" applyProtection="0"/>
  </cellStyleXfs>
  <cellXfs count="43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4" fontId="0" fillId="0" borderId="0" xfId="0" applyNumberFormat="1"/>
    <xf numFmtId="3" fontId="11" fillId="0" borderId="16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2" fillId="0" borderId="13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2" xfId="0" applyBorder="1"/>
    <xf numFmtId="4" fontId="16" fillId="0" borderId="13" xfId="0" applyNumberFormat="1" applyFont="1" applyBorder="1" applyAlignment="1">
      <alignment horizontal="center"/>
    </xf>
    <xf numFmtId="0" fontId="4" fillId="0" borderId="12" xfId="0" applyFont="1" applyBorder="1"/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1" fillId="0" borderId="0" xfId="0" applyNumberFormat="1" applyFont="1"/>
    <xf numFmtId="0" fontId="21" fillId="0" borderId="0" xfId="0" applyFont="1"/>
    <xf numFmtId="4" fontId="6" fillId="0" borderId="0" xfId="0" applyNumberFormat="1" applyFont="1"/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20" fillId="0" borderId="25" xfId="1" applyNumberForma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27" fillId="0" borderId="12" xfId="0" applyFont="1" applyBorder="1"/>
    <xf numFmtId="0" fontId="27" fillId="0" borderId="0" xfId="0" applyFont="1"/>
    <xf numFmtId="4" fontId="27" fillId="0" borderId="0" xfId="0" applyNumberFormat="1" applyFont="1"/>
    <xf numFmtId="4" fontId="26" fillId="0" borderId="0" xfId="0" applyNumberFormat="1" applyFont="1"/>
    <xf numFmtId="0" fontId="26" fillId="0" borderId="0" xfId="0" applyFont="1"/>
    <xf numFmtId="0" fontId="15" fillId="0" borderId="0" xfId="0" applyFont="1"/>
    <xf numFmtId="0" fontId="21" fillId="0" borderId="12" xfId="0" applyFont="1" applyBorder="1"/>
    <xf numFmtId="4" fontId="21" fillId="0" borderId="1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25" fillId="0" borderId="0" xfId="0" applyNumberFormat="1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" fontId="8" fillId="0" borderId="13" xfId="0" applyNumberFormat="1" applyFont="1" applyBorder="1" applyAlignment="1">
      <alignment horizontal="left" vertical="center"/>
    </xf>
    <xf numFmtId="1" fontId="11" fillId="0" borderId="19" xfId="0" applyNumberFormat="1" applyFont="1" applyBorder="1" applyAlignment="1">
      <alignment horizontal="left" vertical="center"/>
    </xf>
    <xf numFmtId="4" fontId="25" fillId="0" borderId="0" xfId="0" applyNumberFormat="1" applyFont="1" applyAlignment="1">
      <alignment horizontal="center"/>
    </xf>
    <xf numFmtId="0" fontId="14" fillId="0" borderId="0" xfId="0" applyFont="1"/>
    <xf numFmtId="4" fontId="14" fillId="0" borderId="0" xfId="0" applyNumberFormat="1" applyFont="1"/>
    <xf numFmtId="0" fontId="32" fillId="0" borderId="12" xfId="0" applyFont="1" applyBorder="1"/>
    <xf numFmtId="4" fontId="33" fillId="0" borderId="0" xfId="0" applyNumberFormat="1" applyFont="1"/>
    <xf numFmtId="0" fontId="34" fillId="0" borderId="0" xfId="0" applyFont="1"/>
    <xf numFmtId="0" fontId="4" fillId="0" borderId="15" xfId="0" applyFont="1" applyBorder="1"/>
    <xf numFmtId="4" fontId="4" fillId="0" borderId="16" xfId="0" applyNumberFormat="1" applyFont="1" applyBorder="1" applyAlignment="1">
      <alignment horizontal="center"/>
    </xf>
    <xf numFmtId="0" fontId="35" fillId="0" borderId="0" xfId="0" applyFont="1"/>
    <xf numFmtId="0" fontId="4" fillId="0" borderId="1" xfId="0" applyFont="1" applyBorder="1"/>
    <xf numFmtId="4" fontId="4" fillId="0" borderId="2" xfId="0" applyNumberFormat="1" applyFont="1" applyBorder="1" applyAlignment="1">
      <alignment horizontal="center"/>
    </xf>
    <xf numFmtId="0" fontId="36" fillId="0" borderId="0" xfId="0" applyFont="1"/>
    <xf numFmtId="0" fontId="6" fillId="0" borderId="31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4" fillId="3" borderId="12" xfId="0" applyFont="1" applyFill="1" applyBorder="1"/>
    <xf numFmtId="4" fontId="4" fillId="3" borderId="13" xfId="0" applyNumberFormat="1" applyFont="1" applyFill="1" applyBorder="1" applyAlignment="1">
      <alignment horizontal="center"/>
    </xf>
    <xf numFmtId="0" fontId="32" fillId="3" borderId="12" xfId="0" applyFont="1" applyFill="1" applyBorder="1"/>
    <xf numFmtId="4" fontId="32" fillId="3" borderId="13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 horizontal="right"/>
    </xf>
    <xf numFmtId="4" fontId="19" fillId="0" borderId="27" xfId="0" applyNumberFormat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21" fillId="0" borderId="19" xfId="0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19" fillId="3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left" vertical="center"/>
    </xf>
    <xf numFmtId="4" fontId="0" fillId="0" borderId="25" xfId="0" applyNumberForma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11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1" fontId="11" fillId="0" borderId="13" xfId="0" applyNumberFormat="1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0" xfId="0" applyNumberFormat="1" applyAlignment="1">
      <alignment horizontal="center"/>
    </xf>
    <xf numFmtId="4" fontId="18" fillId="0" borderId="0" xfId="0" applyNumberFormat="1" applyFont="1"/>
    <xf numFmtId="4" fontId="0" fillId="0" borderId="13" xfId="0" applyNumberFormat="1" applyBorder="1"/>
    <xf numFmtId="0" fontId="16" fillId="0" borderId="0" xfId="0" applyFont="1"/>
    <xf numFmtId="4" fontId="17" fillId="0" borderId="0" xfId="0" applyNumberFormat="1" applyFont="1"/>
    <xf numFmtId="4" fontId="24" fillId="0" borderId="0" xfId="0" applyNumberFormat="1" applyFont="1"/>
    <xf numFmtId="4" fontId="6" fillId="3" borderId="12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27" fillId="3" borderId="12" xfId="0" applyFont="1" applyFill="1" applyBorder="1"/>
    <xf numFmtId="4" fontId="27" fillId="3" borderId="13" xfId="0" applyNumberFormat="1" applyFont="1" applyFill="1" applyBorder="1" applyAlignment="1">
      <alignment horizontal="center"/>
    </xf>
    <xf numFmtId="4" fontId="19" fillId="3" borderId="26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/>
    </xf>
    <xf numFmtId="4" fontId="32" fillId="3" borderId="26" xfId="0" applyNumberFormat="1" applyFont="1" applyFill="1" applyBorder="1" applyAlignment="1">
      <alignment horizontal="center"/>
    </xf>
    <xf numFmtId="4" fontId="6" fillId="3" borderId="26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/>
    </xf>
    <xf numFmtId="4" fontId="35" fillId="0" borderId="0" xfId="0" applyNumberFormat="1" applyFont="1"/>
    <xf numFmtId="4" fontId="38" fillId="0" borderId="25" xfId="1" applyNumberFormat="1" applyFont="1" applyBorder="1" applyAlignment="1">
      <alignment horizontal="center"/>
    </xf>
    <xf numFmtId="0" fontId="0" fillId="4" borderId="0" xfId="0" applyFill="1"/>
    <xf numFmtId="4" fontId="21" fillId="3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3" borderId="9" xfId="0" applyFont="1" applyFill="1" applyBorder="1"/>
    <xf numFmtId="4" fontId="4" fillId="3" borderId="10" xfId="0" applyNumberFormat="1" applyFont="1" applyFill="1" applyBorder="1" applyAlignment="1">
      <alignment horizontal="center"/>
    </xf>
    <xf numFmtId="4" fontId="0" fillId="0" borderId="25" xfId="0" applyNumberFormat="1" applyBorder="1"/>
    <xf numFmtId="0" fontId="7" fillId="0" borderId="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21" fillId="4" borderId="0" xfId="0" applyNumberFormat="1" applyFont="1" applyFill="1"/>
    <xf numFmtId="0" fontId="21" fillId="4" borderId="0" xfId="0" applyFont="1" applyFill="1"/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26" fillId="0" borderId="12" xfId="0" applyFont="1" applyBorder="1"/>
    <xf numFmtId="4" fontId="20" fillId="2" borderId="41" xfId="0" applyNumberFormat="1" applyFont="1" applyFill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6" fillId="2" borderId="41" xfId="0" applyNumberFormat="1" applyFont="1" applyFill="1" applyBorder="1" applyAlignment="1">
      <alignment horizontal="center"/>
    </xf>
    <xf numFmtId="4" fontId="19" fillId="2" borderId="41" xfId="0" applyNumberFormat="1" applyFont="1" applyFill="1" applyBorder="1" applyAlignment="1">
      <alignment horizontal="center"/>
    </xf>
    <xf numFmtId="4" fontId="28" fillId="2" borderId="41" xfId="0" applyNumberFormat="1" applyFont="1" applyFill="1" applyBorder="1" applyAlignment="1">
      <alignment horizontal="center"/>
    </xf>
    <xf numFmtId="4" fontId="4" fillId="3" borderId="41" xfId="0" applyNumberFormat="1" applyFont="1" applyFill="1" applyBorder="1" applyAlignment="1">
      <alignment horizontal="center"/>
    </xf>
    <xf numFmtId="4" fontId="32" fillId="3" borderId="41" xfId="0" applyNumberFormat="1" applyFont="1" applyFill="1" applyBorder="1" applyAlignment="1">
      <alignment horizontal="center"/>
    </xf>
    <xf numFmtId="4" fontId="16" fillId="2" borderId="41" xfId="0" applyNumberFormat="1" applyFont="1" applyFill="1" applyBorder="1" applyAlignment="1">
      <alignment horizontal="center"/>
    </xf>
    <xf numFmtId="4" fontId="4" fillId="2" borderId="41" xfId="0" applyNumberFormat="1" applyFont="1" applyFill="1" applyBorder="1" applyAlignment="1">
      <alignment horizontal="center"/>
    </xf>
    <xf numFmtId="4" fontId="19" fillId="2" borderId="42" xfId="0" applyNumberFormat="1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4" fontId="6" fillId="3" borderId="41" xfId="0" applyNumberFormat="1" applyFont="1" applyFill="1" applyBorder="1" applyAlignment="1">
      <alignment horizontal="center"/>
    </xf>
    <xf numFmtId="4" fontId="41" fillId="3" borderId="41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20" fillId="2" borderId="44" xfId="0" applyNumberFormat="1" applyFont="1" applyFill="1" applyBorder="1" applyAlignment="1">
      <alignment horizontal="center"/>
    </xf>
    <xf numFmtId="4" fontId="32" fillId="3" borderId="14" xfId="0" applyNumberFormat="1" applyFont="1" applyFill="1" applyBorder="1" applyAlignment="1">
      <alignment horizontal="center"/>
    </xf>
    <xf numFmtId="4" fontId="32" fillId="3" borderId="44" xfId="0" applyNumberFormat="1" applyFont="1" applyFill="1" applyBorder="1" applyAlignment="1">
      <alignment horizontal="center"/>
    </xf>
    <xf numFmtId="4" fontId="19" fillId="3" borderId="14" xfId="0" applyNumberFormat="1" applyFont="1" applyFill="1" applyBorder="1" applyAlignment="1">
      <alignment horizontal="center"/>
    </xf>
    <xf numFmtId="4" fontId="20" fillId="3" borderId="44" xfId="0" applyNumberFormat="1" applyFont="1" applyFill="1" applyBorder="1" applyAlignment="1">
      <alignment horizontal="center"/>
    </xf>
    <xf numFmtId="4" fontId="19" fillId="3" borderId="4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2" fillId="2" borderId="44" xfId="0" applyNumberFormat="1" applyFont="1" applyFill="1" applyBorder="1" applyAlignment="1">
      <alignment horizontal="center"/>
    </xf>
    <xf numFmtId="4" fontId="6" fillId="2" borderId="44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2" borderId="44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2" borderId="44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" fontId="6" fillId="3" borderId="1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0" fontId="27" fillId="0" borderId="28" xfId="0" applyFont="1" applyBorder="1"/>
    <xf numFmtId="0" fontId="27" fillId="0" borderId="29" xfId="0" applyFont="1" applyBorder="1"/>
    <xf numFmtId="4" fontId="27" fillId="0" borderId="29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4" fontId="19" fillId="2" borderId="20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32" fillId="0" borderId="13" xfId="0" applyNumberFormat="1" applyFont="1" applyBorder="1" applyAlignment="1">
      <alignment horizontal="center"/>
    </xf>
    <xf numFmtId="4" fontId="0" fillId="4" borderId="0" xfId="0" applyNumberFormat="1" applyFill="1"/>
    <xf numFmtId="0" fontId="42" fillId="0" borderId="12" xfId="0" applyFont="1" applyBorder="1"/>
    <xf numFmtId="4" fontId="42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4" fontId="41" fillId="0" borderId="26" xfId="0" applyNumberFormat="1" applyFont="1" applyBorder="1" applyAlignment="1">
      <alignment horizontal="center"/>
    </xf>
    <xf numFmtId="4" fontId="41" fillId="2" borderId="41" xfId="0" applyNumberFormat="1" applyFont="1" applyFill="1" applyBorder="1" applyAlignment="1">
      <alignment horizontal="center"/>
    </xf>
    <xf numFmtId="0" fontId="42" fillId="0" borderId="0" xfId="0" applyFont="1"/>
    <xf numFmtId="4" fontId="43" fillId="0" borderId="14" xfId="0" applyNumberFormat="1" applyFont="1" applyBorder="1" applyAlignment="1">
      <alignment horizontal="center" vertical="center"/>
    </xf>
    <xf numFmtId="4" fontId="44" fillId="0" borderId="14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2" fillId="2" borderId="4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" fontId="11" fillId="0" borderId="16" xfId="0" applyNumberFormat="1" applyFont="1" applyBorder="1" applyAlignment="1">
      <alignment horizontal="left" vertical="center"/>
    </xf>
    <xf numFmtId="1" fontId="12" fillId="0" borderId="19" xfId="0" applyNumberFormat="1" applyFont="1" applyBorder="1" applyAlignment="1">
      <alignment horizontal="left" vertical="center"/>
    </xf>
    <xf numFmtId="3" fontId="12" fillId="0" borderId="19" xfId="0" applyNumberFormat="1" applyFont="1" applyBorder="1" applyAlignment="1">
      <alignment horizontal="center" vertical="center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47" fillId="0" borderId="9" xfId="0" applyFont="1" applyBorder="1" applyAlignment="1">
      <alignment horizontal="center"/>
    </xf>
    <xf numFmtId="1" fontId="48" fillId="0" borderId="1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1" fontId="48" fillId="0" borderId="19" xfId="0" applyNumberFormat="1" applyFont="1" applyBorder="1" applyAlignment="1">
      <alignment horizontal="left" vertical="center"/>
    </xf>
    <xf numFmtId="3" fontId="48" fillId="0" borderId="19" xfId="0" applyNumberFormat="1" applyFont="1" applyBorder="1" applyAlignment="1">
      <alignment horizontal="center" vertical="center"/>
    </xf>
    <xf numFmtId="4" fontId="48" fillId="0" borderId="20" xfId="0" applyNumberFormat="1" applyFont="1" applyBorder="1" applyAlignment="1">
      <alignment horizontal="center" vertical="center"/>
    </xf>
    <xf numFmtId="164" fontId="32" fillId="3" borderId="4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4" fontId="13" fillId="0" borderId="2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4" fontId="46" fillId="0" borderId="0" xfId="0" applyNumberFormat="1" applyFont="1"/>
    <xf numFmtId="4" fontId="21" fillId="0" borderId="0" xfId="0" applyNumberFormat="1" applyFont="1" applyAlignment="1">
      <alignment horizontal="left"/>
    </xf>
    <xf numFmtId="4" fontId="47" fillId="0" borderId="0" xfId="0" applyNumberFormat="1" applyFont="1"/>
    <xf numFmtId="4" fontId="6" fillId="0" borderId="0" xfId="0" applyNumberFormat="1" applyFont="1" applyAlignment="1">
      <alignment horizontal="left"/>
    </xf>
    <xf numFmtId="4" fontId="4" fillId="0" borderId="0" xfId="0" applyNumberFormat="1" applyFont="1"/>
    <xf numFmtId="4" fontId="9" fillId="0" borderId="13" xfId="0" applyNumberFormat="1" applyFont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/>
    </xf>
    <xf numFmtId="4" fontId="38" fillId="0" borderId="0" xfId="0" applyNumberFormat="1" applyFont="1"/>
    <xf numFmtId="4" fontId="9" fillId="0" borderId="13" xfId="0" applyNumberFormat="1" applyFont="1" applyBorder="1" applyAlignment="1">
      <alignment horizontal="center"/>
    </xf>
    <xf numFmtId="4" fontId="50" fillId="0" borderId="0" xfId="0" applyNumberFormat="1" applyFont="1" applyAlignment="1">
      <alignment horizontal="left"/>
    </xf>
    <xf numFmtId="4" fontId="34" fillId="0" borderId="0" xfId="0" applyNumberFormat="1" applyFont="1" applyAlignment="1">
      <alignment horizontal="left"/>
    </xf>
    <xf numFmtId="4" fontId="34" fillId="0" borderId="0" xfId="0" applyNumberFormat="1" applyFont="1"/>
    <xf numFmtId="0" fontId="6" fillId="0" borderId="37" xfId="0" applyFont="1" applyBorder="1"/>
    <xf numFmtId="4" fontId="15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4" fontId="6" fillId="0" borderId="13" xfId="0" applyNumberFormat="1" applyFont="1" applyBorder="1"/>
    <xf numFmtId="17" fontId="10" fillId="0" borderId="13" xfId="0" applyNumberFormat="1" applyFont="1" applyBorder="1" applyAlignment="1">
      <alignment horizontal="left"/>
    </xf>
    <xf numFmtId="4" fontId="29" fillId="0" borderId="13" xfId="0" applyNumberFormat="1" applyFont="1" applyBorder="1"/>
    <xf numFmtId="4" fontId="9" fillId="0" borderId="13" xfId="0" applyNumberFormat="1" applyFont="1" applyBorder="1"/>
    <xf numFmtId="4" fontId="40" fillId="0" borderId="13" xfId="0" applyNumberFormat="1" applyFont="1" applyBorder="1"/>
    <xf numFmtId="4" fontId="12" fillId="0" borderId="13" xfId="0" applyNumberFormat="1" applyFont="1" applyBorder="1"/>
    <xf numFmtId="4" fontId="30" fillId="0" borderId="13" xfId="0" applyNumberFormat="1" applyFont="1" applyBorder="1"/>
    <xf numFmtId="0" fontId="45" fillId="0" borderId="13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" fontId="6" fillId="0" borderId="22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0" fontId="10" fillId="0" borderId="47" xfId="0" applyFont="1" applyBorder="1" applyAlignment="1">
      <alignment wrapText="1"/>
    </xf>
    <xf numFmtId="4" fontId="4" fillId="3" borderId="26" xfId="0" applyNumberFormat="1" applyFont="1" applyFill="1" applyBorder="1" applyAlignment="1">
      <alignment horizontal="center"/>
    </xf>
    <xf numFmtId="4" fontId="21" fillId="0" borderId="0" xfId="0" applyNumberFormat="1" applyFont="1" applyAlignment="1">
      <alignment horizontal="right"/>
    </xf>
    <xf numFmtId="4" fontId="19" fillId="0" borderId="26" xfId="0" applyNumberFormat="1" applyFont="1" applyBorder="1" applyAlignment="1">
      <alignment horizontal="center"/>
    </xf>
    <xf numFmtId="4" fontId="27" fillId="3" borderId="26" xfId="0" applyNumberFormat="1" applyFont="1" applyFill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4" fontId="32" fillId="2" borderId="41" xfId="0" applyNumberFormat="1" applyFont="1" applyFill="1" applyBorder="1" applyAlignment="1">
      <alignment horizontal="center"/>
    </xf>
    <xf numFmtId="0" fontId="10" fillId="3" borderId="22" xfId="0" applyFont="1" applyFill="1" applyBorder="1" applyAlignment="1">
      <alignment wrapText="1"/>
    </xf>
    <xf numFmtId="4" fontId="27" fillId="0" borderId="0" xfId="0" applyNumberFormat="1" applyFont="1" applyAlignment="1">
      <alignment horizontal="left"/>
    </xf>
    <xf numFmtId="4" fontId="42" fillId="0" borderId="0" xfId="0" applyNumberFormat="1" applyFont="1"/>
    <xf numFmtId="1" fontId="0" fillId="0" borderId="0" xfId="0" applyNumberFormat="1"/>
    <xf numFmtId="1" fontId="21" fillId="0" borderId="0" xfId="0" applyNumberFormat="1" applyFont="1"/>
    <xf numFmtId="1" fontId="23" fillId="0" borderId="0" xfId="0" applyNumberFormat="1" applyFont="1"/>
    <xf numFmtId="4" fontId="6" fillId="0" borderId="10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1" fontId="7" fillId="0" borderId="5" xfId="0" applyNumberFormat="1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20" fillId="0" borderId="45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/>
    </xf>
    <xf numFmtId="4" fontId="31" fillId="0" borderId="13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49" fillId="0" borderId="42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 vertical="center"/>
    </xf>
    <xf numFmtId="0" fontId="4" fillId="3" borderId="13" xfId="0" applyFont="1" applyFill="1" applyBorder="1"/>
    <xf numFmtId="4" fontId="21" fillId="3" borderId="41" xfId="0" applyNumberFormat="1" applyFont="1" applyFill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17" fontId="10" fillId="0" borderId="9" xfId="0" applyNumberFormat="1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17" fontId="10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horizontal="center"/>
    </xf>
    <xf numFmtId="4" fontId="15" fillId="3" borderId="4" xfId="0" applyNumberFormat="1" applyFont="1" applyFill="1" applyBorder="1" applyAlignment="1">
      <alignment horizontal="center"/>
    </xf>
    <xf numFmtId="17" fontId="10" fillId="0" borderId="28" xfId="0" applyNumberFormat="1" applyFont="1" applyBorder="1" applyAlignment="1">
      <alignment horizontal="center"/>
    </xf>
    <xf numFmtId="4" fontId="29" fillId="0" borderId="29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40" fillId="0" borderId="29" xfId="0" applyNumberFormat="1" applyFont="1" applyBorder="1" applyAlignment="1">
      <alignment horizontal="center"/>
    </xf>
    <xf numFmtId="4" fontId="51" fillId="0" borderId="0" xfId="0" applyNumberFormat="1" applyFont="1"/>
    <xf numFmtId="0" fontId="51" fillId="0" borderId="0" xfId="0" applyFont="1"/>
    <xf numFmtId="17" fontId="0" fillId="0" borderId="55" xfId="0" applyNumberForma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12" fillId="0" borderId="6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center"/>
    </xf>
    <xf numFmtId="4" fontId="9" fillId="0" borderId="33" xfId="0" applyNumberFormat="1" applyFont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3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2" fillId="0" borderId="33" xfId="0" applyNumberFormat="1" applyFont="1" applyBorder="1" applyAlignment="1">
      <alignment horizontal="center" vertical="center"/>
    </xf>
    <xf numFmtId="4" fontId="43" fillId="0" borderId="26" xfId="0" applyNumberFormat="1" applyFont="1" applyBorder="1" applyAlignment="1">
      <alignment horizontal="center" vertical="center"/>
    </xf>
    <xf numFmtId="4" fontId="31" fillId="0" borderId="26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center" vertical="center"/>
    </xf>
    <xf numFmtId="4" fontId="44" fillId="0" borderId="26" xfId="0" applyNumberFormat="1" applyFont="1" applyBorder="1" applyAlignment="1">
      <alignment horizontal="center" vertical="center"/>
    </xf>
    <xf numFmtId="4" fontId="38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4" fontId="38" fillId="0" borderId="6" xfId="0" applyNumberFormat="1" applyFont="1" applyBorder="1" applyAlignment="1">
      <alignment horizontal="center"/>
    </xf>
    <xf numFmtId="4" fontId="38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 vertical="center"/>
    </xf>
    <xf numFmtId="4" fontId="0" fillId="0" borderId="41" xfId="0" applyNumberFormat="1" applyBorder="1" applyAlignment="1">
      <alignment horizontal="center"/>
    </xf>
    <xf numFmtId="4" fontId="13" fillId="0" borderId="48" xfId="0" applyNumberFormat="1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4" fontId="12" fillId="0" borderId="5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5" fillId="0" borderId="47" xfId="0" applyNumberFormat="1" applyFont="1" applyBorder="1" applyAlignment="1">
      <alignment horizontal="center" vertical="center" wrapText="1"/>
    </xf>
    <xf numFmtId="4" fontId="29" fillId="0" borderId="40" xfId="0" applyNumberFormat="1" applyFont="1" applyBorder="1" applyAlignment="1">
      <alignment horizontal="center"/>
    </xf>
    <xf numFmtId="4" fontId="29" fillId="0" borderId="41" xfId="0" applyNumberFormat="1" applyFon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17" fontId="10" fillId="0" borderId="13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left"/>
    </xf>
    <xf numFmtId="0" fontId="10" fillId="0" borderId="24" xfId="0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30" fillId="0" borderId="54" xfId="0" applyNumberFormat="1" applyFont="1" applyBorder="1" applyAlignment="1">
      <alignment horizontal="center"/>
    </xf>
    <xf numFmtId="4" fontId="30" fillId="0" borderId="54" xfId="0" applyNumberFormat="1" applyFont="1" applyBorder="1"/>
    <xf numFmtId="4" fontId="30" fillId="0" borderId="47" xfId="0" applyNumberFormat="1" applyFont="1" applyBorder="1" applyAlignment="1">
      <alignment horizontal="center"/>
    </xf>
    <xf numFmtId="4" fontId="12" fillId="0" borderId="47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17" fontId="0" fillId="0" borderId="16" xfId="0" applyNumberForma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/>
    </xf>
    <xf numFmtId="4" fontId="6" fillId="3" borderId="53" xfId="0" applyNumberFormat="1" applyFont="1" applyFill="1" applyBorder="1" applyAlignment="1">
      <alignment horizontal="center"/>
    </xf>
  </cellXfs>
  <cellStyles count="5">
    <cellStyle name="Bun 4" xfId="3" xr:uid="{E6B1BCD1-F67D-4726-8F33-06CA1BA77844}"/>
    <cellStyle name="Excel Built-in Good" xfId="4" xr:uid="{0CEE7004-7968-4071-9A1B-E81996AEBB4B}"/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\DIALIZA%202020\SAIT%20CAS\contract%20si%20finantare%20dializa%20%20trim%20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AN 2019"/>
      <sheetName val="FEB 2019"/>
      <sheetName val="MAR 2019 "/>
      <sheetName val="TRIM II 2019 "/>
      <sheetName val="nefrol slatina"/>
      <sheetName val="nefrol caracal"/>
      <sheetName val="sp slatina"/>
      <sheetName val="total"/>
      <sheetName val="Sheet1"/>
    </sheetNames>
    <sheetDataSet>
      <sheetData sheetId="0"/>
      <sheetData sheetId="1"/>
      <sheetData sheetId="2"/>
      <sheetData sheetId="3"/>
      <sheetData sheetId="4">
        <row r="6">
          <cell r="C6">
            <v>560976</v>
          </cell>
        </row>
      </sheetData>
      <sheetData sheetId="5">
        <row r="6">
          <cell r="C6">
            <v>451360</v>
          </cell>
        </row>
        <row r="23">
          <cell r="E23">
            <v>0</v>
          </cell>
        </row>
        <row r="29">
          <cell r="E29">
            <v>0</v>
          </cell>
        </row>
      </sheetData>
      <sheetData sheetId="6">
        <row r="4">
          <cell r="C4">
            <v>245024</v>
          </cell>
        </row>
        <row r="21">
          <cell r="E21">
            <v>0</v>
          </cell>
        </row>
        <row r="27">
          <cell r="E27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E1CD-D3F0-402F-88D6-94128294293F}">
  <dimension ref="A1:F32"/>
  <sheetViews>
    <sheetView workbookViewId="0">
      <selection activeCell="F27" sqref="F27:F28"/>
    </sheetView>
  </sheetViews>
  <sheetFormatPr defaultRowHeight="15" x14ac:dyDescent="0.25"/>
  <cols>
    <col min="1" max="1" width="9.5703125" customWidth="1"/>
    <col min="2" max="2" width="5.5703125" customWidth="1"/>
    <col min="3" max="3" width="35.42578125" style="139" customWidth="1"/>
    <col min="4" max="4" width="16.85546875" style="139" customWidth="1"/>
    <col min="5" max="5" width="12.140625" style="139" customWidth="1"/>
    <col min="6" max="6" width="18.42578125" style="227" customWidth="1"/>
    <col min="235" max="235" width="5" customWidth="1"/>
    <col min="236" max="236" width="29.85546875" customWidth="1"/>
    <col min="237" max="237" width="8.5703125" customWidth="1"/>
    <col min="238" max="238" width="11.85546875" customWidth="1"/>
    <col min="239" max="239" width="13" customWidth="1"/>
    <col min="240" max="240" width="11.7109375" customWidth="1"/>
    <col min="241" max="241" width="11.7109375" bestFit="1" customWidth="1"/>
    <col min="242" max="242" width="11.7109375" customWidth="1"/>
    <col min="243" max="243" width="12.5703125" customWidth="1"/>
    <col min="244" max="244" width="11.7109375" bestFit="1" customWidth="1"/>
    <col min="491" max="491" width="5" customWidth="1"/>
    <col min="492" max="492" width="29.85546875" customWidth="1"/>
    <col min="493" max="493" width="8.5703125" customWidth="1"/>
    <col min="494" max="494" width="11.85546875" customWidth="1"/>
    <col min="495" max="495" width="13" customWidth="1"/>
    <col min="496" max="496" width="11.7109375" customWidth="1"/>
    <col min="497" max="497" width="11.7109375" bestFit="1" customWidth="1"/>
    <col min="498" max="498" width="11.7109375" customWidth="1"/>
    <col min="499" max="499" width="12.5703125" customWidth="1"/>
    <col min="500" max="500" width="11.7109375" bestFit="1" customWidth="1"/>
    <col min="747" max="747" width="5" customWidth="1"/>
    <col min="748" max="748" width="29.85546875" customWidth="1"/>
    <col min="749" max="749" width="8.5703125" customWidth="1"/>
    <col min="750" max="750" width="11.85546875" customWidth="1"/>
    <col min="751" max="751" width="13" customWidth="1"/>
    <col min="752" max="752" width="11.7109375" customWidth="1"/>
    <col min="753" max="753" width="11.7109375" bestFit="1" customWidth="1"/>
    <col min="754" max="754" width="11.7109375" customWidth="1"/>
    <col min="755" max="755" width="12.5703125" customWidth="1"/>
    <col min="756" max="756" width="11.7109375" bestFit="1" customWidth="1"/>
    <col min="1003" max="1003" width="5" customWidth="1"/>
    <col min="1004" max="1004" width="29.85546875" customWidth="1"/>
    <col min="1005" max="1005" width="8.5703125" customWidth="1"/>
    <col min="1006" max="1006" width="11.85546875" customWidth="1"/>
    <col min="1007" max="1007" width="13" customWidth="1"/>
    <col min="1008" max="1008" width="11.7109375" customWidth="1"/>
    <col min="1009" max="1009" width="11.7109375" bestFit="1" customWidth="1"/>
    <col min="1010" max="1010" width="11.7109375" customWidth="1"/>
    <col min="1011" max="1011" width="12.5703125" customWidth="1"/>
    <col min="1012" max="1012" width="11.7109375" bestFit="1" customWidth="1"/>
    <col min="1259" max="1259" width="5" customWidth="1"/>
    <col min="1260" max="1260" width="29.85546875" customWidth="1"/>
    <col min="1261" max="1261" width="8.5703125" customWidth="1"/>
    <col min="1262" max="1262" width="11.85546875" customWidth="1"/>
    <col min="1263" max="1263" width="13" customWidth="1"/>
    <col min="1264" max="1264" width="11.7109375" customWidth="1"/>
    <col min="1265" max="1265" width="11.7109375" bestFit="1" customWidth="1"/>
    <col min="1266" max="1266" width="11.7109375" customWidth="1"/>
    <col min="1267" max="1267" width="12.5703125" customWidth="1"/>
    <col min="1268" max="1268" width="11.7109375" bestFit="1" customWidth="1"/>
    <col min="1515" max="1515" width="5" customWidth="1"/>
    <col min="1516" max="1516" width="29.85546875" customWidth="1"/>
    <col min="1517" max="1517" width="8.5703125" customWidth="1"/>
    <col min="1518" max="1518" width="11.85546875" customWidth="1"/>
    <col min="1519" max="1519" width="13" customWidth="1"/>
    <col min="1520" max="1520" width="11.7109375" customWidth="1"/>
    <col min="1521" max="1521" width="11.7109375" bestFit="1" customWidth="1"/>
    <col min="1522" max="1522" width="11.7109375" customWidth="1"/>
    <col min="1523" max="1523" width="12.5703125" customWidth="1"/>
    <col min="1524" max="1524" width="11.7109375" bestFit="1" customWidth="1"/>
    <col min="1771" max="1771" width="5" customWidth="1"/>
    <col min="1772" max="1772" width="29.85546875" customWidth="1"/>
    <col min="1773" max="1773" width="8.5703125" customWidth="1"/>
    <col min="1774" max="1774" width="11.85546875" customWidth="1"/>
    <col min="1775" max="1775" width="13" customWidth="1"/>
    <col min="1776" max="1776" width="11.7109375" customWidth="1"/>
    <col min="1777" max="1777" width="11.7109375" bestFit="1" customWidth="1"/>
    <col min="1778" max="1778" width="11.7109375" customWidth="1"/>
    <col min="1779" max="1779" width="12.5703125" customWidth="1"/>
    <col min="1780" max="1780" width="11.7109375" bestFit="1" customWidth="1"/>
    <col min="2027" max="2027" width="5" customWidth="1"/>
    <col min="2028" max="2028" width="29.85546875" customWidth="1"/>
    <col min="2029" max="2029" width="8.5703125" customWidth="1"/>
    <col min="2030" max="2030" width="11.85546875" customWidth="1"/>
    <col min="2031" max="2031" width="13" customWidth="1"/>
    <col min="2032" max="2032" width="11.7109375" customWidth="1"/>
    <col min="2033" max="2033" width="11.7109375" bestFit="1" customWidth="1"/>
    <col min="2034" max="2034" width="11.7109375" customWidth="1"/>
    <col min="2035" max="2035" width="12.5703125" customWidth="1"/>
    <col min="2036" max="2036" width="11.7109375" bestFit="1" customWidth="1"/>
    <col min="2283" max="2283" width="5" customWidth="1"/>
    <col min="2284" max="2284" width="29.85546875" customWidth="1"/>
    <col min="2285" max="2285" width="8.5703125" customWidth="1"/>
    <col min="2286" max="2286" width="11.85546875" customWidth="1"/>
    <col min="2287" max="2287" width="13" customWidth="1"/>
    <col min="2288" max="2288" width="11.7109375" customWidth="1"/>
    <col min="2289" max="2289" width="11.7109375" bestFit="1" customWidth="1"/>
    <col min="2290" max="2290" width="11.7109375" customWidth="1"/>
    <col min="2291" max="2291" width="12.5703125" customWidth="1"/>
    <col min="2292" max="2292" width="11.7109375" bestFit="1" customWidth="1"/>
    <col min="2539" max="2539" width="5" customWidth="1"/>
    <col min="2540" max="2540" width="29.85546875" customWidth="1"/>
    <col min="2541" max="2541" width="8.5703125" customWidth="1"/>
    <col min="2542" max="2542" width="11.85546875" customWidth="1"/>
    <col min="2543" max="2543" width="13" customWidth="1"/>
    <col min="2544" max="2544" width="11.7109375" customWidth="1"/>
    <col min="2545" max="2545" width="11.7109375" bestFit="1" customWidth="1"/>
    <col min="2546" max="2546" width="11.7109375" customWidth="1"/>
    <col min="2547" max="2547" width="12.5703125" customWidth="1"/>
    <col min="2548" max="2548" width="11.7109375" bestFit="1" customWidth="1"/>
    <col min="2795" max="2795" width="5" customWidth="1"/>
    <col min="2796" max="2796" width="29.85546875" customWidth="1"/>
    <col min="2797" max="2797" width="8.5703125" customWidth="1"/>
    <col min="2798" max="2798" width="11.85546875" customWidth="1"/>
    <col min="2799" max="2799" width="13" customWidth="1"/>
    <col min="2800" max="2800" width="11.7109375" customWidth="1"/>
    <col min="2801" max="2801" width="11.7109375" bestFit="1" customWidth="1"/>
    <col min="2802" max="2802" width="11.7109375" customWidth="1"/>
    <col min="2803" max="2803" width="12.5703125" customWidth="1"/>
    <col min="2804" max="2804" width="11.7109375" bestFit="1" customWidth="1"/>
    <col min="3051" max="3051" width="5" customWidth="1"/>
    <col min="3052" max="3052" width="29.85546875" customWidth="1"/>
    <col min="3053" max="3053" width="8.5703125" customWidth="1"/>
    <col min="3054" max="3054" width="11.85546875" customWidth="1"/>
    <col min="3055" max="3055" width="13" customWidth="1"/>
    <col min="3056" max="3056" width="11.7109375" customWidth="1"/>
    <col min="3057" max="3057" width="11.7109375" bestFit="1" customWidth="1"/>
    <col min="3058" max="3058" width="11.7109375" customWidth="1"/>
    <col min="3059" max="3059" width="12.5703125" customWidth="1"/>
    <col min="3060" max="3060" width="11.7109375" bestFit="1" customWidth="1"/>
    <col min="3307" max="3307" width="5" customWidth="1"/>
    <col min="3308" max="3308" width="29.85546875" customWidth="1"/>
    <col min="3309" max="3309" width="8.5703125" customWidth="1"/>
    <col min="3310" max="3310" width="11.85546875" customWidth="1"/>
    <col min="3311" max="3311" width="13" customWidth="1"/>
    <col min="3312" max="3312" width="11.7109375" customWidth="1"/>
    <col min="3313" max="3313" width="11.7109375" bestFit="1" customWidth="1"/>
    <col min="3314" max="3314" width="11.7109375" customWidth="1"/>
    <col min="3315" max="3315" width="12.5703125" customWidth="1"/>
    <col min="3316" max="3316" width="11.7109375" bestFit="1" customWidth="1"/>
    <col min="3563" max="3563" width="5" customWidth="1"/>
    <col min="3564" max="3564" width="29.85546875" customWidth="1"/>
    <col min="3565" max="3565" width="8.5703125" customWidth="1"/>
    <col min="3566" max="3566" width="11.85546875" customWidth="1"/>
    <col min="3567" max="3567" width="13" customWidth="1"/>
    <col min="3568" max="3568" width="11.7109375" customWidth="1"/>
    <col min="3569" max="3569" width="11.7109375" bestFit="1" customWidth="1"/>
    <col min="3570" max="3570" width="11.7109375" customWidth="1"/>
    <col min="3571" max="3571" width="12.5703125" customWidth="1"/>
    <col min="3572" max="3572" width="11.7109375" bestFit="1" customWidth="1"/>
    <col min="3819" max="3819" width="5" customWidth="1"/>
    <col min="3820" max="3820" width="29.85546875" customWidth="1"/>
    <col min="3821" max="3821" width="8.5703125" customWidth="1"/>
    <col min="3822" max="3822" width="11.85546875" customWidth="1"/>
    <col min="3823" max="3823" width="13" customWidth="1"/>
    <col min="3824" max="3824" width="11.7109375" customWidth="1"/>
    <col min="3825" max="3825" width="11.7109375" bestFit="1" customWidth="1"/>
    <col min="3826" max="3826" width="11.7109375" customWidth="1"/>
    <col min="3827" max="3827" width="12.5703125" customWidth="1"/>
    <col min="3828" max="3828" width="11.7109375" bestFit="1" customWidth="1"/>
    <col min="4075" max="4075" width="5" customWidth="1"/>
    <col min="4076" max="4076" width="29.85546875" customWidth="1"/>
    <col min="4077" max="4077" width="8.5703125" customWidth="1"/>
    <col min="4078" max="4078" width="11.85546875" customWidth="1"/>
    <col min="4079" max="4079" width="13" customWidth="1"/>
    <col min="4080" max="4080" width="11.7109375" customWidth="1"/>
    <col min="4081" max="4081" width="11.7109375" bestFit="1" customWidth="1"/>
    <col min="4082" max="4082" width="11.7109375" customWidth="1"/>
    <col min="4083" max="4083" width="12.5703125" customWidth="1"/>
    <col min="4084" max="4084" width="11.7109375" bestFit="1" customWidth="1"/>
    <col min="4331" max="4331" width="5" customWidth="1"/>
    <col min="4332" max="4332" width="29.85546875" customWidth="1"/>
    <col min="4333" max="4333" width="8.5703125" customWidth="1"/>
    <col min="4334" max="4334" width="11.85546875" customWidth="1"/>
    <col min="4335" max="4335" width="13" customWidth="1"/>
    <col min="4336" max="4336" width="11.7109375" customWidth="1"/>
    <col min="4337" max="4337" width="11.7109375" bestFit="1" customWidth="1"/>
    <col min="4338" max="4338" width="11.7109375" customWidth="1"/>
    <col min="4339" max="4339" width="12.5703125" customWidth="1"/>
    <col min="4340" max="4340" width="11.7109375" bestFit="1" customWidth="1"/>
    <col min="4587" max="4587" width="5" customWidth="1"/>
    <col min="4588" max="4588" width="29.85546875" customWidth="1"/>
    <col min="4589" max="4589" width="8.5703125" customWidth="1"/>
    <col min="4590" max="4590" width="11.85546875" customWidth="1"/>
    <col min="4591" max="4591" width="13" customWidth="1"/>
    <col min="4592" max="4592" width="11.7109375" customWidth="1"/>
    <col min="4593" max="4593" width="11.7109375" bestFit="1" customWidth="1"/>
    <col min="4594" max="4594" width="11.7109375" customWidth="1"/>
    <col min="4595" max="4595" width="12.5703125" customWidth="1"/>
    <col min="4596" max="4596" width="11.7109375" bestFit="1" customWidth="1"/>
    <col min="4843" max="4843" width="5" customWidth="1"/>
    <col min="4844" max="4844" width="29.85546875" customWidth="1"/>
    <col min="4845" max="4845" width="8.5703125" customWidth="1"/>
    <col min="4846" max="4846" width="11.85546875" customWidth="1"/>
    <col min="4847" max="4847" width="13" customWidth="1"/>
    <col min="4848" max="4848" width="11.7109375" customWidth="1"/>
    <col min="4849" max="4849" width="11.7109375" bestFit="1" customWidth="1"/>
    <col min="4850" max="4850" width="11.7109375" customWidth="1"/>
    <col min="4851" max="4851" width="12.5703125" customWidth="1"/>
    <col min="4852" max="4852" width="11.7109375" bestFit="1" customWidth="1"/>
    <col min="5099" max="5099" width="5" customWidth="1"/>
    <col min="5100" max="5100" width="29.85546875" customWidth="1"/>
    <col min="5101" max="5101" width="8.5703125" customWidth="1"/>
    <col min="5102" max="5102" width="11.85546875" customWidth="1"/>
    <col min="5103" max="5103" width="13" customWidth="1"/>
    <col min="5104" max="5104" width="11.7109375" customWidth="1"/>
    <col min="5105" max="5105" width="11.7109375" bestFit="1" customWidth="1"/>
    <col min="5106" max="5106" width="11.7109375" customWidth="1"/>
    <col min="5107" max="5107" width="12.5703125" customWidth="1"/>
    <col min="5108" max="5108" width="11.7109375" bestFit="1" customWidth="1"/>
    <col min="5355" max="5355" width="5" customWidth="1"/>
    <col min="5356" max="5356" width="29.85546875" customWidth="1"/>
    <col min="5357" max="5357" width="8.5703125" customWidth="1"/>
    <col min="5358" max="5358" width="11.85546875" customWidth="1"/>
    <col min="5359" max="5359" width="13" customWidth="1"/>
    <col min="5360" max="5360" width="11.7109375" customWidth="1"/>
    <col min="5361" max="5361" width="11.7109375" bestFit="1" customWidth="1"/>
    <col min="5362" max="5362" width="11.7109375" customWidth="1"/>
    <col min="5363" max="5363" width="12.5703125" customWidth="1"/>
    <col min="5364" max="5364" width="11.7109375" bestFit="1" customWidth="1"/>
    <col min="5611" max="5611" width="5" customWidth="1"/>
    <col min="5612" max="5612" width="29.85546875" customWidth="1"/>
    <col min="5613" max="5613" width="8.5703125" customWidth="1"/>
    <col min="5614" max="5614" width="11.85546875" customWidth="1"/>
    <col min="5615" max="5615" width="13" customWidth="1"/>
    <col min="5616" max="5616" width="11.7109375" customWidth="1"/>
    <col min="5617" max="5617" width="11.7109375" bestFit="1" customWidth="1"/>
    <col min="5618" max="5618" width="11.7109375" customWidth="1"/>
    <col min="5619" max="5619" width="12.5703125" customWidth="1"/>
    <col min="5620" max="5620" width="11.7109375" bestFit="1" customWidth="1"/>
    <col min="5867" max="5867" width="5" customWidth="1"/>
    <col min="5868" max="5868" width="29.85546875" customWidth="1"/>
    <col min="5869" max="5869" width="8.5703125" customWidth="1"/>
    <col min="5870" max="5870" width="11.85546875" customWidth="1"/>
    <col min="5871" max="5871" width="13" customWidth="1"/>
    <col min="5872" max="5872" width="11.7109375" customWidth="1"/>
    <col min="5873" max="5873" width="11.7109375" bestFit="1" customWidth="1"/>
    <col min="5874" max="5874" width="11.7109375" customWidth="1"/>
    <col min="5875" max="5875" width="12.5703125" customWidth="1"/>
    <col min="5876" max="5876" width="11.7109375" bestFit="1" customWidth="1"/>
    <col min="6123" max="6123" width="5" customWidth="1"/>
    <col min="6124" max="6124" width="29.85546875" customWidth="1"/>
    <col min="6125" max="6125" width="8.5703125" customWidth="1"/>
    <col min="6126" max="6126" width="11.85546875" customWidth="1"/>
    <col min="6127" max="6127" width="13" customWidth="1"/>
    <col min="6128" max="6128" width="11.7109375" customWidth="1"/>
    <col min="6129" max="6129" width="11.7109375" bestFit="1" customWidth="1"/>
    <col min="6130" max="6130" width="11.7109375" customWidth="1"/>
    <col min="6131" max="6131" width="12.5703125" customWidth="1"/>
    <col min="6132" max="6132" width="11.7109375" bestFit="1" customWidth="1"/>
    <col min="6379" max="6379" width="5" customWidth="1"/>
    <col min="6380" max="6380" width="29.85546875" customWidth="1"/>
    <col min="6381" max="6381" width="8.5703125" customWidth="1"/>
    <col min="6382" max="6382" width="11.85546875" customWidth="1"/>
    <col min="6383" max="6383" width="13" customWidth="1"/>
    <col min="6384" max="6384" width="11.7109375" customWidth="1"/>
    <col min="6385" max="6385" width="11.7109375" bestFit="1" customWidth="1"/>
    <col min="6386" max="6386" width="11.7109375" customWidth="1"/>
    <col min="6387" max="6387" width="12.5703125" customWidth="1"/>
    <col min="6388" max="6388" width="11.7109375" bestFit="1" customWidth="1"/>
    <col min="6635" max="6635" width="5" customWidth="1"/>
    <col min="6636" max="6636" width="29.85546875" customWidth="1"/>
    <col min="6637" max="6637" width="8.5703125" customWidth="1"/>
    <col min="6638" max="6638" width="11.85546875" customWidth="1"/>
    <col min="6639" max="6639" width="13" customWidth="1"/>
    <col min="6640" max="6640" width="11.7109375" customWidth="1"/>
    <col min="6641" max="6641" width="11.7109375" bestFit="1" customWidth="1"/>
    <col min="6642" max="6642" width="11.7109375" customWidth="1"/>
    <col min="6643" max="6643" width="12.5703125" customWidth="1"/>
    <col min="6644" max="6644" width="11.7109375" bestFit="1" customWidth="1"/>
    <col min="6891" max="6891" width="5" customWidth="1"/>
    <col min="6892" max="6892" width="29.85546875" customWidth="1"/>
    <col min="6893" max="6893" width="8.5703125" customWidth="1"/>
    <col min="6894" max="6894" width="11.85546875" customWidth="1"/>
    <col min="6895" max="6895" width="13" customWidth="1"/>
    <col min="6896" max="6896" width="11.7109375" customWidth="1"/>
    <col min="6897" max="6897" width="11.7109375" bestFit="1" customWidth="1"/>
    <col min="6898" max="6898" width="11.7109375" customWidth="1"/>
    <col min="6899" max="6899" width="12.5703125" customWidth="1"/>
    <col min="6900" max="6900" width="11.7109375" bestFit="1" customWidth="1"/>
    <col min="7147" max="7147" width="5" customWidth="1"/>
    <col min="7148" max="7148" width="29.85546875" customWidth="1"/>
    <col min="7149" max="7149" width="8.5703125" customWidth="1"/>
    <col min="7150" max="7150" width="11.85546875" customWidth="1"/>
    <col min="7151" max="7151" width="13" customWidth="1"/>
    <col min="7152" max="7152" width="11.7109375" customWidth="1"/>
    <col min="7153" max="7153" width="11.7109375" bestFit="1" customWidth="1"/>
    <col min="7154" max="7154" width="11.7109375" customWidth="1"/>
    <col min="7155" max="7155" width="12.5703125" customWidth="1"/>
    <col min="7156" max="7156" width="11.7109375" bestFit="1" customWidth="1"/>
    <col min="7403" max="7403" width="5" customWidth="1"/>
    <col min="7404" max="7404" width="29.85546875" customWidth="1"/>
    <col min="7405" max="7405" width="8.5703125" customWidth="1"/>
    <col min="7406" max="7406" width="11.85546875" customWidth="1"/>
    <col min="7407" max="7407" width="13" customWidth="1"/>
    <col min="7408" max="7408" width="11.7109375" customWidth="1"/>
    <col min="7409" max="7409" width="11.7109375" bestFit="1" customWidth="1"/>
    <col min="7410" max="7410" width="11.7109375" customWidth="1"/>
    <col min="7411" max="7411" width="12.5703125" customWidth="1"/>
    <col min="7412" max="7412" width="11.7109375" bestFit="1" customWidth="1"/>
    <col min="7659" max="7659" width="5" customWidth="1"/>
    <col min="7660" max="7660" width="29.85546875" customWidth="1"/>
    <col min="7661" max="7661" width="8.5703125" customWidth="1"/>
    <col min="7662" max="7662" width="11.85546875" customWidth="1"/>
    <col min="7663" max="7663" width="13" customWidth="1"/>
    <col min="7664" max="7664" width="11.7109375" customWidth="1"/>
    <col min="7665" max="7665" width="11.7109375" bestFit="1" customWidth="1"/>
    <col min="7666" max="7666" width="11.7109375" customWidth="1"/>
    <col min="7667" max="7667" width="12.5703125" customWidth="1"/>
    <col min="7668" max="7668" width="11.7109375" bestFit="1" customWidth="1"/>
    <col min="7915" max="7915" width="5" customWidth="1"/>
    <col min="7916" max="7916" width="29.85546875" customWidth="1"/>
    <col min="7917" max="7917" width="8.5703125" customWidth="1"/>
    <col min="7918" max="7918" width="11.85546875" customWidth="1"/>
    <col min="7919" max="7919" width="13" customWidth="1"/>
    <col min="7920" max="7920" width="11.7109375" customWidth="1"/>
    <col min="7921" max="7921" width="11.7109375" bestFit="1" customWidth="1"/>
    <col min="7922" max="7922" width="11.7109375" customWidth="1"/>
    <col min="7923" max="7923" width="12.5703125" customWidth="1"/>
    <col min="7924" max="7924" width="11.7109375" bestFit="1" customWidth="1"/>
    <col min="8171" max="8171" width="5" customWidth="1"/>
    <col min="8172" max="8172" width="29.85546875" customWidth="1"/>
    <col min="8173" max="8173" width="8.5703125" customWidth="1"/>
    <col min="8174" max="8174" width="11.85546875" customWidth="1"/>
    <col min="8175" max="8175" width="13" customWidth="1"/>
    <col min="8176" max="8176" width="11.7109375" customWidth="1"/>
    <col min="8177" max="8177" width="11.7109375" bestFit="1" customWidth="1"/>
    <col min="8178" max="8178" width="11.7109375" customWidth="1"/>
    <col min="8179" max="8179" width="12.5703125" customWidth="1"/>
    <col min="8180" max="8180" width="11.7109375" bestFit="1" customWidth="1"/>
    <col min="8427" max="8427" width="5" customWidth="1"/>
    <col min="8428" max="8428" width="29.85546875" customWidth="1"/>
    <col min="8429" max="8429" width="8.5703125" customWidth="1"/>
    <col min="8430" max="8430" width="11.85546875" customWidth="1"/>
    <col min="8431" max="8431" width="13" customWidth="1"/>
    <col min="8432" max="8432" width="11.7109375" customWidth="1"/>
    <col min="8433" max="8433" width="11.7109375" bestFit="1" customWidth="1"/>
    <col min="8434" max="8434" width="11.7109375" customWidth="1"/>
    <col min="8435" max="8435" width="12.5703125" customWidth="1"/>
    <col min="8436" max="8436" width="11.7109375" bestFit="1" customWidth="1"/>
    <col min="8683" max="8683" width="5" customWidth="1"/>
    <col min="8684" max="8684" width="29.85546875" customWidth="1"/>
    <col min="8685" max="8685" width="8.5703125" customWidth="1"/>
    <col min="8686" max="8686" width="11.85546875" customWidth="1"/>
    <col min="8687" max="8687" width="13" customWidth="1"/>
    <col min="8688" max="8688" width="11.7109375" customWidth="1"/>
    <col min="8689" max="8689" width="11.7109375" bestFit="1" customWidth="1"/>
    <col min="8690" max="8690" width="11.7109375" customWidth="1"/>
    <col min="8691" max="8691" width="12.5703125" customWidth="1"/>
    <col min="8692" max="8692" width="11.7109375" bestFit="1" customWidth="1"/>
    <col min="8939" max="8939" width="5" customWidth="1"/>
    <col min="8940" max="8940" width="29.85546875" customWidth="1"/>
    <col min="8941" max="8941" width="8.5703125" customWidth="1"/>
    <col min="8942" max="8942" width="11.85546875" customWidth="1"/>
    <col min="8943" max="8943" width="13" customWidth="1"/>
    <col min="8944" max="8944" width="11.7109375" customWidth="1"/>
    <col min="8945" max="8945" width="11.7109375" bestFit="1" customWidth="1"/>
    <col min="8946" max="8946" width="11.7109375" customWidth="1"/>
    <col min="8947" max="8947" width="12.5703125" customWidth="1"/>
    <col min="8948" max="8948" width="11.7109375" bestFit="1" customWidth="1"/>
    <col min="9195" max="9195" width="5" customWidth="1"/>
    <col min="9196" max="9196" width="29.85546875" customWidth="1"/>
    <col min="9197" max="9197" width="8.5703125" customWidth="1"/>
    <col min="9198" max="9198" width="11.85546875" customWidth="1"/>
    <col min="9199" max="9199" width="13" customWidth="1"/>
    <col min="9200" max="9200" width="11.7109375" customWidth="1"/>
    <col min="9201" max="9201" width="11.7109375" bestFit="1" customWidth="1"/>
    <col min="9202" max="9202" width="11.7109375" customWidth="1"/>
    <col min="9203" max="9203" width="12.5703125" customWidth="1"/>
    <col min="9204" max="9204" width="11.7109375" bestFit="1" customWidth="1"/>
    <col min="9451" max="9451" width="5" customWidth="1"/>
    <col min="9452" max="9452" width="29.85546875" customWidth="1"/>
    <col min="9453" max="9453" width="8.5703125" customWidth="1"/>
    <col min="9454" max="9454" width="11.85546875" customWidth="1"/>
    <col min="9455" max="9455" width="13" customWidth="1"/>
    <col min="9456" max="9456" width="11.7109375" customWidth="1"/>
    <col min="9457" max="9457" width="11.7109375" bestFit="1" customWidth="1"/>
    <col min="9458" max="9458" width="11.7109375" customWidth="1"/>
    <col min="9459" max="9459" width="12.5703125" customWidth="1"/>
    <col min="9460" max="9460" width="11.7109375" bestFit="1" customWidth="1"/>
    <col min="9707" max="9707" width="5" customWidth="1"/>
    <col min="9708" max="9708" width="29.85546875" customWidth="1"/>
    <col min="9709" max="9709" width="8.5703125" customWidth="1"/>
    <col min="9710" max="9710" width="11.85546875" customWidth="1"/>
    <col min="9711" max="9711" width="13" customWidth="1"/>
    <col min="9712" max="9712" width="11.7109375" customWidth="1"/>
    <col min="9713" max="9713" width="11.7109375" bestFit="1" customWidth="1"/>
    <col min="9714" max="9714" width="11.7109375" customWidth="1"/>
    <col min="9715" max="9715" width="12.5703125" customWidth="1"/>
    <col min="9716" max="9716" width="11.7109375" bestFit="1" customWidth="1"/>
    <col min="9963" max="9963" width="5" customWidth="1"/>
    <col min="9964" max="9964" width="29.85546875" customWidth="1"/>
    <col min="9965" max="9965" width="8.5703125" customWidth="1"/>
    <col min="9966" max="9966" width="11.85546875" customWidth="1"/>
    <col min="9967" max="9967" width="13" customWidth="1"/>
    <col min="9968" max="9968" width="11.7109375" customWidth="1"/>
    <col min="9969" max="9969" width="11.7109375" bestFit="1" customWidth="1"/>
    <col min="9970" max="9970" width="11.7109375" customWidth="1"/>
    <col min="9971" max="9971" width="12.5703125" customWidth="1"/>
    <col min="9972" max="9972" width="11.7109375" bestFit="1" customWidth="1"/>
    <col min="10219" max="10219" width="5" customWidth="1"/>
    <col min="10220" max="10220" width="29.85546875" customWidth="1"/>
    <col min="10221" max="10221" width="8.5703125" customWidth="1"/>
    <col min="10222" max="10222" width="11.85546875" customWidth="1"/>
    <col min="10223" max="10223" width="13" customWidth="1"/>
    <col min="10224" max="10224" width="11.7109375" customWidth="1"/>
    <col min="10225" max="10225" width="11.7109375" bestFit="1" customWidth="1"/>
    <col min="10226" max="10226" width="11.7109375" customWidth="1"/>
    <col min="10227" max="10227" width="12.5703125" customWidth="1"/>
    <col min="10228" max="10228" width="11.7109375" bestFit="1" customWidth="1"/>
    <col min="10475" max="10475" width="5" customWidth="1"/>
    <col min="10476" max="10476" width="29.85546875" customWidth="1"/>
    <col min="10477" max="10477" width="8.5703125" customWidth="1"/>
    <col min="10478" max="10478" width="11.85546875" customWidth="1"/>
    <col min="10479" max="10479" width="13" customWidth="1"/>
    <col min="10480" max="10480" width="11.7109375" customWidth="1"/>
    <col min="10481" max="10481" width="11.7109375" bestFit="1" customWidth="1"/>
    <col min="10482" max="10482" width="11.7109375" customWidth="1"/>
    <col min="10483" max="10483" width="12.5703125" customWidth="1"/>
    <col min="10484" max="10484" width="11.7109375" bestFit="1" customWidth="1"/>
    <col min="10731" max="10731" width="5" customWidth="1"/>
    <col min="10732" max="10732" width="29.85546875" customWidth="1"/>
    <col min="10733" max="10733" width="8.5703125" customWidth="1"/>
    <col min="10734" max="10734" width="11.85546875" customWidth="1"/>
    <col min="10735" max="10735" width="13" customWidth="1"/>
    <col min="10736" max="10736" width="11.7109375" customWidth="1"/>
    <col min="10737" max="10737" width="11.7109375" bestFit="1" customWidth="1"/>
    <col min="10738" max="10738" width="11.7109375" customWidth="1"/>
    <col min="10739" max="10739" width="12.5703125" customWidth="1"/>
    <col min="10740" max="10740" width="11.7109375" bestFit="1" customWidth="1"/>
    <col min="10987" max="10987" width="5" customWidth="1"/>
    <col min="10988" max="10988" width="29.85546875" customWidth="1"/>
    <col min="10989" max="10989" width="8.5703125" customWidth="1"/>
    <col min="10990" max="10990" width="11.85546875" customWidth="1"/>
    <col min="10991" max="10991" width="13" customWidth="1"/>
    <col min="10992" max="10992" width="11.7109375" customWidth="1"/>
    <col min="10993" max="10993" width="11.7109375" bestFit="1" customWidth="1"/>
    <col min="10994" max="10994" width="11.7109375" customWidth="1"/>
    <col min="10995" max="10995" width="12.5703125" customWidth="1"/>
    <col min="10996" max="10996" width="11.7109375" bestFit="1" customWidth="1"/>
    <col min="11243" max="11243" width="5" customWidth="1"/>
    <col min="11244" max="11244" width="29.85546875" customWidth="1"/>
    <col min="11245" max="11245" width="8.5703125" customWidth="1"/>
    <col min="11246" max="11246" width="11.85546875" customWidth="1"/>
    <col min="11247" max="11247" width="13" customWidth="1"/>
    <col min="11248" max="11248" width="11.7109375" customWidth="1"/>
    <col min="11249" max="11249" width="11.7109375" bestFit="1" customWidth="1"/>
    <col min="11250" max="11250" width="11.7109375" customWidth="1"/>
    <col min="11251" max="11251" width="12.5703125" customWidth="1"/>
    <col min="11252" max="11252" width="11.7109375" bestFit="1" customWidth="1"/>
    <col min="11499" max="11499" width="5" customWidth="1"/>
    <col min="11500" max="11500" width="29.85546875" customWidth="1"/>
    <col min="11501" max="11501" width="8.5703125" customWidth="1"/>
    <col min="11502" max="11502" width="11.85546875" customWidth="1"/>
    <col min="11503" max="11503" width="13" customWidth="1"/>
    <col min="11504" max="11504" width="11.7109375" customWidth="1"/>
    <col min="11505" max="11505" width="11.7109375" bestFit="1" customWidth="1"/>
    <col min="11506" max="11506" width="11.7109375" customWidth="1"/>
    <col min="11507" max="11507" width="12.5703125" customWidth="1"/>
    <col min="11508" max="11508" width="11.7109375" bestFit="1" customWidth="1"/>
    <col min="11755" max="11755" width="5" customWidth="1"/>
    <col min="11756" max="11756" width="29.85546875" customWidth="1"/>
    <col min="11757" max="11757" width="8.5703125" customWidth="1"/>
    <col min="11758" max="11758" width="11.85546875" customWidth="1"/>
    <col min="11759" max="11759" width="13" customWidth="1"/>
    <col min="11760" max="11760" width="11.7109375" customWidth="1"/>
    <col min="11761" max="11761" width="11.7109375" bestFit="1" customWidth="1"/>
    <col min="11762" max="11762" width="11.7109375" customWidth="1"/>
    <col min="11763" max="11763" width="12.5703125" customWidth="1"/>
    <col min="11764" max="11764" width="11.7109375" bestFit="1" customWidth="1"/>
    <col min="12011" max="12011" width="5" customWidth="1"/>
    <col min="12012" max="12012" width="29.85546875" customWidth="1"/>
    <col min="12013" max="12013" width="8.5703125" customWidth="1"/>
    <col min="12014" max="12014" width="11.85546875" customWidth="1"/>
    <col min="12015" max="12015" width="13" customWidth="1"/>
    <col min="12016" max="12016" width="11.7109375" customWidth="1"/>
    <col min="12017" max="12017" width="11.7109375" bestFit="1" customWidth="1"/>
    <col min="12018" max="12018" width="11.7109375" customWidth="1"/>
    <col min="12019" max="12019" width="12.5703125" customWidth="1"/>
    <col min="12020" max="12020" width="11.7109375" bestFit="1" customWidth="1"/>
    <col min="12267" max="12267" width="5" customWidth="1"/>
    <col min="12268" max="12268" width="29.85546875" customWidth="1"/>
    <col min="12269" max="12269" width="8.5703125" customWidth="1"/>
    <col min="12270" max="12270" width="11.85546875" customWidth="1"/>
    <col min="12271" max="12271" width="13" customWidth="1"/>
    <col min="12272" max="12272" width="11.7109375" customWidth="1"/>
    <col min="12273" max="12273" width="11.7109375" bestFit="1" customWidth="1"/>
    <col min="12274" max="12274" width="11.7109375" customWidth="1"/>
    <col min="12275" max="12275" width="12.5703125" customWidth="1"/>
    <col min="12276" max="12276" width="11.7109375" bestFit="1" customWidth="1"/>
    <col min="12523" max="12523" width="5" customWidth="1"/>
    <col min="12524" max="12524" width="29.85546875" customWidth="1"/>
    <col min="12525" max="12525" width="8.5703125" customWidth="1"/>
    <col min="12526" max="12526" width="11.85546875" customWidth="1"/>
    <col min="12527" max="12527" width="13" customWidth="1"/>
    <col min="12528" max="12528" width="11.7109375" customWidth="1"/>
    <col min="12529" max="12529" width="11.7109375" bestFit="1" customWidth="1"/>
    <col min="12530" max="12530" width="11.7109375" customWidth="1"/>
    <col min="12531" max="12531" width="12.5703125" customWidth="1"/>
    <col min="12532" max="12532" width="11.7109375" bestFit="1" customWidth="1"/>
    <col min="12779" max="12779" width="5" customWidth="1"/>
    <col min="12780" max="12780" width="29.85546875" customWidth="1"/>
    <col min="12781" max="12781" width="8.5703125" customWidth="1"/>
    <col min="12782" max="12782" width="11.85546875" customWidth="1"/>
    <col min="12783" max="12783" width="13" customWidth="1"/>
    <col min="12784" max="12784" width="11.7109375" customWidth="1"/>
    <col min="12785" max="12785" width="11.7109375" bestFit="1" customWidth="1"/>
    <col min="12786" max="12786" width="11.7109375" customWidth="1"/>
    <col min="12787" max="12787" width="12.5703125" customWidth="1"/>
    <col min="12788" max="12788" width="11.7109375" bestFit="1" customWidth="1"/>
    <col min="13035" max="13035" width="5" customWidth="1"/>
    <col min="13036" max="13036" width="29.85546875" customWidth="1"/>
    <col min="13037" max="13037" width="8.5703125" customWidth="1"/>
    <col min="13038" max="13038" width="11.85546875" customWidth="1"/>
    <col min="13039" max="13039" width="13" customWidth="1"/>
    <col min="13040" max="13040" width="11.7109375" customWidth="1"/>
    <col min="13041" max="13041" width="11.7109375" bestFit="1" customWidth="1"/>
    <col min="13042" max="13042" width="11.7109375" customWidth="1"/>
    <col min="13043" max="13043" width="12.5703125" customWidth="1"/>
    <col min="13044" max="13044" width="11.7109375" bestFit="1" customWidth="1"/>
    <col min="13291" max="13291" width="5" customWidth="1"/>
    <col min="13292" max="13292" width="29.85546875" customWidth="1"/>
    <col min="13293" max="13293" width="8.5703125" customWidth="1"/>
    <col min="13294" max="13294" width="11.85546875" customWidth="1"/>
    <col min="13295" max="13295" width="13" customWidth="1"/>
    <col min="13296" max="13296" width="11.7109375" customWidth="1"/>
    <col min="13297" max="13297" width="11.7109375" bestFit="1" customWidth="1"/>
    <col min="13298" max="13298" width="11.7109375" customWidth="1"/>
    <col min="13299" max="13299" width="12.5703125" customWidth="1"/>
    <col min="13300" max="13300" width="11.7109375" bestFit="1" customWidth="1"/>
    <col min="13547" max="13547" width="5" customWidth="1"/>
    <col min="13548" max="13548" width="29.85546875" customWidth="1"/>
    <col min="13549" max="13549" width="8.5703125" customWidth="1"/>
    <col min="13550" max="13550" width="11.85546875" customWidth="1"/>
    <col min="13551" max="13551" width="13" customWidth="1"/>
    <col min="13552" max="13552" width="11.7109375" customWidth="1"/>
    <col min="13553" max="13553" width="11.7109375" bestFit="1" customWidth="1"/>
    <col min="13554" max="13554" width="11.7109375" customWidth="1"/>
    <col min="13555" max="13555" width="12.5703125" customWidth="1"/>
    <col min="13556" max="13556" width="11.7109375" bestFit="1" customWidth="1"/>
    <col min="13803" max="13803" width="5" customWidth="1"/>
    <col min="13804" max="13804" width="29.85546875" customWidth="1"/>
    <col min="13805" max="13805" width="8.5703125" customWidth="1"/>
    <col min="13806" max="13806" width="11.85546875" customWidth="1"/>
    <col min="13807" max="13807" width="13" customWidth="1"/>
    <col min="13808" max="13808" width="11.7109375" customWidth="1"/>
    <col min="13809" max="13809" width="11.7109375" bestFit="1" customWidth="1"/>
    <col min="13810" max="13810" width="11.7109375" customWidth="1"/>
    <col min="13811" max="13811" width="12.5703125" customWidth="1"/>
    <col min="13812" max="13812" width="11.7109375" bestFit="1" customWidth="1"/>
    <col min="14059" max="14059" width="5" customWidth="1"/>
    <col min="14060" max="14060" width="29.85546875" customWidth="1"/>
    <col min="14061" max="14061" width="8.5703125" customWidth="1"/>
    <col min="14062" max="14062" width="11.85546875" customWidth="1"/>
    <col min="14063" max="14063" width="13" customWidth="1"/>
    <col min="14064" max="14064" width="11.7109375" customWidth="1"/>
    <col min="14065" max="14065" width="11.7109375" bestFit="1" customWidth="1"/>
    <col min="14066" max="14066" width="11.7109375" customWidth="1"/>
    <col min="14067" max="14067" width="12.5703125" customWidth="1"/>
    <col min="14068" max="14068" width="11.7109375" bestFit="1" customWidth="1"/>
    <col min="14315" max="14315" width="5" customWidth="1"/>
    <col min="14316" max="14316" width="29.85546875" customWidth="1"/>
    <col min="14317" max="14317" width="8.5703125" customWidth="1"/>
    <col min="14318" max="14318" width="11.85546875" customWidth="1"/>
    <col min="14319" max="14319" width="13" customWidth="1"/>
    <col min="14320" max="14320" width="11.7109375" customWidth="1"/>
    <col min="14321" max="14321" width="11.7109375" bestFit="1" customWidth="1"/>
    <col min="14322" max="14322" width="11.7109375" customWidth="1"/>
    <col min="14323" max="14323" width="12.5703125" customWidth="1"/>
    <col min="14324" max="14324" width="11.7109375" bestFit="1" customWidth="1"/>
    <col min="14571" max="14571" width="5" customWidth="1"/>
    <col min="14572" max="14572" width="29.85546875" customWidth="1"/>
    <col min="14573" max="14573" width="8.5703125" customWidth="1"/>
    <col min="14574" max="14574" width="11.85546875" customWidth="1"/>
    <col min="14575" max="14575" width="13" customWidth="1"/>
    <col min="14576" max="14576" width="11.7109375" customWidth="1"/>
    <col min="14577" max="14577" width="11.7109375" bestFit="1" customWidth="1"/>
    <col min="14578" max="14578" width="11.7109375" customWidth="1"/>
    <col min="14579" max="14579" width="12.5703125" customWidth="1"/>
    <col min="14580" max="14580" width="11.7109375" bestFit="1" customWidth="1"/>
    <col min="14827" max="14827" width="5" customWidth="1"/>
    <col min="14828" max="14828" width="29.85546875" customWidth="1"/>
    <col min="14829" max="14829" width="8.5703125" customWidth="1"/>
    <col min="14830" max="14830" width="11.85546875" customWidth="1"/>
    <col min="14831" max="14831" width="13" customWidth="1"/>
    <col min="14832" max="14832" width="11.7109375" customWidth="1"/>
    <col min="14833" max="14833" width="11.7109375" bestFit="1" customWidth="1"/>
    <col min="14834" max="14834" width="11.7109375" customWidth="1"/>
    <col min="14835" max="14835" width="12.5703125" customWidth="1"/>
    <col min="14836" max="14836" width="11.7109375" bestFit="1" customWidth="1"/>
    <col min="15083" max="15083" width="5" customWidth="1"/>
    <col min="15084" max="15084" width="29.85546875" customWidth="1"/>
    <col min="15085" max="15085" width="8.5703125" customWidth="1"/>
    <col min="15086" max="15086" width="11.85546875" customWidth="1"/>
    <col min="15087" max="15087" width="13" customWidth="1"/>
    <col min="15088" max="15088" width="11.7109375" customWidth="1"/>
    <col min="15089" max="15089" width="11.7109375" bestFit="1" customWidth="1"/>
    <col min="15090" max="15090" width="11.7109375" customWidth="1"/>
    <col min="15091" max="15091" width="12.5703125" customWidth="1"/>
    <col min="15092" max="15092" width="11.7109375" bestFit="1" customWidth="1"/>
    <col min="15339" max="15339" width="5" customWidth="1"/>
    <col min="15340" max="15340" width="29.85546875" customWidth="1"/>
    <col min="15341" max="15341" width="8.5703125" customWidth="1"/>
    <col min="15342" max="15342" width="11.85546875" customWidth="1"/>
    <col min="15343" max="15343" width="13" customWidth="1"/>
    <col min="15344" max="15344" width="11.7109375" customWidth="1"/>
    <col min="15345" max="15345" width="11.7109375" bestFit="1" customWidth="1"/>
    <col min="15346" max="15346" width="11.7109375" customWidth="1"/>
    <col min="15347" max="15347" width="12.5703125" customWidth="1"/>
    <col min="15348" max="15348" width="11.7109375" bestFit="1" customWidth="1"/>
    <col min="15595" max="15595" width="5" customWidth="1"/>
    <col min="15596" max="15596" width="29.85546875" customWidth="1"/>
    <col min="15597" max="15597" width="8.5703125" customWidth="1"/>
    <col min="15598" max="15598" width="11.85546875" customWidth="1"/>
    <col min="15599" max="15599" width="13" customWidth="1"/>
    <col min="15600" max="15600" width="11.7109375" customWidth="1"/>
    <col min="15601" max="15601" width="11.7109375" bestFit="1" customWidth="1"/>
    <col min="15602" max="15602" width="11.7109375" customWidth="1"/>
    <col min="15603" max="15603" width="12.5703125" customWidth="1"/>
    <col min="15604" max="15604" width="11.7109375" bestFit="1" customWidth="1"/>
    <col min="15851" max="15851" width="5" customWidth="1"/>
    <col min="15852" max="15852" width="29.85546875" customWidth="1"/>
    <col min="15853" max="15853" width="8.5703125" customWidth="1"/>
    <col min="15854" max="15854" width="11.85546875" customWidth="1"/>
    <col min="15855" max="15855" width="13" customWidth="1"/>
    <col min="15856" max="15856" width="11.7109375" customWidth="1"/>
    <col min="15857" max="15857" width="11.7109375" bestFit="1" customWidth="1"/>
    <col min="15858" max="15858" width="11.7109375" customWidth="1"/>
    <col min="15859" max="15859" width="12.5703125" customWidth="1"/>
    <col min="15860" max="15860" width="11.7109375" bestFit="1" customWidth="1"/>
    <col min="16107" max="16107" width="5" customWidth="1"/>
    <col min="16108" max="16108" width="29.85546875" customWidth="1"/>
    <col min="16109" max="16109" width="8.5703125" customWidth="1"/>
    <col min="16110" max="16110" width="11.85546875" customWidth="1"/>
    <col min="16111" max="16111" width="13" customWidth="1"/>
    <col min="16112" max="16112" width="11.7109375" customWidth="1"/>
    <col min="16113" max="16113" width="11.7109375" bestFit="1" customWidth="1"/>
    <col min="16114" max="16114" width="11.7109375" customWidth="1"/>
    <col min="16115" max="16115" width="12.5703125" customWidth="1"/>
    <col min="16116" max="16116" width="11.7109375" bestFit="1" customWidth="1"/>
  </cols>
  <sheetData>
    <row r="1" spans="1:6" x14ac:dyDescent="0.25">
      <c r="A1" s="53" t="s">
        <v>0</v>
      </c>
      <c r="C1"/>
      <c r="D1"/>
      <c r="E1"/>
      <c r="F1" s="52"/>
    </row>
    <row r="2" spans="1:6" ht="15.75" customHeight="1" x14ac:dyDescent="0.25">
      <c r="A2" t="s">
        <v>43</v>
      </c>
      <c r="C2"/>
    </row>
    <row r="3" spans="1:6" ht="16.5" customHeight="1" x14ac:dyDescent="0.25">
      <c r="A3" s="1" t="s">
        <v>44</v>
      </c>
      <c r="C3"/>
    </row>
    <row r="4" spans="1:6" x14ac:dyDescent="0.25">
      <c r="B4" s="2"/>
    </row>
    <row r="6" spans="1:6" x14ac:dyDescent="0.25">
      <c r="A6" s="408" t="s">
        <v>1</v>
      </c>
      <c r="B6" s="408"/>
      <c r="C6" s="408"/>
      <c r="D6" s="408"/>
      <c r="E6" s="408"/>
      <c r="F6" s="408"/>
    </row>
    <row r="7" spans="1:6" x14ac:dyDescent="0.25">
      <c r="A7" s="409" t="s">
        <v>79</v>
      </c>
      <c r="B7" s="409"/>
      <c r="C7" s="409"/>
      <c r="D7" s="409"/>
      <c r="E7" s="409"/>
      <c r="F7" s="409"/>
    </row>
    <row r="8" spans="1:6" s="52" customFormat="1" x14ac:dyDescent="0.25">
      <c r="A8" s="52" t="s">
        <v>81</v>
      </c>
    </row>
    <row r="9" spans="1:6" ht="15.75" thickBot="1" x14ac:dyDescent="0.3">
      <c r="B9" s="3"/>
      <c r="C9" s="4"/>
    </row>
    <row r="10" spans="1:6" ht="38.25" customHeight="1" thickBot="1" x14ac:dyDescent="0.3">
      <c r="B10" s="97" t="s">
        <v>2</v>
      </c>
      <c r="C10" s="101" t="s">
        <v>3</v>
      </c>
      <c r="D10" s="95" t="s">
        <v>77</v>
      </c>
      <c r="E10" s="96" t="s">
        <v>78</v>
      </c>
      <c r="F10" s="134" t="s">
        <v>80</v>
      </c>
    </row>
    <row r="11" spans="1:6" s="2" customFormat="1" ht="12" thickBot="1" x14ac:dyDescent="0.25">
      <c r="B11" s="229">
        <v>0</v>
      </c>
      <c r="C11" s="230">
        <v>1</v>
      </c>
      <c r="D11" s="231">
        <v>2</v>
      </c>
      <c r="E11" s="232">
        <v>3</v>
      </c>
      <c r="F11" s="233">
        <v>4</v>
      </c>
    </row>
    <row r="12" spans="1:6" s="2" customFormat="1" ht="12.75" x14ac:dyDescent="0.2">
      <c r="B12" s="293" t="s">
        <v>4</v>
      </c>
      <c r="C12" s="294" t="s">
        <v>5</v>
      </c>
      <c r="D12" s="295"/>
      <c r="E12" s="295"/>
      <c r="F12" s="296"/>
    </row>
    <row r="13" spans="1:6" x14ac:dyDescent="0.25">
      <c r="B13" s="99"/>
      <c r="C13" s="102" t="s">
        <v>6</v>
      </c>
      <c r="D13" s="7">
        <v>40</v>
      </c>
      <c r="E13" s="7">
        <v>519</v>
      </c>
      <c r="F13" s="16">
        <f>E13*641</f>
        <v>332679</v>
      </c>
    </row>
    <row r="14" spans="1:6" x14ac:dyDescent="0.25">
      <c r="B14" s="99"/>
      <c r="C14" s="102" t="s">
        <v>7</v>
      </c>
      <c r="D14" s="7">
        <v>0</v>
      </c>
      <c r="E14" s="355">
        <v>0</v>
      </c>
      <c r="F14" s="16">
        <v>0</v>
      </c>
    </row>
    <row r="15" spans="1:6" x14ac:dyDescent="0.25">
      <c r="B15" s="99"/>
      <c r="C15" s="102" t="s">
        <v>8</v>
      </c>
      <c r="D15" s="7">
        <f>1-1</f>
        <v>0</v>
      </c>
      <c r="E15" s="7">
        <v>0</v>
      </c>
      <c r="F15" s="16">
        <v>0</v>
      </c>
    </row>
    <row r="16" spans="1:6" s="11" customFormat="1" x14ac:dyDescent="0.25">
      <c r="B16" s="104"/>
      <c r="C16" s="105" t="s">
        <v>9</v>
      </c>
      <c r="D16" s="108">
        <f>SUM(D13:D15)</f>
        <v>40</v>
      </c>
      <c r="E16" s="9" t="s">
        <v>14</v>
      </c>
      <c r="F16" s="193">
        <f>SUM(F13:F15)</f>
        <v>332679</v>
      </c>
    </row>
    <row r="17" spans="2:6" x14ac:dyDescent="0.25">
      <c r="B17" s="6" t="s">
        <v>10</v>
      </c>
      <c r="C17" s="106" t="s">
        <v>11</v>
      </c>
      <c r="D17" s="7"/>
      <c r="E17" s="7"/>
      <c r="F17" s="191"/>
    </row>
    <row r="18" spans="2:6" x14ac:dyDescent="0.25">
      <c r="B18" s="6"/>
      <c r="C18" s="63" t="s">
        <v>6</v>
      </c>
      <c r="D18" s="12">
        <v>95</v>
      </c>
      <c r="E18" s="130">
        <f>D18*13</f>
        <v>1235</v>
      </c>
      <c r="F18" s="194">
        <f>E18*641</f>
        <v>791635</v>
      </c>
    </row>
    <row r="19" spans="2:6" x14ac:dyDescent="0.25">
      <c r="B19" s="6"/>
      <c r="C19" s="63" t="s">
        <v>7</v>
      </c>
      <c r="D19" s="12">
        <v>0</v>
      </c>
      <c r="E19" s="130">
        <v>0</v>
      </c>
      <c r="F19" s="16">
        <v>0</v>
      </c>
    </row>
    <row r="20" spans="2:6" x14ac:dyDescent="0.25">
      <c r="B20" s="6"/>
      <c r="C20" s="63" t="s">
        <v>12</v>
      </c>
      <c r="D20" s="12">
        <v>13</v>
      </c>
      <c r="E20" s="130">
        <f>D20*13</f>
        <v>169</v>
      </c>
      <c r="F20" s="16">
        <f>E20*716</f>
        <v>121004</v>
      </c>
    </row>
    <row r="21" spans="2:6" s="11" customFormat="1" x14ac:dyDescent="0.25">
      <c r="B21" s="109"/>
      <c r="C21" s="107" t="s">
        <v>9</v>
      </c>
      <c r="D21" s="108">
        <f>SUM(D18:D20)</f>
        <v>108</v>
      </c>
      <c r="E21" s="108" t="s">
        <v>14</v>
      </c>
      <c r="F21" s="136">
        <f>SUM(F18:F20)</f>
        <v>912639</v>
      </c>
    </row>
    <row r="22" spans="2:6" s="11" customFormat="1" x14ac:dyDescent="0.25">
      <c r="B22" s="109" t="s">
        <v>60</v>
      </c>
      <c r="C22" s="107" t="s">
        <v>59</v>
      </c>
      <c r="D22" s="108"/>
      <c r="E22" s="108"/>
      <c r="F22" s="192"/>
    </row>
    <row r="23" spans="2:6" s="11" customFormat="1" x14ac:dyDescent="0.25">
      <c r="B23" s="6"/>
      <c r="C23" s="63" t="s">
        <v>6</v>
      </c>
      <c r="D23" s="7">
        <v>69</v>
      </c>
      <c r="E23" s="7">
        <f>D23*13</f>
        <v>897</v>
      </c>
      <c r="F23" s="135">
        <f>E23*641</f>
        <v>574977</v>
      </c>
    </row>
    <row r="24" spans="2:6" s="11" customFormat="1" x14ac:dyDescent="0.25">
      <c r="B24" s="235"/>
      <c r="C24" s="63" t="s">
        <v>12</v>
      </c>
      <c r="D24" s="7">
        <v>10</v>
      </c>
      <c r="E24" s="236">
        <f>D24*13</f>
        <v>130</v>
      </c>
      <c r="F24" s="237">
        <f>E24*716</f>
        <v>93080</v>
      </c>
    </row>
    <row r="25" spans="2:6" s="11" customFormat="1" ht="15.75" thickBot="1" x14ac:dyDescent="0.3">
      <c r="B25" s="110"/>
      <c r="C25" s="210" t="s">
        <v>9</v>
      </c>
      <c r="D25" s="9">
        <f>SUM(D23:D24)</f>
        <v>79</v>
      </c>
      <c r="E25" s="236"/>
      <c r="F25" s="193">
        <f>SUM(F23:F24)</f>
        <v>668057</v>
      </c>
    </row>
    <row r="26" spans="2:6" s="14" customFormat="1" ht="15.75" thickBot="1" x14ac:dyDescent="0.25">
      <c r="B26" s="100"/>
      <c r="C26" s="297" t="s">
        <v>13</v>
      </c>
      <c r="D26" s="298">
        <f>D16+D21+D25</f>
        <v>227</v>
      </c>
      <c r="E26" s="238" t="s">
        <v>14</v>
      </c>
      <c r="F26" s="299">
        <f>F16+F21+F25</f>
        <v>1913375</v>
      </c>
    </row>
    <row r="27" spans="2:6" x14ac:dyDescent="0.25">
      <c r="C27" s="15"/>
      <c r="F27" s="357"/>
    </row>
    <row r="28" spans="2:6" x14ac:dyDescent="0.25">
      <c r="D28" s="111"/>
      <c r="F28" s="81"/>
    </row>
    <row r="29" spans="2:6" x14ac:dyDescent="0.25">
      <c r="C29" s="46" t="s">
        <v>45</v>
      </c>
      <c r="E29" s="51"/>
      <c r="F29" s="139" t="s">
        <v>44</v>
      </c>
    </row>
    <row r="30" spans="2:6" x14ac:dyDescent="0.25">
      <c r="C30" s="139" t="s">
        <v>48</v>
      </c>
      <c r="E30" s="51"/>
      <c r="F30" s="17" t="s">
        <v>46</v>
      </c>
    </row>
    <row r="31" spans="2:6" x14ac:dyDescent="0.25">
      <c r="C31"/>
    </row>
    <row r="32" spans="2:6" x14ac:dyDescent="0.25">
      <c r="B32" s="139"/>
      <c r="F32" s="51"/>
    </row>
  </sheetData>
  <mergeCells count="2">
    <mergeCell ref="A6:F6"/>
    <mergeCell ref="A7:F7"/>
  </mergeCells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Q52"/>
  <sheetViews>
    <sheetView topLeftCell="A16" workbookViewId="0">
      <selection activeCell="A35" sqref="A35"/>
    </sheetView>
  </sheetViews>
  <sheetFormatPr defaultRowHeight="15" x14ac:dyDescent="0.25"/>
  <cols>
    <col min="1" max="1" width="26" customWidth="1"/>
    <col min="2" max="2" width="14.5703125" style="139" customWidth="1"/>
    <col min="3" max="3" width="14" customWidth="1"/>
    <col min="4" max="4" width="14.5703125" customWidth="1"/>
    <col min="5" max="5" width="12.7109375" customWidth="1"/>
    <col min="6" max="6" width="14.7109375" customWidth="1"/>
    <col min="7" max="7" width="13" style="114" customWidth="1"/>
    <col min="8" max="8" width="14" style="114" bestFit="1" customWidth="1"/>
    <col min="9" max="9" width="13.140625" customWidth="1"/>
    <col min="10" max="10" width="14" style="139" customWidth="1"/>
    <col min="11" max="11" width="35.5703125" customWidth="1"/>
    <col min="12" max="12" width="12.7109375" bestFit="1" customWidth="1"/>
    <col min="13" max="15" width="11.7109375" bestFit="1" customWidth="1"/>
    <col min="244" max="244" width="21.7109375" customWidth="1"/>
    <col min="245" max="245" width="16.85546875" customWidth="1"/>
    <col min="246" max="246" width="12" customWidth="1"/>
    <col min="247" max="247" width="11.5703125" customWidth="1"/>
    <col min="248" max="248" width="12.140625" customWidth="1"/>
    <col min="249" max="250" width="13" customWidth="1"/>
    <col min="251" max="251" width="11.85546875" customWidth="1"/>
    <col min="252" max="252" width="14.5703125" customWidth="1"/>
    <col min="253" max="253" width="13.7109375" customWidth="1"/>
    <col min="254" max="255" width="11.7109375" bestFit="1" customWidth="1"/>
    <col min="256" max="256" width="9.7109375" bestFit="1" customWidth="1"/>
    <col min="257" max="257" width="11.7109375" bestFit="1" customWidth="1"/>
    <col min="500" max="500" width="21.7109375" customWidth="1"/>
    <col min="501" max="501" width="16.85546875" customWidth="1"/>
    <col min="502" max="502" width="12" customWidth="1"/>
    <col min="503" max="503" width="11.5703125" customWidth="1"/>
    <col min="504" max="504" width="12.140625" customWidth="1"/>
    <col min="505" max="506" width="13" customWidth="1"/>
    <col min="507" max="507" width="11.85546875" customWidth="1"/>
    <col min="508" max="508" width="14.5703125" customWidth="1"/>
    <col min="509" max="509" width="13.7109375" customWidth="1"/>
    <col min="510" max="511" width="11.7109375" bestFit="1" customWidth="1"/>
    <col min="512" max="512" width="9.7109375" bestFit="1" customWidth="1"/>
    <col min="513" max="513" width="11.7109375" bestFit="1" customWidth="1"/>
    <col min="756" max="756" width="21.7109375" customWidth="1"/>
    <col min="757" max="757" width="16.85546875" customWidth="1"/>
    <col min="758" max="758" width="12" customWidth="1"/>
    <col min="759" max="759" width="11.5703125" customWidth="1"/>
    <col min="760" max="760" width="12.140625" customWidth="1"/>
    <col min="761" max="762" width="13" customWidth="1"/>
    <col min="763" max="763" width="11.85546875" customWidth="1"/>
    <col min="764" max="764" width="14.5703125" customWidth="1"/>
    <col min="765" max="765" width="13.7109375" customWidth="1"/>
    <col min="766" max="767" width="11.7109375" bestFit="1" customWidth="1"/>
    <col min="768" max="768" width="9.7109375" bestFit="1" customWidth="1"/>
    <col min="769" max="769" width="11.7109375" bestFit="1" customWidth="1"/>
    <col min="1012" max="1012" width="21.7109375" customWidth="1"/>
    <col min="1013" max="1013" width="16.85546875" customWidth="1"/>
    <col min="1014" max="1014" width="12" customWidth="1"/>
    <col min="1015" max="1015" width="11.5703125" customWidth="1"/>
    <col min="1016" max="1016" width="12.140625" customWidth="1"/>
    <col min="1017" max="1018" width="13" customWidth="1"/>
    <col min="1019" max="1019" width="11.85546875" customWidth="1"/>
    <col min="1020" max="1020" width="14.5703125" customWidth="1"/>
    <col min="1021" max="1021" width="13.7109375" customWidth="1"/>
    <col min="1022" max="1023" width="11.7109375" bestFit="1" customWidth="1"/>
    <col min="1024" max="1024" width="9.7109375" bestFit="1" customWidth="1"/>
    <col min="1025" max="1025" width="11.7109375" bestFit="1" customWidth="1"/>
    <col min="1268" max="1268" width="21.7109375" customWidth="1"/>
    <col min="1269" max="1269" width="16.85546875" customWidth="1"/>
    <col min="1270" max="1270" width="12" customWidth="1"/>
    <col min="1271" max="1271" width="11.5703125" customWidth="1"/>
    <col min="1272" max="1272" width="12.140625" customWidth="1"/>
    <col min="1273" max="1274" width="13" customWidth="1"/>
    <col min="1275" max="1275" width="11.85546875" customWidth="1"/>
    <col min="1276" max="1276" width="14.5703125" customWidth="1"/>
    <col min="1277" max="1277" width="13.7109375" customWidth="1"/>
    <col min="1278" max="1279" width="11.7109375" bestFit="1" customWidth="1"/>
    <col min="1280" max="1280" width="9.7109375" bestFit="1" customWidth="1"/>
    <col min="1281" max="1281" width="11.7109375" bestFit="1" customWidth="1"/>
    <col min="1524" max="1524" width="21.7109375" customWidth="1"/>
    <col min="1525" max="1525" width="16.85546875" customWidth="1"/>
    <col min="1526" max="1526" width="12" customWidth="1"/>
    <col min="1527" max="1527" width="11.5703125" customWidth="1"/>
    <col min="1528" max="1528" width="12.140625" customWidth="1"/>
    <col min="1529" max="1530" width="13" customWidth="1"/>
    <col min="1531" max="1531" width="11.85546875" customWidth="1"/>
    <col min="1532" max="1532" width="14.5703125" customWidth="1"/>
    <col min="1533" max="1533" width="13.7109375" customWidth="1"/>
    <col min="1534" max="1535" width="11.7109375" bestFit="1" customWidth="1"/>
    <col min="1536" max="1536" width="9.7109375" bestFit="1" customWidth="1"/>
    <col min="1537" max="1537" width="11.7109375" bestFit="1" customWidth="1"/>
    <col min="1780" max="1780" width="21.7109375" customWidth="1"/>
    <col min="1781" max="1781" width="16.85546875" customWidth="1"/>
    <col min="1782" max="1782" width="12" customWidth="1"/>
    <col min="1783" max="1783" width="11.5703125" customWidth="1"/>
    <col min="1784" max="1784" width="12.140625" customWidth="1"/>
    <col min="1785" max="1786" width="13" customWidth="1"/>
    <col min="1787" max="1787" width="11.85546875" customWidth="1"/>
    <col min="1788" max="1788" width="14.5703125" customWidth="1"/>
    <col min="1789" max="1789" width="13.7109375" customWidth="1"/>
    <col min="1790" max="1791" width="11.7109375" bestFit="1" customWidth="1"/>
    <col min="1792" max="1792" width="9.7109375" bestFit="1" customWidth="1"/>
    <col min="1793" max="1793" width="11.7109375" bestFit="1" customWidth="1"/>
    <col min="2036" max="2036" width="21.7109375" customWidth="1"/>
    <col min="2037" max="2037" width="16.85546875" customWidth="1"/>
    <col min="2038" max="2038" width="12" customWidth="1"/>
    <col min="2039" max="2039" width="11.5703125" customWidth="1"/>
    <col min="2040" max="2040" width="12.140625" customWidth="1"/>
    <col min="2041" max="2042" width="13" customWidth="1"/>
    <col min="2043" max="2043" width="11.85546875" customWidth="1"/>
    <col min="2044" max="2044" width="14.5703125" customWidth="1"/>
    <col min="2045" max="2045" width="13.7109375" customWidth="1"/>
    <col min="2046" max="2047" width="11.7109375" bestFit="1" customWidth="1"/>
    <col min="2048" max="2048" width="9.7109375" bestFit="1" customWidth="1"/>
    <col min="2049" max="2049" width="11.7109375" bestFit="1" customWidth="1"/>
    <col min="2292" max="2292" width="21.7109375" customWidth="1"/>
    <col min="2293" max="2293" width="16.85546875" customWidth="1"/>
    <col min="2294" max="2294" width="12" customWidth="1"/>
    <col min="2295" max="2295" width="11.5703125" customWidth="1"/>
    <col min="2296" max="2296" width="12.140625" customWidth="1"/>
    <col min="2297" max="2298" width="13" customWidth="1"/>
    <col min="2299" max="2299" width="11.85546875" customWidth="1"/>
    <col min="2300" max="2300" width="14.5703125" customWidth="1"/>
    <col min="2301" max="2301" width="13.7109375" customWidth="1"/>
    <col min="2302" max="2303" width="11.7109375" bestFit="1" customWidth="1"/>
    <col min="2304" max="2304" width="9.7109375" bestFit="1" customWidth="1"/>
    <col min="2305" max="2305" width="11.7109375" bestFit="1" customWidth="1"/>
    <col min="2548" max="2548" width="21.7109375" customWidth="1"/>
    <col min="2549" max="2549" width="16.85546875" customWidth="1"/>
    <col min="2550" max="2550" width="12" customWidth="1"/>
    <col min="2551" max="2551" width="11.5703125" customWidth="1"/>
    <col min="2552" max="2552" width="12.140625" customWidth="1"/>
    <col min="2553" max="2554" width="13" customWidth="1"/>
    <col min="2555" max="2555" width="11.85546875" customWidth="1"/>
    <col min="2556" max="2556" width="14.5703125" customWidth="1"/>
    <col min="2557" max="2557" width="13.7109375" customWidth="1"/>
    <col min="2558" max="2559" width="11.7109375" bestFit="1" customWidth="1"/>
    <col min="2560" max="2560" width="9.7109375" bestFit="1" customWidth="1"/>
    <col min="2561" max="2561" width="11.7109375" bestFit="1" customWidth="1"/>
    <col min="2804" max="2804" width="21.7109375" customWidth="1"/>
    <col min="2805" max="2805" width="16.85546875" customWidth="1"/>
    <col min="2806" max="2806" width="12" customWidth="1"/>
    <col min="2807" max="2807" width="11.5703125" customWidth="1"/>
    <col min="2808" max="2808" width="12.140625" customWidth="1"/>
    <col min="2809" max="2810" width="13" customWidth="1"/>
    <col min="2811" max="2811" width="11.85546875" customWidth="1"/>
    <col min="2812" max="2812" width="14.5703125" customWidth="1"/>
    <col min="2813" max="2813" width="13.7109375" customWidth="1"/>
    <col min="2814" max="2815" width="11.7109375" bestFit="1" customWidth="1"/>
    <col min="2816" max="2816" width="9.7109375" bestFit="1" customWidth="1"/>
    <col min="2817" max="2817" width="11.7109375" bestFit="1" customWidth="1"/>
    <col min="3060" max="3060" width="21.7109375" customWidth="1"/>
    <col min="3061" max="3061" width="16.85546875" customWidth="1"/>
    <col min="3062" max="3062" width="12" customWidth="1"/>
    <col min="3063" max="3063" width="11.5703125" customWidth="1"/>
    <col min="3064" max="3064" width="12.140625" customWidth="1"/>
    <col min="3065" max="3066" width="13" customWidth="1"/>
    <col min="3067" max="3067" width="11.85546875" customWidth="1"/>
    <col min="3068" max="3068" width="14.5703125" customWidth="1"/>
    <col min="3069" max="3069" width="13.7109375" customWidth="1"/>
    <col min="3070" max="3071" width="11.7109375" bestFit="1" customWidth="1"/>
    <col min="3072" max="3072" width="9.7109375" bestFit="1" customWidth="1"/>
    <col min="3073" max="3073" width="11.7109375" bestFit="1" customWidth="1"/>
    <col min="3316" max="3316" width="21.7109375" customWidth="1"/>
    <col min="3317" max="3317" width="16.85546875" customWidth="1"/>
    <col min="3318" max="3318" width="12" customWidth="1"/>
    <col min="3319" max="3319" width="11.5703125" customWidth="1"/>
    <col min="3320" max="3320" width="12.140625" customWidth="1"/>
    <col min="3321" max="3322" width="13" customWidth="1"/>
    <col min="3323" max="3323" width="11.85546875" customWidth="1"/>
    <col min="3324" max="3324" width="14.5703125" customWidth="1"/>
    <col min="3325" max="3325" width="13.7109375" customWidth="1"/>
    <col min="3326" max="3327" width="11.7109375" bestFit="1" customWidth="1"/>
    <col min="3328" max="3328" width="9.7109375" bestFit="1" customWidth="1"/>
    <col min="3329" max="3329" width="11.7109375" bestFit="1" customWidth="1"/>
    <col min="3572" max="3572" width="21.7109375" customWidth="1"/>
    <col min="3573" max="3573" width="16.85546875" customWidth="1"/>
    <col min="3574" max="3574" width="12" customWidth="1"/>
    <col min="3575" max="3575" width="11.5703125" customWidth="1"/>
    <col min="3576" max="3576" width="12.140625" customWidth="1"/>
    <col min="3577" max="3578" width="13" customWidth="1"/>
    <col min="3579" max="3579" width="11.85546875" customWidth="1"/>
    <col min="3580" max="3580" width="14.5703125" customWidth="1"/>
    <col min="3581" max="3581" width="13.7109375" customWidth="1"/>
    <col min="3582" max="3583" width="11.7109375" bestFit="1" customWidth="1"/>
    <col min="3584" max="3584" width="9.7109375" bestFit="1" customWidth="1"/>
    <col min="3585" max="3585" width="11.7109375" bestFit="1" customWidth="1"/>
    <col min="3828" max="3828" width="21.7109375" customWidth="1"/>
    <col min="3829" max="3829" width="16.85546875" customWidth="1"/>
    <col min="3830" max="3830" width="12" customWidth="1"/>
    <col min="3831" max="3831" width="11.5703125" customWidth="1"/>
    <col min="3832" max="3832" width="12.140625" customWidth="1"/>
    <col min="3833" max="3834" width="13" customWidth="1"/>
    <col min="3835" max="3835" width="11.85546875" customWidth="1"/>
    <col min="3836" max="3836" width="14.5703125" customWidth="1"/>
    <col min="3837" max="3837" width="13.7109375" customWidth="1"/>
    <col min="3838" max="3839" width="11.7109375" bestFit="1" customWidth="1"/>
    <col min="3840" max="3840" width="9.7109375" bestFit="1" customWidth="1"/>
    <col min="3841" max="3841" width="11.7109375" bestFit="1" customWidth="1"/>
    <col min="4084" max="4084" width="21.7109375" customWidth="1"/>
    <col min="4085" max="4085" width="16.85546875" customWidth="1"/>
    <col min="4086" max="4086" width="12" customWidth="1"/>
    <col min="4087" max="4087" width="11.5703125" customWidth="1"/>
    <col min="4088" max="4088" width="12.140625" customWidth="1"/>
    <col min="4089" max="4090" width="13" customWidth="1"/>
    <col min="4091" max="4091" width="11.85546875" customWidth="1"/>
    <col min="4092" max="4092" width="14.5703125" customWidth="1"/>
    <col min="4093" max="4093" width="13.7109375" customWidth="1"/>
    <col min="4094" max="4095" width="11.7109375" bestFit="1" customWidth="1"/>
    <col min="4096" max="4096" width="9.7109375" bestFit="1" customWidth="1"/>
    <col min="4097" max="4097" width="11.7109375" bestFit="1" customWidth="1"/>
    <col min="4340" max="4340" width="21.7109375" customWidth="1"/>
    <col min="4341" max="4341" width="16.85546875" customWidth="1"/>
    <col min="4342" max="4342" width="12" customWidth="1"/>
    <col min="4343" max="4343" width="11.5703125" customWidth="1"/>
    <col min="4344" max="4344" width="12.140625" customWidth="1"/>
    <col min="4345" max="4346" width="13" customWidth="1"/>
    <col min="4347" max="4347" width="11.85546875" customWidth="1"/>
    <col min="4348" max="4348" width="14.5703125" customWidth="1"/>
    <col min="4349" max="4349" width="13.7109375" customWidth="1"/>
    <col min="4350" max="4351" width="11.7109375" bestFit="1" customWidth="1"/>
    <col min="4352" max="4352" width="9.7109375" bestFit="1" customWidth="1"/>
    <col min="4353" max="4353" width="11.7109375" bestFit="1" customWidth="1"/>
    <col min="4596" max="4596" width="21.7109375" customWidth="1"/>
    <col min="4597" max="4597" width="16.85546875" customWidth="1"/>
    <col min="4598" max="4598" width="12" customWidth="1"/>
    <col min="4599" max="4599" width="11.5703125" customWidth="1"/>
    <col min="4600" max="4600" width="12.140625" customWidth="1"/>
    <col min="4601" max="4602" width="13" customWidth="1"/>
    <col min="4603" max="4603" width="11.85546875" customWidth="1"/>
    <col min="4604" max="4604" width="14.5703125" customWidth="1"/>
    <col min="4605" max="4605" width="13.7109375" customWidth="1"/>
    <col min="4606" max="4607" width="11.7109375" bestFit="1" customWidth="1"/>
    <col min="4608" max="4608" width="9.7109375" bestFit="1" customWidth="1"/>
    <col min="4609" max="4609" width="11.7109375" bestFit="1" customWidth="1"/>
    <col min="4852" max="4852" width="21.7109375" customWidth="1"/>
    <col min="4853" max="4853" width="16.85546875" customWidth="1"/>
    <col min="4854" max="4854" width="12" customWidth="1"/>
    <col min="4855" max="4855" width="11.5703125" customWidth="1"/>
    <col min="4856" max="4856" width="12.140625" customWidth="1"/>
    <col min="4857" max="4858" width="13" customWidth="1"/>
    <col min="4859" max="4859" width="11.85546875" customWidth="1"/>
    <col min="4860" max="4860" width="14.5703125" customWidth="1"/>
    <col min="4861" max="4861" width="13.7109375" customWidth="1"/>
    <col min="4862" max="4863" width="11.7109375" bestFit="1" customWidth="1"/>
    <col min="4864" max="4864" width="9.7109375" bestFit="1" customWidth="1"/>
    <col min="4865" max="4865" width="11.7109375" bestFit="1" customWidth="1"/>
    <col min="5108" max="5108" width="21.7109375" customWidth="1"/>
    <col min="5109" max="5109" width="16.85546875" customWidth="1"/>
    <col min="5110" max="5110" width="12" customWidth="1"/>
    <col min="5111" max="5111" width="11.5703125" customWidth="1"/>
    <col min="5112" max="5112" width="12.140625" customWidth="1"/>
    <col min="5113" max="5114" width="13" customWidth="1"/>
    <col min="5115" max="5115" width="11.85546875" customWidth="1"/>
    <col min="5116" max="5116" width="14.5703125" customWidth="1"/>
    <col min="5117" max="5117" width="13.7109375" customWidth="1"/>
    <col min="5118" max="5119" width="11.7109375" bestFit="1" customWidth="1"/>
    <col min="5120" max="5120" width="9.7109375" bestFit="1" customWidth="1"/>
    <col min="5121" max="5121" width="11.7109375" bestFit="1" customWidth="1"/>
    <col min="5364" max="5364" width="21.7109375" customWidth="1"/>
    <col min="5365" max="5365" width="16.85546875" customWidth="1"/>
    <col min="5366" max="5366" width="12" customWidth="1"/>
    <col min="5367" max="5367" width="11.5703125" customWidth="1"/>
    <col min="5368" max="5368" width="12.140625" customWidth="1"/>
    <col min="5369" max="5370" width="13" customWidth="1"/>
    <col min="5371" max="5371" width="11.85546875" customWidth="1"/>
    <col min="5372" max="5372" width="14.5703125" customWidth="1"/>
    <col min="5373" max="5373" width="13.7109375" customWidth="1"/>
    <col min="5374" max="5375" width="11.7109375" bestFit="1" customWidth="1"/>
    <col min="5376" max="5376" width="9.7109375" bestFit="1" customWidth="1"/>
    <col min="5377" max="5377" width="11.7109375" bestFit="1" customWidth="1"/>
    <col min="5620" max="5620" width="21.7109375" customWidth="1"/>
    <col min="5621" max="5621" width="16.85546875" customWidth="1"/>
    <col min="5622" max="5622" width="12" customWidth="1"/>
    <col min="5623" max="5623" width="11.5703125" customWidth="1"/>
    <col min="5624" max="5624" width="12.140625" customWidth="1"/>
    <col min="5625" max="5626" width="13" customWidth="1"/>
    <col min="5627" max="5627" width="11.85546875" customWidth="1"/>
    <col min="5628" max="5628" width="14.5703125" customWidth="1"/>
    <col min="5629" max="5629" width="13.7109375" customWidth="1"/>
    <col min="5630" max="5631" width="11.7109375" bestFit="1" customWidth="1"/>
    <col min="5632" max="5632" width="9.7109375" bestFit="1" customWidth="1"/>
    <col min="5633" max="5633" width="11.7109375" bestFit="1" customWidth="1"/>
    <col min="5876" max="5876" width="21.7109375" customWidth="1"/>
    <col min="5877" max="5877" width="16.85546875" customWidth="1"/>
    <col min="5878" max="5878" width="12" customWidth="1"/>
    <col min="5879" max="5879" width="11.5703125" customWidth="1"/>
    <col min="5880" max="5880" width="12.140625" customWidth="1"/>
    <col min="5881" max="5882" width="13" customWidth="1"/>
    <col min="5883" max="5883" width="11.85546875" customWidth="1"/>
    <col min="5884" max="5884" width="14.5703125" customWidth="1"/>
    <col min="5885" max="5885" width="13.7109375" customWidth="1"/>
    <col min="5886" max="5887" width="11.7109375" bestFit="1" customWidth="1"/>
    <col min="5888" max="5888" width="9.7109375" bestFit="1" customWidth="1"/>
    <col min="5889" max="5889" width="11.7109375" bestFit="1" customWidth="1"/>
    <col min="6132" max="6132" width="21.7109375" customWidth="1"/>
    <col min="6133" max="6133" width="16.85546875" customWidth="1"/>
    <col min="6134" max="6134" width="12" customWidth="1"/>
    <col min="6135" max="6135" width="11.5703125" customWidth="1"/>
    <col min="6136" max="6136" width="12.140625" customWidth="1"/>
    <col min="6137" max="6138" width="13" customWidth="1"/>
    <col min="6139" max="6139" width="11.85546875" customWidth="1"/>
    <col min="6140" max="6140" width="14.5703125" customWidth="1"/>
    <col min="6141" max="6141" width="13.7109375" customWidth="1"/>
    <col min="6142" max="6143" width="11.7109375" bestFit="1" customWidth="1"/>
    <col min="6144" max="6144" width="9.7109375" bestFit="1" customWidth="1"/>
    <col min="6145" max="6145" width="11.7109375" bestFit="1" customWidth="1"/>
    <col min="6388" max="6388" width="21.7109375" customWidth="1"/>
    <col min="6389" max="6389" width="16.85546875" customWidth="1"/>
    <col min="6390" max="6390" width="12" customWidth="1"/>
    <col min="6391" max="6391" width="11.5703125" customWidth="1"/>
    <col min="6392" max="6392" width="12.140625" customWidth="1"/>
    <col min="6393" max="6394" width="13" customWidth="1"/>
    <col min="6395" max="6395" width="11.85546875" customWidth="1"/>
    <col min="6396" max="6396" width="14.5703125" customWidth="1"/>
    <col min="6397" max="6397" width="13.7109375" customWidth="1"/>
    <col min="6398" max="6399" width="11.7109375" bestFit="1" customWidth="1"/>
    <col min="6400" max="6400" width="9.7109375" bestFit="1" customWidth="1"/>
    <col min="6401" max="6401" width="11.7109375" bestFit="1" customWidth="1"/>
    <col min="6644" max="6644" width="21.7109375" customWidth="1"/>
    <col min="6645" max="6645" width="16.85546875" customWidth="1"/>
    <col min="6646" max="6646" width="12" customWidth="1"/>
    <col min="6647" max="6647" width="11.5703125" customWidth="1"/>
    <col min="6648" max="6648" width="12.140625" customWidth="1"/>
    <col min="6649" max="6650" width="13" customWidth="1"/>
    <col min="6651" max="6651" width="11.85546875" customWidth="1"/>
    <col min="6652" max="6652" width="14.5703125" customWidth="1"/>
    <col min="6653" max="6653" width="13.7109375" customWidth="1"/>
    <col min="6654" max="6655" width="11.7109375" bestFit="1" customWidth="1"/>
    <col min="6656" max="6656" width="9.7109375" bestFit="1" customWidth="1"/>
    <col min="6657" max="6657" width="11.7109375" bestFit="1" customWidth="1"/>
    <col min="6900" max="6900" width="21.7109375" customWidth="1"/>
    <col min="6901" max="6901" width="16.85546875" customWidth="1"/>
    <col min="6902" max="6902" width="12" customWidth="1"/>
    <col min="6903" max="6903" width="11.5703125" customWidth="1"/>
    <col min="6904" max="6904" width="12.140625" customWidth="1"/>
    <col min="6905" max="6906" width="13" customWidth="1"/>
    <col min="6907" max="6907" width="11.85546875" customWidth="1"/>
    <col min="6908" max="6908" width="14.5703125" customWidth="1"/>
    <col min="6909" max="6909" width="13.7109375" customWidth="1"/>
    <col min="6910" max="6911" width="11.7109375" bestFit="1" customWidth="1"/>
    <col min="6912" max="6912" width="9.7109375" bestFit="1" customWidth="1"/>
    <col min="6913" max="6913" width="11.7109375" bestFit="1" customWidth="1"/>
    <col min="7156" max="7156" width="21.7109375" customWidth="1"/>
    <col min="7157" max="7157" width="16.85546875" customWidth="1"/>
    <col min="7158" max="7158" width="12" customWidth="1"/>
    <col min="7159" max="7159" width="11.5703125" customWidth="1"/>
    <col min="7160" max="7160" width="12.140625" customWidth="1"/>
    <col min="7161" max="7162" width="13" customWidth="1"/>
    <col min="7163" max="7163" width="11.85546875" customWidth="1"/>
    <col min="7164" max="7164" width="14.5703125" customWidth="1"/>
    <col min="7165" max="7165" width="13.7109375" customWidth="1"/>
    <col min="7166" max="7167" width="11.7109375" bestFit="1" customWidth="1"/>
    <col min="7168" max="7168" width="9.7109375" bestFit="1" customWidth="1"/>
    <col min="7169" max="7169" width="11.7109375" bestFit="1" customWidth="1"/>
    <col min="7412" max="7412" width="21.7109375" customWidth="1"/>
    <col min="7413" max="7413" width="16.85546875" customWidth="1"/>
    <col min="7414" max="7414" width="12" customWidth="1"/>
    <col min="7415" max="7415" width="11.5703125" customWidth="1"/>
    <col min="7416" max="7416" width="12.140625" customWidth="1"/>
    <col min="7417" max="7418" width="13" customWidth="1"/>
    <col min="7419" max="7419" width="11.85546875" customWidth="1"/>
    <col min="7420" max="7420" width="14.5703125" customWidth="1"/>
    <col min="7421" max="7421" width="13.7109375" customWidth="1"/>
    <col min="7422" max="7423" width="11.7109375" bestFit="1" customWidth="1"/>
    <col min="7424" max="7424" width="9.7109375" bestFit="1" customWidth="1"/>
    <col min="7425" max="7425" width="11.7109375" bestFit="1" customWidth="1"/>
    <col min="7668" max="7668" width="21.7109375" customWidth="1"/>
    <col min="7669" max="7669" width="16.85546875" customWidth="1"/>
    <col min="7670" max="7670" width="12" customWidth="1"/>
    <col min="7671" max="7671" width="11.5703125" customWidth="1"/>
    <col min="7672" max="7672" width="12.140625" customWidth="1"/>
    <col min="7673" max="7674" width="13" customWidth="1"/>
    <col min="7675" max="7675" width="11.85546875" customWidth="1"/>
    <col min="7676" max="7676" width="14.5703125" customWidth="1"/>
    <col min="7677" max="7677" width="13.7109375" customWidth="1"/>
    <col min="7678" max="7679" width="11.7109375" bestFit="1" customWidth="1"/>
    <col min="7680" max="7680" width="9.7109375" bestFit="1" customWidth="1"/>
    <col min="7681" max="7681" width="11.7109375" bestFit="1" customWidth="1"/>
    <col min="7924" max="7924" width="21.7109375" customWidth="1"/>
    <col min="7925" max="7925" width="16.85546875" customWidth="1"/>
    <col min="7926" max="7926" width="12" customWidth="1"/>
    <col min="7927" max="7927" width="11.5703125" customWidth="1"/>
    <col min="7928" max="7928" width="12.140625" customWidth="1"/>
    <col min="7929" max="7930" width="13" customWidth="1"/>
    <col min="7931" max="7931" width="11.85546875" customWidth="1"/>
    <col min="7932" max="7932" width="14.5703125" customWidth="1"/>
    <col min="7933" max="7933" width="13.7109375" customWidth="1"/>
    <col min="7934" max="7935" width="11.7109375" bestFit="1" customWidth="1"/>
    <col min="7936" max="7936" width="9.7109375" bestFit="1" customWidth="1"/>
    <col min="7937" max="7937" width="11.7109375" bestFit="1" customWidth="1"/>
    <col min="8180" max="8180" width="21.7109375" customWidth="1"/>
    <col min="8181" max="8181" width="16.85546875" customWidth="1"/>
    <col min="8182" max="8182" width="12" customWidth="1"/>
    <col min="8183" max="8183" width="11.5703125" customWidth="1"/>
    <col min="8184" max="8184" width="12.140625" customWidth="1"/>
    <col min="8185" max="8186" width="13" customWidth="1"/>
    <col min="8187" max="8187" width="11.85546875" customWidth="1"/>
    <col min="8188" max="8188" width="14.5703125" customWidth="1"/>
    <col min="8189" max="8189" width="13.7109375" customWidth="1"/>
    <col min="8190" max="8191" width="11.7109375" bestFit="1" customWidth="1"/>
    <col min="8192" max="8192" width="9.7109375" bestFit="1" customWidth="1"/>
    <col min="8193" max="8193" width="11.7109375" bestFit="1" customWidth="1"/>
    <col min="8436" max="8436" width="21.7109375" customWidth="1"/>
    <col min="8437" max="8437" width="16.85546875" customWidth="1"/>
    <col min="8438" max="8438" width="12" customWidth="1"/>
    <col min="8439" max="8439" width="11.5703125" customWidth="1"/>
    <col min="8440" max="8440" width="12.140625" customWidth="1"/>
    <col min="8441" max="8442" width="13" customWidth="1"/>
    <col min="8443" max="8443" width="11.85546875" customWidth="1"/>
    <col min="8444" max="8444" width="14.5703125" customWidth="1"/>
    <col min="8445" max="8445" width="13.7109375" customWidth="1"/>
    <col min="8446" max="8447" width="11.7109375" bestFit="1" customWidth="1"/>
    <col min="8448" max="8448" width="9.7109375" bestFit="1" customWidth="1"/>
    <col min="8449" max="8449" width="11.7109375" bestFit="1" customWidth="1"/>
    <col min="8692" max="8692" width="21.7109375" customWidth="1"/>
    <col min="8693" max="8693" width="16.85546875" customWidth="1"/>
    <col min="8694" max="8694" width="12" customWidth="1"/>
    <col min="8695" max="8695" width="11.5703125" customWidth="1"/>
    <col min="8696" max="8696" width="12.140625" customWidth="1"/>
    <col min="8697" max="8698" width="13" customWidth="1"/>
    <col min="8699" max="8699" width="11.85546875" customWidth="1"/>
    <col min="8700" max="8700" width="14.5703125" customWidth="1"/>
    <col min="8701" max="8701" width="13.7109375" customWidth="1"/>
    <col min="8702" max="8703" width="11.7109375" bestFit="1" customWidth="1"/>
    <col min="8704" max="8704" width="9.7109375" bestFit="1" customWidth="1"/>
    <col min="8705" max="8705" width="11.7109375" bestFit="1" customWidth="1"/>
    <col min="8948" max="8948" width="21.7109375" customWidth="1"/>
    <col min="8949" max="8949" width="16.85546875" customWidth="1"/>
    <col min="8950" max="8950" width="12" customWidth="1"/>
    <col min="8951" max="8951" width="11.5703125" customWidth="1"/>
    <col min="8952" max="8952" width="12.140625" customWidth="1"/>
    <col min="8953" max="8954" width="13" customWidth="1"/>
    <col min="8955" max="8955" width="11.85546875" customWidth="1"/>
    <col min="8956" max="8956" width="14.5703125" customWidth="1"/>
    <col min="8957" max="8957" width="13.7109375" customWidth="1"/>
    <col min="8958" max="8959" width="11.7109375" bestFit="1" customWidth="1"/>
    <col min="8960" max="8960" width="9.7109375" bestFit="1" customWidth="1"/>
    <col min="8961" max="8961" width="11.7109375" bestFit="1" customWidth="1"/>
    <col min="9204" max="9204" width="21.7109375" customWidth="1"/>
    <col min="9205" max="9205" width="16.85546875" customWidth="1"/>
    <col min="9206" max="9206" width="12" customWidth="1"/>
    <col min="9207" max="9207" width="11.5703125" customWidth="1"/>
    <col min="9208" max="9208" width="12.140625" customWidth="1"/>
    <col min="9209" max="9210" width="13" customWidth="1"/>
    <col min="9211" max="9211" width="11.85546875" customWidth="1"/>
    <col min="9212" max="9212" width="14.5703125" customWidth="1"/>
    <col min="9213" max="9213" width="13.7109375" customWidth="1"/>
    <col min="9214" max="9215" width="11.7109375" bestFit="1" customWidth="1"/>
    <col min="9216" max="9216" width="9.7109375" bestFit="1" customWidth="1"/>
    <col min="9217" max="9217" width="11.7109375" bestFit="1" customWidth="1"/>
    <col min="9460" max="9460" width="21.7109375" customWidth="1"/>
    <col min="9461" max="9461" width="16.85546875" customWidth="1"/>
    <col min="9462" max="9462" width="12" customWidth="1"/>
    <col min="9463" max="9463" width="11.5703125" customWidth="1"/>
    <col min="9464" max="9464" width="12.140625" customWidth="1"/>
    <col min="9465" max="9466" width="13" customWidth="1"/>
    <col min="9467" max="9467" width="11.85546875" customWidth="1"/>
    <col min="9468" max="9468" width="14.5703125" customWidth="1"/>
    <col min="9469" max="9469" width="13.7109375" customWidth="1"/>
    <col min="9470" max="9471" width="11.7109375" bestFit="1" customWidth="1"/>
    <col min="9472" max="9472" width="9.7109375" bestFit="1" customWidth="1"/>
    <col min="9473" max="9473" width="11.7109375" bestFit="1" customWidth="1"/>
    <col min="9716" max="9716" width="21.7109375" customWidth="1"/>
    <col min="9717" max="9717" width="16.85546875" customWidth="1"/>
    <col min="9718" max="9718" width="12" customWidth="1"/>
    <col min="9719" max="9719" width="11.5703125" customWidth="1"/>
    <col min="9720" max="9720" width="12.140625" customWidth="1"/>
    <col min="9721" max="9722" width="13" customWidth="1"/>
    <col min="9723" max="9723" width="11.85546875" customWidth="1"/>
    <col min="9724" max="9724" width="14.5703125" customWidth="1"/>
    <col min="9725" max="9725" width="13.7109375" customWidth="1"/>
    <col min="9726" max="9727" width="11.7109375" bestFit="1" customWidth="1"/>
    <col min="9728" max="9728" width="9.7109375" bestFit="1" customWidth="1"/>
    <col min="9729" max="9729" width="11.7109375" bestFit="1" customWidth="1"/>
    <col min="9972" max="9972" width="21.7109375" customWidth="1"/>
    <col min="9973" max="9973" width="16.85546875" customWidth="1"/>
    <col min="9974" max="9974" width="12" customWidth="1"/>
    <col min="9975" max="9975" width="11.5703125" customWidth="1"/>
    <col min="9976" max="9976" width="12.140625" customWidth="1"/>
    <col min="9977" max="9978" width="13" customWidth="1"/>
    <col min="9979" max="9979" width="11.85546875" customWidth="1"/>
    <col min="9980" max="9980" width="14.5703125" customWidth="1"/>
    <col min="9981" max="9981" width="13.7109375" customWidth="1"/>
    <col min="9982" max="9983" width="11.7109375" bestFit="1" customWidth="1"/>
    <col min="9984" max="9984" width="9.7109375" bestFit="1" customWidth="1"/>
    <col min="9985" max="9985" width="11.7109375" bestFit="1" customWidth="1"/>
    <col min="10228" max="10228" width="21.7109375" customWidth="1"/>
    <col min="10229" max="10229" width="16.85546875" customWidth="1"/>
    <col min="10230" max="10230" width="12" customWidth="1"/>
    <col min="10231" max="10231" width="11.5703125" customWidth="1"/>
    <col min="10232" max="10232" width="12.140625" customWidth="1"/>
    <col min="10233" max="10234" width="13" customWidth="1"/>
    <col min="10235" max="10235" width="11.85546875" customWidth="1"/>
    <col min="10236" max="10236" width="14.5703125" customWidth="1"/>
    <col min="10237" max="10237" width="13.7109375" customWidth="1"/>
    <col min="10238" max="10239" width="11.7109375" bestFit="1" customWidth="1"/>
    <col min="10240" max="10240" width="9.7109375" bestFit="1" customWidth="1"/>
    <col min="10241" max="10241" width="11.7109375" bestFit="1" customWidth="1"/>
    <col min="10484" max="10484" width="21.7109375" customWidth="1"/>
    <col min="10485" max="10485" width="16.85546875" customWidth="1"/>
    <col min="10486" max="10486" width="12" customWidth="1"/>
    <col min="10487" max="10487" width="11.5703125" customWidth="1"/>
    <col min="10488" max="10488" width="12.140625" customWidth="1"/>
    <col min="10489" max="10490" width="13" customWidth="1"/>
    <col min="10491" max="10491" width="11.85546875" customWidth="1"/>
    <col min="10492" max="10492" width="14.5703125" customWidth="1"/>
    <col min="10493" max="10493" width="13.7109375" customWidth="1"/>
    <col min="10494" max="10495" width="11.7109375" bestFit="1" customWidth="1"/>
    <col min="10496" max="10496" width="9.7109375" bestFit="1" customWidth="1"/>
    <col min="10497" max="10497" width="11.7109375" bestFit="1" customWidth="1"/>
    <col min="10740" max="10740" width="21.7109375" customWidth="1"/>
    <col min="10741" max="10741" width="16.85546875" customWidth="1"/>
    <col min="10742" max="10742" width="12" customWidth="1"/>
    <col min="10743" max="10743" width="11.5703125" customWidth="1"/>
    <col min="10744" max="10744" width="12.140625" customWidth="1"/>
    <col min="10745" max="10746" width="13" customWidth="1"/>
    <col min="10747" max="10747" width="11.85546875" customWidth="1"/>
    <col min="10748" max="10748" width="14.5703125" customWidth="1"/>
    <col min="10749" max="10749" width="13.7109375" customWidth="1"/>
    <col min="10750" max="10751" width="11.7109375" bestFit="1" customWidth="1"/>
    <col min="10752" max="10752" width="9.7109375" bestFit="1" customWidth="1"/>
    <col min="10753" max="10753" width="11.7109375" bestFit="1" customWidth="1"/>
    <col min="10996" max="10996" width="21.7109375" customWidth="1"/>
    <col min="10997" max="10997" width="16.85546875" customWidth="1"/>
    <col min="10998" max="10998" width="12" customWidth="1"/>
    <col min="10999" max="10999" width="11.5703125" customWidth="1"/>
    <col min="11000" max="11000" width="12.140625" customWidth="1"/>
    <col min="11001" max="11002" width="13" customWidth="1"/>
    <col min="11003" max="11003" width="11.85546875" customWidth="1"/>
    <col min="11004" max="11004" width="14.5703125" customWidth="1"/>
    <col min="11005" max="11005" width="13.7109375" customWidth="1"/>
    <col min="11006" max="11007" width="11.7109375" bestFit="1" customWidth="1"/>
    <col min="11008" max="11008" width="9.7109375" bestFit="1" customWidth="1"/>
    <col min="11009" max="11009" width="11.7109375" bestFit="1" customWidth="1"/>
    <col min="11252" max="11252" width="21.7109375" customWidth="1"/>
    <col min="11253" max="11253" width="16.85546875" customWidth="1"/>
    <col min="11254" max="11254" width="12" customWidth="1"/>
    <col min="11255" max="11255" width="11.5703125" customWidth="1"/>
    <col min="11256" max="11256" width="12.140625" customWidth="1"/>
    <col min="11257" max="11258" width="13" customWidth="1"/>
    <col min="11259" max="11259" width="11.85546875" customWidth="1"/>
    <col min="11260" max="11260" width="14.5703125" customWidth="1"/>
    <col min="11261" max="11261" width="13.7109375" customWidth="1"/>
    <col min="11262" max="11263" width="11.7109375" bestFit="1" customWidth="1"/>
    <col min="11264" max="11264" width="9.7109375" bestFit="1" customWidth="1"/>
    <col min="11265" max="11265" width="11.7109375" bestFit="1" customWidth="1"/>
    <col min="11508" max="11508" width="21.7109375" customWidth="1"/>
    <col min="11509" max="11509" width="16.85546875" customWidth="1"/>
    <col min="11510" max="11510" width="12" customWidth="1"/>
    <col min="11511" max="11511" width="11.5703125" customWidth="1"/>
    <col min="11512" max="11512" width="12.140625" customWidth="1"/>
    <col min="11513" max="11514" width="13" customWidth="1"/>
    <col min="11515" max="11515" width="11.85546875" customWidth="1"/>
    <col min="11516" max="11516" width="14.5703125" customWidth="1"/>
    <col min="11517" max="11517" width="13.7109375" customWidth="1"/>
    <col min="11518" max="11519" width="11.7109375" bestFit="1" customWidth="1"/>
    <col min="11520" max="11520" width="9.7109375" bestFit="1" customWidth="1"/>
    <col min="11521" max="11521" width="11.7109375" bestFit="1" customWidth="1"/>
    <col min="11764" max="11764" width="21.7109375" customWidth="1"/>
    <col min="11765" max="11765" width="16.85546875" customWidth="1"/>
    <col min="11766" max="11766" width="12" customWidth="1"/>
    <col min="11767" max="11767" width="11.5703125" customWidth="1"/>
    <col min="11768" max="11768" width="12.140625" customWidth="1"/>
    <col min="11769" max="11770" width="13" customWidth="1"/>
    <col min="11771" max="11771" width="11.85546875" customWidth="1"/>
    <col min="11772" max="11772" width="14.5703125" customWidth="1"/>
    <col min="11773" max="11773" width="13.7109375" customWidth="1"/>
    <col min="11774" max="11775" width="11.7109375" bestFit="1" customWidth="1"/>
    <col min="11776" max="11776" width="9.7109375" bestFit="1" customWidth="1"/>
    <col min="11777" max="11777" width="11.7109375" bestFit="1" customWidth="1"/>
    <col min="12020" max="12020" width="21.7109375" customWidth="1"/>
    <col min="12021" max="12021" width="16.85546875" customWidth="1"/>
    <col min="12022" max="12022" width="12" customWidth="1"/>
    <col min="12023" max="12023" width="11.5703125" customWidth="1"/>
    <col min="12024" max="12024" width="12.140625" customWidth="1"/>
    <col min="12025" max="12026" width="13" customWidth="1"/>
    <col min="12027" max="12027" width="11.85546875" customWidth="1"/>
    <col min="12028" max="12028" width="14.5703125" customWidth="1"/>
    <col min="12029" max="12029" width="13.7109375" customWidth="1"/>
    <col min="12030" max="12031" width="11.7109375" bestFit="1" customWidth="1"/>
    <col min="12032" max="12032" width="9.7109375" bestFit="1" customWidth="1"/>
    <col min="12033" max="12033" width="11.7109375" bestFit="1" customWidth="1"/>
    <col min="12276" max="12276" width="21.7109375" customWidth="1"/>
    <col min="12277" max="12277" width="16.85546875" customWidth="1"/>
    <col min="12278" max="12278" width="12" customWidth="1"/>
    <col min="12279" max="12279" width="11.5703125" customWidth="1"/>
    <col min="12280" max="12280" width="12.140625" customWidth="1"/>
    <col min="12281" max="12282" width="13" customWidth="1"/>
    <col min="12283" max="12283" width="11.85546875" customWidth="1"/>
    <col min="12284" max="12284" width="14.5703125" customWidth="1"/>
    <col min="12285" max="12285" width="13.7109375" customWidth="1"/>
    <col min="12286" max="12287" width="11.7109375" bestFit="1" customWidth="1"/>
    <col min="12288" max="12288" width="9.7109375" bestFit="1" customWidth="1"/>
    <col min="12289" max="12289" width="11.7109375" bestFit="1" customWidth="1"/>
    <col min="12532" max="12532" width="21.7109375" customWidth="1"/>
    <col min="12533" max="12533" width="16.85546875" customWidth="1"/>
    <col min="12534" max="12534" width="12" customWidth="1"/>
    <col min="12535" max="12535" width="11.5703125" customWidth="1"/>
    <col min="12536" max="12536" width="12.140625" customWidth="1"/>
    <col min="12537" max="12538" width="13" customWidth="1"/>
    <col min="12539" max="12539" width="11.85546875" customWidth="1"/>
    <col min="12540" max="12540" width="14.5703125" customWidth="1"/>
    <col min="12541" max="12541" width="13.7109375" customWidth="1"/>
    <col min="12542" max="12543" width="11.7109375" bestFit="1" customWidth="1"/>
    <col min="12544" max="12544" width="9.7109375" bestFit="1" customWidth="1"/>
    <col min="12545" max="12545" width="11.7109375" bestFit="1" customWidth="1"/>
    <col min="12788" max="12788" width="21.7109375" customWidth="1"/>
    <col min="12789" max="12789" width="16.85546875" customWidth="1"/>
    <col min="12790" max="12790" width="12" customWidth="1"/>
    <col min="12791" max="12791" width="11.5703125" customWidth="1"/>
    <col min="12792" max="12792" width="12.140625" customWidth="1"/>
    <col min="12793" max="12794" width="13" customWidth="1"/>
    <col min="12795" max="12795" width="11.85546875" customWidth="1"/>
    <col min="12796" max="12796" width="14.5703125" customWidth="1"/>
    <col min="12797" max="12797" width="13.7109375" customWidth="1"/>
    <col min="12798" max="12799" width="11.7109375" bestFit="1" customWidth="1"/>
    <col min="12800" max="12800" width="9.7109375" bestFit="1" customWidth="1"/>
    <col min="12801" max="12801" width="11.7109375" bestFit="1" customWidth="1"/>
    <col min="13044" max="13044" width="21.7109375" customWidth="1"/>
    <col min="13045" max="13045" width="16.85546875" customWidth="1"/>
    <col min="13046" max="13046" width="12" customWidth="1"/>
    <col min="13047" max="13047" width="11.5703125" customWidth="1"/>
    <col min="13048" max="13048" width="12.140625" customWidth="1"/>
    <col min="13049" max="13050" width="13" customWidth="1"/>
    <col min="13051" max="13051" width="11.85546875" customWidth="1"/>
    <col min="13052" max="13052" width="14.5703125" customWidth="1"/>
    <col min="13053" max="13053" width="13.7109375" customWidth="1"/>
    <col min="13054" max="13055" width="11.7109375" bestFit="1" customWidth="1"/>
    <col min="13056" max="13056" width="9.7109375" bestFit="1" customWidth="1"/>
    <col min="13057" max="13057" width="11.7109375" bestFit="1" customWidth="1"/>
    <col min="13300" max="13300" width="21.7109375" customWidth="1"/>
    <col min="13301" max="13301" width="16.85546875" customWidth="1"/>
    <col min="13302" max="13302" width="12" customWidth="1"/>
    <col min="13303" max="13303" width="11.5703125" customWidth="1"/>
    <col min="13304" max="13304" width="12.140625" customWidth="1"/>
    <col min="13305" max="13306" width="13" customWidth="1"/>
    <col min="13307" max="13307" width="11.85546875" customWidth="1"/>
    <col min="13308" max="13308" width="14.5703125" customWidth="1"/>
    <col min="13309" max="13309" width="13.7109375" customWidth="1"/>
    <col min="13310" max="13311" width="11.7109375" bestFit="1" customWidth="1"/>
    <col min="13312" max="13312" width="9.7109375" bestFit="1" customWidth="1"/>
    <col min="13313" max="13313" width="11.7109375" bestFit="1" customWidth="1"/>
    <col min="13556" max="13556" width="21.7109375" customWidth="1"/>
    <col min="13557" max="13557" width="16.85546875" customWidth="1"/>
    <col min="13558" max="13558" width="12" customWidth="1"/>
    <col min="13559" max="13559" width="11.5703125" customWidth="1"/>
    <col min="13560" max="13560" width="12.140625" customWidth="1"/>
    <col min="13561" max="13562" width="13" customWidth="1"/>
    <col min="13563" max="13563" width="11.85546875" customWidth="1"/>
    <col min="13564" max="13564" width="14.5703125" customWidth="1"/>
    <col min="13565" max="13565" width="13.7109375" customWidth="1"/>
    <col min="13566" max="13567" width="11.7109375" bestFit="1" customWidth="1"/>
    <col min="13568" max="13568" width="9.7109375" bestFit="1" customWidth="1"/>
    <col min="13569" max="13569" width="11.7109375" bestFit="1" customWidth="1"/>
    <col min="13812" max="13812" width="21.7109375" customWidth="1"/>
    <col min="13813" max="13813" width="16.85546875" customWidth="1"/>
    <col min="13814" max="13814" width="12" customWidth="1"/>
    <col min="13815" max="13815" width="11.5703125" customWidth="1"/>
    <col min="13816" max="13816" width="12.140625" customWidth="1"/>
    <col min="13817" max="13818" width="13" customWidth="1"/>
    <col min="13819" max="13819" width="11.85546875" customWidth="1"/>
    <col min="13820" max="13820" width="14.5703125" customWidth="1"/>
    <col min="13821" max="13821" width="13.7109375" customWidth="1"/>
    <col min="13822" max="13823" width="11.7109375" bestFit="1" customWidth="1"/>
    <col min="13824" max="13824" width="9.7109375" bestFit="1" customWidth="1"/>
    <col min="13825" max="13825" width="11.7109375" bestFit="1" customWidth="1"/>
    <col min="14068" max="14068" width="21.7109375" customWidth="1"/>
    <col min="14069" max="14069" width="16.85546875" customWidth="1"/>
    <col min="14070" max="14070" width="12" customWidth="1"/>
    <col min="14071" max="14071" width="11.5703125" customWidth="1"/>
    <col min="14072" max="14072" width="12.140625" customWidth="1"/>
    <col min="14073" max="14074" width="13" customWidth="1"/>
    <col min="14075" max="14075" width="11.85546875" customWidth="1"/>
    <col min="14076" max="14076" width="14.5703125" customWidth="1"/>
    <col min="14077" max="14077" width="13.7109375" customWidth="1"/>
    <col min="14078" max="14079" width="11.7109375" bestFit="1" customWidth="1"/>
    <col min="14080" max="14080" width="9.7109375" bestFit="1" customWidth="1"/>
    <col min="14081" max="14081" width="11.7109375" bestFit="1" customWidth="1"/>
    <col min="14324" max="14324" width="21.7109375" customWidth="1"/>
    <col min="14325" max="14325" width="16.85546875" customWidth="1"/>
    <col min="14326" max="14326" width="12" customWidth="1"/>
    <col min="14327" max="14327" width="11.5703125" customWidth="1"/>
    <col min="14328" max="14328" width="12.140625" customWidth="1"/>
    <col min="14329" max="14330" width="13" customWidth="1"/>
    <col min="14331" max="14331" width="11.85546875" customWidth="1"/>
    <col min="14332" max="14332" width="14.5703125" customWidth="1"/>
    <col min="14333" max="14333" width="13.7109375" customWidth="1"/>
    <col min="14334" max="14335" width="11.7109375" bestFit="1" customWidth="1"/>
    <col min="14336" max="14336" width="9.7109375" bestFit="1" customWidth="1"/>
    <col min="14337" max="14337" width="11.7109375" bestFit="1" customWidth="1"/>
    <col min="14580" max="14580" width="21.7109375" customWidth="1"/>
    <col min="14581" max="14581" width="16.85546875" customWidth="1"/>
    <col min="14582" max="14582" width="12" customWidth="1"/>
    <col min="14583" max="14583" width="11.5703125" customWidth="1"/>
    <col min="14584" max="14584" width="12.140625" customWidth="1"/>
    <col min="14585" max="14586" width="13" customWidth="1"/>
    <col min="14587" max="14587" width="11.85546875" customWidth="1"/>
    <col min="14588" max="14588" width="14.5703125" customWidth="1"/>
    <col min="14589" max="14589" width="13.7109375" customWidth="1"/>
    <col min="14590" max="14591" width="11.7109375" bestFit="1" customWidth="1"/>
    <col min="14592" max="14592" width="9.7109375" bestFit="1" customWidth="1"/>
    <col min="14593" max="14593" width="11.7109375" bestFit="1" customWidth="1"/>
    <col min="14836" max="14836" width="21.7109375" customWidth="1"/>
    <col min="14837" max="14837" width="16.85546875" customWidth="1"/>
    <col min="14838" max="14838" width="12" customWidth="1"/>
    <col min="14839" max="14839" width="11.5703125" customWidth="1"/>
    <col min="14840" max="14840" width="12.140625" customWidth="1"/>
    <col min="14841" max="14842" width="13" customWidth="1"/>
    <col min="14843" max="14843" width="11.85546875" customWidth="1"/>
    <col min="14844" max="14844" width="14.5703125" customWidth="1"/>
    <col min="14845" max="14845" width="13.7109375" customWidth="1"/>
    <col min="14846" max="14847" width="11.7109375" bestFit="1" customWidth="1"/>
    <col min="14848" max="14848" width="9.7109375" bestFit="1" customWidth="1"/>
    <col min="14849" max="14849" width="11.7109375" bestFit="1" customWidth="1"/>
    <col min="15092" max="15092" width="21.7109375" customWidth="1"/>
    <col min="15093" max="15093" width="16.85546875" customWidth="1"/>
    <col min="15094" max="15094" width="12" customWidth="1"/>
    <col min="15095" max="15095" width="11.5703125" customWidth="1"/>
    <col min="15096" max="15096" width="12.140625" customWidth="1"/>
    <col min="15097" max="15098" width="13" customWidth="1"/>
    <col min="15099" max="15099" width="11.85546875" customWidth="1"/>
    <col min="15100" max="15100" width="14.5703125" customWidth="1"/>
    <col min="15101" max="15101" width="13.7109375" customWidth="1"/>
    <col min="15102" max="15103" width="11.7109375" bestFit="1" customWidth="1"/>
    <col min="15104" max="15104" width="9.7109375" bestFit="1" customWidth="1"/>
    <col min="15105" max="15105" width="11.7109375" bestFit="1" customWidth="1"/>
    <col min="15348" max="15348" width="21.7109375" customWidth="1"/>
    <col min="15349" max="15349" width="16.85546875" customWidth="1"/>
    <col min="15350" max="15350" width="12" customWidth="1"/>
    <col min="15351" max="15351" width="11.5703125" customWidth="1"/>
    <col min="15352" max="15352" width="12.140625" customWidth="1"/>
    <col min="15353" max="15354" width="13" customWidth="1"/>
    <col min="15355" max="15355" width="11.85546875" customWidth="1"/>
    <col min="15356" max="15356" width="14.5703125" customWidth="1"/>
    <col min="15357" max="15357" width="13.7109375" customWidth="1"/>
    <col min="15358" max="15359" width="11.7109375" bestFit="1" customWidth="1"/>
    <col min="15360" max="15360" width="9.7109375" bestFit="1" customWidth="1"/>
    <col min="15361" max="15361" width="11.7109375" bestFit="1" customWidth="1"/>
    <col min="15604" max="15604" width="21.7109375" customWidth="1"/>
    <col min="15605" max="15605" width="16.85546875" customWidth="1"/>
    <col min="15606" max="15606" width="12" customWidth="1"/>
    <col min="15607" max="15607" width="11.5703125" customWidth="1"/>
    <col min="15608" max="15608" width="12.140625" customWidth="1"/>
    <col min="15609" max="15610" width="13" customWidth="1"/>
    <col min="15611" max="15611" width="11.85546875" customWidth="1"/>
    <col min="15612" max="15612" width="14.5703125" customWidth="1"/>
    <col min="15613" max="15613" width="13.7109375" customWidth="1"/>
    <col min="15614" max="15615" width="11.7109375" bestFit="1" customWidth="1"/>
    <col min="15616" max="15616" width="9.7109375" bestFit="1" customWidth="1"/>
    <col min="15617" max="15617" width="11.7109375" bestFit="1" customWidth="1"/>
    <col min="15860" max="15860" width="21.7109375" customWidth="1"/>
    <col min="15861" max="15861" width="16.85546875" customWidth="1"/>
    <col min="15862" max="15862" width="12" customWidth="1"/>
    <col min="15863" max="15863" width="11.5703125" customWidth="1"/>
    <col min="15864" max="15864" width="12.140625" customWidth="1"/>
    <col min="15865" max="15866" width="13" customWidth="1"/>
    <col min="15867" max="15867" width="11.85546875" customWidth="1"/>
    <col min="15868" max="15868" width="14.5703125" customWidth="1"/>
    <col min="15869" max="15869" width="13.7109375" customWidth="1"/>
    <col min="15870" max="15871" width="11.7109375" bestFit="1" customWidth="1"/>
    <col min="15872" max="15872" width="9.7109375" bestFit="1" customWidth="1"/>
    <col min="15873" max="15873" width="11.7109375" bestFit="1" customWidth="1"/>
    <col min="16116" max="16116" width="21.7109375" customWidth="1"/>
    <col min="16117" max="16117" width="16.85546875" customWidth="1"/>
    <col min="16118" max="16118" width="12" customWidth="1"/>
    <col min="16119" max="16119" width="11.5703125" customWidth="1"/>
    <col min="16120" max="16120" width="12.140625" customWidth="1"/>
    <col min="16121" max="16122" width="13" customWidth="1"/>
    <col min="16123" max="16123" width="11.85546875" customWidth="1"/>
    <col min="16124" max="16124" width="14.5703125" customWidth="1"/>
    <col min="16125" max="16125" width="13.7109375" customWidth="1"/>
    <col min="16126" max="16127" width="11.7109375" bestFit="1" customWidth="1"/>
    <col min="16128" max="16128" width="9.7109375" bestFit="1" customWidth="1"/>
    <col min="16129" max="16129" width="11.7109375" bestFit="1" customWidth="1"/>
  </cols>
  <sheetData>
    <row r="1" spans="1:14" ht="15.75" x14ac:dyDescent="0.25">
      <c r="A1" s="73" t="s">
        <v>18</v>
      </c>
      <c r="D1" s="8"/>
      <c r="E1" s="8"/>
      <c r="F1" s="8"/>
      <c r="G1" s="21"/>
      <c r="H1" s="21"/>
    </row>
    <row r="2" spans="1:14" ht="15.75" x14ac:dyDescent="0.25">
      <c r="D2" s="126" t="s">
        <v>61</v>
      </c>
      <c r="E2" s="126"/>
      <c r="F2" s="115"/>
      <c r="G2"/>
      <c r="H2" s="115"/>
    </row>
    <row r="3" spans="1:14" x14ac:dyDescent="0.25">
      <c r="D3" s="34"/>
      <c r="E3" s="34"/>
      <c r="F3" s="34"/>
      <c r="G3" s="112"/>
      <c r="H3" s="112"/>
      <c r="I3" s="34"/>
      <c r="J3" s="140"/>
    </row>
    <row r="4" spans="1:14" x14ac:dyDescent="0.25">
      <c r="B4" s="415"/>
      <c r="C4" s="415"/>
      <c r="D4" s="415"/>
      <c r="E4" s="415"/>
      <c r="F4" s="415"/>
      <c r="G4" s="415"/>
      <c r="H4" s="415"/>
      <c r="I4" s="8"/>
      <c r="J4" s="17"/>
    </row>
    <row r="5" spans="1:14" x14ac:dyDescent="0.25">
      <c r="A5" s="266" t="s">
        <v>122</v>
      </c>
      <c r="B5" s="29"/>
      <c r="C5" s="29" t="s">
        <v>17</v>
      </c>
      <c r="D5" s="257"/>
      <c r="E5" s="29" t="s">
        <v>19</v>
      </c>
      <c r="F5" s="257"/>
      <c r="G5" s="29" t="s">
        <v>41</v>
      </c>
      <c r="H5" s="257"/>
      <c r="I5" s="255" t="s">
        <v>20</v>
      </c>
      <c r="J5" s="58"/>
    </row>
    <row r="6" spans="1:14" s="11" customFormat="1" x14ac:dyDescent="0.25">
      <c r="A6" s="258" t="s">
        <v>110</v>
      </c>
      <c r="B6" s="29"/>
      <c r="C6" s="259">
        <v>791635</v>
      </c>
      <c r="D6" s="260"/>
      <c r="E6" s="260">
        <v>0</v>
      </c>
      <c r="F6" s="260"/>
      <c r="G6" s="260">
        <v>121004</v>
      </c>
      <c r="H6" s="261"/>
      <c r="I6" s="262">
        <f>C6+E6+G6</f>
        <v>912639</v>
      </c>
      <c r="J6" s="57"/>
    </row>
    <row r="7" spans="1:14" s="11" customFormat="1" x14ac:dyDescent="0.25">
      <c r="A7" s="258" t="s">
        <v>111</v>
      </c>
      <c r="B7" s="29"/>
      <c r="C7" s="259">
        <v>-102560</v>
      </c>
      <c r="D7" s="260"/>
      <c r="E7" s="260">
        <v>0</v>
      </c>
      <c r="F7" s="260"/>
      <c r="G7" s="260">
        <v>-15036</v>
      </c>
      <c r="H7" s="261"/>
      <c r="I7" s="262">
        <f>C7+E7+G7</f>
        <v>-117596</v>
      </c>
      <c r="J7" s="57"/>
    </row>
    <row r="8" spans="1:14" s="11" customFormat="1" x14ac:dyDescent="0.25">
      <c r="A8" s="258" t="s">
        <v>112</v>
      </c>
      <c r="B8" s="29"/>
      <c r="C8" s="259">
        <v>815352</v>
      </c>
      <c r="D8" s="260"/>
      <c r="E8" s="260">
        <v>0</v>
      </c>
      <c r="F8" s="260"/>
      <c r="G8" s="260">
        <v>166112</v>
      </c>
      <c r="H8" s="261"/>
      <c r="I8" s="262">
        <f>C8+E8+G8</f>
        <v>981464</v>
      </c>
      <c r="J8" s="57"/>
    </row>
    <row r="9" spans="1:14" s="11" customFormat="1" x14ac:dyDescent="0.25">
      <c r="A9" s="258" t="s">
        <v>113</v>
      </c>
      <c r="B9" s="29"/>
      <c r="C9" s="259">
        <v>766636</v>
      </c>
      <c r="D9" s="260"/>
      <c r="E9" s="260">
        <v>0</v>
      </c>
      <c r="F9" s="260"/>
      <c r="G9" s="260">
        <v>148928</v>
      </c>
      <c r="H9" s="261"/>
      <c r="I9" s="262">
        <f>C9+E9+G9</f>
        <v>915564</v>
      </c>
      <c r="J9" s="57"/>
    </row>
    <row r="10" spans="1:14" ht="16.5" thickBot="1" x14ac:dyDescent="0.3">
      <c r="A10" s="264" t="s">
        <v>117</v>
      </c>
      <c r="B10" s="29"/>
      <c r="C10" s="263">
        <f>SUM(C6:C9)</f>
        <v>2271063</v>
      </c>
      <c r="D10" s="263"/>
      <c r="E10" s="263">
        <f>SUM(E6:E9)</f>
        <v>0</v>
      </c>
      <c r="F10" s="263"/>
      <c r="G10" s="263">
        <f>SUM(G6:G9)</f>
        <v>421008</v>
      </c>
      <c r="H10" s="263"/>
      <c r="I10" s="263">
        <f>SUM(I6:I9)</f>
        <v>2692071</v>
      </c>
      <c r="J10" s="57"/>
      <c r="K10" s="76"/>
      <c r="L10" s="8"/>
      <c r="N10" s="8"/>
    </row>
    <row r="11" spans="1:14" ht="15.75" thickBot="1" x14ac:dyDescent="0.3">
      <c r="A11" s="254"/>
      <c r="B11" s="416"/>
      <c r="C11" s="417"/>
      <c r="D11" s="416" t="s">
        <v>15</v>
      </c>
      <c r="E11" s="417"/>
      <c r="F11" s="416" t="s">
        <v>42</v>
      </c>
      <c r="G11" s="417"/>
      <c r="H11" s="416" t="s">
        <v>20</v>
      </c>
      <c r="I11" s="417"/>
      <c r="J11" s="413" t="s">
        <v>121</v>
      </c>
    </row>
    <row r="12" spans="1:14" ht="26.25" x14ac:dyDescent="0.25">
      <c r="A12" s="265" t="s">
        <v>123</v>
      </c>
      <c r="B12" s="24" t="s">
        <v>21</v>
      </c>
      <c r="C12" s="24" t="s">
        <v>22</v>
      </c>
      <c r="D12" s="24" t="s">
        <v>21</v>
      </c>
      <c r="E12" s="24" t="s">
        <v>22</v>
      </c>
      <c r="F12" s="24" t="s">
        <v>21</v>
      </c>
      <c r="G12" s="24" t="s">
        <v>22</v>
      </c>
      <c r="H12" s="24" t="s">
        <v>21</v>
      </c>
      <c r="I12" s="77" t="s">
        <v>22</v>
      </c>
      <c r="J12" s="414"/>
      <c r="N12" s="8"/>
    </row>
    <row r="13" spans="1:14" s="52" customFormat="1" x14ac:dyDescent="0.25">
      <c r="A13" s="141" t="s">
        <v>23</v>
      </c>
      <c r="B13" s="45"/>
      <c r="C13" s="45">
        <v>737791</v>
      </c>
      <c r="D13" s="45"/>
      <c r="E13" s="45">
        <v>0</v>
      </c>
      <c r="F13" s="45"/>
      <c r="G13" s="45">
        <v>123152</v>
      </c>
      <c r="H13" s="30"/>
      <c r="I13" s="78">
        <f>C13+E13+G13</f>
        <v>860943</v>
      </c>
      <c r="J13" s="142">
        <f>571169.44+437271.53</f>
        <v>1008440.97</v>
      </c>
      <c r="K13" s="33"/>
      <c r="L13" s="33"/>
    </row>
    <row r="14" spans="1:14" s="52" customFormat="1" x14ac:dyDescent="0.25">
      <c r="A14" s="141" t="s">
        <v>24</v>
      </c>
      <c r="B14" s="143"/>
      <c r="C14" s="45">
        <f>1029*641</f>
        <v>659589</v>
      </c>
      <c r="D14" s="45"/>
      <c r="E14" s="45"/>
      <c r="F14" s="45"/>
      <c r="G14" s="45">
        <f>176*716</f>
        <v>126016</v>
      </c>
      <c r="H14" s="30"/>
      <c r="I14" s="78">
        <f>C14+E14+G14</f>
        <v>785605</v>
      </c>
      <c r="J14" s="142">
        <f>228353.56+601288.17</f>
        <v>829641.73</v>
      </c>
      <c r="L14" s="241"/>
    </row>
    <row r="15" spans="1:14" s="52" customFormat="1" x14ac:dyDescent="0.25">
      <c r="A15" s="141" t="s">
        <v>25</v>
      </c>
      <c r="B15" s="45"/>
      <c r="C15" s="45">
        <f>1090*641</f>
        <v>698690</v>
      </c>
      <c r="D15" s="45"/>
      <c r="E15" s="45"/>
      <c r="F15" s="45"/>
      <c r="G15" s="45">
        <f>195*716</f>
        <v>139620</v>
      </c>
      <c r="H15" s="30"/>
      <c r="I15" s="78">
        <f>C15+E15+G15</f>
        <v>838310</v>
      </c>
      <c r="J15" s="142">
        <v>782380.28</v>
      </c>
    </row>
    <row r="16" spans="1:14" s="33" customFormat="1" x14ac:dyDescent="0.25">
      <c r="A16" s="68" t="s">
        <v>27</v>
      </c>
      <c r="B16" s="183"/>
      <c r="C16" s="183">
        <f>SUM(C13:C15)</f>
        <v>2096070</v>
      </c>
      <c r="D16" s="183"/>
      <c r="E16" s="183">
        <f>SUM(E13:E15)</f>
        <v>0</v>
      </c>
      <c r="F16" s="183"/>
      <c r="G16" s="183">
        <f>SUM(G13:G15)</f>
        <v>388788</v>
      </c>
      <c r="H16" s="183"/>
      <c r="I16" s="278">
        <f>I13+I14+I15</f>
        <v>2484858</v>
      </c>
      <c r="J16" s="145">
        <f>SUM(J13:J15)</f>
        <v>2620462.98</v>
      </c>
      <c r="K16" s="32"/>
      <c r="L16" s="32"/>
    </row>
    <row r="17" spans="1:17" x14ac:dyDescent="0.25">
      <c r="A17" s="25"/>
      <c r="B17" s="127"/>
      <c r="C17" s="18"/>
      <c r="D17" s="18"/>
      <c r="E17" s="18"/>
      <c r="F17" s="18"/>
      <c r="G17" s="18"/>
      <c r="H17" s="30"/>
      <c r="I17" s="78">
        <f>C17+E17+G17</f>
        <v>0</v>
      </c>
      <c r="J17" s="197"/>
      <c r="K17" s="33"/>
      <c r="L17" s="241"/>
    </row>
    <row r="18" spans="1:17" x14ac:dyDescent="0.25">
      <c r="A18" s="25"/>
      <c r="B18" s="45"/>
      <c r="C18" s="18"/>
      <c r="D18" s="18"/>
      <c r="E18" s="18"/>
      <c r="F18" s="18"/>
      <c r="G18" s="18"/>
      <c r="H18" s="30"/>
      <c r="I18" s="78">
        <f>C18+E18+G18</f>
        <v>0</v>
      </c>
      <c r="J18" s="197"/>
      <c r="K18" s="33"/>
      <c r="L18" s="33"/>
      <c r="M18" s="33"/>
      <c r="N18" s="33"/>
      <c r="O18" s="33"/>
      <c r="P18" s="33"/>
      <c r="Q18" s="33"/>
    </row>
    <row r="19" spans="1:17" x14ac:dyDescent="0.25">
      <c r="A19" s="25"/>
      <c r="B19" s="56"/>
      <c r="C19" s="18"/>
      <c r="D19" s="18"/>
      <c r="E19" s="18"/>
      <c r="F19" s="18"/>
      <c r="G19" s="18"/>
      <c r="H19" s="30"/>
      <c r="I19" s="78">
        <f>C19+E19+G19</f>
        <v>0</v>
      </c>
      <c r="J19" s="142"/>
      <c r="K19" s="33"/>
      <c r="L19" s="33"/>
      <c r="M19" s="33"/>
      <c r="N19" s="33"/>
    </row>
    <row r="20" spans="1:17" s="33" customFormat="1" x14ac:dyDescent="0.25">
      <c r="A20" s="84" t="s">
        <v>31</v>
      </c>
      <c r="B20" s="85"/>
      <c r="C20" s="85">
        <f>SUM(C17:C19)</f>
        <v>0</v>
      </c>
      <c r="D20" s="85"/>
      <c r="E20" s="85">
        <f>E17+E18+E19</f>
        <v>0</v>
      </c>
      <c r="F20" s="85"/>
      <c r="G20" s="85">
        <f>SUM(G17:G19)</f>
        <v>0</v>
      </c>
      <c r="H20" s="85"/>
      <c r="I20" s="121">
        <f>SUM(I17:I19)</f>
        <v>0</v>
      </c>
      <c r="J20" s="144">
        <f>SUM(J17:J19)</f>
        <v>0</v>
      </c>
      <c r="K20" s="32"/>
      <c r="L20" s="32"/>
    </row>
    <row r="21" spans="1:17" s="33" customFormat="1" x14ac:dyDescent="0.25">
      <c r="A21" s="84" t="s">
        <v>75</v>
      </c>
      <c r="B21" s="85"/>
      <c r="C21" s="85">
        <f>C16+C20</f>
        <v>2096070</v>
      </c>
      <c r="D21" s="85"/>
      <c r="E21" s="85"/>
      <c r="F21" s="85"/>
      <c r="G21" s="85">
        <f>G16+G20</f>
        <v>388788</v>
      </c>
      <c r="H21" s="85"/>
      <c r="I21" s="121">
        <f>I16+I20</f>
        <v>2484858</v>
      </c>
      <c r="J21" s="144"/>
      <c r="K21" s="32"/>
      <c r="L21" s="32"/>
    </row>
    <row r="22" spans="1:17" x14ac:dyDescent="0.25">
      <c r="A22" s="25" t="s">
        <v>32</v>
      </c>
      <c r="B22" s="18"/>
      <c r="C22" s="31"/>
      <c r="D22" s="18"/>
      <c r="E22" s="31"/>
      <c r="F22" s="18"/>
      <c r="G22" s="18"/>
      <c r="H22" s="30"/>
      <c r="I22" s="78">
        <f>C22+E22+G22</f>
        <v>0</v>
      </c>
      <c r="J22" s="142"/>
      <c r="K22" s="33"/>
      <c r="L22" s="241"/>
    </row>
    <row r="23" spans="1:17" x14ac:dyDescent="0.25">
      <c r="A23" s="25" t="s">
        <v>33</v>
      </c>
      <c r="B23" s="17"/>
      <c r="C23" s="18"/>
      <c r="D23" s="18"/>
      <c r="E23" s="18"/>
      <c r="F23" s="18"/>
      <c r="G23" s="18"/>
      <c r="H23" s="30"/>
      <c r="I23" s="78">
        <f>C23+E23+G23</f>
        <v>0</v>
      </c>
      <c r="J23" s="142"/>
      <c r="K23" s="32"/>
      <c r="L23" s="243"/>
      <c r="M23" s="8"/>
      <c r="O23" s="8"/>
    </row>
    <row r="24" spans="1:17" x14ac:dyDescent="0.25">
      <c r="A24" s="25" t="s">
        <v>34</v>
      </c>
      <c r="B24" s="18"/>
      <c r="C24" s="18"/>
      <c r="D24" s="18"/>
      <c r="E24" s="18"/>
      <c r="F24" s="18"/>
      <c r="G24" s="18"/>
      <c r="H24" s="30"/>
      <c r="I24" s="78">
        <f>C24+E24+G24</f>
        <v>0</v>
      </c>
      <c r="J24" s="142"/>
      <c r="K24" s="32"/>
      <c r="L24" s="243"/>
    </row>
    <row r="25" spans="1:17" s="33" customFormat="1" x14ac:dyDescent="0.25">
      <c r="A25" s="54" t="s">
        <v>49</v>
      </c>
      <c r="B25" s="55"/>
      <c r="C25" s="55"/>
      <c r="D25" s="55"/>
      <c r="E25" s="55"/>
      <c r="F25" s="55"/>
      <c r="G25" s="55"/>
      <c r="H25" s="56"/>
      <c r="I25" s="278">
        <f>C25+E25+G25</f>
        <v>0</v>
      </c>
      <c r="J25" s="146"/>
      <c r="K25" s="277"/>
    </row>
    <row r="26" spans="1:17" x14ac:dyDescent="0.25">
      <c r="A26" s="82" t="s">
        <v>35</v>
      </c>
      <c r="B26" s="83"/>
      <c r="C26" s="83">
        <f>SUM(C22:C25)</f>
        <v>0</v>
      </c>
      <c r="D26" s="83"/>
      <c r="E26" s="83">
        <f>SUM(E22:E25)</f>
        <v>0</v>
      </c>
      <c r="F26" s="83"/>
      <c r="G26" s="83">
        <f>SUM(G22:G25)</f>
        <v>0</v>
      </c>
      <c r="H26" s="83"/>
      <c r="I26" s="276">
        <f>SUM(I22:I25)</f>
        <v>0</v>
      </c>
      <c r="J26" s="147">
        <f>SUM(J22:J25)</f>
        <v>0</v>
      </c>
      <c r="K26" s="8"/>
      <c r="L26" s="8"/>
    </row>
    <row r="27" spans="1:17" s="138" customFormat="1" x14ac:dyDescent="0.25">
      <c r="A27" s="84" t="s">
        <v>55</v>
      </c>
      <c r="B27" s="85"/>
      <c r="C27" s="85">
        <f>C21+C26</f>
        <v>2096070</v>
      </c>
      <c r="D27" s="85"/>
      <c r="E27" s="85">
        <f>E21+E26</f>
        <v>0</v>
      </c>
      <c r="F27" s="85"/>
      <c r="G27" s="85">
        <f>G21+G26</f>
        <v>388788</v>
      </c>
      <c r="H27" s="85"/>
      <c r="I27" s="85">
        <f>I21+I26</f>
        <v>2484858</v>
      </c>
      <c r="J27" s="148">
        <f>J16+J20+J26</f>
        <v>2620462.98</v>
      </c>
      <c r="K27" s="137"/>
      <c r="L27" s="137"/>
    </row>
    <row r="28" spans="1:17" x14ac:dyDescent="0.25">
      <c r="A28" s="25" t="s">
        <v>36</v>
      </c>
      <c r="B28" s="17"/>
      <c r="C28" s="18"/>
      <c r="D28" s="18"/>
      <c r="E28" s="18"/>
      <c r="F28" s="18"/>
      <c r="G28" s="18"/>
      <c r="H28" s="26"/>
      <c r="I28" s="78">
        <f>C28+E28+G28</f>
        <v>0</v>
      </c>
      <c r="J28" s="142"/>
      <c r="K28" s="32"/>
      <c r="L28" s="32"/>
      <c r="N28" s="8"/>
      <c r="O28" s="8"/>
    </row>
    <row r="29" spans="1:17" x14ac:dyDescent="0.25">
      <c r="A29" s="25" t="s">
        <v>37</v>
      </c>
      <c r="B29" s="18"/>
      <c r="C29" s="18"/>
      <c r="D29" s="18"/>
      <c r="E29" s="18"/>
      <c r="F29" s="18"/>
      <c r="G29" s="18"/>
      <c r="H29" s="30"/>
      <c r="I29" s="80">
        <f>C29+E29+G29</f>
        <v>0</v>
      </c>
      <c r="J29" s="142"/>
      <c r="K29" s="32"/>
      <c r="L29" s="8"/>
    </row>
    <row r="30" spans="1:17" x14ac:dyDescent="0.25">
      <c r="A30" s="25" t="s">
        <v>38</v>
      </c>
      <c r="B30" s="18"/>
      <c r="C30" s="18"/>
      <c r="D30" s="18"/>
      <c r="E30" s="55"/>
      <c r="F30" s="18"/>
      <c r="G30" s="18"/>
      <c r="H30" s="26"/>
      <c r="I30" s="80">
        <f>C30+E30+G30</f>
        <v>0</v>
      </c>
      <c r="J30" s="142"/>
      <c r="K30" s="8"/>
      <c r="L30" s="8"/>
    </row>
    <row r="31" spans="1:17" x14ac:dyDescent="0.25">
      <c r="A31" s="25" t="s">
        <v>57</v>
      </c>
      <c r="B31" s="18"/>
      <c r="C31" s="18"/>
      <c r="D31" s="18"/>
      <c r="E31" s="18"/>
      <c r="F31" s="18"/>
      <c r="G31" s="18"/>
      <c r="H31" s="26"/>
      <c r="I31" s="80">
        <f>C31+E31+G31</f>
        <v>0</v>
      </c>
      <c r="J31" s="149"/>
      <c r="L31" s="8"/>
      <c r="O31" s="8"/>
    </row>
    <row r="32" spans="1:17" x14ac:dyDescent="0.25">
      <c r="A32" s="27" t="s">
        <v>40</v>
      </c>
      <c r="B32" s="28"/>
      <c r="C32" s="28">
        <f t="shared" ref="C32:I32" si="0">SUM(C28:C31)</f>
        <v>0</v>
      </c>
      <c r="D32" s="28"/>
      <c r="E32" s="28">
        <f t="shared" si="0"/>
        <v>0</v>
      </c>
      <c r="F32" s="28"/>
      <c r="G32" s="28">
        <f t="shared" si="0"/>
        <v>0</v>
      </c>
      <c r="H32" s="28"/>
      <c r="I32" s="79">
        <f t="shared" si="0"/>
        <v>0</v>
      </c>
      <c r="J32" s="150">
        <f>SUM(J28:J30)</f>
        <v>0</v>
      </c>
      <c r="M32" s="8"/>
    </row>
    <row r="33" spans="1:15" x14ac:dyDescent="0.25">
      <c r="A33" s="71" t="s">
        <v>118</v>
      </c>
      <c r="B33" s="72"/>
      <c r="C33" s="72">
        <f>C27+C32</f>
        <v>2096070</v>
      </c>
      <c r="D33" s="72"/>
      <c r="E33" s="72">
        <f>E27+E32</f>
        <v>0</v>
      </c>
      <c r="F33" s="72"/>
      <c r="G33" s="72">
        <f>G27+G32</f>
        <v>388788</v>
      </c>
      <c r="H33" s="72"/>
      <c r="I33" s="280">
        <f>C33+E33+G33</f>
        <v>2484858</v>
      </c>
      <c r="J33" s="285">
        <f>J27+J32</f>
        <v>2620462.98</v>
      </c>
      <c r="K33" s="8"/>
    </row>
    <row r="34" spans="1:15" x14ac:dyDescent="0.25">
      <c r="A34" s="117" t="s">
        <v>119</v>
      </c>
      <c r="B34" s="118"/>
      <c r="C34" s="122">
        <v>2271063</v>
      </c>
      <c r="D34" s="122"/>
      <c r="E34" s="122">
        <v>0</v>
      </c>
      <c r="F34" s="122"/>
      <c r="G34" s="122">
        <v>421008</v>
      </c>
      <c r="H34" s="122"/>
      <c r="I34" s="124">
        <f>C34+E34+G34</f>
        <v>2692071</v>
      </c>
      <c r="J34" s="154">
        <v>2620462.98</v>
      </c>
      <c r="K34" s="8"/>
    </row>
    <row r="35" spans="1:15" s="33" customFormat="1" ht="15.75" thickBot="1" x14ac:dyDescent="0.3">
      <c r="A35" s="177" t="s">
        <v>127</v>
      </c>
      <c r="B35" s="89"/>
      <c r="C35" s="90">
        <f>C34-C33</f>
        <v>174993</v>
      </c>
      <c r="D35" s="90"/>
      <c r="E35" s="90">
        <f>E34-E33</f>
        <v>0</v>
      </c>
      <c r="F35" s="90"/>
      <c r="G35" s="90">
        <f>G34-G33</f>
        <v>32220</v>
      </c>
      <c r="H35" s="90"/>
      <c r="I35" s="87">
        <f>C35+E35+G35</f>
        <v>207213</v>
      </c>
      <c r="J35" s="151">
        <f>J34-J33</f>
        <v>0</v>
      </c>
      <c r="L35" s="32"/>
    </row>
    <row r="36" spans="1:15" x14ac:dyDescent="0.25">
      <c r="C36" s="17"/>
      <c r="D36" s="17"/>
      <c r="E36" s="17"/>
      <c r="F36" s="17"/>
      <c r="G36" s="17"/>
      <c r="H36" s="17"/>
      <c r="I36" s="36"/>
      <c r="J36" s="36"/>
      <c r="O36" s="8"/>
    </row>
    <row r="37" spans="1:15" x14ac:dyDescent="0.25">
      <c r="B37" s="17"/>
      <c r="C37" s="8"/>
      <c r="D37" s="8"/>
      <c r="E37" s="8"/>
      <c r="F37" s="8"/>
      <c r="G37" s="8"/>
      <c r="H37" s="8"/>
      <c r="I37" s="8"/>
      <c r="J37" s="17"/>
    </row>
    <row r="38" spans="1:15" s="37" customFormat="1" ht="12.75" x14ac:dyDescent="0.2">
      <c r="B38" s="39"/>
      <c r="C38" s="38"/>
      <c r="D38" s="38"/>
      <c r="E38" s="38"/>
      <c r="F38" s="38"/>
      <c r="G38" s="38"/>
      <c r="H38" s="38"/>
      <c r="I38" s="116"/>
      <c r="J38" s="40"/>
    </row>
    <row r="39" spans="1:15" x14ac:dyDescent="0.25">
      <c r="B39" s="17"/>
      <c r="C39" s="8"/>
      <c r="D39" s="8"/>
      <c r="E39" s="8"/>
      <c r="F39" s="8"/>
      <c r="H39" s="21"/>
      <c r="I39" s="8"/>
      <c r="J39" s="17"/>
    </row>
    <row r="40" spans="1:15" x14ac:dyDescent="0.25">
      <c r="B40" s="17"/>
      <c r="C40" s="34"/>
      <c r="D40" s="34"/>
      <c r="E40" s="8"/>
      <c r="F40" s="34"/>
      <c r="G40" s="21"/>
      <c r="H40" s="21"/>
      <c r="I40" s="8"/>
      <c r="J40" s="17"/>
    </row>
    <row r="41" spans="1:15" x14ac:dyDescent="0.25">
      <c r="B41" s="17"/>
      <c r="C41" s="8"/>
      <c r="D41" s="8"/>
      <c r="E41" s="8"/>
      <c r="F41" s="8"/>
      <c r="H41" s="21"/>
      <c r="I41" s="8"/>
      <c r="J41" s="17"/>
    </row>
    <row r="42" spans="1:15" ht="11.25" customHeight="1" x14ac:dyDescent="0.25">
      <c r="E42" s="8"/>
      <c r="F42" s="8"/>
    </row>
    <row r="43" spans="1:15" x14ac:dyDescent="0.25">
      <c r="C43" s="8"/>
      <c r="D43" s="66"/>
      <c r="E43" s="8"/>
      <c r="F43" s="8"/>
      <c r="G43" s="21"/>
      <c r="H43" s="21"/>
      <c r="I43" s="8"/>
      <c r="J43" s="17"/>
    </row>
    <row r="44" spans="1:15" x14ac:dyDescent="0.25">
      <c r="C44" s="8"/>
      <c r="F44" s="8"/>
      <c r="H44" s="21"/>
      <c r="I44" s="8"/>
      <c r="J44" s="17"/>
    </row>
    <row r="45" spans="1:15" x14ac:dyDescent="0.25">
      <c r="C45" s="8"/>
      <c r="D45" s="59"/>
      <c r="F45" s="8"/>
      <c r="G45" s="8"/>
      <c r="H45" s="8"/>
    </row>
    <row r="46" spans="1:15" x14ac:dyDescent="0.25">
      <c r="B46"/>
      <c r="C46" s="8"/>
      <c r="D46" s="34"/>
    </row>
    <row r="47" spans="1:15" x14ac:dyDescent="0.25">
      <c r="B47"/>
      <c r="C47" s="8"/>
      <c r="D47" s="8"/>
      <c r="E47" s="8"/>
      <c r="F47" s="8"/>
      <c r="H47" s="21"/>
      <c r="J47"/>
    </row>
    <row r="50" spans="2:10" x14ac:dyDescent="0.25">
      <c r="B50"/>
      <c r="D50" s="8"/>
      <c r="E50" s="8"/>
      <c r="F50" s="8"/>
      <c r="J50"/>
    </row>
    <row r="52" spans="2:10" x14ac:dyDescent="0.25">
      <c r="B52"/>
      <c r="H52" s="21"/>
      <c r="J52"/>
    </row>
  </sheetData>
  <mergeCells count="6">
    <mergeCell ref="J11:J12"/>
    <mergeCell ref="B4:H4"/>
    <mergeCell ref="B11:C11"/>
    <mergeCell ref="D11:E11"/>
    <mergeCell ref="F11:G11"/>
    <mergeCell ref="H11:I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55"/>
  <sheetViews>
    <sheetView topLeftCell="A22" workbookViewId="0">
      <selection activeCell="A38" sqref="A38"/>
    </sheetView>
  </sheetViews>
  <sheetFormatPr defaultRowHeight="15" x14ac:dyDescent="0.25"/>
  <cols>
    <col min="1" max="1" width="25.5703125" customWidth="1"/>
    <col min="2" max="2" width="14" customWidth="1"/>
    <col min="3" max="3" width="14.7109375" style="139" customWidth="1"/>
    <col min="4" max="4" width="15" style="139" customWidth="1"/>
    <col min="5" max="5" width="13.7109375" style="139" customWidth="1"/>
    <col min="6" max="6" width="14" style="139" customWidth="1"/>
    <col min="7" max="7" width="12.7109375" style="35" customWidth="1"/>
    <col min="8" max="8" width="13.140625" style="35" customWidth="1"/>
    <col min="9" max="9" width="15.5703125" style="139" customWidth="1"/>
    <col min="10" max="10" width="15.140625" style="139" customWidth="1"/>
    <col min="11" max="11" width="11.7109375" bestFit="1" customWidth="1"/>
    <col min="12" max="12" width="21" customWidth="1"/>
    <col min="235" max="235" width="21.7109375" customWidth="1"/>
    <col min="236" max="236" width="16.85546875" customWidth="1"/>
    <col min="237" max="237" width="12" customWidth="1"/>
    <col min="238" max="238" width="11.5703125" customWidth="1"/>
    <col min="239" max="239" width="12.140625" customWidth="1"/>
    <col min="240" max="241" width="13" customWidth="1"/>
    <col min="242" max="242" width="11.85546875" customWidth="1"/>
    <col min="243" max="243" width="14.5703125" customWidth="1"/>
    <col min="244" max="244" width="13.7109375" customWidth="1"/>
    <col min="245" max="246" width="11.7109375" bestFit="1" customWidth="1"/>
    <col min="247" max="247" width="9.7109375" bestFit="1" customWidth="1"/>
    <col min="248" max="248" width="11.7109375" bestFit="1" customWidth="1"/>
    <col min="491" max="491" width="21.7109375" customWidth="1"/>
    <col min="492" max="492" width="16.85546875" customWidth="1"/>
    <col min="493" max="493" width="12" customWidth="1"/>
    <col min="494" max="494" width="11.5703125" customWidth="1"/>
    <col min="495" max="495" width="12.140625" customWidth="1"/>
    <col min="496" max="497" width="13" customWidth="1"/>
    <col min="498" max="498" width="11.85546875" customWidth="1"/>
    <col min="499" max="499" width="14.5703125" customWidth="1"/>
    <col min="500" max="500" width="13.7109375" customWidth="1"/>
    <col min="501" max="502" width="11.7109375" bestFit="1" customWidth="1"/>
    <col min="503" max="503" width="9.7109375" bestFit="1" customWidth="1"/>
    <col min="504" max="504" width="11.7109375" bestFit="1" customWidth="1"/>
    <col min="747" max="747" width="21.7109375" customWidth="1"/>
    <col min="748" max="748" width="16.85546875" customWidth="1"/>
    <col min="749" max="749" width="12" customWidth="1"/>
    <col min="750" max="750" width="11.5703125" customWidth="1"/>
    <col min="751" max="751" width="12.140625" customWidth="1"/>
    <col min="752" max="753" width="13" customWidth="1"/>
    <col min="754" max="754" width="11.85546875" customWidth="1"/>
    <col min="755" max="755" width="14.5703125" customWidth="1"/>
    <col min="756" max="756" width="13.7109375" customWidth="1"/>
    <col min="757" max="758" width="11.7109375" bestFit="1" customWidth="1"/>
    <col min="759" max="759" width="9.7109375" bestFit="1" customWidth="1"/>
    <col min="760" max="760" width="11.7109375" bestFit="1" customWidth="1"/>
    <col min="1003" max="1003" width="21.7109375" customWidth="1"/>
    <col min="1004" max="1004" width="16.85546875" customWidth="1"/>
    <col min="1005" max="1005" width="12" customWidth="1"/>
    <col min="1006" max="1006" width="11.5703125" customWidth="1"/>
    <col min="1007" max="1007" width="12.140625" customWidth="1"/>
    <col min="1008" max="1009" width="13" customWidth="1"/>
    <col min="1010" max="1010" width="11.85546875" customWidth="1"/>
    <col min="1011" max="1011" width="14.5703125" customWidth="1"/>
    <col min="1012" max="1012" width="13.7109375" customWidth="1"/>
    <col min="1013" max="1014" width="11.7109375" bestFit="1" customWidth="1"/>
    <col min="1015" max="1015" width="9.7109375" bestFit="1" customWidth="1"/>
    <col min="1016" max="1016" width="11.7109375" bestFit="1" customWidth="1"/>
    <col min="1259" max="1259" width="21.7109375" customWidth="1"/>
    <col min="1260" max="1260" width="16.85546875" customWidth="1"/>
    <col min="1261" max="1261" width="12" customWidth="1"/>
    <col min="1262" max="1262" width="11.5703125" customWidth="1"/>
    <col min="1263" max="1263" width="12.140625" customWidth="1"/>
    <col min="1264" max="1265" width="13" customWidth="1"/>
    <col min="1266" max="1266" width="11.85546875" customWidth="1"/>
    <col min="1267" max="1267" width="14.5703125" customWidth="1"/>
    <col min="1268" max="1268" width="13.7109375" customWidth="1"/>
    <col min="1269" max="1270" width="11.7109375" bestFit="1" customWidth="1"/>
    <col min="1271" max="1271" width="9.7109375" bestFit="1" customWidth="1"/>
    <col min="1272" max="1272" width="11.7109375" bestFit="1" customWidth="1"/>
    <col min="1515" max="1515" width="21.7109375" customWidth="1"/>
    <col min="1516" max="1516" width="16.85546875" customWidth="1"/>
    <col min="1517" max="1517" width="12" customWidth="1"/>
    <col min="1518" max="1518" width="11.5703125" customWidth="1"/>
    <col min="1519" max="1519" width="12.140625" customWidth="1"/>
    <col min="1520" max="1521" width="13" customWidth="1"/>
    <col min="1522" max="1522" width="11.85546875" customWidth="1"/>
    <col min="1523" max="1523" width="14.5703125" customWidth="1"/>
    <col min="1524" max="1524" width="13.7109375" customWidth="1"/>
    <col min="1525" max="1526" width="11.7109375" bestFit="1" customWidth="1"/>
    <col min="1527" max="1527" width="9.7109375" bestFit="1" customWidth="1"/>
    <col min="1528" max="1528" width="11.7109375" bestFit="1" customWidth="1"/>
    <col min="1771" max="1771" width="21.7109375" customWidth="1"/>
    <col min="1772" max="1772" width="16.85546875" customWidth="1"/>
    <col min="1773" max="1773" width="12" customWidth="1"/>
    <col min="1774" max="1774" width="11.5703125" customWidth="1"/>
    <col min="1775" max="1775" width="12.140625" customWidth="1"/>
    <col min="1776" max="1777" width="13" customWidth="1"/>
    <col min="1778" max="1778" width="11.85546875" customWidth="1"/>
    <col min="1779" max="1779" width="14.5703125" customWidth="1"/>
    <col min="1780" max="1780" width="13.7109375" customWidth="1"/>
    <col min="1781" max="1782" width="11.7109375" bestFit="1" customWidth="1"/>
    <col min="1783" max="1783" width="9.7109375" bestFit="1" customWidth="1"/>
    <col min="1784" max="1784" width="11.7109375" bestFit="1" customWidth="1"/>
    <col min="2027" max="2027" width="21.7109375" customWidth="1"/>
    <col min="2028" max="2028" width="16.85546875" customWidth="1"/>
    <col min="2029" max="2029" width="12" customWidth="1"/>
    <col min="2030" max="2030" width="11.5703125" customWidth="1"/>
    <col min="2031" max="2031" width="12.140625" customWidth="1"/>
    <col min="2032" max="2033" width="13" customWidth="1"/>
    <col min="2034" max="2034" width="11.85546875" customWidth="1"/>
    <col min="2035" max="2035" width="14.5703125" customWidth="1"/>
    <col min="2036" max="2036" width="13.7109375" customWidth="1"/>
    <col min="2037" max="2038" width="11.7109375" bestFit="1" customWidth="1"/>
    <col min="2039" max="2039" width="9.7109375" bestFit="1" customWidth="1"/>
    <col min="2040" max="2040" width="11.7109375" bestFit="1" customWidth="1"/>
    <col min="2283" max="2283" width="21.7109375" customWidth="1"/>
    <col min="2284" max="2284" width="16.85546875" customWidth="1"/>
    <col min="2285" max="2285" width="12" customWidth="1"/>
    <col min="2286" max="2286" width="11.5703125" customWidth="1"/>
    <col min="2287" max="2287" width="12.140625" customWidth="1"/>
    <col min="2288" max="2289" width="13" customWidth="1"/>
    <col min="2290" max="2290" width="11.85546875" customWidth="1"/>
    <col min="2291" max="2291" width="14.5703125" customWidth="1"/>
    <col min="2292" max="2292" width="13.7109375" customWidth="1"/>
    <col min="2293" max="2294" width="11.7109375" bestFit="1" customWidth="1"/>
    <col min="2295" max="2295" width="9.7109375" bestFit="1" customWidth="1"/>
    <col min="2296" max="2296" width="11.7109375" bestFit="1" customWidth="1"/>
    <col min="2539" max="2539" width="21.7109375" customWidth="1"/>
    <col min="2540" max="2540" width="16.85546875" customWidth="1"/>
    <col min="2541" max="2541" width="12" customWidth="1"/>
    <col min="2542" max="2542" width="11.5703125" customWidth="1"/>
    <col min="2543" max="2543" width="12.140625" customWidth="1"/>
    <col min="2544" max="2545" width="13" customWidth="1"/>
    <col min="2546" max="2546" width="11.85546875" customWidth="1"/>
    <col min="2547" max="2547" width="14.5703125" customWidth="1"/>
    <col min="2548" max="2548" width="13.7109375" customWidth="1"/>
    <col min="2549" max="2550" width="11.7109375" bestFit="1" customWidth="1"/>
    <col min="2551" max="2551" width="9.7109375" bestFit="1" customWidth="1"/>
    <col min="2552" max="2552" width="11.7109375" bestFit="1" customWidth="1"/>
    <col min="2795" max="2795" width="21.7109375" customWidth="1"/>
    <col min="2796" max="2796" width="16.85546875" customWidth="1"/>
    <col min="2797" max="2797" width="12" customWidth="1"/>
    <col min="2798" max="2798" width="11.5703125" customWidth="1"/>
    <col min="2799" max="2799" width="12.140625" customWidth="1"/>
    <col min="2800" max="2801" width="13" customWidth="1"/>
    <col min="2802" max="2802" width="11.85546875" customWidth="1"/>
    <col min="2803" max="2803" width="14.5703125" customWidth="1"/>
    <col min="2804" max="2804" width="13.7109375" customWidth="1"/>
    <col min="2805" max="2806" width="11.7109375" bestFit="1" customWidth="1"/>
    <col min="2807" max="2807" width="9.7109375" bestFit="1" customWidth="1"/>
    <col min="2808" max="2808" width="11.7109375" bestFit="1" customWidth="1"/>
    <col min="3051" max="3051" width="21.7109375" customWidth="1"/>
    <col min="3052" max="3052" width="16.85546875" customWidth="1"/>
    <col min="3053" max="3053" width="12" customWidth="1"/>
    <col min="3054" max="3054" width="11.5703125" customWidth="1"/>
    <col min="3055" max="3055" width="12.140625" customWidth="1"/>
    <col min="3056" max="3057" width="13" customWidth="1"/>
    <col min="3058" max="3058" width="11.85546875" customWidth="1"/>
    <col min="3059" max="3059" width="14.5703125" customWidth="1"/>
    <col min="3060" max="3060" width="13.7109375" customWidth="1"/>
    <col min="3061" max="3062" width="11.7109375" bestFit="1" customWidth="1"/>
    <col min="3063" max="3063" width="9.7109375" bestFit="1" customWidth="1"/>
    <col min="3064" max="3064" width="11.7109375" bestFit="1" customWidth="1"/>
    <col min="3307" max="3307" width="21.7109375" customWidth="1"/>
    <col min="3308" max="3308" width="16.85546875" customWidth="1"/>
    <col min="3309" max="3309" width="12" customWidth="1"/>
    <col min="3310" max="3310" width="11.5703125" customWidth="1"/>
    <col min="3311" max="3311" width="12.140625" customWidth="1"/>
    <col min="3312" max="3313" width="13" customWidth="1"/>
    <col min="3314" max="3314" width="11.85546875" customWidth="1"/>
    <col min="3315" max="3315" width="14.5703125" customWidth="1"/>
    <col min="3316" max="3316" width="13.7109375" customWidth="1"/>
    <col min="3317" max="3318" width="11.7109375" bestFit="1" customWidth="1"/>
    <col min="3319" max="3319" width="9.7109375" bestFit="1" customWidth="1"/>
    <col min="3320" max="3320" width="11.7109375" bestFit="1" customWidth="1"/>
    <col min="3563" max="3563" width="21.7109375" customWidth="1"/>
    <col min="3564" max="3564" width="16.85546875" customWidth="1"/>
    <col min="3565" max="3565" width="12" customWidth="1"/>
    <col min="3566" max="3566" width="11.5703125" customWidth="1"/>
    <col min="3567" max="3567" width="12.140625" customWidth="1"/>
    <col min="3568" max="3569" width="13" customWidth="1"/>
    <col min="3570" max="3570" width="11.85546875" customWidth="1"/>
    <col min="3571" max="3571" width="14.5703125" customWidth="1"/>
    <col min="3572" max="3572" width="13.7109375" customWidth="1"/>
    <col min="3573" max="3574" width="11.7109375" bestFit="1" customWidth="1"/>
    <col min="3575" max="3575" width="9.7109375" bestFit="1" customWidth="1"/>
    <col min="3576" max="3576" width="11.7109375" bestFit="1" customWidth="1"/>
    <col min="3819" max="3819" width="21.7109375" customWidth="1"/>
    <col min="3820" max="3820" width="16.85546875" customWidth="1"/>
    <col min="3821" max="3821" width="12" customWidth="1"/>
    <col min="3822" max="3822" width="11.5703125" customWidth="1"/>
    <col min="3823" max="3823" width="12.140625" customWidth="1"/>
    <col min="3824" max="3825" width="13" customWidth="1"/>
    <col min="3826" max="3826" width="11.85546875" customWidth="1"/>
    <col min="3827" max="3827" width="14.5703125" customWidth="1"/>
    <col min="3828" max="3828" width="13.7109375" customWidth="1"/>
    <col min="3829" max="3830" width="11.7109375" bestFit="1" customWidth="1"/>
    <col min="3831" max="3831" width="9.7109375" bestFit="1" customWidth="1"/>
    <col min="3832" max="3832" width="11.7109375" bestFit="1" customWidth="1"/>
    <col min="4075" max="4075" width="21.7109375" customWidth="1"/>
    <col min="4076" max="4076" width="16.85546875" customWidth="1"/>
    <col min="4077" max="4077" width="12" customWidth="1"/>
    <col min="4078" max="4078" width="11.5703125" customWidth="1"/>
    <col min="4079" max="4079" width="12.140625" customWidth="1"/>
    <col min="4080" max="4081" width="13" customWidth="1"/>
    <col min="4082" max="4082" width="11.85546875" customWidth="1"/>
    <col min="4083" max="4083" width="14.5703125" customWidth="1"/>
    <col min="4084" max="4084" width="13.7109375" customWidth="1"/>
    <col min="4085" max="4086" width="11.7109375" bestFit="1" customWidth="1"/>
    <col min="4087" max="4087" width="9.7109375" bestFit="1" customWidth="1"/>
    <col min="4088" max="4088" width="11.7109375" bestFit="1" customWidth="1"/>
    <col min="4331" max="4331" width="21.7109375" customWidth="1"/>
    <col min="4332" max="4332" width="16.85546875" customWidth="1"/>
    <col min="4333" max="4333" width="12" customWidth="1"/>
    <col min="4334" max="4334" width="11.5703125" customWidth="1"/>
    <col min="4335" max="4335" width="12.140625" customWidth="1"/>
    <col min="4336" max="4337" width="13" customWidth="1"/>
    <col min="4338" max="4338" width="11.85546875" customWidth="1"/>
    <col min="4339" max="4339" width="14.5703125" customWidth="1"/>
    <col min="4340" max="4340" width="13.7109375" customWidth="1"/>
    <col min="4341" max="4342" width="11.7109375" bestFit="1" customWidth="1"/>
    <col min="4343" max="4343" width="9.7109375" bestFit="1" customWidth="1"/>
    <col min="4344" max="4344" width="11.7109375" bestFit="1" customWidth="1"/>
    <col min="4587" max="4587" width="21.7109375" customWidth="1"/>
    <col min="4588" max="4588" width="16.85546875" customWidth="1"/>
    <col min="4589" max="4589" width="12" customWidth="1"/>
    <col min="4590" max="4590" width="11.5703125" customWidth="1"/>
    <col min="4591" max="4591" width="12.140625" customWidth="1"/>
    <col min="4592" max="4593" width="13" customWidth="1"/>
    <col min="4594" max="4594" width="11.85546875" customWidth="1"/>
    <col min="4595" max="4595" width="14.5703125" customWidth="1"/>
    <col min="4596" max="4596" width="13.7109375" customWidth="1"/>
    <col min="4597" max="4598" width="11.7109375" bestFit="1" customWidth="1"/>
    <col min="4599" max="4599" width="9.7109375" bestFit="1" customWidth="1"/>
    <col min="4600" max="4600" width="11.7109375" bestFit="1" customWidth="1"/>
    <col min="4843" max="4843" width="21.7109375" customWidth="1"/>
    <col min="4844" max="4844" width="16.85546875" customWidth="1"/>
    <col min="4845" max="4845" width="12" customWidth="1"/>
    <col min="4846" max="4846" width="11.5703125" customWidth="1"/>
    <col min="4847" max="4847" width="12.140625" customWidth="1"/>
    <col min="4848" max="4849" width="13" customWidth="1"/>
    <col min="4850" max="4850" width="11.85546875" customWidth="1"/>
    <col min="4851" max="4851" width="14.5703125" customWidth="1"/>
    <col min="4852" max="4852" width="13.7109375" customWidth="1"/>
    <col min="4853" max="4854" width="11.7109375" bestFit="1" customWidth="1"/>
    <col min="4855" max="4855" width="9.7109375" bestFit="1" customWidth="1"/>
    <col min="4856" max="4856" width="11.7109375" bestFit="1" customWidth="1"/>
    <col min="5099" max="5099" width="21.7109375" customWidth="1"/>
    <col min="5100" max="5100" width="16.85546875" customWidth="1"/>
    <col min="5101" max="5101" width="12" customWidth="1"/>
    <col min="5102" max="5102" width="11.5703125" customWidth="1"/>
    <col min="5103" max="5103" width="12.140625" customWidth="1"/>
    <col min="5104" max="5105" width="13" customWidth="1"/>
    <col min="5106" max="5106" width="11.85546875" customWidth="1"/>
    <col min="5107" max="5107" width="14.5703125" customWidth="1"/>
    <col min="5108" max="5108" width="13.7109375" customWidth="1"/>
    <col min="5109" max="5110" width="11.7109375" bestFit="1" customWidth="1"/>
    <col min="5111" max="5111" width="9.7109375" bestFit="1" customWidth="1"/>
    <col min="5112" max="5112" width="11.7109375" bestFit="1" customWidth="1"/>
    <col min="5355" max="5355" width="21.7109375" customWidth="1"/>
    <col min="5356" max="5356" width="16.85546875" customWidth="1"/>
    <col min="5357" max="5357" width="12" customWidth="1"/>
    <col min="5358" max="5358" width="11.5703125" customWidth="1"/>
    <col min="5359" max="5359" width="12.140625" customWidth="1"/>
    <col min="5360" max="5361" width="13" customWidth="1"/>
    <col min="5362" max="5362" width="11.85546875" customWidth="1"/>
    <col min="5363" max="5363" width="14.5703125" customWidth="1"/>
    <col min="5364" max="5364" width="13.7109375" customWidth="1"/>
    <col min="5365" max="5366" width="11.7109375" bestFit="1" customWidth="1"/>
    <col min="5367" max="5367" width="9.7109375" bestFit="1" customWidth="1"/>
    <col min="5368" max="5368" width="11.7109375" bestFit="1" customWidth="1"/>
    <col min="5611" max="5611" width="21.7109375" customWidth="1"/>
    <col min="5612" max="5612" width="16.85546875" customWidth="1"/>
    <col min="5613" max="5613" width="12" customWidth="1"/>
    <col min="5614" max="5614" width="11.5703125" customWidth="1"/>
    <col min="5615" max="5615" width="12.140625" customWidth="1"/>
    <col min="5616" max="5617" width="13" customWidth="1"/>
    <col min="5618" max="5618" width="11.85546875" customWidth="1"/>
    <col min="5619" max="5619" width="14.5703125" customWidth="1"/>
    <col min="5620" max="5620" width="13.7109375" customWidth="1"/>
    <col min="5621" max="5622" width="11.7109375" bestFit="1" customWidth="1"/>
    <col min="5623" max="5623" width="9.7109375" bestFit="1" customWidth="1"/>
    <col min="5624" max="5624" width="11.7109375" bestFit="1" customWidth="1"/>
    <col min="5867" max="5867" width="21.7109375" customWidth="1"/>
    <col min="5868" max="5868" width="16.85546875" customWidth="1"/>
    <col min="5869" max="5869" width="12" customWidth="1"/>
    <col min="5870" max="5870" width="11.5703125" customWidth="1"/>
    <col min="5871" max="5871" width="12.140625" customWidth="1"/>
    <col min="5872" max="5873" width="13" customWidth="1"/>
    <col min="5874" max="5874" width="11.85546875" customWidth="1"/>
    <col min="5875" max="5875" width="14.5703125" customWidth="1"/>
    <col min="5876" max="5876" width="13.7109375" customWidth="1"/>
    <col min="5877" max="5878" width="11.7109375" bestFit="1" customWidth="1"/>
    <col min="5879" max="5879" width="9.7109375" bestFit="1" customWidth="1"/>
    <col min="5880" max="5880" width="11.7109375" bestFit="1" customWidth="1"/>
    <col min="6123" max="6123" width="21.7109375" customWidth="1"/>
    <col min="6124" max="6124" width="16.85546875" customWidth="1"/>
    <col min="6125" max="6125" width="12" customWidth="1"/>
    <col min="6126" max="6126" width="11.5703125" customWidth="1"/>
    <col min="6127" max="6127" width="12.140625" customWidth="1"/>
    <col min="6128" max="6129" width="13" customWidth="1"/>
    <col min="6130" max="6130" width="11.85546875" customWidth="1"/>
    <col min="6131" max="6131" width="14.5703125" customWidth="1"/>
    <col min="6132" max="6132" width="13.7109375" customWidth="1"/>
    <col min="6133" max="6134" width="11.7109375" bestFit="1" customWidth="1"/>
    <col min="6135" max="6135" width="9.7109375" bestFit="1" customWidth="1"/>
    <col min="6136" max="6136" width="11.7109375" bestFit="1" customWidth="1"/>
    <col min="6379" max="6379" width="21.7109375" customWidth="1"/>
    <col min="6380" max="6380" width="16.85546875" customWidth="1"/>
    <col min="6381" max="6381" width="12" customWidth="1"/>
    <col min="6382" max="6382" width="11.5703125" customWidth="1"/>
    <col min="6383" max="6383" width="12.140625" customWidth="1"/>
    <col min="6384" max="6385" width="13" customWidth="1"/>
    <col min="6386" max="6386" width="11.85546875" customWidth="1"/>
    <col min="6387" max="6387" width="14.5703125" customWidth="1"/>
    <col min="6388" max="6388" width="13.7109375" customWidth="1"/>
    <col min="6389" max="6390" width="11.7109375" bestFit="1" customWidth="1"/>
    <col min="6391" max="6391" width="9.7109375" bestFit="1" customWidth="1"/>
    <col min="6392" max="6392" width="11.7109375" bestFit="1" customWidth="1"/>
    <col min="6635" max="6635" width="21.7109375" customWidth="1"/>
    <col min="6636" max="6636" width="16.85546875" customWidth="1"/>
    <col min="6637" max="6637" width="12" customWidth="1"/>
    <col min="6638" max="6638" width="11.5703125" customWidth="1"/>
    <col min="6639" max="6639" width="12.140625" customWidth="1"/>
    <col min="6640" max="6641" width="13" customWidth="1"/>
    <col min="6642" max="6642" width="11.85546875" customWidth="1"/>
    <col min="6643" max="6643" width="14.5703125" customWidth="1"/>
    <col min="6644" max="6644" width="13.7109375" customWidth="1"/>
    <col min="6645" max="6646" width="11.7109375" bestFit="1" customWidth="1"/>
    <col min="6647" max="6647" width="9.7109375" bestFit="1" customWidth="1"/>
    <col min="6648" max="6648" width="11.7109375" bestFit="1" customWidth="1"/>
    <col min="6891" max="6891" width="21.7109375" customWidth="1"/>
    <col min="6892" max="6892" width="16.85546875" customWidth="1"/>
    <col min="6893" max="6893" width="12" customWidth="1"/>
    <col min="6894" max="6894" width="11.5703125" customWidth="1"/>
    <col min="6895" max="6895" width="12.140625" customWidth="1"/>
    <col min="6896" max="6897" width="13" customWidth="1"/>
    <col min="6898" max="6898" width="11.85546875" customWidth="1"/>
    <col min="6899" max="6899" width="14.5703125" customWidth="1"/>
    <col min="6900" max="6900" width="13.7109375" customWidth="1"/>
    <col min="6901" max="6902" width="11.7109375" bestFit="1" customWidth="1"/>
    <col min="6903" max="6903" width="9.7109375" bestFit="1" customWidth="1"/>
    <col min="6904" max="6904" width="11.7109375" bestFit="1" customWidth="1"/>
    <col min="7147" max="7147" width="21.7109375" customWidth="1"/>
    <col min="7148" max="7148" width="16.85546875" customWidth="1"/>
    <col min="7149" max="7149" width="12" customWidth="1"/>
    <col min="7150" max="7150" width="11.5703125" customWidth="1"/>
    <col min="7151" max="7151" width="12.140625" customWidth="1"/>
    <col min="7152" max="7153" width="13" customWidth="1"/>
    <col min="7154" max="7154" width="11.85546875" customWidth="1"/>
    <col min="7155" max="7155" width="14.5703125" customWidth="1"/>
    <col min="7156" max="7156" width="13.7109375" customWidth="1"/>
    <col min="7157" max="7158" width="11.7109375" bestFit="1" customWidth="1"/>
    <col min="7159" max="7159" width="9.7109375" bestFit="1" customWidth="1"/>
    <col min="7160" max="7160" width="11.7109375" bestFit="1" customWidth="1"/>
    <col min="7403" max="7403" width="21.7109375" customWidth="1"/>
    <col min="7404" max="7404" width="16.85546875" customWidth="1"/>
    <col min="7405" max="7405" width="12" customWidth="1"/>
    <col min="7406" max="7406" width="11.5703125" customWidth="1"/>
    <col min="7407" max="7407" width="12.140625" customWidth="1"/>
    <col min="7408" max="7409" width="13" customWidth="1"/>
    <col min="7410" max="7410" width="11.85546875" customWidth="1"/>
    <col min="7411" max="7411" width="14.5703125" customWidth="1"/>
    <col min="7412" max="7412" width="13.7109375" customWidth="1"/>
    <col min="7413" max="7414" width="11.7109375" bestFit="1" customWidth="1"/>
    <col min="7415" max="7415" width="9.7109375" bestFit="1" customWidth="1"/>
    <col min="7416" max="7416" width="11.7109375" bestFit="1" customWidth="1"/>
    <col min="7659" max="7659" width="21.7109375" customWidth="1"/>
    <col min="7660" max="7660" width="16.85546875" customWidth="1"/>
    <col min="7661" max="7661" width="12" customWidth="1"/>
    <col min="7662" max="7662" width="11.5703125" customWidth="1"/>
    <col min="7663" max="7663" width="12.140625" customWidth="1"/>
    <col min="7664" max="7665" width="13" customWidth="1"/>
    <col min="7666" max="7666" width="11.85546875" customWidth="1"/>
    <col min="7667" max="7667" width="14.5703125" customWidth="1"/>
    <col min="7668" max="7668" width="13.7109375" customWidth="1"/>
    <col min="7669" max="7670" width="11.7109375" bestFit="1" customWidth="1"/>
    <col min="7671" max="7671" width="9.7109375" bestFit="1" customWidth="1"/>
    <col min="7672" max="7672" width="11.7109375" bestFit="1" customWidth="1"/>
    <col min="7915" max="7915" width="21.7109375" customWidth="1"/>
    <col min="7916" max="7916" width="16.85546875" customWidth="1"/>
    <col min="7917" max="7917" width="12" customWidth="1"/>
    <col min="7918" max="7918" width="11.5703125" customWidth="1"/>
    <col min="7919" max="7919" width="12.140625" customWidth="1"/>
    <col min="7920" max="7921" width="13" customWidth="1"/>
    <col min="7922" max="7922" width="11.85546875" customWidth="1"/>
    <col min="7923" max="7923" width="14.5703125" customWidth="1"/>
    <col min="7924" max="7924" width="13.7109375" customWidth="1"/>
    <col min="7925" max="7926" width="11.7109375" bestFit="1" customWidth="1"/>
    <col min="7927" max="7927" width="9.7109375" bestFit="1" customWidth="1"/>
    <col min="7928" max="7928" width="11.7109375" bestFit="1" customWidth="1"/>
    <col min="8171" max="8171" width="21.7109375" customWidth="1"/>
    <col min="8172" max="8172" width="16.85546875" customWidth="1"/>
    <col min="8173" max="8173" width="12" customWidth="1"/>
    <col min="8174" max="8174" width="11.5703125" customWidth="1"/>
    <col min="8175" max="8175" width="12.140625" customWidth="1"/>
    <col min="8176" max="8177" width="13" customWidth="1"/>
    <col min="8178" max="8178" width="11.85546875" customWidth="1"/>
    <col min="8179" max="8179" width="14.5703125" customWidth="1"/>
    <col min="8180" max="8180" width="13.7109375" customWidth="1"/>
    <col min="8181" max="8182" width="11.7109375" bestFit="1" customWidth="1"/>
    <col min="8183" max="8183" width="9.7109375" bestFit="1" customWidth="1"/>
    <col min="8184" max="8184" width="11.7109375" bestFit="1" customWidth="1"/>
    <col min="8427" max="8427" width="21.7109375" customWidth="1"/>
    <col min="8428" max="8428" width="16.85546875" customWidth="1"/>
    <col min="8429" max="8429" width="12" customWidth="1"/>
    <col min="8430" max="8430" width="11.5703125" customWidth="1"/>
    <col min="8431" max="8431" width="12.140625" customWidth="1"/>
    <col min="8432" max="8433" width="13" customWidth="1"/>
    <col min="8434" max="8434" width="11.85546875" customWidth="1"/>
    <col min="8435" max="8435" width="14.5703125" customWidth="1"/>
    <col min="8436" max="8436" width="13.7109375" customWidth="1"/>
    <col min="8437" max="8438" width="11.7109375" bestFit="1" customWidth="1"/>
    <col min="8439" max="8439" width="9.7109375" bestFit="1" customWidth="1"/>
    <col min="8440" max="8440" width="11.7109375" bestFit="1" customWidth="1"/>
    <col min="8683" max="8683" width="21.7109375" customWidth="1"/>
    <col min="8684" max="8684" width="16.85546875" customWidth="1"/>
    <col min="8685" max="8685" width="12" customWidth="1"/>
    <col min="8686" max="8686" width="11.5703125" customWidth="1"/>
    <col min="8687" max="8687" width="12.140625" customWidth="1"/>
    <col min="8688" max="8689" width="13" customWidth="1"/>
    <col min="8690" max="8690" width="11.85546875" customWidth="1"/>
    <col min="8691" max="8691" width="14.5703125" customWidth="1"/>
    <col min="8692" max="8692" width="13.7109375" customWidth="1"/>
    <col min="8693" max="8694" width="11.7109375" bestFit="1" customWidth="1"/>
    <col min="8695" max="8695" width="9.7109375" bestFit="1" customWidth="1"/>
    <col min="8696" max="8696" width="11.7109375" bestFit="1" customWidth="1"/>
    <col min="8939" max="8939" width="21.7109375" customWidth="1"/>
    <col min="8940" max="8940" width="16.85546875" customWidth="1"/>
    <col min="8941" max="8941" width="12" customWidth="1"/>
    <col min="8942" max="8942" width="11.5703125" customWidth="1"/>
    <col min="8943" max="8943" width="12.140625" customWidth="1"/>
    <col min="8944" max="8945" width="13" customWidth="1"/>
    <col min="8946" max="8946" width="11.85546875" customWidth="1"/>
    <col min="8947" max="8947" width="14.5703125" customWidth="1"/>
    <col min="8948" max="8948" width="13.7109375" customWidth="1"/>
    <col min="8949" max="8950" width="11.7109375" bestFit="1" customWidth="1"/>
    <col min="8951" max="8951" width="9.7109375" bestFit="1" customWidth="1"/>
    <col min="8952" max="8952" width="11.7109375" bestFit="1" customWidth="1"/>
    <col min="9195" max="9195" width="21.7109375" customWidth="1"/>
    <col min="9196" max="9196" width="16.85546875" customWidth="1"/>
    <col min="9197" max="9197" width="12" customWidth="1"/>
    <col min="9198" max="9198" width="11.5703125" customWidth="1"/>
    <col min="9199" max="9199" width="12.140625" customWidth="1"/>
    <col min="9200" max="9201" width="13" customWidth="1"/>
    <col min="9202" max="9202" width="11.85546875" customWidth="1"/>
    <col min="9203" max="9203" width="14.5703125" customWidth="1"/>
    <col min="9204" max="9204" width="13.7109375" customWidth="1"/>
    <col min="9205" max="9206" width="11.7109375" bestFit="1" customWidth="1"/>
    <col min="9207" max="9207" width="9.7109375" bestFit="1" customWidth="1"/>
    <col min="9208" max="9208" width="11.7109375" bestFit="1" customWidth="1"/>
    <col min="9451" max="9451" width="21.7109375" customWidth="1"/>
    <col min="9452" max="9452" width="16.85546875" customWidth="1"/>
    <col min="9453" max="9453" width="12" customWidth="1"/>
    <col min="9454" max="9454" width="11.5703125" customWidth="1"/>
    <col min="9455" max="9455" width="12.140625" customWidth="1"/>
    <col min="9456" max="9457" width="13" customWidth="1"/>
    <col min="9458" max="9458" width="11.85546875" customWidth="1"/>
    <col min="9459" max="9459" width="14.5703125" customWidth="1"/>
    <col min="9460" max="9460" width="13.7109375" customWidth="1"/>
    <col min="9461" max="9462" width="11.7109375" bestFit="1" customWidth="1"/>
    <col min="9463" max="9463" width="9.7109375" bestFit="1" customWidth="1"/>
    <col min="9464" max="9464" width="11.7109375" bestFit="1" customWidth="1"/>
    <col min="9707" max="9707" width="21.7109375" customWidth="1"/>
    <col min="9708" max="9708" width="16.85546875" customWidth="1"/>
    <col min="9709" max="9709" width="12" customWidth="1"/>
    <col min="9710" max="9710" width="11.5703125" customWidth="1"/>
    <col min="9711" max="9711" width="12.140625" customWidth="1"/>
    <col min="9712" max="9713" width="13" customWidth="1"/>
    <col min="9714" max="9714" width="11.85546875" customWidth="1"/>
    <col min="9715" max="9715" width="14.5703125" customWidth="1"/>
    <col min="9716" max="9716" width="13.7109375" customWidth="1"/>
    <col min="9717" max="9718" width="11.7109375" bestFit="1" customWidth="1"/>
    <col min="9719" max="9719" width="9.7109375" bestFit="1" customWidth="1"/>
    <col min="9720" max="9720" width="11.7109375" bestFit="1" customWidth="1"/>
    <col min="9963" max="9963" width="21.7109375" customWidth="1"/>
    <col min="9964" max="9964" width="16.85546875" customWidth="1"/>
    <col min="9965" max="9965" width="12" customWidth="1"/>
    <col min="9966" max="9966" width="11.5703125" customWidth="1"/>
    <col min="9967" max="9967" width="12.140625" customWidth="1"/>
    <col min="9968" max="9969" width="13" customWidth="1"/>
    <col min="9970" max="9970" width="11.85546875" customWidth="1"/>
    <col min="9971" max="9971" width="14.5703125" customWidth="1"/>
    <col min="9972" max="9972" width="13.7109375" customWidth="1"/>
    <col min="9973" max="9974" width="11.7109375" bestFit="1" customWidth="1"/>
    <col min="9975" max="9975" width="9.7109375" bestFit="1" customWidth="1"/>
    <col min="9976" max="9976" width="11.7109375" bestFit="1" customWidth="1"/>
    <col min="10219" max="10219" width="21.7109375" customWidth="1"/>
    <col min="10220" max="10220" width="16.85546875" customWidth="1"/>
    <col min="10221" max="10221" width="12" customWidth="1"/>
    <col min="10222" max="10222" width="11.5703125" customWidth="1"/>
    <col min="10223" max="10223" width="12.140625" customWidth="1"/>
    <col min="10224" max="10225" width="13" customWidth="1"/>
    <col min="10226" max="10226" width="11.85546875" customWidth="1"/>
    <col min="10227" max="10227" width="14.5703125" customWidth="1"/>
    <col min="10228" max="10228" width="13.7109375" customWidth="1"/>
    <col min="10229" max="10230" width="11.7109375" bestFit="1" customWidth="1"/>
    <col min="10231" max="10231" width="9.7109375" bestFit="1" customWidth="1"/>
    <col min="10232" max="10232" width="11.7109375" bestFit="1" customWidth="1"/>
    <col min="10475" max="10475" width="21.7109375" customWidth="1"/>
    <col min="10476" max="10476" width="16.85546875" customWidth="1"/>
    <col min="10477" max="10477" width="12" customWidth="1"/>
    <col min="10478" max="10478" width="11.5703125" customWidth="1"/>
    <col min="10479" max="10479" width="12.140625" customWidth="1"/>
    <col min="10480" max="10481" width="13" customWidth="1"/>
    <col min="10482" max="10482" width="11.85546875" customWidth="1"/>
    <col min="10483" max="10483" width="14.5703125" customWidth="1"/>
    <col min="10484" max="10484" width="13.7109375" customWidth="1"/>
    <col min="10485" max="10486" width="11.7109375" bestFit="1" customWidth="1"/>
    <col min="10487" max="10487" width="9.7109375" bestFit="1" customWidth="1"/>
    <col min="10488" max="10488" width="11.7109375" bestFit="1" customWidth="1"/>
    <col min="10731" max="10731" width="21.7109375" customWidth="1"/>
    <col min="10732" max="10732" width="16.85546875" customWidth="1"/>
    <col min="10733" max="10733" width="12" customWidth="1"/>
    <col min="10734" max="10734" width="11.5703125" customWidth="1"/>
    <col min="10735" max="10735" width="12.140625" customWidth="1"/>
    <col min="10736" max="10737" width="13" customWidth="1"/>
    <col min="10738" max="10738" width="11.85546875" customWidth="1"/>
    <col min="10739" max="10739" width="14.5703125" customWidth="1"/>
    <col min="10740" max="10740" width="13.7109375" customWidth="1"/>
    <col min="10741" max="10742" width="11.7109375" bestFit="1" customWidth="1"/>
    <col min="10743" max="10743" width="9.7109375" bestFit="1" customWidth="1"/>
    <col min="10744" max="10744" width="11.7109375" bestFit="1" customWidth="1"/>
    <col min="10987" max="10987" width="21.7109375" customWidth="1"/>
    <col min="10988" max="10988" width="16.85546875" customWidth="1"/>
    <col min="10989" max="10989" width="12" customWidth="1"/>
    <col min="10990" max="10990" width="11.5703125" customWidth="1"/>
    <col min="10991" max="10991" width="12.140625" customWidth="1"/>
    <col min="10992" max="10993" width="13" customWidth="1"/>
    <col min="10994" max="10994" width="11.85546875" customWidth="1"/>
    <col min="10995" max="10995" width="14.5703125" customWidth="1"/>
    <col min="10996" max="10996" width="13.7109375" customWidth="1"/>
    <col min="10997" max="10998" width="11.7109375" bestFit="1" customWidth="1"/>
    <col min="10999" max="10999" width="9.7109375" bestFit="1" customWidth="1"/>
    <col min="11000" max="11000" width="11.7109375" bestFit="1" customWidth="1"/>
    <col min="11243" max="11243" width="21.7109375" customWidth="1"/>
    <col min="11244" max="11244" width="16.85546875" customWidth="1"/>
    <col min="11245" max="11245" width="12" customWidth="1"/>
    <col min="11246" max="11246" width="11.5703125" customWidth="1"/>
    <col min="11247" max="11247" width="12.140625" customWidth="1"/>
    <col min="11248" max="11249" width="13" customWidth="1"/>
    <col min="11250" max="11250" width="11.85546875" customWidth="1"/>
    <col min="11251" max="11251" width="14.5703125" customWidth="1"/>
    <col min="11252" max="11252" width="13.7109375" customWidth="1"/>
    <col min="11253" max="11254" width="11.7109375" bestFit="1" customWidth="1"/>
    <col min="11255" max="11255" width="9.7109375" bestFit="1" customWidth="1"/>
    <col min="11256" max="11256" width="11.7109375" bestFit="1" customWidth="1"/>
    <col min="11499" max="11499" width="21.7109375" customWidth="1"/>
    <col min="11500" max="11500" width="16.85546875" customWidth="1"/>
    <col min="11501" max="11501" width="12" customWidth="1"/>
    <col min="11502" max="11502" width="11.5703125" customWidth="1"/>
    <col min="11503" max="11503" width="12.140625" customWidth="1"/>
    <col min="11504" max="11505" width="13" customWidth="1"/>
    <col min="11506" max="11506" width="11.85546875" customWidth="1"/>
    <col min="11507" max="11507" width="14.5703125" customWidth="1"/>
    <col min="11508" max="11508" width="13.7109375" customWidth="1"/>
    <col min="11509" max="11510" width="11.7109375" bestFit="1" customWidth="1"/>
    <col min="11511" max="11511" width="9.7109375" bestFit="1" customWidth="1"/>
    <col min="11512" max="11512" width="11.7109375" bestFit="1" customWidth="1"/>
    <col min="11755" max="11755" width="21.7109375" customWidth="1"/>
    <col min="11756" max="11756" width="16.85546875" customWidth="1"/>
    <col min="11757" max="11757" width="12" customWidth="1"/>
    <col min="11758" max="11758" width="11.5703125" customWidth="1"/>
    <col min="11759" max="11759" width="12.140625" customWidth="1"/>
    <col min="11760" max="11761" width="13" customWidth="1"/>
    <col min="11762" max="11762" width="11.85546875" customWidth="1"/>
    <col min="11763" max="11763" width="14.5703125" customWidth="1"/>
    <col min="11764" max="11764" width="13.7109375" customWidth="1"/>
    <col min="11765" max="11766" width="11.7109375" bestFit="1" customWidth="1"/>
    <col min="11767" max="11767" width="9.7109375" bestFit="1" customWidth="1"/>
    <col min="11768" max="11768" width="11.7109375" bestFit="1" customWidth="1"/>
    <col min="12011" max="12011" width="21.7109375" customWidth="1"/>
    <col min="12012" max="12012" width="16.85546875" customWidth="1"/>
    <col min="12013" max="12013" width="12" customWidth="1"/>
    <col min="12014" max="12014" width="11.5703125" customWidth="1"/>
    <col min="12015" max="12015" width="12.140625" customWidth="1"/>
    <col min="12016" max="12017" width="13" customWidth="1"/>
    <col min="12018" max="12018" width="11.85546875" customWidth="1"/>
    <col min="12019" max="12019" width="14.5703125" customWidth="1"/>
    <col min="12020" max="12020" width="13.7109375" customWidth="1"/>
    <col min="12021" max="12022" width="11.7109375" bestFit="1" customWidth="1"/>
    <col min="12023" max="12023" width="9.7109375" bestFit="1" customWidth="1"/>
    <col min="12024" max="12024" width="11.7109375" bestFit="1" customWidth="1"/>
    <col min="12267" max="12267" width="21.7109375" customWidth="1"/>
    <col min="12268" max="12268" width="16.85546875" customWidth="1"/>
    <col min="12269" max="12269" width="12" customWidth="1"/>
    <col min="12270" max="12270" width="11.5703125" customWidth="1"/>
    <col min="12271" max="12271" width="12.140625" customWidth="1"/>
    <col min="12272" max="12273" width="13" customWidth="1"/>
    <col min="12274" max="12274" width="11.85546875" customWidth="1"/>
    <col min="12275" max="12275" width="14.5703125" customWidth="1"/>
    <col min="12276" max="12276" width="13.7109375" customWidth="1"/>
    <col min="12277" max="12278" width="11.7109375" bestFit="1" customWidth="1"/>
    <col min="12279" max="12279" width="9.7109375" bestFit="1" customWidth="1"/>
    <col min="12280" max="12280" width="11.7109375" bestFit="1" customWidth="1"/>
    <col min="12523" max="12523" width="21.7109375" customWidth="1"/>
    <col min="12524" max="12524" width="16.85546875" customWidth="1"/>
    <col min="12525" max="12525" width="12" customWidth="1"/>
    <col min="12526" max="12526" width="11.5703125" customWidth="1"/>
    <col min="12527" max="12527" width="12.140625" customWidth="1"/>
    <col min="12528" max="12529" width="13" customWidth="1"/>
    <col min="12530" max="12530" width="11.85546875" customWidth="1"/>
    <col min="12531" max="12531" width="14.5703125" customWidth="1"/>
    <col min="12532" max="12532" width="13.7109375" customWidth="1"/>
    <col min="12533" max="12534" width="11.7109375" bestFit="1" customWidth="1"/>
    <col min="12535" max="12535" width="9.7109375" bestFit="1" customWidth="1"/>
    <col min="12536" max="12536" width="11.7109375" bestFit="1" customWidth="1"/>
    <col min="12779" max="12779" width="21.7109375" customWidth="1"/>
    <col min="12780" max="12780" width="16.85546875" customWidth="1"/>
    <col min="12781" max="12781" width="12" customWidth="1"/>
    <col min="12782" max="12782" width="11.5703125" customWidth="1"/>
    <col min="12783" max="12783" width="12.140625" customWidth="1"/>
    <col min="12784" max="12785" width="13" customWidth="1"/>
    <col min="12786" max="12786" width="11.85546875" customWidth="1"/>
    <col min="12787" max="12787" width="14.5703125" customWidth="1"/>
    <col min="12788" max="12788" width="13.7109375" customWidth="1"/>
    <col min="12789" max="12790" width="11.7109375" bestFit="1" customWidth="1"/>
    <col min="12791" max="12791" width="9.7109375" bestFit="1" customWidth="1"/>
    <col min="12792" max="12792" width="11.7109375" bestFit="1" customWidth="1"/>
    <col min="13035" max="13035" width="21.7109375" customWidth="1"/>
    <col min="13036" max="13036" width="16.85546875" customWidth="1"/>
    <col min="13037" max="13037" width="12" customWidth="1"/>
    <col min="13038" max="13038" width="11.5703125" customWidth="1"/>
    <col min="13039" max="13039" width="12.140625" customWidth="1"/>
    <col min="13040" max="13041" width="13" customWidth="1"/>
    <col min="13042" max="13042" width="11.85546875" customWidth="1"/>
    <col min="13043" max="13043" width="14.5703125" customWidth="1"/>
    <col min="13044" max="13044" width="13.7109375" customWidth="1"/>
    <col min="13045" max="13046" width="11.7109375" bestFit="1" customWidth="1"/>
    <col min="13047" max="13047" width="9.7109375" bestFit="1" customWidth="1"/>
    <col min="13048" max="13048" width="11.7109375" bestFit="1" customWidth="1"/>
    <col min="13291" max="13291" width="21.7109375" customWidth="1"/>
    <col min="13292" max="13292" width="16.85546875" customWidth="1"/>
    <col min="13293" max="13293" width="12" customWidth="1"/>
    <col min="13294" max="13294" width="11.5703125" customWidth="1"/>
    <col min="13295" max="13295" width="12.140625" customWidth="1"/>
    <col min="13296" max="13297" width="13" customWidth="1"/>
    <col min="13298" max="13298" width="11.85546875" customWidth="1"/>
    <col min="13299" max="13299" width="14.5703125" customWidth="1"/>
    <col min="13300" max="13300" width="13.7109375" customWidth="1"/>
    <col min="13301" max="13302" width="11.7109375" bestFit="1" customWidth="1"/>
    <col min="13303" max="13303" width="9.7109375" bestFit="1" customWidth="1"/>
    <col min="13304" max="13304" width="11.7109375" bestFit="1" customWidth="1"/>
    <col min="13547" max="13547" width="21.7109375" customWidth="1"/>
    <col min="13548" max="13548" width="16.85546875" customWidth="1"/>
    <col min="13549" max="13549" width="12" customWidth="1"/>
    <col min="13550" max="13550" width="11.5703125" customWidth="1"/>
    <col min="13551" max="13551" width="12.140625" customWidth="1"/>
    <col min="13552" max="13553" width="13" customWidth="1"/>
    <col min="13554" max="13554" width="11.85546875" customWidth="1"/>
    <col min="13555" max="13555" width="14.5703125" customWidth="1"/>
    <col min="13556" max="13556" width="13.7109375" customWidth="1"/>
    <col min="13557" max="13558" width="11.7109375" bestFit="1" customWidth="1"/>
    <col min="13559" max="13559" width="9.7109375" bestFit="1" customWidth="1"/>
    <col min="13560" max="13560" width="11.7109375" bestFit="1" customWidth="1"/>
    <col min="13803" max="13803" width="21.7109375" customWidth="1"/>
    <col min="13804" max="13804" width="16.85546875" customWidth="1"/>
    <col min="13805" max="13805" width="12" customWidth="1"/>
    <col min="13806" max="13806" width="11.5703125" customWidth="1"/>
    <col min="13807" max="13807" width="12.140625" customWidth="1"/>
    <col min="13808" max="13809" width="13" customWidth="1"/>
    <col min="13810" max="13810" width="11.85546875" customWidth="1"/>
    <col min="13811" max="13811" width="14.5703125" customWidth="1"/>
    <col min="13812" max="13812" width="13.7109375" customWidth="1"/>
    <col min="13813" max="13814" width="11.7109375" bestFit="1" customWidth="1"/>
    <col min="13815" max="13815" width="9.7109375" bestFit="1" customWidth="1"/>
    <col min="13816" max="13816" width="11.7109375" bestFit="1" customWidth="1"/>
    <col min="14059" max="14059" width="21.7109375" customWidth="1"/>
    <col min="14060" max="14060" width="16.85546875" customWidth="1"/>
    <col min="14061" max="14061" width="12" customWidth="1"/>
    <col min="14062" max="14062" width="11.5703125" customWidth="1"/>
    <col min="14063" max="14063" width="12.140625" customWidth="1"/>
    <col min="14064" max="14065" width="13" customWidth="1"/>
    <col min="14066" max="14066" width="11.85546875" customWidth="1"/>
    <col min="14067" max="14067" width="14.5703125" customWidth="1"/>
    <col min="14068" max="14068" width="13.7109375" customWidth="1"/>
    <col min="14069" max="14070" width="11.7109375" bestFit="1" customWidth="1"/>
    <col min="14071" max="14071" width="9.7109375" bestFit="1" customWidth="1"/>
    <col min="14072" max="14072" width="11.7109375" bestFit="1" customWidth="1"/>
    <col min="14315" max="14315" width="21.7109375" customWidth="1"/>
    <col min="14316" max="14316" width="16.85546875" customWidth="1"/>
    <col min="14317" max="14317" width="12" customWidth="1"/>
    <col min="14318" max="14318" width="11.5703125" customWidth="1"/>
    <col min="14319" max="14319" width="12.140625" customWidth="1"/>
    <col min="14320" max="14321" width="13" customWidth="1"/>
    <col min="14322" max="14322" width="11.85546875" customWidth="1"/>
    <col min="14323" max="14323" width="14.5703125" customWidth="1"/>
    <col min="14324" max="14324" width="13.7109375" customWidth="1"/>
    <col min="14325" max="14326" width="11.7109375" bestFit="1" customWidth="1"/>
    <col min="14327" max="14327" width="9.7109375" bestFit="1" customWidth="1"/>
    <col min="14328" max="14328" width="11.7109375" bestFit="1" customWidth="1"/>
    <col min="14571" max="14571" width="21.7109375" customWidth="1"/>
    <col min="14572" max="14572" width="16.85546875" customWidth="1"/>
    <col min="14573" max="14573" width="12" customWidth="1"/>
    <col min="14574" max="14574" width="11.5703125" customWidth="1"/>
    <col min="14575" max="14575" width="12.140625" customWidth="1"/>
    <col min="14576" max="14577" width="13" customWidth="1"/>
    <col min="14578" max="14578" width="11.85546875" customWidth="1"/>
    <col min="14579" max="14579" width="14.5703125" customWidth="1"/>
    <col min="14580" max="14580" width="13.7109375" customWidth="1"/>
    <col min="14581" max="14582" width="11.7109375" bestFit="1" customWidth="1"/>
    <col min="14583" max="14583" width="9.7109375" bestFit="1" customWidth="1"/>
    <col min="14584" max="14584" width="11.7109375" bestFit="1" customWidth="1"/>
    <col min="14827" max="14827" width="21.7109375" customWidth="1"/>
    <col min="14828" max="14828" width="16.85546875" customWidth="1"/>
    <col min="14829" max="14829" width="12" customWidth="1"/>
    <col min="14830" max="14830" width="11.5703125" customWidth="1"/>
    <col min="14831" max="14831" width="12.140625" customWidth="1"/>
    <col min="14832" max="14833" width="13" customWidth="1"/>
    <col min="14834" max="14834" width="11.85546875" customWidth="1"/>
    <col min="14835" max="14835" width="14.5703125" customWidth="1"/>
    <col min="14836" max="14836" width="13.7109375" customWidth="1"/>
    <col min="14837" max="14838" width="11.7109375" bestFit="1" customWidth="1"/>
    <col min="14839" max="14839" width="9.7109375" bestFit="1" customWidth="1"/>
    <col min="14840" max="14840" width="11.7109375" bestFit="1" customWidth="1"/>
    <col min="15083" max="15083" width="21.7109375" customWidth="1"/>
    <col min="15084" max="15084" width="16.85546875" customWidth="1"/>
    <col min="15085" max="15085" width="12" customWidth="1"/>
    <col min="15086" max="15086" width="11.5703125" customWidth="1"/>
    <col min="15087" max="15087" width="12.140625" customWidth="1"/>
    <col min="15088" max="15089" width="13" customWidth="1"/>
    <col min="15090" max="15090" width="11.85546875" customWidth="1"/>
    <col min="15091" max="15091" width="14.5703125" customWidth="1"/>
    <col min="15092" max="15092" width="13.7109375" customWidth="1"/>
    <col min="15093" max="15094" width="11.7109375" bestFit="1" customWidth="1"/>
    <col min="15095" max="15095" width="9.7109375" bestFit="1" customWidth="1"/>
    <col min="15096" max="15096" width="11.7109375" bestFit="1" customWidth="1"/>
    <col min="15339" max="15339" width="21.7109375" customWidth="1"/>
    <col min="15340" max="15340" width="16.85546875" customWidth="1"/>
    <col min="15341" max="15341" width="12" customWidth="1"/>
    <col min="15342" max="15342" width="11.5703125" customWidth="1"/>
    <col min="15343" max="15343" width="12.140625" customWidth="1"/>
    <col min="15344" max="15345" width="13" customWidth="1"/>
    <col min="15346" max="15346" width="11.85546875" customWidth="1"/>
    <col min="15347" max="15347" width="14.5703125" customWidth="1"/>
    <col min="15348" max="15348" width="13.7109375" customWidth="1"/>
    <col min="15349" max="15350" width="11.7109375" bestFit="1" customWidth="1"/>
    <col min="15351" max="15351" width="9.7109375" bestFit="1" customWidth="1"/>
    <col min="15352" max="15352" width="11.7109375" bestFit="1" customWidth="1"/>
    <col min="15595" max="15595" width="21.7109375" customWidth="1"/>
    <col min="15596" max="15596" width="16.85546875" customWidth="1"/>
    <col min="15597" max="15597" width="12" customWidth="1"/>
    <col min="15598" max="15598" width="11.5703125" customWidth="1"/>
    <col min="15599" max="15599" width="12.140625" customWidth="1"/>
    <col min="15600" max="15601" width="13" customWidth="1"/>
    <col min="15602" max="15602" width="11.85546875" customWidth="1"/>
    <col min="15603" max="15603" width="14.5703125" customWidth="1"/>
    <col min="15604" max="15604" width="13.7109375" customWidth="1"/>
    <col min="15605" max="15606" width="11.7109375" bestFit="1" customWidth="1"/>
    <col min="15607" max="15607" width="9.7109375" bestFit="1" customWidth="1"/>
    <col min="15608" max="15608" width="11.7109375" bestFit="1" customWidth="1"/>
    <col min="15851" max="15851" width="21.7109375" customWidth="1"/>
    <col min="15852" max="15852" width="16.85546875" customWidth="1"/>
    <col min="15853" max="15853" width="12" customWidth="1"/>
    <col min="15854" max="15854" width="11.5703125" customWidth="1"/>
    <col min="15855" max="15855" width="12.140625" customWidth="1"/>
    <col min="15856" max="15857" width="13" customWidth="1"/>
    <col min="15858" max="15858" width="11.85546875" customWidth="1"/>
    <col min="15859" max="15859" width="14.5703125" customWidth="1"/>
    <col min="15860" max="15860" width="13.7109375" customWidth="1"/>
    <col min="15861" max="15862" width="11.7109375" bestFit="1" customWidth="1"/>
    <col min="15863" max="15863" width="9.7109375" bestFit="1" customWidth="1"/>
    <col min="15864" max="15864" width="11.7109375" bestFit="1" customWidth="1"/>
    <col min="16107" max="16107" width="21.7109375" customWidth="1"/>
    <col min="16108" max="16108" width="16.85546875" customWidth="1"/>
    <col min="16109" max="16109" width="12" customWidth="1"/>
    <col min="16110" max="16110" width="11.5703125" customWidth="1"/>
    <col min="16111" max="16111" width="12.140625" customWidth="1"/>
    <col min="16112" max="16113" width="13" customWidth="1"/>
    <col min="16114" max="16114" width="11.85546875" customWidth="1"/>
    <col min="16115" max="16115" width="14.5703125" customWidth="1"/>
    <col min="16116" max="16116" width="13.7109375" customWidth="1"/>
    <col min="16117" max="16118" width="11.7109375" bestFit="1" customWidth="1"/>
    <col min="16119" max="16119" width="9.7109375" bestFit="1" customWidth="1"/>
    <col min="16120" max="16120" width="11.7109375" bestFit="1" customWidth="1"/>
  </cols>
  <sheetData>
    <row r="1" spans="1:13" ht="15.75" x14ac:dyDescent="0.25">
      <c r="A1" s="73" t="s">
        <v>18</v>
      </c>
      <c r="D1" s="17"/>
      <c r="E1" s="17"/>
      <c r="F1" s="17"/>
      <c r="G1" s="20"/>
      <c r="H1" s="21"/>
    </row>
    <row r="2" spans="1:13" ht="15.75" x14ac:dyDescent="0.25">
      <c r="D2" s="126" t="s">
        <v>62</v>
      </c>
      <c r="E2" s="126"/>
      <c r="F2" s="126"/>
      <c r="G2" s="126"/>
      <c r="H2" s="22"/>
    </row>
    <row r="3" spans="1:13" x14ac:dyDescent="0.25">
      <c r="D3" s="140"/>
      <c r="E3" s="140"/>
      <c r="F3" s="140"/>
      <c r="G3" s="23"/>
      <c r="H3" s="23"/>
      <c r="I3" s="140"/>
      <c r="J3" s="140"/>
    </row>
    <row r="4" spans="1:13" ht="15.75" thickBot="1" x14ac:dyDescent="0.3">
      <c r="B4" s="415"/>
      <c r="C4" s="415"/>
      <c r="D4" s="415"/>
      <c r="E4" s="415"/>
      <c r="F4" s="415"/>
      <c r="G4" s="415"/>
      <c r="H4" s="415"/>
      <c r="I4" s="17"/>
      <c r="J4" s="17"/>
    </row>
    <row r="5" spans="1:13" ht="28.5" customHeight="1" thickBot="1" x14ac:dyDescent="0.3">
      <c r="A5" s="314" t="s">
        <v>124</v>
      </c>
      <c r="B5" s="421" t="s">
        <v>17</v>
      </c>
      <c r="C5" s="422"/>
      <c r="D5" s="315"/>
      <c r="E5" s="421" t="s">
        <v>19</v>
      </c>
      <c r="F5" s="422"/>
      <c r="G5" s="421" t="s">
        <v>41</v>
      </c>
      <c r="H5" s="422"/>
      <c r="I5" s="316" t="s">
        <v>20</v>
      </c>
      <c r="J5" s="58"/>
    </row>
    <row r="6" spans="1:13" s="11" customFormat="1" x14ac:dyDescent="0.25">
      <c r="A6" s="317" t="s">
        <v>109</v>
      </c>
      <c r="B6" s="292"/>
      <c r="C6" s="308">
        <v>574977</v>
      </c>
      <c r="D6" s="307"/>
      <c r="E6" s="307">
        <v>0</v>
      </c>
      <c r="F6" s="307"/>
      <c r="G6" s="307">
        <v>93080</v>
      </c>
      <c r="H6" s="318"/>
      <c r="I6" s="319">
        <f>C6+E6+G6</f>
        <v>668057</v>
      </c>
      <c r="J6" s="57"/>
    </row>
    <row r="7" spans="1:13" s="11" customFormat="1" ht="15.75" thickBot="1" x14ac:dyDescent="0.3">
      <c r="A7" s="320" t="s">
        <v>111</v>
      </c>
      <c r="B7" s="321"/>
      <c r="C7" s="248">
        <v>-74356</v>
      </c>
      <c r="D7" s="322"/>
      <c r="E7" s="322">
        <v>0</v>
      </c>
      <c r="F7" s="322"/>
      <c r="G7" s="322">
        <v>-12172</v>
      </c>
      <c r="H7" s="323"/>
      <c r="I7" s="324">
        <f>C7+E7+G7</f>
        <v>-86528</v>
      </c>
      <c r="J7" s="57"/>
    </row>
    <row r="8" spans="1:13" s="11" customFormat="1" ht="15.75" thickBot="1" x14ac:dyDescent="0.3">
      <c r="A8" s="328" t="s">
        <v>112</v>
      </c>
      <c r="B8" s="313"/>
      <c r="C8" s="329">
        <v>656384</v>
      </c>
      <c r="D8" s="330"/>
      <c r="E8" s="330">
        <v>0</v>
      </c>
      <c r="F8" s="330"/>
      <c r="G8" s="330">
        <v>109548</v>
      </c>
      <c r="H8" s="331"/>
      <c r="I8" s="324">
        <f>C8+E8+G8</f>
        <v>765932</v>
      </c>
      <c r="J8" s="57"/>
    </row>
    <row r="9" spans="1:13" s="11" customFormat="1" ht="15.75" thickBot="1" x14ac:dyDescent="0.3">
      <c r="A9" s="391" t="s">
        <v>113</v>
      </c>
      <c r="B9" s="313"/>
      <c r="C9" s="329">
        <v>583310</v>
      </c>
      <c r="D9" s="330"/>
      <c r="E9" s="330">
        <v>0</v>
      </c>
      <c r="F9" s="330"/>
      <c r="G9" s="330">
        <v>93080</v>
      </c>
      <c r="H9" s="331"/>
      <c r="I9" s="324">
        <f>C9+E9+G9</f>
        <v>676390</v>
      </c>
      <c r="J9" s="57"/>
    </row>
    <row r="10" spans="1:13" ht="15.75" thickBot="1" x14ac:dyDescent="0.3">
      <c r="A10" s="393" t="s">
        <v>117</v>
      </c>
      <c r="B10" s="394"/>
      <c r="C10" s="397">
        <f>SUM(C6:C9)</f>
        <v>1740315</v>
      </c>
      <c r="D10" s="396"/>
      <c r="E10" s="397">
        <v>0</v>
      </c>
      <c r="F10" s="395"/>
      <c r="G10" s="397">
        <f>SUM(G6:G9)</f>
        <v>283536</v>
      </c>
      <c r="H10" s="396"/>
      <c r="I10" s="398">
        <f>SUM(I6:I9)</f>
        <v>2023851</v>
      </c>
      <c r="J10" s="57"/>
    </row>
    <row r="11" spans="1:13" ht="15.75" thickBot="1" x14ac:dyDescent="0.3">
      <c r="A11" s="254" t="s">
        <v>120</v>
      </c>
      <c r="B11" s="418" t="s">
        <v>17</v>
      </c>
      <c r="C11" s="419"/>
      <c r="D11" s="418" t="s">
        <v>15</v>
      </c>
      <c r="E11" s="419"/>
      <c r="F11" s="418" t="s">
        <v>42</v>
      </c>
      <c r="G11" s="419"/>
      <c r="H11" s="418" t="s">
        <v>20</v>
      </c>
      <c r="I11" s="420"/>
      <c r="J11" s="152" t="s">
        <v>121</v>
      </c>
    </row>
    <row r="12" spans="1:13" ht="30" x14ac:dyDescent="0.25">
      <c r="A12" s="256" t="s">
        <v>125</v>
      </c>
      <c r="B12" s="24" t="s">
        <v>21</v>
      </c>
      <c r="C12" s="24" t="s">
        <v>22</v>
      </c>
      <c r="D12" s="24" t="s">
        <v>21</v>
      </c>
      <c r="E12" s="24" t="s">
        <v>22</v>
      </c>
      <c r="F12" s="24" t="s">
        <v>21</v>
      </c>
      <c r="G12" s="24" t="s">
        <v>22</v>
      </c>
      <c r="H12" s="24" t="s">
        <v>21</v>
      </c>
      <c r="I12" s="77" t="s">
        <v>22</v>
      </c>
      <c r="J12" s="153"/>
    </row>
    <row r="13" spans="1:13" x14ac:dyDescent="0.25">
      <c r="A13" s="25" t="s">
        <v>23</v>
      </c>
      <c r="B13" s="18"/>
      <c r="C13" s="18">
        <v>573695</v>
      </c>
      <c r="D13" s="18"/>
      <c r="E13" s="18">
        <v>0</v>
      </c>
      <c r="F13" s="18">
        <v>97376</v>
      </c>
      <c r="G13" s="18">
        <v>0</v>
      </c>
      <c r="H13" s="30"/>
      <c r="I13" s="78">
        <f>C13+E13+F13</f>
        <v>671071</v>
      </c>
      <c r="J13" s="142">
        <f>375218.23+462598.23</f>
        <v>837816.46</v>
      </c>
      <c r="K13" s="33"/>
      <c r="L13" s="33"/>
      <c r="M13" s="241"/>
    </row>
    <row r="14" spans="1:13" x14ac:dyDescent="0.25">
      <c r="A14" s="25" t="s">
        <v>24</v>
      </c>
      <c r="B14" s="103"/>
      <c r="C14" s="18">
        <f>818*641</f>
        <v>524338</v>
      </c>
      <c r="D14" s="18"/>
      <c r="E14" s="18"/>
      <c r="F14" s="18">
        <f>124*716</f>
        <v>88784</v>
      </c>
      <c r="G14" s="18">
        <v>0</v>
      </c>
      <c r="H14" s="30"/>
      <c r="I14" s="78">
        <f>C14+E14+F14</f>
        <v>613122</v>
      </c>
      <c r="J14" s="142">
        <f>468680.34+184946.77</f>
        <v>653627.11</v>
      </c>
      <c r="K14" s="8"/>
    </row>
    <row r="15" spans="1:13" x14ac:dyDescent="0.25">
      <c r="A15" s="25" t="s">
        <v>25</v>
      </c>
      <c r="B15" s="18"/>
      <c r="C15" s="18">
        <f>867*641</f>
        <v>555747</v>
      </c>
      <c r="D15" s="18"/>
      <c r="E15" s="18"/>
      <c r="F15" s="18">
        <f>130*716</f>
        <v>93080</v>
      </c>
      <c r="G15" s="18">
        <v>0</v>
      </c>
      <c r="H15" s="30"/>
      <c r="I15" s="78">
        <f>C15+E15+F15</f>
        <v>648827</v>
      </c>
      <c r="J15" s="142">
        <v>610349.47</v>
      </c>
      <c r="K15" s="32"/>
    </row>
    <row r="16" spans="1:13" x14ac:dyDescent="0.25">
      <c r="A16" s="27" t="s">
        <v>27</v>
      </c>
      <c r="B16" s="28"/>
      <c r="C16" s="28">
        <f>C13+C14+C15</f>
        <v>1653780</v>
      </c>
      <c r="D16" s="28">
        <f>D13+D14+D15</f>
        <v>0</v>
      </c>
      <c r="E16" s="28">
        <f>E13+E14+E15</f>
        <v>0</v>
      </c>
      <c r="F16" s="28">
        <f>F13+F14+F15</f>
        <v>279240</v>
      </c>
      <c r="G16" s="28">
        <v>0</v>
      </c>
      <c r="H16" s="28">
        <f>H13+H14+H15</f>
        <v>0</v>
      </c>
      <c r="I16" s="78">
        <f>I13+I14+I15</f>
        <v>1933020</v>
      </c>
      <c r="J16" s="144">
        <f>SUM(J13:J15)</f>
        <v>2101793.04</v>
      </c>
      <c r="K16" s="8"/>
    </row>
    <row r="17" spans="1:15" x14ac:dyDescent="0.25">
      <c r="A17" s="119" t="s">
        <v>47</v>
      </c>
      <c r="B17" s="94"/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94">
        <f>B17+D17+F17</f>
        <v>0</v>
      </c>
      <c r="I17" s="121">
        <f>C17+E17+G17</f>
        <v>0</v>
      </c>
      <c r="J17" s="154">
        <v>0</v>
      </c>
    </row>
    <row r="18" spans="1:15" x14ac:dyDescent="0.25">
      <c r="A18" s="119" t="s">
        <v>20</v>
      </c>
      <c r="B18" s="94"/>
      <c r="C18" s="120">
        <f>C16+C17</f>
        <v>1653780</v>
      </c>
      <c r="D18" s="120">
        <v>0</v>
      </c>
      <c r="E18" s="120">
        <f>E16+E17</f>
        <v>0</v>
      </c>
      <c r="F18" s="120">
        <f>F16</f>
        <v>279240</v>
      </c>
      <c r="G18" s="120">
        <f>G16+G17</f>
        <v>0</v>
      </c>
      <c r="H18" s="94"/>
      <c r="I18" s="121">
        <f>I16+I17</f>
        <v>1933020</v>
      </c>
      <c r="J18" s="154"/>
    </row>
    <row r="19" spans="1:15" x14ac:dyDescent="0.25">
      <c r="A19" s="25" t="s">
        <v>28</v>
      </c>
      <c r="B19" s="18"/>
      <c r="C19" s="18"/>
      <c r="D19" s="18"/>
      <c r="E19" s="18"/>
      <c r="F19" s="18"/>
      <c r="G19" s="18"/>
      <c r="H19" s="30"/>
      <c r="I19" s="78">
        <f>C19+E19+F19</f>
        <v>0</v>
      </c>
      <c r="J19" s="142"/>
      <c r="K19" s="33"/>
      <c r="L19" s="33"/>
      <c r="M19" s="33"/>
      <c r="N19" s="33"/>
      <c r="O19" s="33"/>
    </row>
    <row r="20" spans="1:15" x14ac:dyDescent="0.25">
      <c r="A20" s="25" t="s">
        <v>29</v>
      </c>
      <c r="B20" s="45"/>
      <c r="C20" s="18"/>
      <c r="D20" s="18"/>
      <c r="E20" s="18"/>
      <c r="F20" s="18"/>
      <c r="G20" s="18"/>
      <c r="H20" s="30"/>
      <c r="I20" s="78">
        <f>C20+E20+F20</f>
        <v>0</v>
      </c>
      <c r="J20" s="142"/>
      <c r="K20" s="33"/>
      <c r="M20" s="33"/>
      <c r="N20" s="33"/>
    </row>
    <row r="21" spans="1:15" x14ac:dyDescent="0.25">
      <c r="A21" s="25" t="s">
        <v>30</v>
      </c>
      <c r="B21" s="30"/>
      <c r="C21" s="18"/>
      <c r="D21" s="18"/>
      <c r="E21" s="18"/>
      <c r="F21" s="18"/>
      <c r="G21" s="18"/>
      <c r="H21" s="30"/>
      <c r="I21" s="78">
        <f>C21+E21+F21</f>
        <v>0</v>
      </c>
      <c r="J21" s="142"/>
      <c r="K21" s="33"/>
      <c r="L21" s="33"/>
      <c r="M21" s="33"/>
    </row>
    <row r="22" spans="1:15" s="33" customFormat="1" x14ac:dyDescent="0.25">
      <c r="A22" s="84" t="s">
        <v>31</v>
      </c>
      <c r="B22" s="85"/>
      <c r="C22" s="85">
        <f t="shared" ref="C22:J22" si="0">SUM(C19:C21)</f>
        <v>0</v>
      </c>
      <c r="D22" s="85">
        <f t="shared" si="0"/>
        <v>0</v>
      </c>
      <c r="E22" s="85">
        <f t="shared" si="0"/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121">
        <f t="shared" si="0"/>
        <v>0</v>
      </c>
      <c r="J22" s="155">
        <f t="shared" si="0"/>
        <v>0</v>
      </c>
    </row>
    <row r="23" spans="1:15" s="33" customFormat="1" x14ac:dyDescent="0.25">
      <c r="A23" s="119" t="s">
        <v>53</v>
      </c>
      <c r="B23" s="85"/>
      <c r="C23" s="85"/>
      <c r="D23" s="85"/>
      <c r="E23" s="85"/>
      <c r="F23" s="85"/>
      <c r="G23" s="85"/>
      <c r="H23" s="85"/>
      <c r="I23" s="121"/>
      <c r="J23" s="155"/>
      <c r="K23" s="32"/>
    </row>
    <row r="24" spans="1:15" s="33" customFormat="1" x14ac:dyDescent="0.25">
      <c r="A24" s="119" t="s">
        <v>76</v>
      </c>
      <c r="B24" s="85"/>
      <c r="C24" s="85">
        <f t="shared" ref="C24:I24" si="1">C18+C22+C23</f>
        <v>1653780</v>
      </c>
      <c r="D24" s="85">
        <f t="shared" si="1"/>
        <v>0</v>
      </c>
      <c r="E24" s="85">
        <f t="shared" si="1"/>
        <v>0</v>
      </c>
      <c r="F24" s="85">
        <f>F16+F22</f>
        <v>279240</v>
      </c>
      <c r="G24" s="85">
        <f t="shared" si="1"/>
        <v>0</v>
      </c>
      <c r="H24" s="85">
        <f t="shared" si="1"/>
        <v>0</v>
      </c>
      <c r="I24" s="123">
        <f t="shared" si="1"/>
        <v>1933020</v>
      </c>
      <c r="J24" s="155">
        <f>J16+J22</f>
        <v>2101793.04</v>
      </c>
      <c r="K24" s="32"/>
      <c r="L24" s="32"/>
    </row>
    <row r="25" spans="1:15" x14ac:dyDescent="0.25">
      <c r="A25" s="25" t="s">
        <v>32</v>
      </c>
      <c r="B25" s="18"/>
      <c r="C25" s="31"/>
      <c r="D25" s="18"/>
      <c r="E25" s="31"/>
      <c r="F25" s="18"/>
      <c r="G25" s="18"/>
      <c r="H25" s="30"/>
      <c r="I25" s="78">
        <f>C25+E25+F25</f>
        <v>0</v>
      </c>
      <c r="J25" s="142"/>
      <c r="K25" s="32"/>
      <c r="L25" s="32"/>
      <c r="M25" s="32"/>
      <c r="N25" s="32"/>
      <c r="O25" s="32"/>
    </row>
    <row r="26" spans="1:15" x14ac:dyDescent="0.25">
      <c r="A26" s="25" t="s">
        <v>33</v>
      </c>
      <c r="B26" s="103"/>
      <c r="C26" s="18"/>
      <c r="D26" s="18"/>
      <c r="E26" s="18"/>
      <c r="F26" s="18"/>
      <c r="G26" s="18"/>
      <c r="H26" s="30"/>
      <c r="I26" s="78">
        <f>C26+E26+F26</f>
        <v>0</v>
      </c>
      <c r="J26" s="142"/>
      <c r="K26" s="32"/>
      <c r="M26" s="32"/>
    </row>
    <row r="27" spans="1:15" x14ac:dyDescent="0.25">
      <c r="A27" s="25" t="s">
        <v>34</v>
      </c>
      <c r="B27" s="18"/>
      <c r="C27" s="18"/>
      <c r="D27" s="18"/>
      <c r="E27" s="18"/>
      <c r="F27" s="18"/>
      <c r="G27" s="18"/>
      <c r="H27" s="30"/>
      <c r="I27" s="78">
        <f>C27+E27+F27</f>
        <v>0</v>
      </c>
      <c r="J27" s="142"/>
      <c r="K27" s="32"/>
      <c r="M27" s="33"/>
      <c r="N27" s="33"/>
    </row>
    <row r="28" spans="1:15" s="190" customFormat="1" x14ac:dyDescent="0.25">
      <c r="A28" s="185" t="s">
        <v>49</v>
      </c>
      <c r="B28" s="186"/>
      <c r="C28" s="186">
        <v>0</v>
      </c>
      <c r="D28" s="186"/>
      <c r="E28" s="186"/>
      <c r="F28" s="186"/>
      <c r="G28" s="186"/>
      <c r="H28" s="187"/>
      <c r="I28" s="188">
        <f>C28+E28+G28</f>
        <v>0</v>
      </c>
      <c r="J28" s="189"/>
      <c r="L28" s="288"/>
      <c r="M28" s="288"/>
    </row>
    <row r="29" spans="1:15" x14ac:dyDescent="0.25">
      <c r="A29" s="84" t="s">
        <v>35</v>
      </c>
      <c r="B29" s="85"/>
      <c r="C29" s="85">
        <f>SUM(C25:C28)</f>
        <v>0</v>
      </c>
      <c r="D29" s="85">
        <f>SUM(D25:D27)+D28</f>
        <v>0</v>
      </c>
      <c r="E29" s="85">
        <f>SUM(E25:E28)</f>
        <v>0</v>
      </c>
      <c r="F29" s="85">
        <f>SUM(F25:F27)+F28</f>
        <v>0</v>
      </c>
      <c r="G29" s="85">
        <f>SUM(G25:G28)</f>
        <v>0</v>
      </c>
      <c r="H29" s="85"/>
      <c r="I29" s="123">
        <f>SUM(I25:I28)</f>
        <v>0</v>
      </c>
      <c r="J29" s="148">
        <f>SUM(J25:J28)</f>
        <v>0</v>
      </c>
      <c r="K29" s="8"/>
      <c r="L29" s="8"/>
      <c r="M29" s="8"/>
    </row>
    <row r="30" spans="1:15" s="128" customFormat="1" x14ac:dyDescent="0.25">
      <c r="A30" s="84" t="s">
        <v>55</v>
      </c>
      <c r="B30" s="85"/>
      <c r="C30" s="85">
        <f>C24+C29</f>
        <v>1653780</v>
      </c>
      <c r="D30" s="85">
        <f>D24+D28+D29</f>
        <v>0</v>
      </c>
      <c r="E30" s="85">
        <f>E24+E28+E29</f>
        <v>0</v>
      </c>
      <c r="F30" s="85">
        <f>F24+F29</f>
        <v>279240</v>
      </c>
      <c r="G30" s="85">
        <f>G24+G28+G29</f>
        <v>0</v>
      </c>
      <c r="H30" s="85">
        <f>H24+H28+H29</f>
        <v>0</v>
      </c>
      <c r="I30" s="123">
        <f>I24+I29</f>
        <v>1933020</v>
      </c>
      <c r="J30" s="148">
        <f>J16+J22+J29</f>
        <v>2101793.04</v>
      </c>
      <c r="K30" s="184"/>
      <c r="L30" s="184"/>
      <c r="M30" s="184"/>
      <c r="N30" s="184"/>
    </row>
    <row r="31" spans="1:15" x14ac:dyDescent="0.25">
      <c r="A31" s="25" t="s">
        <v>36</v>
      </c>
      <c r="B31" s="18"/>
      <c r="C31" s="18"/>
      <c r="D31" s="18"/>
      <c r="E31" s="18"/>
      <c r="F31" s="18"/>
      <c r="G31" s="18"/>
      <c r="H31" s="26"/>
      <c r="I31" s="78">
        <f>C31+E31+F31</f>
        <v>0</v>
      </c>
      <c r="J31" s="142"/>
      <c r="M31" s="8"/>
    </row>
    <row r="32" spans="1:15" x14ac:dyDescent="0.25">
      <c r="A32" s="25" t="s">
        <v>37</v>
      </c>
      <c r="B32" s="18"/>
      <c r="C32" s="103"/>
      <c r="D32" s="18"/>
      <c r="E32" s="18"/>
      <c r="F32" s="18"/>
      <c r="G32" s="18"/>
      <c r="H32" s="26"/>
      <c r="I32" s="78">
        <f t="shared" ref="I32:I33" si="2">C32+E32+F32</f>
        <v>0</v>
      </c>
      <c r="J32" s="142"/>
    </row>
    <row r="33" spans="1:11" x14ac:dyDescent="0.25">
      <c r="A33" s="25" t="s">
        <v>38</v>
      </c>
      <c r="B33" s="18"/>
      <c r="C33" s="103"/>
      <c r="D33" s="18"/>
      <c r="E33" s="18"/>
      <c r="F33" s="18"/>
      <c r="G33" s="156"/>
      <c r="H33" s="26"/>
      <c r="I33" s="78">
        <f t="shared" si="2"/>
        <v>0</v>
      </c>
      <c r="J33" s="142"/>
      <c r="K33" s="8"/>
    </row>
    <row r="34" spans="1:11" x14ac:dyDescent="0.25">
      <c r="A34" s="25" t="s">
        <v>57</v>
      </c>
      <c r="B34" s="18"/>
      <c r="C34" s="18"/>
      <c r="D34" s="18"/>
      <c r="E34" s="18"/>
      <c r="F34" s="18"/>
      <c r="G34" s="18"/>
      <c r="H34" s="26"/>
      <c r="I34" s="80">
        <f t="shared" ref="I34" si="3">C34+E34+G34</f>
        <v>0</v>
      </c>
      <c r="J34" s="142"/>
      <c r="K34" s="8"/>
    </row>
    <row r="35" spans="1:11" x14ac:dyDescent="0.25">
      <c r="A35" s="27" t="s">
        <v>40</v>
      </c>
      <c r="B35" s="28"/>
      <c r="C35" s="28">
        <f>SUM(C31:C34)</f>
        <v>0</v>
      </c>
      <c r="D35" s="28">
        <f>SUM(D31:D34)</f>
        <v>0</v>
      </c>
      <c r="E35" s="28">
        <f>SUM(E31:E34)</f>
        <v>0</v>
      </c>
      <c r="F35" s="28">
        <f>SUM(F31:F34)</f>
        <v>0</v>
      </c>
      <c r="G35" s="28">
        <f t="shared" ref="G35:I35" si="4">SUM(G31:G34)</f>
        <v>0</v>
      </c>
      <c r="H35" s="28">
        <f t="shared" si="4"/>
        <v>0</v>
      </c>
      <c r="I35" s="79">
        <f t="shared" si="4"/>
        <v>0</v>
      </c>
      <c r="J35" s="150">
        <f>SUM(J31:J33)</f>
        <v>0</v>
      </c>
    </row>
    <row r="36" spans="1:11" x14ac:dyDescent="0.25">
      <c r="A36" s="311" t="s">
        <v>118</v>
      </c>
      <c r="B36" s="83"/>
      <c r="C36" s="83">
        <f>C30+C35</f>
        <v>1653780</v>
      </c>
      <c r="D36" s="83">
        <f>D24+D29</f>
        <v>0</v>
      </c>
      <c r="E36" s="83">
        <f>E30+E35</f>
        <v>0</v>
      </c>
      <c r="F36" s="83">
        <f>F30+F35</f>
        <v>279240</v>
      </c>
      <c r="G36" s="83">
        <f>G24+G29+G35</f>
        <v>0</v>
      </c>
      <c r="H36" s="83">
        <f>H16+H22+H29+H35</f>
        <v>0</v>
      </c>
      <c r="I36" s="276">
        <f>I30+I35</f>
        <v>1933020</v>
      </c>
      <c r="J36" s="312">
        <f>J30+J35</f>
        <v>2101793.04</v>
      </c>
    </row>
    <row r="37" spans="1:11" x14ac:dyDescent="0.25">
      <c r="A37" s="117" t="s">
        <v>119</v>
      </c>
      <c r="B37" s="118"/>
      <c r="C37" s="122">
        <v>1740315</v>
      </c>
      <c r="D37" s="122">
        <v>0</v>
      </c>
      <c r="E37" s="122">
        <v>0</v>
      </c>
      <c r="F37" s="122">
        <v>283536</v>
      </c>
      <c r="G37" s="122"/>
      <c r="H37" s="122">
        <v>0</v>
      </c>
      <c r="I37" s="124">
        <f>C37+F37</f>
        <v>2023851</v>
      </c>
      <c r="J37" s="154">
        <v>2101793.04</v>
      </c>
    </row>
    <row r="38" spans="1:11" s="33" customFormat="1" ht="15.75" thickBot="1" x14ac:dyDescent="0.3">
      <c r="A38" s="177" t="s">
        <v>127</v>
      </c>
      <c r="B38" s="89"/>
      <c r="C38" s="90">
        <f>C37-C36</f>
        <v>86535</v>
      </c>
      <c r="D38" s="90"/>
      <c r="E38" s="90">
        <f>E37-E36</f>
        <v>0</v>
      </c>
      <c r="F38" s="90">
        <f>F37-F36</f>
        <v>4296</v>
      </c>
      <c r="G38" s="90">
        <f>G37-G36</f>
        <v>0</v>
      </c>
      <c r="H38" s="90">
        <v>0</v>
      </c>
      <c r="I38" s="87">
        <f>C38+F38</f>
        <v>90831</v>
      </c>
      <c r="J38" s="151">
        <f>J37-J36</f>
        <v>0</v>
      </c>
    </row>
    <row r="39" spans="1:11" x14ac:dyDescent="0.25">
      <c r="C39" s="17"/>
      <c r="D39" s="17"/>
      <c r="E39" s="17"/>
      <c r="F39" s="17"/>
      <c r="G39" s="17"/>
      <c r="H39" s="17"/>
      <c r="I39" s="36"/>
      <c r="J39" s="36"/>
    </row>
    <row r="40" spans="1:11" x14ac:dyDescent="0.25">
      <c r="B40" s="8"/>
      <c r="C40" s="17"/>
      <c r="D40" s="17"/>
      <c r="E40" s="17"/>
      <c r="F40" s="17"/>
      <c r="G40" s="17"/>
      <c r="H40" s="17"/>
      <c r="I40" s="17"/>
      <c r="J40" s="17"/>
    </row>
    <row r="41" spans="1:11" s="37" customFormat="1" ht="12.75" x14ac:dyDescent="0.2">
      <c r="B41" s="38"/>
      <c r="C41" s="39"/>
      <c r="D41" s="39"/>
      <c r="E41" s="39"/>
      <c r="F41" s="39"/>
      <c r="G41" s="39"/>
      <c r="H41" s="39"/>
      <c r="I41" s="40"/>
      <c r="J41" s="40"/>
    </row>
    <row r="42" spans="1:11" x14ac:dyDescent="0.25">
      <c r="B42" s="8"/>
      <c r="C42" s="17"/>
      <c r="D42" s="17"/>
      <c r="E42" s="17"/>
      <c r="F42" s="17"/>
      <c r="H42" s="20"/>
      <c r="I42" s="17"/>
      <c r="J42" s="17"/>
    </row>
    <row r="43" spans="1:11" x14ac:dyDescent="0.25">
      <c r="B43" s="8"/>
      <c r="C43" s="34"/>
      <c r="D43" s="140"/>
      <c r="E43" s="17"/>
      <c r="F43" s="140"/>
      <c r="G43" s="20"/>
      <c r="H43" s="20"/>
      <c r="I43" s="17"/>
      <c r="J43" s="17"/>
    </row>
    <row r="44" spans="1:11" x14ac:dyDescent="0.25">
      <c r="B44" s="8"/>
      <c r="C44" s="8"/>
      <c r="D44" s="8"/>
      <c r="E44" s="8"/>
      <c r="F44" s="8"/>
      <c r="I44" s="17"/>
      <c r="J44" s="17"/>
    </row>
    <row r="45" spans="1:11" x14ac:dyDescent="0.25">
      <c r="E45" s="17"/>
      <c r="F45" s="17"/>
    </row>
    <row r="46" spans="1:11" x14ac:dyDescent="0.25">
      <c r="D46" s="42"/>
      <c r="E46" s="17"/>
      <c r="F46" s="17"/>
      <c r="H46" s="20"/>
      <c r="I46" s="17"/>
      <c r="J46" s="17"/>
    </row>
    <row r="47" spans="1:11" x14ac:dyDescent="0.25">
      <c r="F47" s="17"/>
      <c r="H47" s="20"/>
      <c r="I47" s="17"/>
      <c r="J47" s="17"/>
    </row>
    <row r="48" spans="1:11" x14ac:dyDescent="0.25">
      <c r="D48" s="41"/>
      <c r="F48" s="17"/>
      <c r="G48" s="17"/>
      <c r="H48" s="17"/>
    </row>
    <row r="49" spans="3:10" x14ac:dyDescent="0.25">
      <c r="C49" s="17"/>
      <c r="D49" s="140"/>
    </row>
    <row r="50" spans="3:10" x14ac:dyDescent="0.25">
      <c r="C50" s="17"/>
      <c r="D50" s="17"/>
      <c r="E50" s="17"/>
      <c r="F50" s="17"/>
      <c r="H50" s="20"/>
      <c r="I50"/>
      <c r="J50"/>
    </row>
    <row r="53" spans="3:10" x14ac:dyDescent="0.25">
      <c r="D53" s="17"/>
      <c r="E53" s="17"/>
      <c r="F53" s="17"/>
      <c r="I53"/>
      <c r="J53"/>
    </row>
    <row r="55" spans="3:10" x14ac:dyDescent="0.25">
      <c r="H55" s="20"/>
      <c r="I55"/>
      <c r="J55"/>
    </row>
  </sheetData>
  <mergeCells count="8">
    <mergeCell ref="B4:H4"/>
    <mergeCell ref="B11:C11"/>
    <mergeCell ref="D11:E11"/>
    <mergeCell ref="F11:G11"/>
    <mergeCell ref="H11:I11"/>
    <mergeCell ref="B5:C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R46"/>
  <sheetViews>
    <sheetView tabSelected="1" topLeftCell="A16" workbookViewId="0">
      <selection activeCell="K37" sqref="K37"/>
    </sheetView>
  </sheetViews>
  <sheetFormatPr defaultRowHeight="15" x14ac:dyDescent="0.25"/>
  <cols>
    <col min="1" max="1" width="26" customWidth="1"/>
    <col min="2" max="2" width="11.7109375" customWidth="1"/>
    <col min="3" max="3" width="12.7109375" style="139" customWidth="1"/>
    <col min="4" max="4" width="11.85546875" style="139" customWidth="1"/>
    <col min="5" max="5" width="11" style="139" customWidth="1"/>
    <col min="6" max="6" width="14" style="139" customWidth="1"/>
    <col min="7" max="7" width="10.7109375" style="35" customWidth="1"/>
    <col min="8" max="8" width="9.28515625" style="35" customWidth="1"/>
    <col min="9" max="9" width="14.28515625" style="139" customWidth="1"/>
    <col min="10" max="10" width="14.5703125" style="139" customWidth="1"/>
    <col min="11" max="11" width="46.42578125" style="4" customWidth="1"/>
    <col min="12" max="12" width="11.42578125" customWidth="1"/>
    <col min="13" max="13" width="16.28515625" customWidth="1"/>
    <col min="14" max="15" width="11.7109375" bestFit="1" customWidth="1"/>
    <col min="17" max="17" width="11.7109375" bestFit="1" customWidth="1"/>
    <col min="258" max="258" width="21.7109375" customWidth="1"/>
    <col min="259" max="259" width="16.85546875" customWidth="1"/>
    <col min="260" max="260" width="12" customWidth="1"/>
    <col min="261" max="261" width="11.5703125" customWidth="1"/>
    <col min="262" max="262" width="12.140625" customWidth="1"/>
    <col min="263" max="264" width="13" customWidth="1"/>
    <col min="265" max="265" width="11.85546875" customWidth="1"/>
    <col min="266" max="266" width="14.5703125" customWidth="1"/>
    <col min="267" max="267" width="13.7109375" customWidth="1"/>
    <col min="268" max="269" width="11.7109375" bestFit="1" customWidth="1"/>
    <col min="270" max="270" width="9.7109375" bestFit="1" customWidth="1"/>
    <col min="271" max="271" width="11.7109375" bestFit="1" customWidth="1"/>
    <col min="514" max="514" width="21.7109375" customWidth="1"/>
    <col min="515" max="515" width="16.85546875" customWidth="1"/>
    <col min="516" max="516" width="12" customWidth="1"/>
    <col min="517" max="517" width="11.5703125" customWidth="1"/>
    <col min="518" max="518" width="12.140625" customWidth="1"/>
    <col min="519" max="520" width="13" customWidth="1"/>
    <col min="521" max="521" width="11.85546875" customWidth="1"/>
    <col min="522" max="522" width="14.5703125" customWidth="1"/>
    <col min="523" max="523" width="13.7109375" customWidth="1"/>
    <col min="524" max="525" width="11.7109375" bestFit="1" customWidth="1"/>
    <col min="526" max="526" width="9.7109375" bestFit="1" customWidth="1"/>
    <col min="527" max="527" width="11.7109375" bestFit="1" customWidth="1"/>
    <col min="770" max="770" width="21.7109375" customWidth="1"/>
    <col min="771" max="771" width="16.85546875" customWidth="1"/>
    <col min="772" max="772" width="12" customWidth="1"/>
    <col min="773" max="773" width="11.5703125" customWidth="1"/>
    <col min="774" max="774" width="12.140625" customWidth="1"/>
    <col min="775" max="776" width="13" customWidth="1"/>
    <col min="777" max="777" width="11.85546875" customWidth="1"/>
    <col min="778" max="778" width="14.5703125" customWidth="1"/>
    <col min="779" max="779" width="13.7109375" customWidth="1"/>
    <col min="780" max="781" width="11.7109375" bestFit="1" customWidth="1"/>
    <col min="782" max="782" width="9.7109375" bestFit="1" customWidth="1"/>
    <col min="783" max="783" width="11.7109375" bestFit="1" customWidth="1"/>
    <col min="1026" max="1026" width="21.7109375" customWidth="1"/>
    <col min="1027" max="1027" width="16.85546875" customWidth="1"/>
    <col min="1028" max="1028" width="12" customWidth="1"/>
    <col min="1029" max="1029" width="11.5703125" customWidth="1"/>
    <col min="1030" max="1030" width="12.140625" customWidth="1"/>
    <col min="1031" max="1032" width="13" customWidth="1"/>
    <col min="1033" max="1033" width="11.85546875" customWidth="1"/>
    <col min="1034" max="1034" width="14.5703125" customWidth="1"/>
    <col min="1035" max="1035" width="13.7109375" customWidth="1"/>
    <col min="1036" max="1037" width="11.7109375" bestFit="1" customWidth="1"/>
    <col min="1038" max="1038" width="9.7109375" bestFit="1" customWidth="1"/>
    <col min="1039" max="1039" width="11.7109375" bestFit="1" customWidth="1"/>
    <col min="1282" max="1282" width="21.7109375" customWidth="1"/>
    <col min="1283" max="1283" width="16.85546875" customWidth="1"/>
    <col min="1284" max="1284" width="12" customWidth="1"/>
    <col min="1285" max="1285" width="11.5703125" customWidth="1"/>
    <col min="1286" max="1286" width="12.140625" customWidth="1"/>
    <col min="1287" max="1288" width="13" customWidth="1"/>
    <col min="1289" max="1289" width="11.85546875" customWidth="1"/>
    <col min="1290" max="1290" width="14.5703125" customWidth="1"/>
    <col min="1291" max="1291" width="13.7109375" customWidth="1"/>
    <col min="1292" max="1293" width="11.7109375" bestFit="1" customWidth="1"/>
    <col min="1294" max="1294" width="9.7109375" bestFit="1" customWidth="1"/>
    <col min="1295" max="1295" width="11.7109375" bestFit="1" customWidth="1"/>
    <col min="1538" max="1538" width="21.7109375" customWidth="1"/>
    <col min="1539" max="1539" width="16.85546875" customWidth="1"/>
    <col min="1540" max="1540" width="12" customWidth="1"/>
    <col min="1541" max="1541" width="11.5703125" customWidth="1"/>
    <col min="1542" max="1542" width="12.140625" customWidth="1"/>
    <col min="1543" max="1544" width="13" customWidth="1"/>
    <col min="1545" max="1545" width="11.85546875" customWidth="1"/>
    <col min="1546" max="1546" width="14.5703125" customWidth="1"/>
    <col min="1547" max="1547" width="13.7109375" customWidth="1"/>
    <col min="1548" max="1549" width="11.7109375" bestFit="1" customWidth="1"/>
    <col min="1550" max="1550" width="9.7109375" bestFit="1" customWidth="1"/>
    <col min="1551" max="1551" width="11.7109375" bestFit="1" customWidth="1"/>
    <col min="1794" max="1794" width="21.7109375" customWidth="1"/>
    <col min="1795" max="1795" width="16.85546875" customWidth="1"/>
    <col min="1796" max="1796" width="12" customWidth="1"/>
    <col min="1797" max="1797" width="11.5703125" customWidth="1"/>
    <col min="1798" max="1798" width="12.140625" customWidth="1"/>
    <col min="1799" max="1800" width="13" customWidth="1"/>
    <col min="1801" max="1801" width="11.85546875" customWidth="1"/>
    <col min="1802" max="1802" width="14.5703125" customWidth="1"/>
    <col min="1803" max="1803" width="13.7109375" customWidth="1"/>
    <col min="1804" max="1805" width="11.7109375" bestFit="1" customWidth="1"/>
    <col min="1806" max="1806" width="9.7109375" bestFit="1" customWidth="1"/>
    <col min="1807" max="1807" width="11.7109375" bestFit="1" customWidth="1"/>
    <col min="2050" max="2050" width="21.7109375" customWidth="1"/>
    <col min="2051" max="2051" width="16.85546875" customWidth="1"/>
    <col min="2052" max="2052" width="12" customWidth="1"/>
    <col min="2053" max="2053" width="11.5703125" customWidth="1"/>
    <col min="2054" max="2054" width="12.140625" customWidth="1"/>
    <col min="2055" max="2056" width="13" customWidth="1"/>
    <col min="2057" max="2057" width="11.85546875" customWidth="1"/>
    <col min="2058" max="2058" width="14.5703125" customWidth="1"/>
    <col min="2059" max="2059" width="13.7109375" customWidth="1"/>
    <col min="2060" max="2061" width="11.7109375" bestFit="1" customWidth="1"/>
    <col min="2062" max="2062" width="9.7109375" bestFit="1" customWidth="1"/>
    <col min="2063" max="2063" width="11.7109375" bestFit="1" customWidth="1"/>
    <col min="2306" max="2306" width="21.7109375" customWidth="1"/>
    <col min="2307" max="2307" width="16.85546875" customWidth="1"/>
    <col min="2308" max="2308" width="12" customWidth="1"/>
    <col min="2309" max="2309" width="11.5703125" customWidth="1"/>
    <col min="2310" max="2310" width="12.140625" customWidth="1"/>
    <col min="2311" max="2312" width="13" customWidth="1"/>
    <col min="2313" max="2313" width="11.85546875" customWidth="1"/>
    <col min="2314" max="2314" width="14.5703125" customWidth="1"/>
    <col min="2315" max="2315" width="13.7109375" customWidth="1"/>
    <col min="2316" max="2317" width="11.7109375" bestFit="1" customWidth="1"/>
    <col min="2318" max="2318" width="9.7109375" bestFit="1" customWidth="1"/>
    <col min="2319" max="2319" width="11.7109375" bestFit="1" customWidth="1"/>
    <col min="2562" max="2562" width="21.7109375" customWidth="1"/>
    <col min="2563" max="2563" width="16.85546875" customWidth="1"/>
    <col min="2564" max="2564" width="12" customWidth="1"/>
    <col min="2565" max="2565" width="11.5703125" customWidth="1"/>
    <col min="2566" max="2566" width="12.140625" customWidth="1"/>
    <col min="2567" max="2568" width="13" customWidth="1"/>
    <col min="2569" max="2569" width="11.85546875" customWidth="1"/>
    <col min="2570" max="2570" width="14.5703125" customWidth="1"/>
    <col min="2571" max="2571" width="13.7109375" customWidth="1"/>
    <col min="2572" max="2573" width="11.7109375" bestFit="1" customWidth="1"/>
    <col min="2574" max="2574" width="9.7109375" bestFit="1" customWidth="1"/>
    <col min="2575" max="2575" width="11.7109375" bestFit="1" customWidth="1"/>
    <col min="2818" max="2818" width="21.7109375" customWidth="1"/>
    <col min="2819" max="2819" width="16.85546875" customWidth="1"/>
    <col min="2820" max="2820" width="12" customWidth="1"/>
    <col min="2821" max="2821" width="11.5703125" customWidth="1"/>
    <col min="2822" max="2822" width="12.140625" customWidth="1"/>
    <col min="2823" max="2824" width="13" customWidth="1"/>
    <col min="2825" max="2825" width="11.85546875" customWidth="1"/>
    <col min="2826" max="2826" width="14.5703125" customWidth="1"/>
    <col min="2827" max="2827" width="13.7109375" customWidth="1"/>
    <col min="2828" max="2829" width="11.7109375" bestFit="1" customWidth="1"/>
    <col min="2830" max="2830" width="9.7109375" bestFit="1" customWidth="1"/>
    <col min="2831" max="2831" width="11.7109375" bestFit="1" customWidth="1"/>
    <col min="3074" max="3074" width="21.7109375" customWidth="1"/>
    <col min="3075" max="3075" width="16.85546875" customWidth="1"/>
    <col min="3076" max="3076" width="12" customWidth="1"/>
    <col min="3077" max="3077" width="11.5703125" customWidth="1"/>
    <col min="3078" max="3078" width="12.140625" customWidth="1"/>
    <col min="3079" max="3080" width="13" customWidth="1"/>
    <col min="3081" max="3081" width="11.85546875" customWidth="1"/>
    <col min="3082" max="3082" width="14.5703125" customWidth="1"/>
    <col min="3083" max="3083" width="13.7109375" customWidth="1"/>
    <col min="3084" max="3085" width="11.7109375" bestFit="1" customWidth="1"/>
    <col min="3086" max="3086" width="9.7109375" bestFit="1" customWidth="1"/>
    <col min="3087" max="3087" width="11.7109375" bestFit="1" customWidth="1"/>
    <col min="3330" max="3330" width="21.7109375" customWidth="1"/>
    <col min="3331" max="3331" width="16.85546875" customWidth="1"/>
    <col min="3332" max="3332" width="12" customWidth="1"/>
    <col min="3333" max="3333" width="11.5703125" customWidth="1"/>
    <col min="3334" max="3334" width="12.140625" customWidth="1"/>
    <col min="3335" max="3336" width="13" customWidth="1"/>
    <col min="3337" max="3337" width="11.85546875" customWidth="1"/>
    <col min="3338" max="3338" width="14.5703125" customWidth="1"/>
    <col min="3339" max="3339" width="13.7109375" customWidth="1"/>
    <col min="3340" max="3341" width="11.7109375" bestFit="1" customWidth="1"/>
    <col min="3342" max="3342" width="9.7109375" bestFit="1" customWidth="1"/>
    <col min="3343" max="3343" width="11.7109375" bestFit="1" customWidth="1"/>
    <col min="3586" max="3586" width="21.7109375" customWidth="1"/>
    <col min="3587" max="3587" width="16.85546875" customWidth="1"/>
    <col min="3588" max="3588" width="12" customWidth="1"/>
    <col min="3589" max="3589" width="11.5703125" customWidth="1"/>
    <col min="3590" max="3590" width="12.140625" customWidth="1"/>
    <col min="3591" max="3592" width="13" customWidth="1"/>
    <col min="3593" max="3593" width="11.85546875" customWidth="1"/>
    <col min="3594" max="3594" width="14.5703125" customWidth="1"/>
    <col min="3595" max="3595" width="13.7109375" customWidth="1"/>
    <col min="3596" max="3597" width="11.7109375" bestFit="1" customWidth="1"/>
    <col min="3598" max="3598" width="9.7109375" bestFit="1" customWidth="1"/>
    <col min="3599" max="3599" width="11.7109375" bestFit="1" customWidth="1"/>
    <col min="3842" max="3842" width="21.7109375" customWidth="1"/>
    <col min="3843" max="3843" width="16.85546875" customWidth="1"/>
    <col min="3844" max="3844" width="12" customWidth="1"/>
    <col min="3845" max="3845" width="11.5703125" customWidth="1"/>
    <col min="3846" max="3846" width="12.140625" customWidth="1"/>
    <col min="3847" max="3848" width="13" customWidth="1"/>
    <col min="3849" max="3849" width="11.85546875" customWidth="1"/>
    <col min="3850" max="3850" width="14.5703125" customWidth="1"/>
    <col min="3851" max="3851" width="13.7109375" customWidth="1"/>
    <col min="3852" max="3853" width="11.7109375" bestFit="1" customWidth="1"/>
    <col min="3854" max="3854" width="9.7109375" bestFit="1" customWidth="1"/>
    <col min="3855" max="3855" width="11.7109375" bestFit="1" customWidth="1"/>
    <col min="4098" max="4098" width="21.7109375" customWidth="1"/>
    <col min="4099" max="4099" width="16.85546875" customWidth="1"/>
    <col min="4100" max="4100" width="12" customWidth="1"/>
    <col min="4101" max="4101" width="11.5703125" customWidth="1"/>
    <col min="4102" max="4102" width="12.140625" customWidth="1"/>
    <col min="4103" max="4104" width="13" customWidth="1"/>
    <col min="4105" max="4105" width="11.85546875" customWidth="1"/>
    <col min="4106" max="4106" width="14.5703125" customWidth="1"/>
    <col min="4107" max="4107" width="13.7109375" customWidth="1"/>
    <col min="4108" max="4109" width="11.7109375" bestFit="1" customWidth="1"/>
    <col min="4110" max="4110" width="9.7109375" bestFit="1" customWidth="1"/>
    <col min="4111" max="4111" width="11.7109375" bestFit="1" customWidth="1"/>
    <col min="4354" max="4354" width="21.7109375" customWidth="1"/>
    <col min="4355" max="4355" width="16.85546875" customWidth="1"/>
    <col min="4356" max="4356" width="12" customWidth="1"/>
    <col min="4357" max="4357" width="11.5703125" customWidth="1"/>
    <col min="4358" max="4358" width="12.140625" customWidth="1"/>
    <col min="4359" max="4360" width="13" customWidth="1"/>
    <col min="4361" max="4361" width="11.85546875" customWidth="1"/>
    <col min="4362" max="4362" width="14.5703125" customWidth="1"/>
    <col min="4363" max="4363" width="13.7109375" customWidth="1"/>
    <col min="4364" max="4365" width="11.7109375" bestFit="1" customWidth="1"/>
    <col min="4366" max="4366" width="9.7109375" bestFit="1" customWidth="1"/>
    <col min="4367" max="4367" width="11.7109375" bestFit="1" customWidth="1"/>
    <col min="4610" max="4610" width="21.7109375" customWidth="1"/>
    <col min="4611" max="4611" width="16.85546875" customWidth="1"/>
    <col min="4612" max="4612" width="12" customWidth="1"/>
    <col min="4613" max="4613" width="11.5703125" customWidth="1"/>
    <col min="4614" max="4614" width="12.140625" customWidth="1"/>
    <col min="4615" max="4616" width="13" customWidth="1"/>
    <col min="4617" max="4617" width="11.85546875" customWidth="1"/>
    <col min="4618" max="4618" width="14.5703125" customWidth="1"/>
    <col min="4619" max="4619" width="13.7109375" customWidth="1"/>
    <col min="4620" max="4621" width="11.7109375" bestFit="1" customWidth="1"/>
    <col min="4622" max="4622" width="9.7109375" bestFit="1" customWidth="1"/>
    <col min="4623" max="4623" width="11.7109375" bestFit="1" customWidth="1"/>
    <col min="4866" max="4866" width="21.7109375" customWidth="1"/>
    <col min="4867" max="4867" width="16.85546875" customWidth="1"/>
    <col min="4868" max="4868" width="12" customWidth="1"/>
    <col min="4869" max="4869" width="11.5703125" customWidth="1"/>
    <col min="4870" max="4870" width="12.140625" customWidth="1"/>
    <col min="4871" max="4872" width="13" customWidth="1"/>
    <col min="4873" max="4873" width="11.85546875" customWidth="1"/>
    <col min="4874" max="4874" width="14.5703125" customWidth="1"/>
    <col min="4875" max="4875" width="13.7109375" customWidth="1"/>
    <col min="4876" max="4877" width="11.7109375" bestFit="1" customWidth="1"/>
    <col min="4878" max="4878" width="9.7109375" bestFit="1" customWidth="1"/>
    <col min="4879" max="4879" width="11.7109375" bestFit="1" customWidth="1"/>
    <col min="5122" max="5122" width="21.7109375" customWidth="1"/>
    <col min="5123" max="5123" width="16.85546875" customWidth="1"/>
    <col min="5124" max="5124" width="12" customWidth="1"/>
    <col min="5125" max="5125" width="11.5703125" customWidth="1"/>
    <col min="5126" max="5126" width="12.140625" customWidth="1"/>
    <col min="5127" max="5128" width="13" customWidth="1"/>
    <col min="5129" max="5129" width="11.85546875" customWidth="1"/>
    <col min="5130" max="5130" width="14.5703125" customWidth="1"/>
    <col min="5131" max="5131" width="13.7109375" customWidth="1"/>
    <col min="5132" max="5133" width="11.7109375" bestFit="1" customWidth="1"/>
    <col min="5134" max="5134" width="9.7109375" bestFit="1" customWidth="1"/>
    <col min="5135" max="5135" width="11.7109375" bestFit="1" customWidth="1"/>
    <col min="5378" max="5378" width="21.7109375" customWidth="1"/>
    <col min="5379" max="5379" width="16.85546875" customWidth="1"/>
    <col min="5380" max="5380" width="12" customWidth="1"/>
    <col min="5381" max="5381" width="11.5703125" customWidth="1"/>
    <col min="5382" max="5382" width="12.140625" customWidth="1"/>
    <col min="5383" max="5384" width="13" customWidth="1"/>
    <col min="5385" max="5385" width="11.85546875" customWidth="1"/>
    <col min="5386" max="5386" width="14.5703125" customWidth="1"/>
    <col min="5387" max="5387" width="13.7109375" customWidth="1"/>
    <col min="5388" max="5389" width="11.7109375" bestFit="1" customWidth="1"/>
    <col min="5390" max="5390" width="9.7109375" bestFit="1" customWidth="1"/>
    <col min="5391" max="5391" width="11.7109375" bestFit="1" customWidth="1"/>
    <col min="5634" max="5634" width="21.7109375" customWidth="1"/>
    <col min="5635" max="5635" width="16.85546875" customWidth="1"/>
    <col min="5636" max="5636" width="12" customWidth="1"/>
    <col min="5637" max="5637" width="11.5703125" customWidth="1"/>
    <col min="5638" max="5638" width="12.140625" customWidth="1"/>
    <col min="5639" max="5640" width="13" customWidth="1"/>
    <col min="5641" max="5641" width="11.85546875" customWidth="1"/>
    <col min="5642" max="5642" width="14.5703125" customWidth="1"/>
    <col min="5643" max="5643" width="13.7109375" customWidth="1"/>
    <col min="5644" max="5645" width="11.7109375" bestFit="1" customWidth="1"/>
    <col min="5646" max="5646" width="9.7109375" bestFit="1" customWidth="1"/>
    <col min="5647" max="5647" width="11.7109375" bestFit="1" customWidth="1"/>
    <col min="5890" max="5890" width="21.7109375" customWidth="1"/>
    <col min="5891" max="5891" width="16.85546875" customWidth="1"/>
    <col min="5892" max="5892" width="12" customWidth="1"/>
    <col min="5893" max="5893" width="11.5703125" customWidth="1"/>
    <col min="5894" max="5894" width="12.140625" customWidth="1"/>
    <col min="5895" max="5896" width="13" customWidth="1"/>
    <col min="5897" max="5897" width="11.85546875" customWidth="1"/>
    <col min="5898" max="5898" width="14.5703125" customWidth="1"/>
    <col min="5899" max="5899" width="13.7109375" customWidth="1"/>
    <col min="5900" max="5901" width="11.7109375" bestFit="1" customWidth="1"/>
    <col min="5902" max="5902" width="9.7109375" bestFit="1" customWidth="1"/>
    <col min="5903" max="5903" width="11.7109375" bestFit="1" customWidth="1"/>
    <col min="6146" max="6146" width="21.7109375" customWidth="1"/>
    <col min="6147" max="6147" width="16.85546875" customWidth="1"/>
    <col min="6148" max="6148" width="12" customWidth="1"/>
    <col min="6149" max="6149" width="11.5703125" customWidth="1"/>
    <col min="6150" max="6150" width="12.140625" customWidth="1"/>
    <col min="6151" max="6152" width="13" customWidth="1"/>
    <col min="6153" max="6153" width="11.85546875" customWidth="1"/>
    <col min="6154" max="6154" width="14.5703125" customWidth="1"/>
    <col min="6155" max="6155" width="13.7109375" customWidth="1"/>
    <col min="6156" max="6157" width="11.7109375" bestFit="1" customWidth="1"/>
    <col min="6158" max="6158" width="9.7109375" bestFit="1" customWidth="1"/>
    <col min="6159" max="6159" width="11.7109375" bestFit="1" customWidth="1"/>
    <col min="6402" max="6402" width="21.7109375" customWidth="1"/>
    <col min="6403" max="6403" width="16.85546875" customWidth="1"/>
    <col min="6404" max="6404" width="12" customWidth="1"/>
    <col min="6405" max="6405" width="11.5703125" customWidth="1"/>
    <col min="6406" max="6406" width="12.140625" customWidth="1"/>
    <col min="6407" max="6408" width="13" customWidth="1"/>
    <col min="6409" max="6409" width="11.85546875" customWidth="1"/>
    <col min="6410" max="6410" width="14.5703125" customWidth="1"/>
    <col min="6411" max="6411" width="13.7109375" customWidth="1"/>
    <col min="6412" max="6413" width="11.7109375" bestFit="1" customWidth="1"/>
    <col min="6414" max="6414" width="9.7109375" bestFit="1" customWidth="1"/>
    <col min="6415" max="6415" width="11.7109375" bestFit="1" customWidth="1"/>
    <col min="6658" max="6658" width="21.7109375" customWidth="1"/>
    <col min="6659" max="6659" width="16.85546875" customWidth="1"/>
    <col min="6660" max="6660" width="12" customWidth="1"/>
    <col min="6661" max="6661" width="11.5703125" customWidth="1"/>
    <col min="6662" max="6662" width="12.140625" customWidth="1"/>
    <col min="6663" max="6664" width="13" customWidth="1"/>
    <col min="6665" max="6665" width="11.85546875" customWidth="1"/>
    <col min="6666" max="6666" width="14.5703125" customWidth="1"/>
    <col min="6667" max="6667" width="13.7109375" customWidth="1"/>
    <col min="6668" max="6669" width="11.7109375" bestFit="1" customWidth="1"/>
    <col min="6670" max="6670" width="9.7109375" bestFit="1" customWidth="1"/>
    <col min="6671" max="6671" width="11.7109375" bestFit="1" customWidth="1"/>
    <col min="6914" max="6914" width="21.7109375" customWidth="1"/>
    <col min="6915" max="6915" width="16.85546875" customWidth="1"/>
    <col min="6916" max="6916" width="12" customWidth="1"/>
    <col min="6917" max="6917" width="11.5703125" customWidth="1"/>
    <col min="6918" max="6918" width="12.140625" customWidth="1"/>
    <col min="6919" max="6920" width="13" customWidth="1"/>
    <col min="6921" max="6921" width="11.85546875" customWidth="1"/>
    <col min="6922" max="6922" width="14.5703125" customWidth="1"/>
    <col min="6923" max="6923" width="13.7109375" customWidth="1"/>
    <col min="6924" max="6925" width="11.7109375" bestFit="1" customWidth="1"/>
    <col min="6926" max="6926" width="9.7109375" bestFit="1" customWidth="1"/>
    <col min="6927" max="6927" width="11.7109375" bestFit="1" customWidth="1"/>
    <col min="7170" max="7170" width="21.7109375" customWidth="1"/>
    <col min="7171" max="7171" width="16.85546875" customWidth="1"/>
    <col min="7172" max="7172" width="12" customWidth="1"/>
    <col min="7173" max="7173" width="11.5703125" customWidth="1"/>
    <col min="7174" max="7174" width="12.140625" customWidth="1"/>
    <col min="7175" max="7176" width="13" customWidth="1"/>
    <col min="7177" max="7177" width="11.85546875" customWidth="1"/>
    <col min="7178" max="7178" width="14.5703125" customWidth="1"/>
    <col min="7179" max="7179" width="13.7109375" customWidth="1"/>
    <col min="7180" max="7181" width="11.7109375" bestFit="1" customWidth="1"/>
    <col min="7182" max="7182" width="9.7109375" bestFit="1" customWidth="1"/>
    <col min="7183" max="7183" width="11.7109375" bestFit="1" customWidth="1"/>
    <col min="7426" max="7426" width="21.7109375" customWidth="1"/>
    <col min="7427" max="7427" width="16.85546875" customWidth="1"/>
    <col min="7428" max="7428" width="12" customWidth="1"/>
    <col min="7429" max="7429" width="11.5703125" customWidth="1"/>
    <col min="7430" max="7430" width="12.140625" customWidth="1"/>
    <col min="7431" max="7432" width="13" customWidth="1"/>
    <col min="7433" max="7433" width="11.85546875" customWidth="1"/>
    <col min="7434" max="7434" width="14.5703125" customWidth="1"/>
    <col min="7435" max="7435" width="13.7109375" customWidth="1"/>
    <col min="7436" max="7437" width="11.7109375" bestFit="1" customWidth="1"/>
    <col min="7438" max="7438" width="9.7109375" bestFit="1" customWidth="1"/>
    <col min="7439" max="7439" width="11.7109375" bestFit="1" customWidth="1"/>
    <col min="7682" max="7682" width="21.7109375" customWidth="1"/>
    <col min="7683" max="7683" width="16.85546875" customWidth="1"/>
    <col min="7684" max="7684" width="12" customWidth="1"/>
    <col min="7685" max="7685" width="11.5703125" customWidth="1"/>
    <col min="7686" max="7686" width="12.140625" customWidth="1"/>
    <col min="7687" max="7688" width="13" customWidth="1"/>
    <col min="7689" max="7689" width="11.85546875" customWidth="1"/>
    <col min="7690" max="7690" width="14.5703125" customWidth="1"/>
    <col min="7691" max="7691" width="13.7109375" customWidth="1"/>
    <col min="7692" max="7693" width="11.7109375" bestFit="1" customWidth="1"/>
    <col min="7694" max="7694" width="9.7109375" bestFit="1" customWidth="1"/>
    <col min="7695" max="7695" width="11.7109375" bestFit="1" customWidth="1"/>
    <col min="7938" max="7938" width="21.7109375" customWidth="1"/>
    <col min="7939" max="7939" width="16.85546875" customWidth="1"/>
    <col min="7940" max="7940" width="12" customWidth="1"/>
    <col min="7941" max="7941" width="11.5703125" customWidth="1"/>
    <col min="7942" max="7942" width="12.140625" customWidth="1"/>
    <col min="7943" max="7944" width="13" customWidth="1"/>
    <col min="7945" max="7945" width="11.85546875" customWidth="1"/>
    <col min="7946" max="7946" width="14.5703125" customWidth="1"/>
    <col min="7947" max="7947" width="13.7109375" customWidth="1"/>
    <col min="7948" max="7949" width="11.7109375" bestFit="1" customWidth="1"/>
    <col min="7950" max="7950" width="9.7109375" bestFit="1" customWidth="1"/>
    <col min="7951" max="7951" width="11.7109375" bestFit="1" customWidth="1"/>
    <col min="8194" max="8194" width="21.7109375" customWidth="1"/>
    <col min="8195" max="8195" width="16.85546875" customWidth="1"/>
    <col min="8196" max="8196" width="12" customWidth="1"/>
    <col min="8197" max="8197" width="11.5703125" customWidth="1"/>
    <col min="8198" max="8198" width="12.140625" customWidth="1"/>
    <col min="8199" max="8200" width="13" customWidth="1"/>
    <col min="8201" max="8201" width="11.85546875" customWidth="1"/>
    <col min="8202" max="8202" width="14.5703125" customWidth="1"/>
    <col min="8203" max="8203" width="13.7109375" customWidth="1"/>
    <col min="8204" max="8205" width="11.7109375" bestFit="1" customWidth="1"/>
    <col min="8206" max="8206" width="9.7109375" bestFit="1" customWidth="1"/>
    <col min="8207" max="8207" width="11.7109375" bestFit="1" customWidth="1"/>
    <col min="8450" max="8450" width="21.7109375" customWidth="1"/>
    <col min="8451" max="8451" width="16.85546875" customWidth="1"/>
    <col min="8452" max="8452" width="12" customWidth="1"/>
    <col min="8453" max="8453" width="11.5703125" customWidth="1"/>
    <col min="8454" max="8454" width="12.140625" customWidth="1"/>
    <col min="8455" max="8456" width="13" customWidth="1"/>
    <col min="8457" max="8457" width="11.85546875" customWidth="1"/>
    <col min="8458" max="8458" width="14.5703125" customWidth="1"/>
    <col min="8459" max="8459" width="13.7109375" customWidth="1"/>
    <col min="8460" max="8461" width="11.7109375" bestFit="1" customWidth="1"/>
    <col min="8462" max="8462" width="9.7109375" bestFit="1" customWidth="1"/>
    <col min="8463" max="8463" width="11.7109375" bestFit="1" customWidth="1"/>
    <col min="8706" max="8706" width="21.7109375" customWidth="1"/>
    <col min="8707" max="8707" width="16.85546875" customWidth="1"/>
    <col min="8708" max="8708" width="12" customWidth="1"/>
    <col min="8709" max="8709" width="11.5703125" customWidth="1"/>
    <col min="8710" max="8710" width="12.140625" customWidth="1"/>
    <col min="8711" max="8712" width="13" customWidth="1"/>
    <col min="8713" max="8713" width="11.85546875" customWidth="1"/>
    <col min="8714" max="8714" width="14.5703125" customWidth="1"/>
    <col min="8715" max="8715" width="13.7109375" customWidth="1"/>
    <col min="8716" max="8717" width="11.7109375" bestFit="1" customWidth="1"/>
    <col min="8718" max="8718" width="9.7109375" bestFit="1" customWidth="1"/>
    <col min="8719" max="8719" width="11.7109375" bestFit="1" customWidth="1"/>
    <col min="8962" max="8962" width="21.7109375" customWidth="1"/>
    <col min="8963" max="8963" width="16.85546875" customWidth="1"/>
    <col min="8964" max="8964" width="12" customWidth="1"/>
    <col min="8965" max="8965" width="11.5703125" customWidth="1"/>
    <col min="8966" max="8966" width="12.140625" customWidth="1"/>
    <col min="8967" max="8968" width="13" customWidth="1"/>
    <col min="8969" max="8969" width="11.85546875" customWidth="1"/>
    <col min="8970" max="8970" width="14.5703125" customWidth="1"/>
    <col min="8971" max="8971" width="13.7109375" customWidth="1"/>
    <col min="8972" max="8973" width="11.7109375" bestFit="1" customWidth="1"/>
    <col min="8974" max="8974" width="9.7109375" bestFit="1" customWidth="1"/>
    <col min="8975" max="8975" width="11.7109375" bestFit="1" customWidth="1"/>
    <col min="9218" max="9218" width="21.7109375" customWidth="1"/>
    <col min="9219" max="9219" width="16.85546875" customWidth="1"/>
    <col min="9220" max="9220" width="12" customWidth="1"/>
    <col min="9221" max="9221" width="11.5703125" customWidth="1"/>
    <col min="9222" max="9222" width="12.140625" customWidth="1"/>
    <col min="9223" max="9224" width="13" customWidth="1"/>
    <col min="9225" max="9225" width="11.85546875" customWidth="1"/>
    <col min="9226" max="9226" width="14.5703125" customWidth="1"/>
    <col min="9227" max="9227" width="13.7109375" customWidth="1"/>
    <col min="9228" max="9229" width="11.7109375" bestFit="1" customWidth="1"/>
    <col min="9230" max="9230" width="9.7109375" bestFit="1" customWidth="1"/>
    <col min="9231" max="9231" width="11.7109375" bestFit="1" customWidth="1"/>
    <col min="9474" max="9474" width="21.7109375" customWidth="1"/>
    <col min="9475" max="9475" width="16.85546875" customWidth="1"/>
    <col min="9476" max="9476" width="12" customWidth="1"/>
    <col min="9477" max="9477" width="11.5703125" customWidth="1"/>
    <col min="9478" max="9478" width="12.140625" customWidth="1"/>
    <col min="9479" max="9480" width="13" customWidth="1"/>
    <col min="9481" max="9481" width="11.85546875" customWidth="1"/>
    <col min="9482" max="9482" width="14.5703125" customWidth="1"/>
    <col min="9483" max="9483" width="13.7109375" customWidth="1"/>
    <col min="9484" max="9485" width="11.7109375" bestFit="1" customWidth="1"/>
    <col min="9486" max="9486" width="9.7109375" bestFit="1" customWidth="1"/>
    <col min="9487" max="9487" width="11.7109375" bestFit="1" customWidth="1"/>
    <col min="9730" max="9730" width="21.7109375" customWidth="1"/>
    <col min="9731" max="9731" width="16.85546875" customWidth="1"/>
    <col min="9732" max="9732" width="12" customWidth="1"/>
    <col min="9733" max="9733" width="11.5703125" customWidth="1"/>
    <col min="9734" max="9734" width="12.140625" customWidth="1"/>
    <col min="9735" max="9736" width="13" customWidth="1"/>
    <col min="9737" max="9737" width="11.85546875" customWidth="1"/>
    <col min="9738" max="9738" width="14.5703125" customWidth="1"/>
    <col min="9739" max="9739" width="13.7109375" customWidth="1"/>
    <col min="9740" max="9741" width="11.7109375" bestFit="1" customWidth="1"/>
    <col min="9742" max="9742" width="9.7109375" bestFit="1" customWidth="1"/>
    <col min="9743" max="9743" width="11.7109375" bestFit="1" customWidth="1"/>
    <col min="9986" max="9986" width="21.7109375" customWidth="1"/>
    <col min="9987" max="9987" width="16.85546875" customWidth="1"/>
    <col min="9988" max="9988" width="12" customWidth="1"/>
    <col min="9989" max="9989" width="11.5703125" customWidth="1"/>
    <col min="9990" max="9990" width="12.140625" customWidth="1"/>
    <col min="9991" max="9992" width="13" customWidth="1"/>
    <col min="9993" max="9993" width="11.85546875" customWidth="1"/>
    <col min="9994" max="9994" width="14.5703125" customWidth="1"/>
    <col min="9995" max="9995" width="13.7109375" customWidth="1"/>
    <col min="9996" max="9997" width="11.7109375" bestFit="1" customWidth="1"/>
    <col min="9998" max="9998" width="9.7109375" bestFit="1" customWidth="1"/>
    <col min="9999" max="9999" width="11.7109375" bestFit="1" customWidth="1"/>
    <col min="10242" max="10242" width="21.7109375" customWidth="1"/>
    <col min="10243" max="10243" width="16.85546875" customWidth="1"/>
    <col min="10244" max="10244" width="12" customWidth="1"/>
    <col min="10245" max="10245" width="11.5703125" customWidth="1"/>
    <col min="10246" max="10246" width="12.140625" customWidth="1"/>
    <col min="10247" max="10248" width="13" customWidth="1"/>
    <col min="10249" max="10249" width="11.85546875" customWidth="1"/>
    <col min="10250" max="10250" width="14.5703125" customWidth="1"/>
    <col min="10251" max="10251" width="13.7109375" customWidth="1"/>
    <col min="10252" max="10253" width="11.7109375" bestFit="1" customWidth="1"/>
    <col min="10254" max="10254" width="9.7109375" bestFit="1" customWidth="1"/>
    <col min="10255" max="10255" width="11.7109375" bestFit="1" customWidth="1"/>
    <col min="10498" max="10498" width="21.7109375" customWidth="1"/>
    <col min="10499" max="10499" width="16.85546875" customWidth="1"/>
    <col min="10500" max="10500" width="12" customWidth="1"/>
    <col min="10501" max="10501" width="11.5703125" customWidth="1"/>
    <col min="10502" max="10502" width="12.140625" customWidth="1"/>
    <col min="10503" max="10504" width="13" customWidth="1"/>
    <col min="10505" max="10505" width="11.85546875" customWidth="1"/>
    <col min="10506" max="10506" width="14.5703125" customWidth="1"/>
    <col min="10507" max="10507" width="13.7109375" customWidth="1"/>
    <col min="10508" max="10509" width="11.7109375" bestFit="1" customWidth="1"/>
    <col min="10510" max="10510" width="9.7109375" bestFit="1" customWidth="1"/>
    <col min="10511" max="10511" width="11.7109375" bestFit="1" customWidth="1"/>
    <col min="10754" max="10754" width="21.7109375" customWidth="1"/>
    <col min="10755" max="10755" width="16.85546875" customWidth="1"/>
    <col min="10756" max="10756" width="12" customWidth="1"/>
    <col min="10757" max="10757" width="11.5703125" customWidth="1"/>
    <col min="10758" max="10758" width="12.140625" customWidth="1"/>
    <col min="10759" max="10760" width="13" customWidth="1"/>
    <col min="10761" max="10761" width="11.85546875" customWidth="1"/>
    <col min="10762" max="10762" width="14.5703125" customWidth="1"/>
    <col min="10763" max="10763" width="13.7109375" customWidth="1"/>
    <col min="10764" max="10765" width="11.7109375" bestFit="1" customWidth="1"/>
    <col min="10766" max="10766" width="9.7109375" bestFit="1" customWidth="1"/>
    <col min="10767" max="10767" width="11.7109375" bestFit="1" customWidth="1"/>
    <col min="11010" max="11010" width="21.7109375" customWidth="1"/>
    <col min="11011" max="11011" width="16.85546875" customWidth="1"/>
    <col min="11012" max="11012" width="12" customWidth="1"/>
    <col min="11013" max="11013" width="11.5703125" customWidth="1"/>
    <col min="11014" max="11014" width="12.140625" customWidth="1"/>
    <col min="11015" max="11016" width="13" customWidth="1"/>
    <col min="11017" max="11017" width="11.85546875" customWidth="1"/>
    <col min="11018" max="11018" width="14.5703125" customWidth="1"/>
    <col min="11019" max="11019" width="13.7109375" customWidth="1"/>
    <col min="11020" max="11021" width="11.7109375" bestFit="1" customWidth="1"/>
    <col min="11022" max="11022" width="9.7109375" bestFit="1" customWidth="1"/>
    <col min="11023" max="11023" width="11.7109375" bestFit="1" customWidth="1"/>
    <col min="11266" max="11266" width="21.7109375" customWidth="1"/>
    <col min="11267" max="11267" width="16.85546875" customWidth="1"/>
    <col min="11268" max="11268" width="12" customWidth="1"/>
    <col min="11269" max="11269" width="11.5703125" customWidth="1"/>
    <col min="11270" max="11270" width="12.140625" customWidth="1"/>
    <col min="11271" max="11272" width="13" customWidth="1"/>
    <col min="11273" max="11273" width="11.85546875" customWidth="1"/>
    <col min="11274" max="11274" width="14.5703125" customWidth="1"/>
    <col min="11275" max="11275" width="13.7109375" customWidth="1"/>
    <col min="11276" max="11277" width="11.7109375" bestFit="1" customWidth="1"/>
    <col min="11278" max="11278" width="9.7109375" bestFit="1" customWidth="1"/>
    <col min="11279" max="11279" width="11.7109375" bestFit="1" customWidth="1"/>
    <col min="11522" max="11522" width="21.7109375" customWidth="1"/>
    <col min="11523" max="11523" width="16.85546875" customWidth="1"/>
    <col min="11524" max="11524" width="12" customWidth="1"/>
    <col min="11525" max="11525" width="11.5703125" customWidth="1"/>
    <col min="11526" max="11526" width="12.140625" customWidth="1"/>
    <col min="11527" max="11528" width="13" customWidth="1"/>
    <col min="11529" max="11529" width="11.85546875" customWidth="1"/>
    <col min="11530" max="11530" width="14.5703125" customWidth="1"/>
    <col min="11531" max="11531" width="13.7109375" customWidth="1"/>
    <col min="11532" max="11533" width="11.7109375" bestFit="1" customWidth="1"/>
    <col min="11534" max="11534" width="9.7109375" bestFit="1" customWidth="1"/>
    <col min="11535" max="11535" width="11.7109375" bestFit="1" customWidth="1"/>
    <col min="11778" max="11778" width="21.7109375" customWidth="1"/>
    <col min="11779" max="11779" width="16.85546875" customWidth="1"/>
    <col min="11780" max="11780" width="12" customWidth="1"/>
    <col min="11781" max="11781" width="11.5703125" customWidth="1"/>
    <col min="11782" max="11782" width="12.140625" customWidth="1"/>
    <col min="11783" max="11784" width="13" customWidth="1"/>
    <col min="11785" max="11785" width="11.85546875" customWidth="1"/>
    <col min="11786" max="11786" width="14.5703125" customWidth="1"/>
    <col min="11787" max="11787" width="13.7109375" customWidth="1"/>
    <col min="11788" max="11789" width="11.7109375" bestFit="1" customWidth="1"/>
    <col min="11790" max="11790" width="9.7109375" bestFit="1" customWidth="1"/>
    <col min="11791" max="11791" width="11.7109375" bestFit="1" customWidth="1"/>
    <col min="12034" max="12034" width="21.7109375" customWidth="1"/>
    <col min="12035" max="12035" width="16.85546875" customWidth="1"/>
    <col min="12036" max="12036" width="12" customWidth="1"/>
    <col min="12037" max="12037" width="11.5703125" customWidth="1"/>
    <col min="12038" max="12038" width="12.140625" customWidth="1"/>
    <col min="12039" max="12040" width="13" customWidth="1"/>
    <col min="12041" max="12041" width="11.85546875" customWidth="1"/>
    <col min="12042" max="12042" width="14.5703125" customWidth="1"/>
    <col min="12043" max="12043" width="13.7109375" customWidth="1"/>
    <col min="12044" max="12045" width="11.7109375" bestFit="1" customWidth="1"/>
    <col min="12046" max="12046" width="9.7109375" bestFit="1" customWidth="1"/>
    <col min="12047" max="12047" width="11.7109375" bestFit="1" customWidth="1"/>
    <col min="12290" max="12290" width="21.7109375" customWidth="1"/>
    <col min="12291" max="12291" width="16.85546875" customWidth="1"/>
    <col min="12292" max="12292" width="12" customWidth="1"/>
    <col min="12293" max="12293" width="11.5703125" customWidth="1"/>
    <col min="12294" max="12294" width="12.140625" customWidth="1"/>
    <col min="12295" max="12296" width="13" customWidth="1"/>
    <col min="12297" max="12297" width="11.85546875" customWidth="1"/>
    <col min="12298" max="12298" width="14.5703125" customWidth="1"/>
    <col min="12299" max="12299" width="13.7109375" customWidth="1"/>
    <col min="12300" max="12301" width="11.7109375" bestFit="1" customWidth="1"/>
    <col min="12302" max="12302" width="9.7109375" bestFit="1" customWidth="1"/>
    <col min="12303" max="12303" width="11.7109375" bestFit="1" customWidth="1"/>
    <col min="12546" max="12546" width="21.7109375" customWidth="1"/>
    <col min="12547" max="12547" width="16.85546875" customWidth="1"/>
    <col min="12548" max="12548" width="12" customWidth="1"/>
    <col min="12549" max="12549" width="11.5703125" customWidth="1"/>
    <col min="12550" max="12550" width="12.140625" customWidth="1"/>
    <col min="12551" max="12552" width="13" customWidth="1"/>
    <col min="12553" max="12553" width="11.85546875" customWidth="1"/>
    <col min="12554" max="12554" width="14.5703125" customWidth="1"/>
    <col min="12555" max="12555" width="13.7109375" customWidth="1"/>
    <col min="12556" max="12557" width="11.7109375" bestFit="1" customWidth="1"/>
    <col min="12558" max="12558" width="9.7109375" bestFit="1" customWidth="1"/>
    <col min="12559" max="12559" width="11.7109375" bestFit="1" customWidth="1"/>
    <col min="12802" max="12802" width="21.7109375" customWidth="1"/>
    <col min="12803" max="12803" width="16.85546875" customWidth="1"/>
    <col min="12804" max="12804" width="12" customWidth="1"/>
    <col min="12805" max="12805" width="11.5703125" customWidth="1"/>
    <col min="12806" max="12806" width="12.140625" customWidth="1"/>
    <col min="12807" max="12808" width="13" customWidth="1"/>
    <col min="12809" max="12809" width="11.85546875" customWidth="1"/>
    <col min="12810" max="12810" width="14.5703125" customWidth="1"/>
    <col min="12811" max="12811" width="13.7109375" customWidth="1"/>
    <col min="12812" max="12813" width="11.7109375" bestFit="1" customWidth="1"/>
    <col min="12814" max="12814" width="9.7109375" bestFit="1" customWidth="1"/>
    <col min="12815" max="12815" width="11.7109375" bestFit="1" customWidth="1"/>
    <col min="13058" max="13058" width="21.7109375" customWidth="1"/>
    <col min="13059" max="13059" width="16.85546875" customWidth="1"/>
    <col min="13060" max="13060" width="12" customWidth="1"/>
    <col min="13061" max="13061" width="11.5703125" customWidth="1"/>
    <col min="13062" max="13062" width="12.140625" customWidth="1"/>
    <col min="13063" max="13064" width="13" customWidth="1"/>
    <col min="13065" max="13065" width="11.85546875" customWidth="1"/>
    <col min="13066" max="13066" width="14.5703125" customWidth="1"/>
    <col min="13067" max="13067" width="13.7109375" customWidth="1"/>
    <col min="13068" max="13069" width="11.7109375" bestFit="1" customWidth="1"/>
    <col min="13070" max="13070" width="9.7109375" bestFit="1" customWidth="1"/>
    <col min="13071" max="13071" width="11.7109375" bestFit="1" customWidth="1"/>
    <col min="13314" max="13314" width="21.7109375" customWidth="1"/>
    <col min="13315" max="13315" width="16.85546875" customWidth="1"/>
    <col min="13316" max="13316" width="12" customWidth="1"/>
    <col min="13317" max="13317" width="11.5703125" customWidth="1"/>
    <col min="13318" max="13318" width="12.140625" customWidth="1"/>
    <col min="13319" max="13320" width="13" customWidth="1"/>
    <col min="13321" max="13321" width="11.85546875" customWidth="1"/>
    <col min="13322" max="13322" width="14.5703125" customWidth="1"/>
    <col min="13323" max="13323" width="13.7109375" customWidth="1"/>
    <col min="13324" max="13325" width="11.7109375" bestFit="1" customWidth="1"/>
    <col min="13326" max="13326" width="9.7109375" bestFit="1" customWidth="1"/>
    <col min="13327" max="13327" width="11.7109375" bestFit="1" customWidth="1"/>
    <col min="13570" max="13570" width="21.7109375" customWidth="1"/>
    <col min="13571" max="13571" width="16.85546875" customWidth="1"/>
    <col min="13572" max="13572" width="12" customWidth="1"/>
    <col min="13573" max="13573" width="11.5703125" customWidth="1"/>
    <col min="13574" max="13574" width="12.140625" customWidth="1"/>
    <col min="13575" max="13576" width="13" customWidth="1"/>
    <col min="13577" max="13577" width="11.85546875" customWidth="1"/>
    <col min="13578" max="13578" width="14.5703125" customWidth="1"/>
    <col min="13579" max="13579" width="13.7109375" customWidth="1"/>
    <col min="13580" max="13581" width="11.7109375" bestFit="1" customWidth="1"/>
    <col min="13582" max="13582" width="9.7109375" bestFit="1" customWidth="1"/>
    <col min="13583" max="13583" width="11.7109375" bestFit="1" customWidth="1"/>
    <col min="13826" max="13826" width="21.7109375" customWidth="1"/>
    <col min="13827" max="13827" width="16.85546875" customWidth="1"/>
    <col min="13828" max="13828" width="12" customWidth="1"/>
    <col min="13829" max="13829" width="11.5703125" customWidth="1"/>
    <col min="13830" max="13830" width="12.140625" customWidth="1"/>
    <col min="13831" max="13832" width="13" customWidth="1"/>
    <col min="13833" max="13833" width="11.85546875" customWidth="1"/>
    <col min="13834" max="13834" width="14.5703125" customWidth="1"/>
    <col min="13835" max="13835" width="13.7109375" customWidth="1"/>
    <col min="13836" max="13837" width="11.7109375" bestFit="1" customWidth="1"/>
    <col min="13838" max="13838" width="9.7109375" bestFit="1" customWidth="1"/>
    <col min="13839" max="13839" width="11.7109375" bestFit="1" customWidth="1"/>
    <col min="14082" max="14082" width="21.7109375" customWidth="1"/>
    <col min="14083" max="14083" width="16.85546875" customWidth="1"/>
    <col min="14084" max="14084" width="12" customWidth="1"/>
    <col min="14085" max="14085" width="11.5703125" customWidth="1"/>
    <col min="14086" max="14086" width="12.140625" customWidth="1"/>
    <col min="14087" max="14088" width="13" customWidth="1"/>
    <col min="14089" max="14089" width="11.85546875" customWidth="1"/>
    <col min="14090" max="14090" width="14.5703125" customWidth="1"/>
    <col min="14091" max="14091" width="13.7109375" customWidth="1"/>
    <col min="14092" max="14093" width="11.7109375" bestFit="1" customWidth="1"/>
    <col min="14094" max="14094" width="9.7109375" bestFit="1" customWidth="1"/>
    <col min="14095" max="14095" width="11.7109375" bestFit="1" customWidth="1"/>
    <col min="14338" max="14338" width="21.7109375" customWidth="1"/>
    <col min="14339" max="14339" width="16.85546875" customWidth="1"/>
    <col min="14340" max="14340" width="12" customWidth="1"/>
    <col min="14341" max="14341" width="11.5703125" customWidth="1"/>
    <col min="14342" max="14342" width="12.140625" customWidth="1"/>
    <col min="14343" max="14344" width="13" customWidth="1"/>
    <col min="14345" max="14345" width="11.85546875" customWidth="1"/>
    <col min="14346" max="14346" width="14.5703125" customWidth="1"/>
    <col min="14347" max="14347" width="13.7109375" customWidth="1"/>
    <col min="14348" max="14349" width="11.7109375" bestFit="1" customWidth="1"/>
    <col min="14350" max="14350" width="9.7109375" bestFit="1" customWidth="1"/>
    <col min="14351" max="14351" width="11.7109375" bestFit="1" customWidth="1"/>
    <col min="14594" max="14594" width="21.7109375" customWidth="1"/>
    <col min="14595" max="14595" width="16.85546875" customWidth="1"/>
    <col min="14596" max="14596" width="12" customWidth="1"/>
    <col min="14597" max="14597" width="11.5703125" customWidth="1"/>
    <col min="14598" max="14598" width="12.140625" customWidth="1"/>
    <col min="14599" max="14600" width="13" customWidth="1"/>
    <col min="14601" max="14601" width="11.85546875" customWidth="1"/>
    <col min="14602" max="14602" width="14.5703125" customWidth="1"/>
    <col min="14603" max="14603" width="13.7109375" customWidth="1"/>
    <col min="14604" max="14605" width="11.7109375" bestFit="1" customWidth="1"/>
    <col min="14606" max="14606" width="9.7109375" bestFit="1" customWidth="1"/>
    <col min="14607" max="14607" width="11.7109375" bestFit="1" customWidth="1"/>
    <col min="14850" max="14850" width="21.7109375" customWidth="1"/>
    <col min="14851" max="14851" width="16.85546875" customWidth="1"/>
    <col min="14852" max="14852" width="12" customWidth="1"/>
    <col min="14853" max="14853" width="11.5703125" customWidth="1"/>
    <col min="14854" max="14854" width="12.140625" customWidth="1"/>
    <col min="14855" max="14856" width="13" customWidth="1"/>
    <col min="14857" max="14857" width="11.85546875" customWidth="1"/>
    <col min="14858" max="14858" width="14.5703125" customWidth="1"/>
    <col min="14859" max="14859" width="13.7109375" customWidth="1"/>
    <col min="14860" max="14861" width="11.7109375" bestFit="1" customWidth="1"/>
    <col min="14862" max="14862" width="9.7109375" bestFit="1" customWidth="1"/>
    <col min="14863" max="14863" width="11.7109375" bestFit="1" customWidth="1"/>
    <col min="15106" max="15106" width="21.7109375" customWidth="1"/>
    <col min="15107" max="15107" width="16.85546875" customWidth="1"/>
    <col min="15108" max="15108" width="12" customWidth="1"/>
    <col min="15109" max="15109" width="11.5703125" customWidth="1"/>
    <col min="15110" max="15110" width="12.140625" customWidth="1"/>
    <col min="15111" max="15112" width="13" customWidth="1"/>
    <col min="15113" max="15113" width="11.85546875" customWidth="1"/>
    <col min="15114" max="15114" width="14.5703125" customWidth="1"/>
    <col min="15115" max="15115" width="13.7109375" customWidth="1"/>
    <col min="15116" max="15117" width="11.7109375" bestFit="1" customWidth="1"/>
    <col min="15118" max="15118" width="9.7109375" bestFit="1" customWidth="1"/>
    <col min="15119" max="15119" width="11.7109375" bestFit="1" customWidth="1"/>
    <col min="15362" max="15362" width="21.7109375" customWidth="1"/>
    <col min="15363" max="15363" width="16.85546875" customWidth="1"/>
    <col min="15364" max="15364" width="12" customWidth="1"/>
    <col min="15365" max="15365" width="11.5703125" customWidth="1"/>
    <col min="15366" max="15366" width="12.140625" customWidth="1"/>
    <col min="15367" max="15368" width="13" customWidth="1"/>
    <col min="15369" max="15369" width="11.85546875" customWidth="1"/>
    <col min="15370" max="15370" width="14.5703125" customWidth="1"/>
    <col min="15371" max="15371" width="13.7109375" customWidth="1"/>
    <col min="15372" max="15373" width="11.7109375" bestFit="1" customWidth="1"/>
    <col min="15374" max="15374" width="9.7109375" bestFit="1" customWidth="1"/>
    <col min="15375" max="15375" width="11.7109375" bestFit="1" customWidth="1"/>
    <col min="15618" max="15618" width="21.7109375" customWidth="1"/>
    <col min="15619" max="15619" width="16.85546875" customWidth="1"/>
    <col min="15620" max="15620" width="12" customWidth="1"/>
    <col min="15621" max="15621" width="11.5703125" customWidth="1"/>
    <col min="15622" max="15622" width="12.140625" customWidth="1"/>
    <col min="15623" max="15624" width="13" customWidth="1"/>
    <col min="15625" max="15625" width="11.85546875" customWidth="1"/>
    <col min="15626" max="15626" width="14.5703125" customWidth="1"/>
    <col min="15627" max="15627" width="13.7109375" customWidth="1"/>
    <col min="15628" max="15629" width="11.7109375" bestFit="1" customWidth="1"/>
    <col min="15630" max="15630" width="9.7109375" bestFit="1" customWidth="1"/>
    <col min="15631" max="15631" width="11.7109375" bestFit="1" customWidth="1"/>
    <col min="15874" max="15874" width="21.7109375" customWidth="1"/>
    <col min="15875" max="15875" width="16.85546875" customWidth="1"/>
    <col min="15876" max="15876" width="12" customWidth="1"/>
    <col min="15877" max="15877" width="11.5703125" customWidth="1"/>
    <col min="15878" max="15878" width="12.140625" customWidth="1"/>
    <col min="15879" max="15880" width="13" customWidth="1"/>
    <col min="15881" max="15881" width="11.85546875" customWidth="1"/>
    <col min="15882" max="15882" width="14.5703125" customWidth="1"/>
    <col min="15883" max="15883" width="13.7109375" customWidth="1"/>
    <col min="15884" max="15885" width="11.7109375" bestFit="1" customWidth="1"/>
    <col min="15886" max="15886" width="9.7109375" bestFit="1" customWidth="1"/>
    <col min="15887" max="15887" width="11.7109375" bestFit="1" customWidth="1"/>
    <col min="16130" max="16130" width="21.7109375" customWidth="1"/>
    <col min="16131" max="16131" width="16.85546875" customWidth="1"/>
    <col min="16132" max="16132" width="12" customWidth="1"/>
    <col min="16133" max="16133" width="11.5703125" customWidth="1"/>
    <col min="16134" max="16134" width="12.140625" customWidth="1"/>
    <col min="16135" max="16136" width="13" customWidth="1"/>
    <col min="16137" max="16137" width="11.85546875" customWidth="1"/>
    <col min="16138" max="16138" width="14.5703125" customWidth="1"/>
    <col min="16139" max="16139" width="13.7109375" customWidth="1"/>
    <col min="16140" max="16141" width="11.7109375" bestFit="1" customWidth="1"/>
    <col min="16142" max="16142" width="9.7109375" bestFit="1" customWidth="1"/>
    <col min="16143" max="16143" width="11.7109375" bestFit="1" customWidth="1"/>
  </cols>
  <sheetData>
    <row r="1" spans="1:17" x14ac:dyDescent="0.25">
      <c r="A1" s="19" t="s">
        <v>18</v>
      </c>
      <c r="D1" s="58"/>
      <c r="E1" s="58" t="s">
        <v>51</v>
      </c>
      <c r="F1" s="58"/>
      <c r="G1" s="20"/>
      <c r="H1" s="21"/>
    </row>
    <row r="2" spans="1:17" ht="15.75" thickBot="1" x14ac:dyDescent="0.3">
      <c r="B2" s="415"/>
      <c r="C2" s="415"/>
      <c r="D2" s="415"/>
      <c r="E2" s="415"/>
      <c r="F2" s="415"/>
      <c r="G2" s="415"/>
      <c r="H2" s="415"/>
      <c r="I2" s="17"/>
      <c r="J2" s="17"/>
      <c r="K2" s="140"/>
      <c r="L2" s="8"/>
    </row>
    <row r="3" spans="1:17" ht="15.75" thickBot="1" x14ac:dyDescent="0.3">
      <c r="A3" s="275" t="s">
        <v>122</v>
      </c>
      <c r="B3" s="425" t="s">
        <v>17</v>
      </c>
      <c r="C3" s="426"/>
      <c r="D3" s="271"/>
      <c r="E3" s="427" t="s">
        <v>19</v>
      </c>
      <c r="F3" s="426"/>
      <c r="G3" s="427" t="s">
        <v>16</v>
      </c>
      <c r="H3" s="426"/>
      <c r="I3" s="272" t="s">
        <v>20</v>
      </c>
      <c r="J3" s="58"/>
    </row>
    <row r="4" spans="1:17" x14ac:dyDescent="0.25">
      <c r="A4" s="274" t="s">
        <v>108</v>
      </c>
      <c r="B4" s="267"/>
      <c r="C4" s="268">
        <v>332679</v>
      </c>
      <c r="D4" s="269"/>
      <c r="E4" s="269">
        <v>0</v>
      </c>
      <c r="F4" s="269"/>
      <c r="G4" s="269">
        <v>0</v>
      </c>
      <c r="H4" s="270"/>
      <c r="I4" s="273">
        <f t="shared" ref="I4:I7" si="0">C4+E4+G4</f>
        <v>332679</v>
      </c>
      <c r="J4" s="140"/>
      <c r="L4" s="8"/>
    </row>
    <row r="5" spans="1:17" x14ac:dyDescent="0.25">
      <c r="A5" s="274" t="s">
        <v>111</v>
      </c>
      <c r="B5" s="267"/>
      <c r="C5" s="268">
        <v>-42306</v>
      </c>
      <c r="D5" s="269"/>
      <c r="E5" s="269">
        <v>0</v>
      </c>
      <c r="F5" s="269"/>
      <c r="G5" s="269">
        <v>0</v>
      </c>
      <c r="H5" s="270"/>
      <c r="I5" s="273">
        <f t="shared" si="0"/>
        <v>-42306</v>
      </c>
      <c r="J5" s="140"/>
      <c r="L5" s="8"/>
    </row>
    <row r="6" spans="1:17" x14ac:dyDescent="0.25">
      <c r="A6" s="274" t="s">
        <v>112</v>
      </c>
      <c r="B6" s="267"/>
      <c r="C6" s="268">
        <v>392933</v>
      </c>
      <c r="D6" s="269"/>
      <c r="E6" s="269">
        <v>0</v>
      </c>
      <c r="F6" s="269"/>
      <c r="G6" s="269">
        <v>0</v>
      </c>
      <c r="H6" s="270"/>
      <c r="I6" s="273">
        <f t="shared" si="0"/>
        <v>392933</v>
      </c>
      <c r="J6" s="140"/>
      <c r="L6" s="8"/>
    </row>
    <row r="7" spans="1:17" ht="15.75" thickBot="1" x14ac:dyDescent="0.3">
      <c r="A7" s="334" t="s">
        <v>113</v>
      </c>
      <c r="B7" s="301"/>
      <c r="C7" s="335">
        <f>333320+31409</f>
        <v>364729</v>
      </c>
      <c r="D7" s="302"/>
      <c r="E7" s="302">
        <v>0</v>
      </c>
      <c r="F7" s="302"/>
      <c r="G7" s="302">
        <v>0</v>
      </c>
      <c r="H7" s="336"/>
      <c r="I7" s="399">
        <f t="shared" si="0"/>
        <v>364729</v>
      </c>
      <c r="J7" s="140"/>
      <c r="L7" s="8"/>
    </row>
    <row r="8" spans="1:17" s="11" customFormat="1" ht="15.75" thickBot="1" x14ac:dyDescent="0.3">
      <c r="A8" s="400" t="s">
        <v>114</v>
      </c>
      <c r="B8" s="271"/>
      <c r="C8" s="271">
        <f>SUM(C4:C7)</f>
        <v>1048035</v>
      </c>
      <c r="D8" s="271"/>
      <c r="E8" s="271">
        <f>E4+E5</f>
        <v>0</v>
      </c>
      <c r="F8" s="271"/>
      <c r="G8" s="271">
        <f>G4+G5</f>
        <v>0</v>
      </c>
      <c r="H8" s="271"/>
      <c r="I8" s="350">
        <f>SUM(I4:I7)</f>
        <v>1048035</v>
      </c>
      <c r="J8" s="140"/>
      <c r="K8" s="140"/>
      <c r="L8" s="10"/>
    </row>
    <row r="9" spans="1:17" s="11" customFormat="1" ht="15.75" thickBot="1" x14ac:dyDescent="0.3">
      <c r="A9" s="401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0"/>
    </row>
    <row r="10" spans="1:17" ht="34.5" customHeight="1" thickBot="1" x14ac:dyDescent="0.3">
      <c r="A10" s="404" t="s">
        <v>125</v>
      </c>
      <c r="B10" s="423" t="s">
        <v>17</v>
      </c>
      <c r="C10" s="424"/>
      <c r="D10" s="423" t="s">
        <v>15</v>
      </c>
      <c r="E10" s="424"/>
      <c r="F10" s="423" t="s">
        <v>16</v>
      </c>
      <c r="G10" s="424"/>
      <c r="H10" s="423" t="s">
        <v>20</v>
      </c>
      <c r="I10" s="424"/>
      <c r="J10" s="407" t="s">
        <v>121</v>
      </c>
      <c r="K10"/>
    </row>
    <row r="11" spans="1:17" x14ac:dyDescent="0.25">
      <c r="B11" s="24" t="s">
        <v>21</v>
      </c>
      <c r="C11" s="24" t="s">
        <v>22</v>
      </c>
      <c r="D11" s="24" t="s">
        <v>21</v>
      </c>
      <c r="E11" s="24" t="s">
        <v>22</v>
      </c>
      <c r="F11" s="24" t="s">
        <v>21</v>
      </c>
      <c r="G11" s="24" t="s">
        <v>22</v>
      </c>
      <c r="H11" s="24" t="s">
        <v>21</v>
      </c>
      <c r="I11" s="403" t="s">
        <v>22</v>
      </c>
      <c r="J11" s="402"/>
      <c r="K11" s="8"/>
    </row>
    <row r="12" spans="1:17" x14ac:dyDescent="0.25">
      <c r="A12" s="25" t="s">
        <v>23</v>
      </c>
      <c r="B12" s="18"/>
      <c r="C12" s="18">
        <v>349986</v>
      </c>
      <c r="D12" s="18"/>
      <c r="E12" s="18"/>
      <c r="F12" s="18"/>
      <c r="G12" s="18"/>
      <c r="H12" s="29"/>
      <c r="I12" s="157">
        <f>C12+E12+G12</f>
        <v>349986</v>
      </c>
      <c r="J12" s="158">
        <f>217008.24+246362.33</f>
        <v>463370.56999999995</v>
      </c>
      <c r="K12" s="249"/>
      <c r="L12" s="251"/>
      <c r="M12" s="8"/>
    </row>
    <row r="13" spans="1:17" x14ac:dyDescent="0.25">
      <c r="A13" s="25" t="s">
        <v>24</v>
      </c>
      <c r="B13" s="86"/>
      <c r="C13" s="18">
        <f>513*641</f>
        <v>328833</v>
      </c>
      <c r="D13" s="18"/>
      <c r="E13" s="18"/>
      <c r="F13" s="18"/>
      <c r="G13" s="18"/>
      <c r="H13" s="29"/>
      <c r="I13" s="157">
        <f>C13+E13+G13</f>
        <v>328833</v>
      </c>
      <c r="J13" s="158">
        <f>244432.49+98495.67+1923</f>
        <v>344851.16</v>
      </c>
      <c r="K13" s="249"/>
      <c r="L13" s="251"/>
      <c r="M13" s="67"/>
      <c r="N13" s="66"/>
      <c r="O13" s="66"/>
      <c r="P13" s="66"/>
      <c r="Q13" s="66"/>
    </row>
    <row r="14" spans="1:17" x14ac:dyDescent="0.25">
      <c r="A14" s="25" t="s">
        <v>25</v>
      </c>
      <c r="B14" s="44"/>
      <c r="C14" s="18">
        <v>312167</v>
      </c>
      <c r="D14" s="18"/>
      <c r="E14" s="18"/>
      <c r="F14" s="18"/>
      <c r="G14" s="18"/>
      <c r="H14" s="29"/>
      <c r="I14" s="157">
        <f>C14+E14+G14</f>
        <v>312167</v>
      </c>
      <c r="J14" s="158">
        <v>324352.25</v>
      </c>
      <c r="K14" s="59"/>
      <c r="L14" s="392"/>
      <c r="M14" s="67"/>
      <c r="N14" s="66"/>
      <c r="O14" s="67"/>
      <c r="P14" s="66"/>
      <c r="Q14" s="66"/>
    </row>
    <row r="15" spans="1:17" s="70" customFormat="1" x14ac:dyDescent="0.25">
      <c r="A15" s="68" t="s">
        <v>27</v>
      </c>
      <c r="B15" s="85"/>
      <c r="C15" s="85">
        <f>C12+C13+C14</f>
        <v>990986</v>
      </c>
      <c r="D15" s="85"/>
      <c r="E15" s="85"/>
      <c r="F15" s="85"/>
      <c r="G15" s="85"/>
      <c r="H15" s="85"/>
      <c r="I15" s="159">
        <f>I12+I13+I14</f>
        <v>990986</v>
      </c>
      <c r="J15" s="160">
        <f>SUM(J12:J14)</f>
        <v>1132573.98</v>
      </c>
      <c r="K15" s="69"/>
      <c r="L15" s="252"/>
      <c r="M15" s="253"/>
      <c r="P15" s="253"/>
    </row>
    <row r="16" spans="1:17" s="33" customFormat="1" x14ac:dyDescent="0.25">
      <c r="A16" s="48" t="s">
        <v>26</v>
      </c>
      <c r="B16" s="85"/>
      <c r="C16" s="129">
        <v>0</v>
      </c>
      <c r="D16" s="129"/>
      <c r="E16" s="129"/>
      <c r="F16" s="85"/>
      <c r="G16" s="85"/>
      <c r="H16" s="85"/>
      <c r="I16" s="161">
        <f>C16+E16+G16</f>
        <v>0</v>
      </c>
      <c r="J16" s="162"/>
      <c r="K16" s="32"/>
      <c r="L16" s="32"/>
    </row>
    <row r="17" spans="1:18" s="49" customFormat="1" x14ac:dyDescent="0.25">
      <c r="A17" s="48" t="s">
        <v>20</v>
      </c>
      <c r="B17" s="85"/>
      <c r="C17" s="120">
        <f>C15+C16</f>
        <v>990986</v>
      </c>
      <c r="D17" s="120"/>
      <c r="E17" s="120"/>
      <c r="F17" s="85"/>
      <c r="G17" s="85"/>
      <c r="H17" s="85"/>
      <c r="I17" s="161">
        <f>I15+I16</f>
        <v>990986</v>
      </c>
      <c r="J17" s="163"/>
      <c r="K17" s="65"/>
      <c r="L17" s="65"/>
    </row>
    <row r="18" spans="1:18" x14ac:dyDescent="0.25">
      <c r="A18" s="25" t="s">
        <v>28</v>
      </c>
      <c r="B18" s="55"/>
      <c r="C18" s="45"/>
      <c r="D18" s="45"/>
      <c r="E18" s="45"/>
      <c r="F18" s="45"/>
      <c r="G18" s="45"/>
      <c r="H18" s="47"/>
      <c r="I18" s="157">
        <f>C18+E18+G18</f>
        <v>0</v>
      </c>
      <c r="J18" s="164"/>
      <c r="K18" s="59"/>
      <c r="L18" s="243"/>
    </row>
    <row r="19" spans="1:18" x14ac:dyDescent="0.25">
      <c r="A19" s="25" t="s">
        <v>29</v>
      </c>
      <c r="B19" s="55"/>
      <c r="C19" s="18"/>
      <c r="D19" s="18"/>
      <c r="E19" s="18"/>
      <c r="F19" s="18"/>
      <c r="G19" s="18"/>
      <c r="H19" s="47"/>
      <c r="I19" s="157">
        <f>C19+E19+G19</f>
        <v>0</v>
      </c>
      <c r="J19" s="164"/>
      <c r="K19" s="59"/>
      <c r="L19" s="243"/>
      <c r="M19" s="33"/>
      <c r="N19" s="33"/>
      <c r="O19" s="33"/>
    </row>
    <row r="20" spans="1:18" x14ac:dyDescent="0.25">
      <c r="A20" s="25" t="s">
        <v>30</v>
      </c>
      <c r="B20" s="56"/>
      <c r="C20" s="103"/>
      <c r="D20" s="18"/>
      <c r="E20" s="18"/>
      <c r="F20" s="18"/>
      <c r="G20" s="18"/>
      <c r="H20" s="47"/>
      <c r="I20" s="157">
        <f>C20+E20+G20</f>
        <v>0</v>
      </c>
      <c r="J20" s="158"/>
      <c r="K20" s="59"/>
      <c r="L20" s="243"/>
      <c r="M20" s="67"/>
      <c r="N20" s="33"/>
      <c r="O20" s="32"/>
    </row>
    <row r="21" spans="1:18" s="49" customFormat="1" x14ac:dyDescent="0.25">
      <c r="A21" s="68" t="s">
        <v>31</v>
      </c>
      <c r="B21" s="85"/>
      <c r="C21" s="85">
        <f>SUM(C18:C20)</f>
        <v>0</v>
      </c>
      <c r="D21" s="85"/>
      <c r="E21" s="85"/>
      <c r="F21" s="85"/>
      <c r="G21" s="85"/>
      <c r="H21" s="94"/>
      <c r="I21" s="159">
        <f>SUM(I18:I20)</f>
        <v>0</v>
      </c>
      <c r="J21" s="165">
        <f>SUM(J18:J20)</f>
        <v>0</v>
      </c>
      <c r="K21" s="50"/>
      <c r="L21" s="287"/>
      <c r="M21" s="50"/>
      <c r="O21" s="332"/>
      <c r="P21" s="333"/>
      <c r="Q21" s="333"/>
      <c r="R21" s="333"/>
    </row>
    <row r="22" spans="1:18" s="49" customFormat="1" x14ac:dyDescent="0.25">
      <c r="A22" s="48" t="s">
        <v>50</v>
      </c>
      <c r="B22" s="85"/>
      <c r="C22" s="85"/>
      <c r="D22" s="85"/>
      <c r="E22" s="85"/>
      <c r="F22" s="85"/>
      <c r="G22" s="85"/>
      <c r="H22" s="94"/>
      <c r="I22" s="159">
        <f>C22+E22+G22</f>
        <v>0</v>
      </c>
      <c r="J22" s="160"/>
      <c r="K22" s="50"/>
      <c r="L22" s="50"/>
      <c r="N22" s="50"/>
    </row>
    <row r="23" spans="1:18" s="49" customFormat="1" x14ac:dyDescent="0.25">
      <c r="A23" s="48" t="s">
        <v>54</v>
      </c>
      <c r="B23" s="85"/>
      <c r="C23" s="85">
        <f>C17+C21+C22</f>
        <v>990986</v>
      </c>
      <c r="D23" s="85"/>
      <c r="E23" s="85"/>
      <c r="F23" s="85"/>
      <c r="G23" s="85"/>
      <c r="H23" s="85"/>
      <c r="I23" s="159">
        <f>I17+I21+I22</f>
        <v>990986</v>
      </c>
      <c r="J23" s="160">
        <f>J15+J21</f>
        <v>1132573.98</v>
      </c>
      <c r="K23" s="50"/>
      <c r="L23" s="50"/>
      <c r="M23" s="50"/>
    </row>
    <row r="24" spans="1:18" x14ac:dyDescent="0.25">
      <c r="A24" s="25" t="s">
        <v>32</v>
      </c>
      <c r="B24" s="18"/>
      <c r="C24" s="18"/>
      <c r="D24" s="18"/>
      <c r="E24" s="31"/>
      <c r="F24" s="18"/>
      <c r="G24" s="18"/>
      <c r="H24" s="29"/>
      <c r="I24" s="157">
        <f>C24+E24+G24</f>
        <v>0</v>
      </c>
      <c r="J24" s="166"/>
      <c r="K24" s="59"/>
      <c r="L24" s="243"/>
      <c r="M24" s="33"/>
      <c r="N24" s="33"/>
      <c r="O24" s="33"/>
    </row>
    <row r="25" spans="1:18" x14ac:dyDescent="0.25">
      <c r="A25" s="25" t="s">
        <v>33</v>
      </c>
      <c r="B25" s="18"/>
      <c r="C25" s="18"/>
      <c r="D25" s="18"/>
      <c r="E25" s="18"/>
      <c r="F25" s="18"/>
      <c r="G25" s="18"/>
      <c r="H25" s="29"/>
      <c r="I25" s="157">
        <f>C25+E25+G25</f>
        <v>0</v>
      </c>
      <c r="J25" s="166"/>
      <c r="K25" s="59"/>
      <c r="L25" s="243"/>
      <c r="M25" s="32"/>
      <c r="N25" s="32"/>
      <c r="O25" s="33"/>
    </row>
    <row r="26" spans="1:18" x14ac:dyDescent="0.25">
      <c r="A26" s="25" t="s">
        <v>34</v>
      </c>
      <c r="B26" s="18"/>
      <c r="C26" s="18"/>
      <c r="D26" s="18"/>
      <c r="E26" s="18"/>
      <c r="F26" s="18"/>
      <c r="G26" s="18"/>
      <c r="H26" s="29"/>
      <c r="I26" s="157">
        <f>C26+E26+G26</f>
        <v>0</v>
      </c>
      <c r="J26" s="166"/>
      <c r="K26" s="59"/>
      <c r="L26" s="243"/>
      <c r="M26" s="33"/>
      <c r="N26" s="33"/>
    </row>
    <row r="27" spans="1:18" s="33" customFormat="1" x14ac:dyDescent="0.25">
      <c r="A27" s="54" t="s">
        <v>49</v>
      </c>
      <c r="B27" s="55"/>
      <c r="C27" s="56">
        <v>0</v>
      </c>
      <c r="D27" s="55"/>
      <c r="E27" s="55"/>
      <c r="F27" s="55"/>
      <c r="G27" s="55"/>
      <c r="H27" s="47"/>
      <c r="I27" s="167"/>
      <c r="J27" s="168"/>
      <c r="K27" s="50"/>
      <c r="L27" s="50"/>
      <c r="M27" s="50"/>
      <c r="O27" s="32"/>
    </row>
    <row r="28" spans="1:18" s="33" customFormat="1" x14ac:dyDescent="0.25">
      <c r="A28" s="68" t="s">
        <v>35</v>
      </c>
      <c r="B28" s="85"/>
      <c r="C28" s="85">
        <f>SUM(C24:C27)</f>
        <v>0</v>
      </c>
      <c r="D28" s="85"/>
      <c r="E28" s="85"/>
      <c r="F28" s="85"/>
      <c r="G28" s="85"/>
      <c r="H28" s="85"/>
      <c r="I28" s="159">
        <f>SUM(I24:I27)</f>
        <v>0</v>
      </c>
      <c r="J28" s="160">
        <f>SUM(J24:J27)</f>
        <v>0</v>
      </c>
      <c r="K28" s="50"/>
      <c r="L28" s="32"/>
      <c r="N28" s="32"/>
    </row>
    <row r="29" spans="1:18" s="33" customFormat="1" x14ac:dyDescent="0.25">
      <c r="A29" s="68" t="s">
        <v>56</v>
      </c>
      <c r="B29" s="85"/>
      <c r="C29" s="85">
        <f>C23+C28</f>
        <v>990986</v>
      </c>
      <c r="D29" s="85"/>
      <c r="E29" s="85"/>
      <c r="F29" s="85"/>
      <c r="G29" s="85"/>
      <c r="H29" s="85"/>
      <c r="I29" s="159">
        <f>I23+I28</f>
        <v>990986</v>
      </c>
      <c r="J29" s="160">
        <f>J23+J28</f>
        <v>1132573.98</v>
      </c>
      <c r="K29" s="32"/>
      <c r="L29" s="32"/>
      <c r="N29" s="32"/>
    </row>
    <row r="30" spans="1:18" x14ac:dyDescent="0.25">
      <c r="A30" s="25" t="s">
        <v>36</v>
      </c>
      <c r="B30" s="113"/>
      <c r="C30" s="45"/>
      <c r="D30" s="18"/>
      <c r="E30" s="18"/>
      <c r="F30" s="18"/>
      <c r="G30" s="18"/>
      <c r="H30" s="29"/>
      <c r="I30" s="157">
        <f>C30+E30+G30</f>
        <v>0</v>
      </c>
      <c r="J30" s="166"/>
      <c r="K30" s="32"/>
      <c r="L30" s="243"/>
      <c r="N30" s="8"/>
      <c r="O30" s="8"/>
      <c r="P30" s="8"/>
    </row>
    <row r="31" spans="1:18" x14ac:dyDescent="0.25">
      <c r="A31" s="25" t="s">
        <v>37</v>
      </c>
      <c r="B31" s="133"/>
      <c r="C31" s="45"/>
      <c r="D31" s="18"/>
      <c r="E31" s="18"/>
      <c r="F31" s="18"/>
      <c r="G31" s="18"/>
      <c r="H31" s="29"/>
      <c r="I31" s="157">
        <f>C31+E31+G31</f>
        <v>0</v>
      </c>
      <c r="J31" s="166"/>
      <c r="K31" s="32"/>
      <c r="L31" s="243"/>
      <c r="O31" s="8"/>
    </row>
    <row r="32" spans="1:18" x14ac:dyDescent="0.25">
      <c r="A32" s="25" t="s">
        <v>38</v>
      </c>
      <c r="B32" s="113"/>
      <c r="C32" s="45"/>
      <c r="D32" s="18"/>
      <c r="E32" s="18"/>
      <c r="F32" s="18"/>
      <c r="G32" s="18"/>
      <c r="H32" s="29"/>
      <c r="I32" s="157">
        <f>C32+E32+G32</f>
        <v>0</v>
      </c>
      <c r="J32" s="166"/>
      <c r="K32" s="8"/>
      <c r="L32" s="245"/>
      <c r="N32" s="8"/>
      <c r="O32" s="8"/>
    </row>
    <row r="33" spans="1:17" x14ac:dyDescent="0.25">
      <c r="A33" s="25" t="s">
        <v>39</v>
      </c>
      <c r="B33" s="113"/>
      <c r="C33" s="18"/>
      <c r="D33" s="18"/>
      <c r="E33" s="18"/>
      <c r="F33" s="18"/>
      <c r="G33" s="18"/>
      <c r="H33" s="29"/>
      <c r="I33" s="157">
        <f>C33+E33+G33</f>
        <v>0</v>
      </c>
      <c r="J33" s="166"/>
      <c r="K33" s="8"/>
      <c r="L33" s="34"/>
      <c r="M33" s="8"/>
    </row>
    <row r="34" spans="1:17" ht="15.75" thickBot="1" x14ac:dyDescent="0.3">
      <c r="A34" s="71" t="s">
        <v>40</v>
      </c>
      <c r="B34" s="72"/>
      <c r="C34" s="72">
        <f>SUM(C30:C33)</f>
        <v>0</v>
      </c>
      <c r="D34" s="72"/>
      <c r="E34" s="72"/>
      <c r="F34" s="72"/>
      <c r="G34" s="72"/>
      <c r="H34" s="72"/>
      <c r="I34" s="169">
        <f>SUM(I30:I33)</f>
        <v>0</v>
      </c>
      <c r="J34" s="170">
        <f>SUM(J30:J33)</f>
        <v>0</v>
      </c>
      <c r="K34" s="352"/>
      <c r="L34" s="58"/>
      <c r="M34" s="353"/>
      <c r="N34" s="8"/>
    </row>
    <row r="35" spans="1:17" x14ac:dyDescent="0.25">
      <c r="A35" s="131" t="s">
        <v>118</v>
      </c>
      <c r="B35" s="132"/>
      <c r="C35" s="132">
        <f>C29+C34</f>
        <v>990986</v>
      </c>
      <c r="D35" s="132"/>
      <c r="E35" s="132"/>
      <c r="F35" s="132"/>
      <c r="G35" s="132"/>
      <c r="H35" s="132"/>
      <c r="I35" s="171">
        <f>I29+I34</f>
        <v>990986</v>
      </c>
      <c r="J35" s="224">
        <f>J29+J34</f>
        <v>1132573.98</v>
      </c>
      <c r="K35" s="34"/>
      <c r="L35" s="8"/>
      <c r="M35" s="289"/>
    </row>
    <row r="36" spans="1:17" ht="15.75" thickBot="1" x14ac:dyDescent="0.3">
      <c r="A36" s="172" t="s">
        <v>119</v>
      </c>
      <c r="B36" s="173"/>
      <c r="C36" s="174">
        <v>1048035</v>
      </c>
      <c r="D36" s="174"/>
      <c r="E36" s="174"/>
      <c r="F36" s="174"/>
      <c r="G36" s="174"/>
      <c r="H36" s="175"/>
      <c r="I36" s="176">
        <f>C36+E36+G36</f>
        <v>1048035</v>
      </c>
      <c r="J36" s="224">
        <f>J30+J35</f>
        <v>1132573.98</v>
      </c>
      <c r="K36" s="32"/>
      <c r="L36" s="32"/>
      <c r="M36" s="290"/>
      <c r="O36" s="8"/>
      <c r="Q36" s="8"/>
    </row>
    <row r="37" spans="1:17" s="33" customFormat="1" ht="15.75" thickBot="1" x14ac:dyDescent="0.3">
      <c r="A37" s="177" t="s">
        <v>127</v>
      </c>
      <c r="B37" s="178"/>
      <c r="C37" s="179">
        <f>C36-C35</f>
        <v>57049</v>
      </c>
      <c r="D37" s="179"/>
      <c r="E37" s="179"/>
      <c r="F37" s="179"/>
      <c r="G37" s="179"/>
      <c r="H37" s="179"/>
      <c r="I37" s="180">
        <f>I36-I35</f>
        <v>57049</v>
      </c>
      <c r="J37" s="181">
        <f>J36-J35</f>
        <v>0</v>
      </c>
      <c r="K37" s="88"/>
      <c r="L37" s="32"/>
      <c r="M37" s="290"/>
    </row>
    <row r="38" spans="1:17" x14ac:dyDescent="0.25">
      <c r="C38" s="17"/>
      <c r="D38" s="17"/>
      <c r="E38" s="17"/>
      <c r="F38" s="17"/>
      <c r="G38" s="17"/>
      <c r="H38" s="17"/>
      <c r="I38" s="17"/>
      <c r="J38" s="17"/>
      <c r="K38" s="140"/>
      <c r="M38" s="289"/>
    </row>
    <row r="39" spans="1:17" s="37" customFormat="1" ht="12.75" x14ac:dyDescent="0.2">
      <c r="B39" s="38"/>
      <c r="C39" s="39"/>
      <c r="D39" s="39"/>
      <c r="E39" s="39"/>
      <c r="F39" s="39"/>
      <c r="G39" s="39"/>
      <c r="H39" s="39"/>
      <c r="I39" s="40"/>
      <c r="J39" s="40"/>
      <c r="K39" s="39"/>
      <c r="L39" s="38"/>
      <c r="M39" s="291"/>
    </row>
    <row r="40" spans="1:17" x14ac:dyDescent="0.25">
      <c r="B40" s="8"/>
      <c r="C40" s="17"/>
      <c r="D40" s="17"/>
      <c r="E40" s="17"/>
      <c r="F40" s="17"/>
      <c r="H40" s="20"/>
      <c r="I40" s="17"/>
      <c r="J40" s="17"/>
      <c r="K40" s="140"/>
      <c r="M40" s="289"/>
    </row>
    <row r="41" spans="1:17" x14ac:dyDescent="0.25">
      <c r="B41" s="8"/>
      <c r="C41" s="140"/>
      <c r="D41" s="140"/>
      <c r="E41" s="17"/>
      <c r="F41" s="140"/>
      <c r="G41" s="20"/>
      <c r="H41" s="20"/>
      <c r="I41" s="17"/>
      <c r="J41" s="17"/>
      <c r="K41" s="140"/>
      <c r="L41" s="8"/>
      <c r="M41" s="289"/>
    </row>
    <row r="42" spans="1:17" x14ac:dyDescent="0.25">
      <c r="B42" s="8"/>
      <c r="C42" s="17"/>
      <c r="D42" s="8"/>
      <c r="E42" s="8"/>
      <c r="F42" s="8"/>
      <c r="G42" s="20"/>
      <c r="I42" s="17"/>
      <c r="J42" s="17"/>
    </row>
    <row r="43" spans="1:17" x14ac:dyDescent="0.25">
      <c r="C43" s="17"/>
      <c r="E43" s="17"/>
      <c r="F43" s="17"/>
    </row>
    <row r="44" spans="1:17" x14ac:dyDescent="0.25">
      <c r="B44" s="34"/>
      <c r="C44" s="17"/>
      <c r="D44" s="17"/>
      <c r="E44" s="17"/>
      <c r="F44" s="17"/>
      <c r="H44" s="20"/>
      <c r="I44" s="17"/>
      <c r="J44" s="17"/>
      <c r="L44" s="8"/>
    </row>
    <row r="45" spans="1:17" x14ac:dyDescent="0.25">
      <c r="C45" s="17"/>
    </row>
    <row r="46" spans="1:17" x14ac:dyDescent="0.25">
      <c r="C46" s="17"/>
    </row>
  </sheetData>
  <mergeCells count="8">
    <mergeCell ref="B2:H2"/>
    <mergeCell ref="B10:C10"/>
    <mergeCell ref="D10:E10"/>
    <mergeCell ref="F10:G10"/>
    <mergeCell ref="H10:I10"/>
    <mergeCell ref="B3:C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N44"/>
  <sheetViews>
    <sheetView topLeftCell="A16" workbookViewId="0">
      <selection activeCell="A35" sqref="A35"/>
    </sheetView>
  </sheetViews>
  <sheetFormatPr defaultRowHeight="15" x14ac:dyDescent="0.25"/>
  <cols>
    <col min="1" max="1" width="25" customWidth="1"/>
    <col min="2" max="2" width="17.28515625" customWidth="1"/>
    <col min="3" max="3" width="14.85546875" style="139" customWidth="1"/>
    <col min="4" max="4" width="13.42578125" style="139" customWidth="1"/>
    <col min="5" max="5" width="12.28515625" style="139" customWidth="1"/>
    <col min="6" max="6" width="10.7109375" style="139" customWidth="1"/>
    <col min="7" max="7" width="11" style="139" customWidth="1"/>
    <col min="8" max="8" width="13" style="139" customWidth="1"/>
    <col min="9" max="9" width="12.5703125" style="35" customWidth="1"/>
    <col min="10" max="10" width="13.5703125" style="35" customWidth="1"/>
    <col min="11" max="11" width="14.28515625" style="139" customWidth="1"/>
    <col min="12" max="12" width="14.42578125" style="139" customWidth="1"/>
    <col min="242" max="242" width="21.7109375" customWidth="1"/>
    <col min="243" max="243" width="16.85546875" customWidth="1"/>
    <col min="244" max="244" width="12" customWidth="1"/>
    <col min="245" max="245" width="11.5703125" customWidth="1"/>
    <col min="246" max="246" width="12.140625" customWidth="1"/>
    <col min="247" max="248" width="13" customWidth="1"/>
    <col min="249" max="249" width="11.85546875" customWidth="1"/>
    <col min="250" max="250" width="14.5703125" customWidth="1"/>
    <col min="251" max="251" width="13.7109375" customWidth="1"/>
    <col min="252" max="253" width="11.7109375" bestFit="1" customWidth="1"/>
    <col min="254" max="254" width="9.7109375" bestFit="1" customWidth="1"/>
    <col min="255" max="255" width="11.7109375" bestFit="1" customWidth="1"/>
    <col min="498" max="498" width="21.7109375" customWidth="1"/>
    <col min="499" max="499" width="16.85546875" customWidth="1"/>
    <col min="500" max="500" width="12" customWidth="1"/>
    <col min="501" max="501" width="11.5703125" customWidth="1"/>
    <col min="502" max="502" width="12.140625" customWidth="1"/>
    <col min="503" max="504" width="13" customWidth="1"/>
    <col min="505" max="505" width="11.85546875" customWidth="1"/>
    <col min="506" max="506" width="14.5703125" customWidth="1"/>
    <col min="507" max="507" width="13.7109375" customWidth="1"/>
    <col min="508" max="509" width="11.7109375" bestFit="1" customWidth="1"/>
    <col min="510" max="510" width="9.7109375" bestFit="1" customWidth="1"/>
    <col min="511" max="511" width="11.7109375" bestFit="1" customWidth="1"/>
    <col min="754" max="754" width="21.7109375" customWidth="1"/>
    <col min="755" max="755" width="16.85546875" customWidth="1"/>
    <col min="756" max="756" width="12" customWidth="1"/>
    <col min="757" max="757" width="11.5703125" customWidth="1"/>
    <col min="758" max="758" width="12.140625" customWidth="1"/>
    <col min="759" max="760" width="13" customWidth="1"/>
    <col min="761" max="761" width="11.85546875" customWidth="1"/>
    <col min="762" max="762" width="14.5703125" customWidth="1"/>
    <col min="763" max="763" width="13.7109375" customWidth="1"/>
    <col min="764" max="765" width="11.7109375" bestFit="1" customWidth="1"/>
    <col min="766" max="766" width="9.7109375" bestFit="1" customWidth="1"/>
    <col min="767" max="767" width="11.7109375" bestFit="1" customWidth="1"/>
    <col min="1010" max="1010" width="21.7109375" customWidth="1"/>
    <col min="1011" max="1011" width="16.85546875" customWidth="1"/>
    <col min="1012" max="1012" width="12" customWidth="1"/>
    <col min="1013" max="1013" width="11.5703125" customWidth="1"/>
    <col min="1014" max="1014" width="12.140625" customWidth="1"/>
    <col min="1015" max="1016" width="13" customWidth="1"/>
    <col min="1017" max="1017" width="11.85546875" customWidth="1"/>
    <col min="1018" max="1018" width="14.5703125" customWidth="1"/>
    <col min="1019" max="1019" width="13.7109375" customWidth="1"/>
    <col min="1020" max="1021" width="11.7109375" bestFit="1" customWidth="1"/>
    <col min="1022" max="1022" width="9.7109375" bestFit="1" customWidth="1"/>
    <col min="1023" max="1023" width="11.7109375" bestFit="1" customWidth="1"/>
    <col min="1266" max="1266" width="21.7109375" customWidth="1"/>
    <col min="1267" max="1267" width="16.85546875" customWidth="1"/>
    <col min="1268" max="1268" width="12" customWidth="1"/>
    <col min="1269" max="1269" width="11.5703125" customWidth="1"/>
    <col min="1270" max="1270" width="12.140625" customWidth="1"/>
    <col min="1271" max="1272" width="13" customWidth="1"/>
    <col min="1273" max="1273" width="11.85546875" customWidth="1"/>
    <col min="1274" max="1274" width="14.5703125" customWidth="1"/>
    <col min="1275" max="1275" width="13.7109375" customWidth="1"/>
    <col min="1276" max="1277" width="11.7109375" bestFit="1" customWidth="1"/>
    <col min="1278" max="1278" width="9.7109375" bestFit="1" customWidth="1"/>
    <col min="1279" max="1279" width="11.7109375" bestFit="1" customWidth="1"/>
    <col min="1522" max="1522" width="21.7109375" customWidth="1"/>
    <col min="1523" max="1523" width="16.85546875" customWidth="1"/>
    <col min="1524" max="1524" width="12" customWidth="1"/>
    <col min="1525" max="1525" width="11.5703125" customWidth="1"/>
    <col min="1526" max="1526" width="12.140625" customWidth="1"/>
    <col min="1527" max="1528" width="13" customWidth="1"/>
    <col min="1529" max="1529" width="11.85546875" customWidth="1"/>
    <col min="1530" max="1530" width="14.5703125" customWidth="1"/>
    <col min="1531" max="1531" width="13.7109375" customWidth="1"/>
    <col min="1532" max="1533" width="11.7109375" bestFit="1" customWidth="1"/>
    <col min="1534" max="1534" width="9.7109375" bestFit="1" customWidth="1"/>
    <col min="1535" max="1535" width="11.7109375" bestFit="1" customWidth="1"/>
    <col min="1778" max="1778" width="21.7109375" customWidth="1"/>
    <col min="1779" max="1779" width="16.85546875" customWidth="1"/>
    <col min="1780" max="1780" width="12" customWidth="1"/>
    <col min="1781" max="1781" width="11.5703125" customWidth="1"/>
    <col min="1782" max="1782" width="12.140625" customWidth="1"/>
    <col min="1783" max="1784" width="13" customWidth="1"/>
    <col min="1785" max="1785" width="11.85546875" customWidth="1"/>
    <col min="1786" max="1786" width="14.5703125" customWidth="1"/>
    <col min="1787" max="1787" width="13.7109375" customWidth="1"/>
    <col min="1788" max="1789" width="11.7109375" bestFit="1" customWidth="1"/>
    <col min="1790" max="1790" width="9.7109375" bestFit="1" customWidth="1"/>
    <col min="1791" max="1791" width="11.7109375" bestFit="1" customWidth="1"/>
    <col min="2034" max="2034" width="21.7109375" customWidth="1"/>
    <col min="2035" max="2035" width="16.85546875" customWidth="1"/>
    <col min="2036" max="2036" width="12" customWidth="1"/>
    <col min="2037" max="2037" width="11.5703125" customWidth="1"/>
    <col min="2038" max="2038" width="12.140625" customWidth="1"/>
    <col min="2039" max="2040" width="13" customWidth="1"/>
    <col min="2041" max="2041" width="11.85546875" customWidth="1"/>
    <col min="2042" max="2042" width="14.5703125" customWidth="1"/>
    <col min="2043" max="2043" width="13.7109375" customWidth="1"/>
    <col min="2044" max="2045" width="11.7109375" bestFit="1" customWidth="1"/>
    <col min="2046" max="2046" width="9.7109375" bestFit="1" customWidth="1"/>
    <col min="2047" max="2047" width="11.7109375" bestFit="1" customWidth="1"/>
    <col min="2290" max="2290" width="21.7109375" customWidth="1"/>
    <col min="2291" max="2291" width="16.85546875" customWidth="1"/>
    <col min="2292" max="2292" width="12" customWidth="1"/>
    <col min="2293" max="2293" width="11.5703125" customWidth="1"/>
    <col min="2294" max="2294" width="12.140625" customWidth="1"/>
    <col min="2295" max="2296" width="13" customWidth="1"/>
    <col min="2297" max="2297" width="11.85546875" customWidth="1"/>
    <col min="2298" max="2298" width="14.5703125" customWidth="1"/>
    <col min="2299" max="2299" width="13.7109375" customWidth="1"/>
    <col min="2300" max="2301" width="11.7109375" bestFit="1" customWidth="1"/>
    <col min="2302" max="2302" width="9.7109375" bestFit="1" customWidth="1"/>
    <col min="2303" max="2303" width="11.7109375" bestFit="1" customWidth="1"/>
    <col min="2546" max="2546" width="21.7109375" customWidth="1"/>
    <col min="2547" max="2547" width="16.85546875" customWidth="1"/>
    <col min="2548" max="2548" width="12" customWidth="1"/>
    <col min="2549" max="2549" width="11.5703125" customWidth="1"/>
    <col min="2550" max="2550" width="12.140625" customWidth="1"/>
    <col min="2551" max="2552" width="13" customWidth="1"/>
    <col min="2553" max="2553" width="11.85546875" customWidth="1"/>
    <col min="2554" max="2554" width="14.5703125" customWidth="1"/>
    <col min="2555" max="2555" width="13.7109375" customWidth="1"/>
    <col min="2556" max="2557" width="11.7109375" bestFit="1" customWidth="1"/>
    <col min="2558" max="2558" width="9.7109375" bestFit="1" customWidth="1"/>
    <col min="2559" max="2559" width="11.7109375" bestFit="1" customWidth="1"/>
    <col min="2802" max="2802" width="21.7109375" customWidth="1"/>
    <col min="2803" max="2803" width="16.85546875" customWidth="1"/>
    <col min="2804" max="2804" width="12" customWidth="1"/>
    <col min="2805" max="2805" width="11.5703125" customWidth="1"/>
    <col min="2806" max="2806" width="12.140625" customWidth="1"/>
    <col min="2807" max="2808" width="13" customWidth="1"/>
    <col min="2809" max="2809" width="11.85546875" customWidth="1"/>
    <col min="2810" max="2810" width="14.5703125" customWidth="1"/>
    <col min="2811" max="2811" width="13.7109375" customWidth="1"/>
    <col min="2812" max="2813" width="11.7109375" bestFit="1" customWidth="1"/>
    <col min="2814" max="2814" width="9.7109375" bestFit="1" customWidth="1"/>
    <col min="2815" max="2815" width="11.7109375" bestFit="1" customWidth="1"/>
    <col min="3058" max="3058" width="21.7109375" customWidth="1"/>
    <col min="3059" max="3059" width="16.85546875" customWidth="1"/>
    <col min="3060" max="3060" width="12" customWidth="1"/>
    <col min="3061" max="3061" width="11.5703125" customWidth="1"/>
    <col min="3062" max="3062" width="12.140625" customWidth="1"/>
    <col min="3063" max="3064" width="13" customWidth="1"/>
    <col min="3065" max="3065" width="11.85546875" customWidth="1"/>
    <col min="3066" max="3066" width="14.5703125" customWidth="1"/>
    <col min="3067" max="3067" width="13.7109375" customWidth="1"/>
    <col min="3068" max="3069" width="11.7109375" bestFit="1" customWidth="1"/>
    <col min="3070" max="3070" width="9.7109375" bestFit="1" customWidth="1"/>
    <col min="3071" max="3071" width="11.7109375" bestFit="1" customWidth="1"/>
    <col min="3314" max="3314" width="21.7109375" customWidth="1"/>
    <col min="3315" max="3315" width="16.85546875" customWidth="1"/>
    <col min="3316" max="3316" width="12" customWidth="1"/>
    <col min="3317" max="3317" width="11.5703125" customWidth="1"/>
    <col min="3318" max="3318" width="12.140625" customWidth="1"/>
    <col min="3319" max="3320" width="13" customWidth="1"/>
    <col min="3321" max="3321" width="11.85546875" customWidth="1"/>
    <col min="3322" max="3322" width="14.5703125" customWidth="1"/>
    <col min="3323" max="3323" width="13.7109375" customWidth="1"/>
    <col min="3324" max="3325" width="11.7109375" bestFit="1" customWidth="1"/>
    <col min="3326" max="3326" width="9.7109375" bestFit="1" customWidth="1"/>
    <col min="3327" max="3327" width="11.7109375" bestFit="1" customWidth="1"/>
    <col min="3570" max="3570" width="21.7109375" customWidth="1"/>
    <col min="3571" max="3571" width="16.85546875" customWidth="1"/>
    <col min="3572" max="3572" width="12" customWidth="1"/>
    <col min="3573" max="3573" width="11.5703125" customWidth="1"/>
    <col min="3574" max="3574" width="12.140625" customWidth="1"/>
    <col min="3575" max="3576" width="13" customWidth="1"/>
    <col min="3577" max="3577" width="11.85546875" customWidth="1"/>
    <col min="3578" max="3578" width="14.5703125" customWidth="1"/>
    <col min="3579" max="3579" width="13.7109375" customWidth="1"/>
    <col min="3580" max="3581" width="11.7109375" bestFit="1" customWidth="1"/>
    <col min="3582" max="3582" width="9.7109375" bestFit="1" customWidth="1"/>
    <col min="3583" max="3583" width="11.7109375" bestFit="1" customWidth="1"/>
    <col min="3826" max="3826" width="21.7109375" customWidth="1"/>
    <col min="3827" max="3827" width="16.85546875" customWidth="1"/>
    <col min="3828" max="3828" width="12" customWidth="1"/>
    <col min="3829" max="3829" width="11.5703125" customWidth="1"/>
    <col min="3830" max="3830" width="12.140625" customWidth="1"/>
    <col min="3831" max="3832" width="13" customWidth="1"/>
    <col min="3833" max="3833" width="11.85546875" customWidth="1"/>
    <col min="3834" max="3834" width="14.5703125" customWidth="1"/>
    <col min="3835" max="3835" width="13.7109375" customWidth="1"/>
    <col min="3836" max="3837" width="11.7109375" bestFit="1" customWidth="1"/>
    <col min="3838" max="3838" width="9.7109375" bestFit="1" customWidth="1"/>
    <col min="3839" max="3839" width="11.7109375" bestFit="1" customWidth="1"/>
    <col min="4082" max="4082" width="21.7109375" customWidth="1"/>
    <col min="4083" max="4083" width="16.85546875" customWidth="1"/>
    <col min="4084" max="4084" width="12" customWidth="1"/>
    <col min="4085" max="4085" width="11.5703125" customWidth="1"/>
    <col min="4086" max="4086" width="12.140625" customWidth="1"/>
    <col min="4087" max="4088" width="13" customWidth="1"/>
    <col min="4089" max="4089" width="11.85546875" customWidth="1"/>
    <col min="4090" max="4090" width="14.5703125" customWidth="1"/>
    <col min="4091" max="4091" width="13.7109375" customWidth="1"/>
    <col min="4092" max="4093" width="11.7109375" bestFit="1" customWidth="1"/>
    <col min="4094" max="4094" width="9.7109375" bestFit="1" customWidth="1"/>
    <col min="4095" max="4095" width="11.7109375" bestFit="1" customWidth="1"/>
    <col min="4338" max="4338" width="21.7109375" customWidth="1"/>
    <col min="4339" max="4339" width="16.85546875" customWidth="1"/>
    <col min="4340" max="4340" width="12" customWidth="1"/>
    <col min="4341" max="4341" width="11.5703125" customWidth="1"/>
    <col min="4342" max="4342" width="12.140625" customWidth="1"/>
    <col min="4343" max="4344" width="13" customWidth="1"/>
    <col min="4345" max="4345" width="11.85546875" customWidth="1"/>
    <col min="4346" max="4346" width="14.5703125" customWidth="1"/>
    <col min="4347" max="4347" width="13.7109375" customWidth="1"/>
    <col min="4348" max="4349" width="11.7109375" bestFit="1" customWidth="1"/>
    <col min="4350" max="4350" width="9.7109375" bestFit="1" customWidth="1"/>
    <col min="4351" max="4351" width="11.7109375" bestFit="1" customWidth="1"/>
    <col min="4594" max="4594" width="21.7109375" customWidth="1"/>
    <col min="4595" max="4595" width="16.85546875" customWidth="1"/>
    <col min="4596" max="4596" width="12" customWidth="1"/>
    <col min="4597" max="4597" width="11.5703125" customWidth="1"/>
    <col min="4598" max="4598" width="12.140625" customWidth="1"/>
    <col min="4599" max="4600" width="13" customWidth="1"/>
    <col min="4601" max="4601" width="11.85546875" customWidth="1"/>
    <col min="4602" max="4602" width="14.5703125" customWidth="1"/>
    <col min="4603" max="4603" width="13.7109375" customWidth="1"/>
    <col min="4604" max="4605" width="11.7109375" bestFit="1" customWidth="1"/>
    <col min="4606" max="4606" width="9.7109375" bestFit="1" customWidth="1"/>
    <col min="4607" max="4607" width="11.7109375" bestFit="1" customWidth="1"/>
    <col min="4850" max="4850" width="21.7109375" customWidth="1"/>
    <col min="4851" max="4851" width="16.85546875" customWidth="1"/>
    <col min="4852" max="4852" width="12" customWidth="1"/>
    <col min="4853" max="4853" width="11.5703125" customWidth="1"/>
    <col min="4854" max="4854" width="12.140625" customWidth="1"/>
    <col min="4855" max="4856" width="13" customWidth="1"/>
    <col min="4857" max="4857" width="11.85546875" customWidth="1"/>
    <col min="4858" max="4858" width="14.5703125" customWidth="1"/>
    <col min="4859" max="4859" width="13.7109375" customWidth="1"/>
    <col min="4860" max="4861" width="11.7109375" bestFit="1" customWidth="1"/>
    <col min="4862" max="4862" width="9.7109375" bestFit="1" customWidth="1"/>
    <col min="4863" max="4863" width="11.7109375" bestFit="1" customWidth="1"/>
    <col min="5106" max="5106" width="21.7109375" customWidth="1"/>
    <col min="5107" max="5107" width="16.85546875" customWidth="1"/>
    <col min="5108" max="5108" width="12" customWidth="1"/>
    <col min="5109" max="5109" width="11.5703125" customWidth="1"/>
    <col min="5110" max="5110" width="12.140625" customWidth="1"/>
    <col min="5111" max="5112" width="13" customWidth="1"/>
    <col min="5113" max="5113" width="11.85546875" customWidth="1"/>
    <col min="5114" max="5114" width="14.5703125" customWidth="1"/>
    <col min="5115" max="5115" width="13.7109375" customWidth="1"/>
    <col min="5116" max="5117" width="11.7109375" bestFit="1" customWidth="1"/>
    <col min="5118" max="5118" width="9.7109375" bestFit="1" customWidth="1"/>
    <col min="5119" max="5119" width="11.7109375" bestFit="1" customWidth="1"/>
    <col min="5362" max="5362" width="21.7109375" customWidth="1"/>
    <col min="5363" max="5363" width="16.85546875" customWidth="1"/>
    <col min="5364" max="5364" width="12" customWidth="1"/>
    <col min="5365" max="5365" width="11.5703125" customWidth="1"/>
    <col min="5366" max="5366" width="12.140625" customWidth="1"/>
    <col min="5367" max="5368" width="13" customWidth="1"/>
    <col min="5369" max="5369" width="11.85546875" customWidth="1"/>
    <col min="5370" max="5370" width="14.5703125" customWidth="1"/>
    <col min="5371" max="5371" width="13.7109375" customWidth="1"/>
    <col min="5372" max="5373" width="11.7109375" bestFit="1" customWidth="1"/>
    <col min="5374" max="5374" width="9.7109375" bestFit="1" customWidth="1"/>
    <col min="5375" max="5375" width="11.7109375" bestFit="1" customWidth="1"/>
    <col min="5618" max="5618" width="21.7109375" customWidth="1"/>
    <col min="5619" max="5619" width="16.85546875" customWidth="1"/>
    <col min="5620" max="5620" width="12" customWidth="1"/>
    <col min="5621" max="5621" width="11.5703125" customWidth="1"/>
    <col min="5622" max="5622" width="12.140625" customWidth="1"/>
    <col min="5623" max="5624" width="13" customWidth="1"/>
    <col min="5625" max="5625" width="11.85546875" customWidth="1"/>
    <col min="5626" max="5626" width="14.5703125" customWidth="1"/>
    <col min="5627" max="5627" width="13.7109375" customWidth="1"/>
    <col min="5628" max="5629" width="11.7109375" bestFit="1" customWidth="1"/>
    <col min="5630" max="5630" width="9.7109375" bestFit="1" customWidth="1"/>
    <col min="5631" max="5631" width="11.7109375" bestFit="1" customWidth="1"/>
    <col min="5874" max="5874" width="21.7109375" customWidth="1"/>
    <col min="5875" max="5875" width="16.85546875" customWidth="1"/>
    <col min="5876" max="5876" width="12" customWidth="1"/>
    <col min="5877" max="5877" width="11.5703125" customWidth="1"/>
    <col min="5878" max="5878" width="12.140625" customWidth="1"/>
    <col min="5879" max="5880" width="13" customWidth="1"/>
    <col min="5881" max="5881" width="11.85546875" customWidth="1"/>
    <col min="5882" max="5882" width="14.5703125" customWidth="1"/>
    <col min="5883" max="5883" width="13.7109375" customWidth="1"/>
    <col min="5884" max="5885" width="11.7109375" bestFit="1" customWidth="1"/>
    <col min="5886" max="5886" width="9.7109375" bestFit="1" customWidth="1"/>
    <col min="5887" max="5887" width="11.7109375" bestFit="1" customWidth="1"/>
    <col min="6130" max="6130" width="21.7109375" customWidth="1"/>
    <col min="6131" max="6131" width="16.85546875" customWidth="1"/>
    <col min="6132" max="6132" width="12" customWidth="1"/>
    <col min="6133" max="6133" width="11.5703125" customWidth="1"/>
    <col min="6134" max="6134" width="12.140625" customWidth="1"/>
    <col min="6135" max="6136" width="13" customWidth="1"/>
    <col min="6137" max="6137" width="11.85546875" customWidth="1"/>
    <col min="6138" max="6138" width="14.5703125" customWidth="1"/>
    <col min="6139" max="6139" width="13.7109375" customWidth="1"/>
    <col min="6140" max="6141" width="11.7109375" bestFit="1" customWidth="1"/>
    <col min="6142" max="6142" width="9.7109375" bestFit="1" customWidth="1"/>
    <col min="6143" max="6143" width="11.7109375" bestFit="1" customWidth="1"/>
    <col min="6386" max="6386" width="21.7109375" customWidth="1"/>
    <col min="6387" max="6387" width="16.85546875" customWidth="1"/>
    <col min="6388" max="6388" width="12" customWidth="1"/>
    <col min="6389" max="6389" width="11.5703125" customWidth="1"/>
    <col min="6390" max="6390" width="12.140625" customWidth="1"/>
    <col min="6391" max="6392" width="13" customWidth="1"/>
    <col min="6393" max="6393" width="11.85546875" customWidth="1"/>
    <col min="6394" max="6394" width="14.5703125" customWidth="1"/>
    <col min="6395" max="6395" width="13.7109375" customWidth="1"/>
    <col min="6396" max="6397" width="11.7109375" bestFit="1" customWidth="1"/>
    <col min="6398" max="6398" width="9.7109375" bestFit="1" customWidth="1"/>
    <col min="6399" max="6399" width="11.7109375" bestFit="1" customWidth="1"/>
    <col min="6642" max="6642" width="21.7109375" customWidth="1"/>
    <col min="6643" max="6643" width="16.85546875" customWidth="1"/>
    <col min="6644" max="6644" width="12" customWidth="1"/>
    <col min="6645" max="6645" width="11.5703125" customWidth="1"/>
    <col min="6646" max="6646" width="12.140625" customWidth="1"/>
    <col min="6647" max="6648" width="13" customWidth="1"/>
    <col min="6649" max="6649" width="11.85546875" customWidth="1"/>
    <col min="6650" max="6650" width="14.5703125" customWidth="1"/>
    <col min="6651" max="6651" width="13.7109375" customWidth="1"/>
    <col min="6652" max="6653" width="11.7109375" bestFit="1" customWidth="1"/>
    <col min="6654" max="6654" width="9.7109375" bestFit="1" customWidth="1"/>
    <col min="6655" max="6655" width="11.7109375" bestFit="1" customWidth="1"/>
    <col min="6898" max="6898" width="21.7109375" customWidth="1"/>
    <col min="6899" max="6899" width="16.85546875" customWidth="1"/>
    <col min="6900" max="6900" width="12" customWidth="1"/>
    <col min="6901" max="6901" width="11.5703125" customWidth="1"/>
    <col min="6902" max="6902" width="12.140625" customWidth="1"/>
    <col min="6903" max="6904" width="13" customWidth="1"/>
    <col min="6905" max="6905" width="11.85546875" customWidth="1"/>
    <col min="6906" max="6906" width="14.5703125" customWidth="1"/>
    <col min="6907" max="6907" width="13.7109375" customWidth="1"/>
    <col min="6908" max="6909" width="11.7109375" bestFit="1" customWidth="1"/>
    <col min="6910" max="6910" width="9.7109375" bestFit="1" customWidth="1"/>
    <col min="6911" max="6911" width="11.7109375" bestFit="1" customWidth="1"/>
    <col min="7154" max="7154" width="21.7109375" customWidth="1"/>
    <col min="7155" max="7155" width="16.85546875" customWidth="1"/>
    <col min="7156" max="7156" width="12" customWidth="1"/>
    <col min="7157" max="7157" width="11.5703125" customWidth="1"/>
    <col min="7158" max="7158" width="12.140625" customWidth="1"/>
    <col min="7159" max="7160" width="13" customWidth="1"/>
    <col min="7161" max="7161" width="11.85546875" customWidth="1"/>
    <col min="7162" max="7162" width="14.5703125" customWidth="1"/>
    <col min="7163" max="7163" width="13.7109375" customWidth="1"/>
    <col min="7164" max="7165" width="11.7109375" bestFit="1" customWidth="1"/>
    <col min="7166" max="7166" width="9.7109375" bestFit="1" customWidth="1"/>
    <col min="7167" max="7167" width="11.7109375" bestFit="1" customWidth="1"/>
    <col min="7410" max="7410" width="21.7109375" customWidth="1"/>
    <col min="7411" max="7411" width="16.85546875" customWidth="1"/>
    <col min="7412" max="7412" width="12" customWidth="1"/>
    <col min="7413" max="7413" width="11.5703125" customWidth="1"/>
    <col min="7414" max="7414" width="12.140625" customWidth="1"/>
    <col min="7415" max="7416" width="13" customWidth="1"/>
    <col min="7417" max="7417" width="11.85546875" customWidth="1"/>
    <col min="7418" max="7418" width="14.5703125" customWidth="1"/>
    <col min="7419" max="7419" width="13.7109375" customWidth="1"/>
    <col min="7420" max="7421" width="11.7109375" bestFit="1" customWidth="1"/>
    <col min="7422" max="7422" width="9.7109375" bestFit="1" customWidth="1"/>
    <col min="7423" max="7423" width="11.7109375" bestFit="1" customWidth="1"/>
    <col min="7666" max="7666" width="21.7109375" customWidth="1"/>
    <col min="7667" max="7667" width="16.85546875" customWidth="1"/>
    <col min="7668" max="7668" width="12" customWidth="1"/>
    <col min="7669" max="7669" width="11.5703125" customWidth="1"/>
    <col min="7670" max="7670" width="12.140625" customWidth="1"/>
    <col min="7671" max="7672" width="13" customWidth="1"/>
    <col min="7673" max="7673" width="11.85546875" customWidth="1"/>
    <col min="7674" max="7674" width="14.5703125" customWidth="1"/>
    <col min="7675" max="7675" width="13.7109375" customWidth="1"/>
    <col min="7676" max="7677" width="11.7109375" bestFit="1" customWidth="1"/>
    <col min="7678" max="7678" width="9.7109375" bestFit="1" customWidth="1"/>
    <col min="7679" max="7679" width="11.7109375" bestFit="1" customWidth="1"/>
    <col min="7922" max="7922" width="21.7109375" customWidth="1"/>
    <col min="7923" max="7923" width="16.85546875" customWidth="1"/>
    <col min="7924" max="7924" width="12" customWidth="1"/>
    <col min="7925" max="7925" width="11.5703125" customWidth="1"/>
    <col min="7926" max="7926" width="12.140625" customWidth="1"/>
    <col min="7927" max="7928" width="13" customWidth="1"/>
    <col min="7929" max="7929" width="11.85546875" customWidth="1"/>
    <col min="7930" max="7930" width="14.5703125" customWidth="1"/>
    <col min="7931" max="7931" width="13.7109375" customWidth="1"/>
    <col min="7932" max="7933" width="11.7109375" bestFit="1" customWidth="1"/>
    <col min="7934" max="7934" width="9.7109375" bestFit="1" customWidth="1"/>
    <col min="7935" max="7935" width="11.7109375" bestFit="1" customWidth="1"/>
    <col min="8178" max="8178" width="21.7109375" customWidth="1"/>
    <col min="8179" max="8179" width="16.85546875" customWidth="1"/>
    <col min="8180" max="8180" width="12" customWidth="1"/>
    <col min="8181" max="8181" width="11.5703125" customWidth="1"/>
    <col min="8182" max="8182" width="12.140625" customWidth="1"/>
    <col min="8183" max="8184" width="13" customWidth="1"/>
    <col min="8185" max="8185" width="11.85546875" customWidth="1"/>
    <col min="8186" max="8186" width="14.5703125" customWidth="1"/>
    <col min="8187" max="8187" width="13.7109375" customWidth="1"/>
    <col min="8188" max="8189" width="11.7109375" bestFit="1" customWidth="1"/>
    <col min="8190" max="8190" width="9.7109375" bestFit="1" customWidth="1"/>
    <col min="8191" max="8191" width="11.7109375" bestFit="1" customWidth="1"/>
    <col min="8434" max="8434" width="21.7109375" customWidth="1"/>
    <col min="8435" max="8435" width="16.85546875" customWidth="1"/>
    <col min="8436" max="8436" width="12" customWidth="1"/>
    <col min="8437" max="8437" width="11.5703125" customWidth="1"/>
    <col min="8438" max="8438" width="12.140625" customWidth="1"/>
    <col min="8439" max="8440" width="13" customWidth="1"/>
    <col min="8441" max="8441" width="11.85546875" customWidth="1"/>
    <col min="8442" max="8442" width="14.5703125" customWidth="1"/>
    <col min="8443" max="8443" width="13.7109375" customWidth="1"/>
    <col min="8444" max="8445" width="11.7109375" bestFit="1" customWidth="1"/>
    <col min="8446" max="8446" width="9.7109375" bestFit="1" customWidth="1"/>
    <col min="8447" max="8447" width="11.7109375" bestFit="1" customWidth="1"/>
    <col min="8690" max="8690" width="21.7109375" customWidth="1"/>
    <col min="8691" max="8691" width="16.85546875" customWidth="1"/>
    <col min="8692" max="8692" width="12" customWidth="1"/>
    <col min="8693" max="8693" width="11.5703125" customWidth="1"/>
    <col min="8694" max="8694" width="12.140625" customWidth="1"/>
    <col min="8695" max="8696" width="13" customWidth="1"/>
    <col min="8697" max="8697" width="11.85546875" customWidth="1"/>
    <col min="8698" max="8698" width="14.5703125" customWidth="1"/>
    <col min="8699" max="8699" width="13.7109375" customWidth="1"/>
    <col min="8700" max="8701" width="11.7109375" bestFit="1" customWidth="1"/>
    <col min="8702" max="8702" width="9.7109375" bestFit="1" customWidth="1"/>
    <col min="8703" max="8703" width="11.7109375" bestFit="1" customWidth="1"/>
    <col min="8946" max="8946" width="21.7109375" customWidth="1"/>
    <col min="8947" max="8947" width="16.85546875" customWidth="1"/>
    <col min="8948" max="8948" width="12" customWidth="1"/>
    <col min="8949" max="8949" width="11.5703125" customWidth="1"/>
    <col min="8950" max="8950" width="12.140625" customWidth="1"/>
    <col min="8951" max="8952" width="13" customWidth="1"/>
    <col min="8953" max="8953" width="11.85546875" customWidth="1"/>
    <col min="8954" max="8954" width="14.5703125" customWidth="1"/>
    <col min="8955" max="8955" width="13.7109375" customWidth="1"/>
    <col min="8956" max="8957" width="11.7109375" bestFit="1" customWidth="1"/>
    <col min="8958" max="8958" width="9.7109375" bestFit="1" customWidth="1"/>
    <col min="8959" max="8959" width="11.7109375" bestFit="1" customWidth="1"/>
    <col min="9202" max="9202" width="21.7109375" customWidth="1"/>
    <col min="9203" max="9203" width="16.85546875" customWidth="1"/>
    <col min="9204" max="9204" width="12" customWidth="1"/>
    <col min="9205" max="9205" width="11.5703125" customWidth="1"/>
    <col min="9206" max="9206" width="12.140625" customWidth="1"/>
    <col min="9207" max="9208" width="13" customWidth="1"/>
    <col min="9209" max="9209" width="11.85546875" customWidth="1"/>
    <col min="9210" max="9210" width="14.5703125" customWidth="1"/>
    <col min="9211" max="9211" width="13.7109375" customWidth="1"/>
    <col min="9212" max="9213" width="11.7109375" bestFit="1" customWidth="1"/>
    <col min="9214" max="9214" width="9.7109375" bestFit="1" customWidth="1"/>
    <col min="9215" max="9215" width="11.7109375" bestFit="1" customWidth="1"/>
    <col min="9458" max="9458" width="21.7109375" customWidth="1"/>
    <col min="9459" max="9459" width="16.85546875" customWidth="1"/>
    <col min="9460" max="9460" width="12" customWidth="1"/>
    <col min="9461" max="9461" width="11.5703125" customWidth="1"/>
    <col min="9462" max="9462" width="12.140625" customWidth="1"/>
    <col min="9463" max="9464" width="13" customWidth="1"/>
    <col min="9465" max="9465" width="11.85546875" customWidth="1"/>
    <col min="9466" max="9466" width="14.5703125" customWidth="1"/>
    <col min="9467" max="9467" width="13.7109375" customWidth="1"/>
    <col min="9468" max="9469" width="11.7109375" bestFit="1" customWidth="1"/>
    <col min="9470" max="9470" width="9.7109375" bestFit="1" customWidth="1"/>
    <col min="9471" max="9471" width="11.7109375" bestFit="1" customWidth="1"/>
    <col min="9714" max="9714" width="21.7109375" customWidth="1"/>
    <col min="9715" max="9715" width="16.85546875" customWidth="1"/>
    <col min="9716" max="9716" width="12" customWidth="1"/>
    <col min="9717" max="9717" width="11.5703125" customWidth="1"/>
    <col min="9718" max="9718" width="12.140625" customWidth="1"/>
    <col min="9719" max="9720" width="13" customWidth="1"/>
    <col min="9721" max="9721" width="11.85546875" customWidth="1"/>
    <col min="9722" max="9722" width="14.5703125" customWidth="1"/>
    <col min="9723" max="9723" width="13.7109375" customWidth="1"/>
    <col min="9724" max="9725" width="11.7109375" bestFit="1" customWidth="1"/>
    <col min="9726" max="9726" width="9.7109375" bestFit="1" customWidth="1"/>
    <col min="9727" max="9727" width="11.7109375" bestFit="1" customWidth="1"/>
    <col min="9970" max="9970" width="21.7109375" customWidth="1"/>
    <col min="9971" max="9971" width="16.85546875" customWidth="1"/>
    <col min="9972" max="9972" width="12" customWidth="1"/>
    <col min="9973" max="9973" width="11.5703125" customWidth="1"/>
    <col min="9974" max="9974" width="12.140625" customWidth="1"/>
    <col min="9975" max="9976" width="13" customWidth="1"/>
    <col min="9977" max="9977" width="11.85546875" customWidth="1"/>
    <col min="9978" max="9978" width="14.5703125" customWidth="1"/>
    <col min="9979" max="9979" width="13.7109375" customWidth="1"/>
    <col min="9980" max="9981" width="11.7109375" bestFit="1" customWidth="1"/>
    <col min="9982" max="9982" width="9.7109375" bestFit="1" customWidth="1"/>
    <col min="9983" max="9983" width="11.7109375" bestFit="1" customWidth="1"/>
    <col min="10226" max="10226" width="21.7109375" customWidth="1"/>
    <col min="10227" max="10227" width="16.85546875" customWidth="1"/>
    <col min="10228" max="10228" width="12" customWidth="1"/>
    <col min="10229" max="10229" width="11.5703125" customWidth="1"/>
    <col min="10230" max="10230" width="12.140625" customWidth="1"/>
    <col min="10231" max="10232" width="13" customWidth="1"/>
    <col min="10233" max="10233" width="11.85546875" customWidth="1"/>
    <col min="10234" max="10234" width="14.5703125" customWidth="1"/>
    <col min="10235" max="10235" width="13.7109375" customWidth="1"/>
    <col min="10236" max="10237" width="11.7109375" bestFit="1" customWidth="1"/>
    <col min="10238" max="10238" width="9.7109375" bestFit="1" customWidth="1"/>
    <col min="10239" max="10239" width="11.7109375" bestFit="1" customWidth="1"/>
    <col min="10482" max="10482" width="21.7109375" customWidth="1"/>
    <col min="10483" max="10483" width="16.85546875" customWidth="1"/>
    <col min="10484" max="10484" width="12" customWidth="1"/>
    <col min="10485" max="10485" width="11.5703125" customWidth="1"/>
    <col min="10486" max="10486" width="12.140625" customWidth="1"/>
    <col min="10487" max="10488" width="13" customWidth="1"/>
    <col min="10489" max="10489" width="11.85546875" customWidth="1"/>
    <col min="10490" max="10490" width="14.5703125" customWidth="1"/>
    <col min="10491" max="10491" width="13.7109375" customWidth="1"/>
    <col min="10492" max="10493" width="11.7109375" bestFit="1" customWidth="1"/>
    <col min="10494" max="10494" width="9.7109375" bestFit="1" customWidth="1"/>
    <col min="10495" max="10495" width="11.7109375" bestFit="1" customWidth="1"/>
    <col min="10738" max="10738" width="21.7109375" customWidth="1"/>
    <col min="10739" max="10739" width="16.85546875" customWidth="1"/>
    <col min="10740" max="10740" width="12" customWidth="1"/>
    <col min="10741" max="10741" width="11.5703125" customWidth="1"/>
    <col min="10742" max="10742" width="12.140625" customWidth="1"/>
    <col min="10743" max="10744" width="13" customWidth="1"/>
    <col min="10745" max="10745" width="11.85546875" customWidth="1"/>
    <col min="10746" max="10746" width="14.5703125" customWidth="1"/>
    <col min="10747" max="10747" width="13.7109375" customWidth="1"/>
    <col min="10748" max="10749" width="11.7109375" bestFit="1" customWidth="1"/>
    <col min="10750" max="10750" width="9.7109375" bestFit="1" customWidth="1"/>
    <col min="10751" max="10751" width="11.7109375" bestFit="1" customWidth="1"/>
    <col min="10994" max="10994" width="21.7109375" customWidth="1"/>
    <col min="10995" max="10995" width="16.85546875" customWidth="1"/>
    <col min="10996" max="10996" width="12" customWidth="1"/>
    <col min="10997" max="10997" width="11.5703125" customWidth="1"/>
    <col min="10998" max="10998" width="12.140625" customWidth="1"/>
    <col min="10999" max="11000" width="13" customWidth="1"/>
    <col min="11001" max="11001" width="11.85546875" customWidth="1"/>
    <col min="11002" max="11002" width="14.5703125" customWidth="1"/>
    <col min="11003" max="11003" width="13.7109375" customWidth="1"/>
    <col min="11004" max="11005" width="11.7109375" bestFit="1" customWidth="1"/>
    <col min="11006" max="11006" width="9.7109375" bestFit="1" customWidth="1"/>
    <col min="11007" max="11007" width="11.7109375" bestFit="1" customWidth="1"/>
    <col min="11250" max="11250" width="21.7109375" customWidth="1"/>
    <col min="11251" max="11251" width="16.85546875" customWidth="1"/>
    <col min="11252" max="11252" width="12" customWidth="1"/>
    <col min="11253" max="11253" width="11.5703125" customWidth="1"/>
    <col min="11254" max="11254" width="12.140625" customWidth="1"/>
    <col min="11255" max="11256" width="13" customWidth="1"/>
    <col min="11257" max="11257" width="11.85546875" customWidth="1"/>
    <col min="11258" max="11258" width="14.5703125" customWidth="1"/>
    <col min="11259" max="11259" width="13.7109375" customWidth="1"/>
    <col min="11260" max="11261" width="11.7109375" bestFit="1" customWidth="1"/>
    <col min="11262" max="11262" width="9.7109375" bestFit="1" customWidth="1"/>
    <col min="11263" max="11263" width="11.7109375" bestFit="1" customWidth="1"/>
    <col min="11506" max="11506" width="21.7109375" customWidth="1"/>
    <col min="11507" max="11507" width="16.85546875" customWidth="1"/>
    <col min="11508" max="11508" width="12" customWidth="1"/>
    <col min="11509" max="11509" width="11.5703125" customWidth="1"/>
    <col min="11510" max="11510" width="12.140625" customWidth="1"/>
    <col min="11511" max="11512" width="13" customWidth="1"/>
    <col min="11513" max="11513" width="11.85546875" customWidth="1"/>
    <col min="11514" max="11514" width="14.5703125" customWidth="1"/>
    <col min="11515" max="11515" width="13.7109375" customWidth="1"/>
    <col min="11516" max="11517" width="11.7109375" bestFit="1" customWidth="1"/>
    <col min="11518" max="11518" width="9.7109375" bestFit="1" customWidth="1"/>
    <col min="11519" max="11519" width="11.7109375" bestFit="1" customWidth="1"/>
    <col min="11762" max="11762" width="21.7109375" customWidth="1"/>
    <col min="11763" max="11763" width="16.85546875" customWidth="1"/>
    <col min="11764" max="11764" width="12" customWidth="1"/>
    <col min="11765" max="11765" width="11.5703125" customWidth="1"/>
    <col min="11766" max="11766" width="12.140625" customWidth="1"/>
    <col min="11767" max="11768" width="13" customWidth="1"/>
    <col min="11769" max="11769" width="11.85546875" customWidth="1"/>
    <col min="11770" max="11770" width="14.5703125" customWidth="1"/>
    <col min="11771" max="11771" width="13.7109375" customWidth="1"/>
    <col min="11772" max="11773" width="11.7109375" bestFit="1" customWidth="1"/>
    <col min="11774" max="11774" width="9.7109375" bestFit="1" customWidth="1"/>
    <col min="11775" max="11775" width="11.7109375" bestFit="1" customWidth="1"/>
    <col min="12018" max="12018" width="21.7109375" customWidth="1"/>
    <col min="12019" max="12019" width="16.85546875" customWidth="1"/>
    <col min="12020" max="12020" width="12" customWidth="1"/>
    <col min="12021" max="12021" width="11.5703125" customWidth="1"/>
    <col min="12022" max="12022" width="12.140625" customWidth="1"/>
    <col min="12023" max="12024" width="13" customWidth="1"/>
    <col min="12025" max="12025" width="11.85546875" customWidth="1"/>
    <col min="12026" max="12026" width="14.5703125" customWidth="1"/>
    <col min="12027" max="12027" width="13.7109375" customWidth="1"/>
    <col min="12028" max="12029" width="11.7109375" bestFit="1" customWidth="1"/>
    <col min="12030" max="12030" width="9.7109375" bestFit="1" customWidth="1"/>
    <col min="12031" max="12031" width="11.7109375" bestFit="1" customWidth="1"/>
    <col min="12274" max="12274" width="21.7109375" customWidth="1"/>
    <col min="12275" max="12275" width="16.85546875" customWidth="1"/>
    <col min="12276" max="12276" width="12" customWidth="1"/>
    <col min="12277" max="12277" width="11.5703125" customWidth="1"/>
    <col min="12278" max="12278" width="12.140625" customWidth="1"/>
    <col min="12279" max="12280" width="13" customWidth="1"/>
    <col min="12281" max="12281" width="11.85546875" customWidth="1"/>
    <col min="12282" max="12282" width="14.5703125" customWidth="1"/>
    <col min="12283" max="12283" width="13.7109375" customWidth="1"/>
    <col min="12284" max="12285" width="11.7109375" bestFit="1" customWidth="1"/>
    <col min="12286" max="12286" width="9.7109375" bestFit="1" customWidth="1"/>
    <col min="12287" max="12287" width="11.7109375" bestFit="1" customWidth="1"/>
    <col min="12530" max="12530" width="21.7109375" customWidth="1"/>
    <col min="12531" max="12531" width="16.85546875" customWidth="1"/>
    <col min="12532" max="12532" width="12" customWidth="1"/>
    <col min="12533" max="12533" width="11.5703125" customWidth="1"/>
    <col min="12534" max="12534" width="12.140625" customWidth="1"/>
    <col min="12535" max="12536" width="13" customWidth="1"/>
    <col min="12537" max="12537" width="11.85546875" customWidth="1"/>
    <col min="12538" max="12538" width="14.5703125" customWidth="1"/>
    <col min="12539" max="12539" width="13.7109375" customWidth="1"/>
    <col min="12540" max="12541" width="11.7109375" bestFit="1" customWidth="1"/>
    <col min="12542" max="12542" width="9.7109375" bestFit="1" customWidth="1"/>
    <col min="12543" max="12543" width="11.7109375" bestFit="1" customWidth="1"/>
    <col min="12786" max="12786" width="21.7109375" customWidth="1"/>
    <col min="12787" max="12787" width="16.85546875" customWidth="1"/>
    <col min="12788" max="12788" width="12" customWidth="1"/>
    <col min="12789" max="12789" width="11.5703125" customWidth="1"/>
    <col min="12790" max="12790" width="12.140625" customWidth="1"/>
    <col min="12791" max="12792" width="13" customWidth="1"/>
    <col min="12793" max="12793" width="11.85546875" customWidth="1"/>
    <col min="12794" max="12794" width="14.5703125" customWidth="1"/>
    <col min="12795" max="12795" width="13.7109375" customWidth="1"/>
    <col min="12796" max="12797" width="11.7109375" bestFit="1" customWidth="1"/>
    <col min="12798" max="12798" width="9.7109375" bestFit="1" customWidth="1"/>
    <col min="12799" max="12799" width="11.7109375" bestFit="1" customWidth="1"/>
    <col min="13042" max="13042" width="21.7109375" customWidth="1"/>
    <col min="13043" max="13043" width="16.85546875" customWidth="1"/>
    <col min="13044" max="13044" width="12" customWidth="1"/>
    <col min="13045" max="13045" width="11.5703125" customWidth="1"/>
    <col min="13046" max="13046" width="12.140625" customWidth="1"/>
    <col min="13047" max="13048" width="13" customWidth="1"/>
    <col min="13049" max="13049" width="11.85546875" customWidth="1"/>
    <col min="13050" max="13050" width="14.5703125" customWidth="1"/>
    <col min="13051" max="13051" width="13.7109375" customWidth="1"/>
    <col min="13052" max="13053" width="11.7109375" bestFit="1" customWidth="1"/>
    <col min="13054" max="13054" width="9.7109375" bestFit="1" customWidth="1"/>
    <col min="13055" max="13055" width="11.7109375" bestFit="1" customWidth="1"/>
    <col min="13298" max="13298" width="21.7109375" customWidth="1"/>
    <col min="13299" max="13299" width="16.85546875" customWidth="1"/>
    <col min="13300" max="13300" width="12" customWidth="1"/>
    <col min="13301" max="13301" width="11.5703125" customWidth="1"/>
    <col min="13302" max="13302" width="12.140625" customWidth="1"/>
    <col min="13303" max="13304" width="13" customWidth="1"/>
    <col min="13305" max="13305" width="11.85546875" customWidth="1"/>
    <col min="13306" max="13306" width="14.5703125" customWidth="1"/>
    <col min="13307" max="13307" width="13.7109375" customWidth="1"/>
    <col min="13308" max="13309" width="11.7109375" bestFit="1" customWidth="1"/>
    <col min="13310" max="13310" width="9.7109375" bestFit="1" customWidth="1"/>
    <col min="13311" max="13311" width="11.7109375" bestFit="1" customWidth="1"/>
    <col min="13554" max="13554" width="21.7109375" customWidth="1"/>
    <col min="13555" max="13555" width="16.85546875" customWidth="1"/>
    <col min="13556" max="13556" width="12" customWidth="1"/>
    <col min="13557" max="13557" width="11.5703125" customWidth="1"/>
    <col min="13558" max="13558" width="12.140625" customWidth="1"/>
    <col min="13559" max="13560" width="13" customWidth="1"/>
    <col min="13561" max="13561" width="11.85546875" customWidth="1"/>
    <col min="13562" max="13562" width="14.5703125" customWidth="1"/>
    <col min="13563" max="13563" width="13.7109375" customWidth="1"/>
    <col min="13564" max="13565" width="11.7109375" bestFit="1" customWidth="1"/>
    <col min="13566" max="13566" width="9.7109375" bestFit="1" customWidth="1"/>
    <col min="13567" max="13567" width="11.7109375" bestFit="1" customWidth="1"/>
    <col min="13810" max="13810" width="21.7109375" customWidth="1"/>
    <col min="13811" max="13811" width="16.85546875" customWidth="1"/>
    <col min="13812" max="13812" width="12" customWidth="1"/>
    <col min="13813" max="13813" width="11.5703125" customWidth="1"/>
    <col min="13814" max="13814" width="12.140625" customWidth="1"/>
    <col min="13815" max="13816" width="13" customWidth="1"/>
    <col min="13817" max="13817" width="11.85546875" customWidth="1"/>
    <col min="13818" max="13818" width="14.5703125" customWidth="1"/>
    <col min="13819" max="13819" width="13.7109375" customWidth="1"/>
    <col min="13820" max="13821" width="11.7109375" bestFit="1" customWidth="1"/>
    <col min="13822" max="13822" width="9.7109375" bestFit="1" customWidth="1"/>
    <col min="13823" max="13823" width="11.7109375" bestFit="1" customWidth="1"/>
    <col min="14066" max="14066" width="21.7109375" customWidth="1"/>
    <col min="14067" max="14067" width="16.85546875" customWidth="1"/>
    <col min="14068" max="14068" width="12" customWidth="1"/>
    <col min="14069" max="14069" width="11.5703125" customWidth="1"/>
    <col min="14070" max="14070" width="12.140625" customWidth="1"/>
    <col min="14071" max="14072" width="13" customWidth="1"/>
    <col min="14073" max="14073" width="11.85546875" customWidth="1"/>
    <col min="14074" max="14074" width="14.5703125" customWidth="1"/>
    <col min="14075" max="14075" width="13.7109375" customWidth="1"/>
    <col min="14076" max="14077" width="11.7109375" bestFit="1" customWidth="1"/>
    <col min="14078" max="14078" width="9.7109375" bestFit="1" customWidth="1"/>
    <col min="14079" max="14079" width="11.7109375" bestFit="1" customWidth="1"/>
    <col min="14322" max="14322" width="21.7109375" customWidth="1"/>
    <col min="14323" max="14323" width="16.85546875" customWidth="1"/>
    <col min="14324" max="14324" width="12" customWidth="1"/>
    <col min="14325" max="14325" width="11.5703125" customWidth="1"/>
    <col min="14326" max="14326" width="12.140625" customWidth="1"/>
    <col min="14327" max="14328" width="13" customWidth="1"/>
    <col min="14329" max="14329" width="11.85546875" customWidth="1"/>
    <col min="14330" max="14330" width="14.5703125" customWidth="1"/>
    <col min="14331" max="14331" width="13.7109375" customWidth="1"/>
    <col min="14332" max="14333" width="11.7109375" bestFit="1" customWidth="1"/>
    <col min="14334" max="14334" width="9.7109375" bestFit="1" customWidth="1"/>
    <col min="14335" max="14335" width="11.7109375" bestFit="1" customWidth="1"/>
    <col min="14578" max="14578" width="21.7109375" customWidth="1"/>
    <col min="14579" max="14579" width="16.85546875" customWidth="1"/>
    <col min="14580" max="14580" width="12" customWidth="1"/>
    <col min="14581" max="14581" width="11.5703125" customWidth="1"/>
    <col min="14582" max="14582" width="12.140625" customWidth="1"/>
    <col min="14583" max="14584" width="13" customWidth="1"/>
    <col min="14585" max="14585" width="11.85546875" customWidth="1"/>
    <col min="14586" max="14586" width="14.5703125" customWidth="1"/>
    <col min="14587" max="14587" width="13.7109375" customWidth="1"/>
    <col min="14588" max="14589" width="11.7109375" bestFit="1" customWidth="1"/>
    <col min="14590" max="14590" width="9.7109375" bestFit="1" customWidth="1"/>
    <col min="14591" max="14591" width="11.7109375" bestFit="1" customWidth="1"/>
    <col min="14834" max="14834" width="21.7109375" customWidth="1"/>
    <col min="14835" max="14835" width="16.85546875" customWidth="1"/>
    <col min="14836" max="14836" width="12" customWidth="1"/>
    <col min="14837" max="14837" width="11.5703125" customWidth="1"/>
    <col min="14838" max="14838" width="12.140625" customWidth="1"/>
    <col min="14839" max="14840" width="13" customWidth="1"/>
    <col min="14841" max="14841" width="11.85546875" customWidth="1"/>
    <col min="14842" max="14842" width="14.5703125" customWidth="1"/>
    <col min="14843" max="14843" width="13.7109375" customWidth="1"/>
    <col min="14844" max="14845" width="11.7109375" bestFit="1" customWidth="1"/>
    <col min="14846" max="14846" width="9.7109375" bestFit="1" customWidth="1"/>
    <col min="14847" max="14847" width="11.7109375" bestFit="1" customWidth="1"/>
    <col min="15090" max="15090" width="21.7109375" customWidth="1"/>
    <col min="15091" max="15091" width="16.85546875" customWidth="1"/>
    <col min="15092" max="15092" width="12" customWidth="1"/>
    <col min="15093" max="15093" width="11.5703125" customWidth="1"/>
    <col min="15094" max="15094" width="12.140625" customWidth="1"/>
    <col min="15095" max="15096" width="13" customWidth="1"/>
    <col min="15097" max="15097" width="11.85546875" customWidth="1"/>
    <col min="15098" max="15098" width="14.5703125" customWidth="1"/>
    <col min="15099" max="15099" width="13.7109375" customWidth="1"/>
    <col min="15100" max="15101" width="11.7109375" bestFit="1" customWidth="1"/>
    <col min="15102" max="15102" width="9.7109375" bestFit="1" customWidth="1"/>
    <col min="15103" max="15103" width="11.7109375" bestFit="1" customWidth="1"/>
    <col min="15346" max="15346" width="21.7109375" customWidth="1"/>
    <col min="15347" max="15347" width="16.85546875" customWidth="1"/>
    <col min="15348" max="15348" width="12" customWidth="1"/>
    <col min="15349" max="15349" width="11.5703125" customWidth="1"/>
    <col min="15350" max="15350" width="12.140625" customWidth="1"/>
    <col min="15351" max="15352" width="13" customWidth="1"/>
    <col min="15353" max="15353" width="11.85546875" customWidth="1"/>
    <col min="15354" max="15354" width="14.5703125" customWidth="1"/>
    <col min="15355" max="15355" width="13.7109375" customWidth="1"/>
    <col min="15356" max="15357" width="11.7109375" bestFit="1" customWidth="1"/>
    <col min="15358" max="15358" width="9.7109375" bestFit="1" customWidth="1"/>
    <col min="15359" max="15359" width="11.7109375" bestFit="1" customWidth="1"/>
    <col min="15602" max="15602" width="21.7109375" customWidth="1"/>
    <col min="15603" max="15603" width="16.85546875" customWidth="1"/>
    <col min="15604" max="15604" width="12" customWidth="1"/>
    <col min="15605" max="15605" width="11.5703125" customWidth="1"/>
    <col min="15606" max="15606" width="12.140625" customWidth="1"/>
    <col min="15607" max="15608" width="13" customWidth="1"/>
    <col min="15609" max="15609" width="11.85546875" customWidth="1"/>
    <col min="15610" max="15610" width="14.5703125" customWidth="1"/>
    <col min="15611" max="15611" width="13.7109375" customWidth="1"/>
    <col min="15612" max="15613" width="11.7109375" bestFit="1" customWidth="1"/>
    <col min="15614" max="15614" width="9.7109375" bestFit="1" customWidth="1"/>
    <col min="15615" max="15615" width="11.7109375" bestFit="1" customWidth="1"/>
    <col min="15858" max="15858" width="21.7109375" customWidth="1"/>
    <col min="15859" max="15859" width="16.85546875" customWidth="1"/>
    <col min="15860" max="15860" width="12" customWidth="1"/>
    <col min="15861" max="15861" width="11.5703125" customWidth="1"/>
    <col min="15862" max="15862" width="12.140625" customWidth="1"/>
    <col min="15863" max="15864" width="13" customWidth="1"/>
    <col min="15865" max="15865" width="11.85546875" customWidth="1"/>
    <col min="15866" max="15866" width="14.5703125" customWidth="1"/>
    <col min="15867" max="15867" width="13.7109375" customWidth="1"/>
    <col min="15868" max="15869" width="11.7109375" bestFit="1" customWidth="1"/>
    <col min="15870" max="15870" width="9.7109375" bestFit="1" customWidth="1"/>
    <col min="15871" max="15871" width="11.7109375" bestFit="1" customWidth="1"/>
    <col min="16114" max="16114" width="21.7109375" customWidth="1"/>
    <col min="16115" max="16115" width="16.85546875" customWidth="1"/>
    <col min="16116" max="16116" width="12" customWidth="1"/>
    <col min="16117" max="16117" width="11.5703125" customWidth="1"/>
    <col min="16118" max="16118" width="12.140625" customWidth="1"/>
    <col min="16119" max="16120" width="13" customWidth="1"/>
    <col min="16121" max="16121" width="11.85546875" customWidth="1"/>
    <col min="16122" max="16122" width="14.5703125" customWidth="1"/>
    <col min="16123" max="16123" width="13.7109375" customWidth="1"/>
    <col min="16124" max="16125" width="11.7109375" bestFit="1" customWidth="1"/>
    <col min="16126" max="16126" width="9.7109375" bestFit="1" customWidth="1"/>
    <col min="16127" max="16127" width="11.7109375" bestFit="1" customWidth="1"/>
  </cols>
  <sheetData>
    <row r="1" spans="1:12" x14ac:dyDescent="0.25">
      <c r="A1" s="19" t="s">
        <v>18</v>
      </c>
      <c r="F1" s="17"/>
      <c r="G1" s="17"/>
      <c r="H1" s="17"/>
      <c r="I1" s="20"/>
      <c r="J1" s="21"/>
    </row>
    <row r="2" spans="1:12" ht="24.75" customHeight="1" x14ac:dyDescent="0.25">
      <c r="F2" s="415" t="s">
        <v>52</v>
      </c>
      <c r="G2" s="415"/>
      <c r="H2" s="140"/>
      <c r="I2" s="23"/>
      <c r="J2" s="23"/>
      <c r="K2" s="140"/>
      <c r="L2" s="140"/>
    </row>
    <row r="3" spans="1:12" ht="15.75" thickBot="1" x14ac:dyDescent="0.3">
      <c r="B3" s="415"/>
      <c r="C3" s="415"/>
      <c r="D3" s="415"/>
      <c r="E3" s="415"/>
      <c r="F3" s="415"/>
      <c r="G3" s="415"/>
      <c r="H3" s="415"/>
      <c r="I3" s="415"/>
      <c r="J3" s="415"/>
      <c r="K3" s="17"/>
      <c r="L3" s="17"/>
    </row>
    <row r="4" spans="1:12" ht="30" x14ac:dyDescent="0.25">
      <c r="A4" s="325" t="s">
        <v>122</v>
      </c>
      <c r="B4" s="326"/>
      <c r="C4" s="326" t="s">
        <v>17</v>
      </c>
      <c r="D4" s="433"/>
      <c r="E4" s="434"/>
      <c r="F4" s="433" t="s">
        <v>15</v>
      </c>
      <c r="G4" s="434"/>
      <c r="H4" s="433" t="s">
        <v>41</v>
      </c>
      <c r="I4" s="434"/>
      <c r="J4" s="326"/>
      <c r="K4" s="327" t="s">
        <v>20</v>
      </c>
      <c r="L4" s="58"/>
    </row>
    <row r="5" spans="1:12" x14ac:dyDescent="0.25">
      <c r="A5" s="337" t="s">
        <v>109</v>
      </c>
      <c r="B5" s="29"/>
      <c r="C5" s="30">
        <f>'nefrol slatina'!C6+'nefrol caracal'!C6+'sp slatina'!C4</f>
        <v>1699291</v>
      </c>
      <c r="D5" s="30"/>
      <c r="E5" s="30"/>
      <c r="F5" s="30"/>
      <c r="G5" s="30">
        <f>'nefrol slatina'!E6+'sp slatina'!E4</f>
        <v>0</v>
      </c>
      <c r="H5" s="30"/>
      <c r="I5" s="30">
        <f>'nefrol slatina'!G6+'nefrol caracal'!G6</f>
        <v>214084</v>
      </c>
      <c r="J5" s="338"/>
      <c r="K5" s="29">
        <f>C5+G5+H5+I5</f>
        <v>1913375</v>
      </c>
      <c r="L5" s="140"/>
    </row>
    <row r="6" spans="1:12" x14ac:dyDescent="0.25">
      <c r="A6" s="337" t="s">
        <v>111</v>
      </c>
      <c r="B6" s="29"/>
      <c r="C6" s="30">
        <f>'nefrol slatina'!C7+'nefrol caracal'!C7+'sp slatina'!C5</f>
        <v>-219222</v>
      </c>
      <c r="D6" s="30"/>
      <c r="E6" s="30"/>
      <c r="F6" s="30"/>
      <c r="G6" s="30">
        <f>'nefrol slatina'!E7+'sp slatina'!E5</f>
        <v>0</v>
      </c>
      <c r="H6" s="30"/>
      <c r="I6" s="30">
        <f>'nefrol slatina'!G7+'nefrol caracal'!G7</f>
        <v>-27208</v>
      </c>
      <c r="J6" s="338"/>
      <c r="K6" s="29">
        <f>C6+G6+H6+I6</f>
        <v>-246430</v>
      </c>
      <c r="L6" s="140"/>
    </row>
    <row r="7" spans="1:12" x14ac:dyDescent="0.25">
      <c r="A7" s="337" t="s">
        <v>112</v>
      </c>
      <c r="B7" s="29"/>
      <c r="C7" s="30">
        <f>'nefrol slatina'!C8+'nefrol caracal'!C8+'sp slatina'!C6</f>
        <v>1864669</v>
      </c>
      <c r="D7" s="30"/>
      <c r="E7" s="30"/>
      <c r="F7" s="30"/>
      <c r="G7" s="30">
        <f>'nefrol slatina'!E8+'nefrol caracal'!E8+'sp slatina'!E6</f>
        <v>0</v>
      </c>
      <c r="H7" s="30"/>
      <c r="I7" s="30">
        <f>'nefrol slatina'!G8+'nefrol caracal'!G8+'sp slatina'!G6</f>
        <v>275660</v>
      </c>
      <c r="J7" s="338"/>
      <c r="K7" s="29">
        <f>C7+G7+H7+I7</f>
        <v>2140329</v>
      </c>
      <c r="L7" s="140"/>
    </row>
    <row r="8" spans="1:12" ht="15.75" thickBot="1" x14ac:dyDescent="0.3">
      <c r="A8" s="405" t="s">
        <v>113</v>
      </c>
      <c r="B8" s="182"/>
      <c r="C8" s="346">
        <f>'nefrol slatina'!C9+'nefrol caracal'!C9+'sp slatina'!C7</f>
        <v>1714675</v>
      </c>
      <c r="D8" s="346"/>
      <c r="E8" s="346"/>
      <c r="F8" s="346"/>
      <c r="G8" s="346">
        <f>'nefrol slatina'!E9</f>
        <v>0</v>
      </c>
      <c r="H8" s="346"/>
      <c r="I8" s="346">
        <f>'nefrol slatina'!G9+'nefrol caracal'!G9+'sp slatina'!G7</f>
        <v>242008</v>
      </c>
      <c r="J8" s="406"/>
      <c r="K8" s="182">
        <f>C8+G8+I8</f>
        <v>1956683</v>
      </c>
      <c r="L8" s="140"/>
    </row>
    <row r="9" spans="1:12" s="11" customFormat="1" ht="15.75" customHeight="1" thickBot="1" x14ac:dyDescent="0.3">
      <c r="A9" s="400" t="s">
        <v>115</v>
      </c>
      <c r="B9" s="271"/>
      <c r="C9" s="271">
        <f>SUM(C5:C8)</f>
        <v>5059413</v>
      </c>
      <c r="D9" s="271"/>
      <c r="E9" s="271"/>
      <c r="F9" s="271"/>
      <c r="G9" s="271">
        <f>SUM(G5:G8)</f>
        <v>0</v>
      </c>
      <c r="H9" s="271"/>
      <c r="I9" s="271">
        <f>SUM(I5:I8)</f>
        <v>704544</v>
      </c>
      <c r="J9" s="271"/>
      <c r="K9" s="350">
        <f>SUM(K5:K8)</f>
        <v>5763957</v>
      </c>
      <c r="L9" s="140"/>
    </row>
    <row r="10" spans="1:12" s="11" customFormat="1" ht="15.75" customHeight="1" thickBot="1" x14ac:dyDescent="0.3">
      <c r="A10" s="348"/>
      <c r="B10" s="347"/>
      <c r="C10" s="349"/>
      <c r="D10" s="351"/>
      <c r="E10" s="351"/>
      <c r="F10" s="347"/>
      <c r="G10" s="349"/>
      <c r="H10" s="347"/>
      <c r="I10" s="349"/>
      <c r="J10" s="347"/>
      <c r="K10" s="349"/>
      <c r="L10" s="140"/>
    </row>
    <row r="11" spans="1:12" ht="30.75" thickBot="1" x14ac:dyDescent="0.3">
      <c r="A11" s="286" t="s">
        <v>126</v>
      </c>
      <c r="B11" s="428" t="s">
        <v>17</v>
      </c>
      <c r="C11" s="429"/>
      <c r="D11" s="430" t="s">
        <v>41</v>
      </c>
      <c r="E11" s="431"/>
      <c r="F11" s="428" t="s">
        <v>15</v>
      </c>
      <c r="G11" s="429"/>
      <c r="H11" s="428" t="s">
        <v>16</v>
      </c>
      <c r="I11" s="429"/>
      <c r="J11" s="428" t="s">
        <v>20</v>
      </c>
      <c r="K11" s="432"/>
      <c r="L11" s="283" t="s">
        <v>121</v>
      </c>
    </row>
    <row r="12" spans="1:12" x14ac:dyDescent="0.25">
      <c r="B12" s="24" t="s">
        <v>21</v>
      </c>
      <c r="C12" s="24" t="s">
        <v>22</v>
      </c>
      <c r="D12" s="24" t="s">
        <v>21</v>
      </c>
      <c r="E12" s="24" t="s">
        <v>22</v>
      </c>
      <c r="F12" s="24" t="s">
        <v>21</v>
      </c>
      <c r="G12" s="24" t="s">
        <v>22</v>
      </c>
      <c r="H12" s="24" t="s">
        <v>21</v>
      </c>
      <c r="I12" s="24" t="s">
        <v>22</v>
      </c>
      <c r="J12" s="24" t="s">
        <v>21</v>
      </c>
      <c r="K12" s="77" t="s">
        <v>22</v>
      </c>
      <c r="L12" s="284"/>
    </row>
    <row r="13" spans="1:12" x14ac:dyDescent="0.25">
      <c r="A13" s="25" t="s">
        <v>23</v>
      </c>
      <c r="B13" s="18"/>
      <c r="C13" s="18">
        <f>'nefrol slatina'!C13+'nefrol caracal'!C13+'sp slatina'!C12</f>
        <v>1661472</v>
      </c>
      <c r="D13" s="18"/>
      <c r="E13" s="18">
        <f>'nefrol slatina'!G13+'nefrol caracal'!F13</f>
        <v>220528</v>
      </c>
      <c r="F13" s="18"/>
      <c r="G13" s="18">
        <f>'nefrol slatina'!E13+'sp slatina'!E12</f>
        <v>0</v>
      </c>
      <c r="H13" s="18"/>
      <c r="I13" s="18"/>
      <c r="J13" s="30"/>
      <c r="K13" s="79">
        <f>C13+E13+G13+I13</f>
        <v>1882000</v>
      </c>
      <c r="L13" s="142">
        <f>'nefrol slatina'!J13+'nefrol caracal'!J13+'sp slatina'!J12</f>
        <v>2309628</v>
      </c>
    </row>
    <row r="14" spans="1:12" x14ac:dyDescent="0.25">
      <c r="A14" s="25" t="s">
        <v>24</v>
      </c>
      <c r="B14" s="18"/>
      <c r="C14" s="18">
        <f>'nefrol slatina'!C14+'nefrol caracal'!C14+'sp slatina'!C13</f>
        <v>1512760</v>
      </c>
      <c r="D14" s="18"/>
      <c r="E14" s="18">
        <f>'nefrol slatina'!G14+'nefrol caracal'!F14</f>
        <v>214800</v>
      </c>
      <c r="F14" s="18"/>
      <c r="G14" s="18">
        <f>'nefrol slatina'!E14+'sp slatina'!E13</f>
        <v>0</v>
      </c>
      <c r="H14" s="18"/>
      <c r="I14" s="18"/>
      <c r="J14" s="30"/>
      <c r="K14" s="79">
        <f>C14+E14+G14+I14</f>
        <v>1727560</v>
      </c>
      <c r="L14" s="142">
        <f>'nefrol slatina'!J14+'nefrol caracal'!J14+'sp slatina'!J13</f>
        <v>1828119.9999999998</v>
      </c>
    </row>
    <row r="15" spans="1:12" x14ac:dyDescent="0.25">
      <c r="A15" s="25" t="s">
        <v>25</v>
      </c>
      <c r="B15" s="18"/>
      <c r="C15" s="18">
        <f>'nefrol slatina'!C15+'nefrol caracal'!C15+'sp slatina'!C14</f>
        <v>1566604</v>
      </c>
      <c r="D15" s="18"/>
      <c r="E15" s="18">
        <f>'nefrol slatina'!G15+'nefrol caracal'!F15</f>
        <v>232700</v>
      </c>
      <c r="F15" s="18"/>
      <c r="G15" s="18">
        <f>'nefrol slatina'!E15+'sp slatina'!E14</f>
        <v>0</v>
      </c>
      <c r="H15" s="18"/>
      <c r="I15" s="18"/>
      <c r="J15" s="30"/>
      <c r="K15" s="79">
        <f>C15+E15+G15+I15</f>
        <v>1799304</v>
      </c>
      <c r="L15" s="142">
        <f>'nefrol slatina'!J15+'nefrol caracal'!J15+'sp slatina'!J14</f>
        <v>1717082</v>
      </c>
    </row>
    <row r="16" spans="1:12" x14ac:dyDescent="0.25">
      <c r="A16" s="27" t="s">
        <v>27</v>
      </c>
      <c r="B16" s="28"/>
      <c r="C16" s="28">
        <f t="shared" ref="C16:K16" si="0">SUM(C13:C15)</f>
        <v>4740836</v>
      </c>
      <c r="D16" s="28"/>
      <c r="E16" s="28">
        <f t="shared" si="0"/>
        <v>668028</v>
      </c>
      <c r="F16" s="28"/>
      <c r="G16" s="28">
        <f t="shared" si="0"/>
        <v>0</v>
      </c>
      <c r="H16" s="28"/>
      <c r="I16" s="28"/>
      <c r="J16" s="28"/>
      <c r="K16" s="79">
        <f t="shared" si="0"/>
        <v>5408864</v>
      </c>
      <c r="L16" s="285">
        <f>SUM(L13:L15)</f>
        <v>5854830</v>
      </c>
    </row>
    <row r="17" spans="1:14" s="52" customFormat="1" x14ac:dyDescent="0.25">
      <c r="A17" s="141" t="s">
        <v>28</v>
      </c>
      <c r="B17" s="55"/>
      <c r="C17" s="45">
        <f>'nefrol slatina'!C17+'nefrol caracal'!C19+'sp slatina'!C18</f>
        <v>0</v>
      </c>
      <c r="D17" s="45"/>
      <c r="E17" s="18">
        <f>'nefrol slatina'!G17+'nefrol caracal'!F19</f>
        <v>0</v>
      </c>
      <c r="F17" s="45"/>
      <c r="G17" s="45">
        <f>'nefrol slatina'!E17+'sp slatina'!E18</f>
        <v>0</v>
      </c>
      <c r="H17" s="45"/>
      <c r="I17" s="45"/>
      <c r="J17" s="30"/>
      <c r="K17" s="78">
        <f>C17+E17+G17+I17</f>
        <v>0</v>
      </c>
      <c r="L17" s="142"/>
    </row>
    <row r="18" spans="1:14" s="52" customFormat="1" x14ac:dyDescent="0.25">
      <c r="A18" s="141" t="s">
        <v>29</v>
      </c>
      <c r="B18" s="55"/>
      <c r="C18" s="45">
        <f>'nefrol slatina'!C18+'nefrol caracal'!C20+'sp slatina'!C19</f>
        <v>0</v>
      </c>
      <c r="D18" s="45"/>
      <c r="E18" s="18">
        <f>'nefrol slatina'!G18+'nefrol caracal'!F20</f>
        <v>0</v>
      </c>
      <c r="F18" s="45"/>
      <c r="G18" s="45">
        <f>'nefrol slatina'!E18+'sp slatina'!E19</f>
        <v>0</v>
      </c>
      <c r="H18" s="45"/>
      <c r="I18" s="45"/>
      <c r="J18" s="30"/>
      <c r="K18" s="78">
        <f>C18+E18+G18+I18</f>
        <v>0</v>
      </c>
      <c r="L18" s="142">
        <f>'nefrol slatina'!J18+'nefrol caracal'!J20+'sp slatina'!J19</f>
        <v>0</v>
      </c>
    </row>
    <row r="19" spans="1:14" s="52" customFormat="1" x14ac:dyDescent="0.25">
      <c r="A19" s="141" t="s">
        <v>30</v>
      </c>
      <c r="B19" s="55"/>
      <c r="C19" s="45">
        <f>'nefrol slatina'!C19+'nefrol caracal'!C21+'sp slatina'!C20</f>
        <v>0</v>
      </c>
      <c r="D19" s="45"/>
      <c r="E19" s="18">
        <f>'nefrol slatina'!G19+'nefrol caracal'!F21</f>
        <v>0</v>
      </c>
      <c r="F19" s="45"/>
      <c r="G19" s="45">
        <f>'nefrol slatina'!E19+'sp slatina'!E20</f>
        <v>0</v>
      </c>
      <c r="H19" s="45"/>
      <c r="I19" s="45"/>
      <c r="J19" s="30"/>
      <c r="K19" s="78">
        <f>C19+E19+G19+I19</f>
        <v>0</v>
      </c>
      <c r="L19" s="142">
        <f>'nefrol slatina'!J19+'nefrol caracal'!J21+'sp slatina'!J20</f>
        <v>0</v>
      </c>
      <c r="M19" s="333"/>
      <c r="N19" s="333"/>
    </row>
    <row r="20" spans="1:14" s="11" customFormat="1" x14ac:dyDescent="0.25">
      <c r="A20" s="82" t="s">
        <v>31</v>
      </c>
      <c r="B20" s="125"/>
      <c r="C20" s="125">
        <f>SUM(C17:C19)</f>
        <v>0</v>
      </c>
      <c r="D20" s="83"/>
      <c r="E20" s="83">
        <f>SUM(E17:E19)</f>
        <v>0</v>
      </c>
      <c r="F20" s="125"/>
      <c r="G20" s="125">
        <f>SUM(G17:G19)</f>
        <v>0</v>
      </c>
      <c r="H20" s="125"/>
      <c r="I20" s="125"/>
      <c r="J20" s="83"/>
      <c r="K20" s="124">
        <f>SUM(K17:K19)</f>
        <v>0</v>
      </c>
      <c r="L20" s="285">
        <f>SUM(L17:L19)</f>
        <v>0</v>
      </c>
    </row>
    <row r="21" spans="1:14" s="11" customFormat="1" x14ac:dyDescent="0.25">
      <c r="A21" s="119" t="s">
        <v>50</v>
      </c>
      <c r="B21" s="120"/>
      <c r="C21" s="120">
        <f>'sp slatina'!C22</f>
        <v>0</v>
      </c>
      <c r="D21" s="120"/>
      <c r="E21" s="120"/>
      <c r="F21" s="120"/>
      <c r="G21" s="120">
        <f>'[1]nefrol caracal'!E23+'[1]sp slatina'!E21</f>
        <v>0</v>
      </c>
      <c r="H21" s="120"/>
      <c r="I21" s="120"/>
      <c r="J21" s="120"/>
      <c r="K21" s="279">
        <f>C21+E21</f>
        <v>0</v>
      </c>
      <c r="L21" s="148"/>
    </row>
    <row r="22" spans="1:14" s="49" customFormat="1" x14ac:dyDescent="0.25">
      <c r="A22" s="119" t="s">
        <v>20</v>
      </c>
      <c r="B22" s="120"/>
      <c r="C22" s="120">
        <f>C16+C20</f>
        <v>4740836</v>
      </c>
      <c r="D22" s="120"/>
      <c r="E22" s="120">
        <f>E16+E20</f>
        <v>668028</v>
      </c>
      <c r="F22" s="120"/>
      <c r="G22" s="120">
        <v>0</v>
      </c>
      <c r="H22" s="120"/>
      <c r="I22" s="120"/>
      <c r="J22" s="120"/>
      <c r="K22" s="279">
        <f>K16+K21</f>
        <v>5408864</v>
      </c>
      <c r="L22" s="148">
        <f>L16+L20</f>
        <v>5854830</v>
      </c>
    </row>
    <row r="23" spans="1:14" s="52" customFormat="1" x14ac:dyDescent="0.25">
      <c r="A23" s="141" t="s">
        <v>32</v>
      </c>
      <c r="B23" s="45"/>
      <c r="C23" s="45">
        <f>'nefrol slatina'!C22+'nefrol caracal'!C25+'sp slatina'!C24</f>
        <v>0</v>
      </c>
      <c r="D23" s="45"/>
      <c r="E23" s="45">
        <f>'nefrol slatina'!G22+'nefrol caracal'!F25</f>
        <v>0</v>
      </c>
      <c r="F23" s="45"/>
      <c r="G23" s="45">
        <f>'nefrol slatina'!E22+'sp slatina'!E24</f>
        <v>0</v>
      </c>
      <c r="H23" s="45"/>
      <c r="I23" s="45"/>
      <c r="J23" s="45"/>
      <c r="K23" s="78">
        <f>C23+E23+G23+I23</f>
        <v>0</v>
      </c>
      <c r="L23" s="142">
        <f>'nefrol slatina'!J22+'nefrol caracal'!J25+'sp slatina'!J24</f>
        <v>0</v>
      </c>
    </row>
    <row r="24" spans="1:14" s="52" customFormat="1" x14ac:dyDescent="0.25">
      <c r="A24" s="141" t="s">
        <v>33</v>
      </c>
      <c r="B24" s="45"/>
      <c r="C24" s="45">
        <f>'nefrol slatina'!C23+'nefrol caracal'!C26+'sp slatina'!C25</f>
        <v>0</v>
      </c>
      <c r="D24" s="45"/>
      <c r="E24" s="45">
        <f>'nefrol slatina'!G23+'nefrol caracal'!F26</f>
        <v>0</v>
      </c>
      <c r="F24" s="45"/>
      <c r="G24" s="45">
        <f>'nefrol slatina'!E23+'sp slatina'!E25</f>
        <v>0</v>
      </c>
      <c r="H24" s="45"/>
      <c r="I24" s="45"/>
      <c r="J24" s="45"/>
      <c r="K24" s="80">
        <f>'nefrol slatina'!I23+'nefrol caracal'!I26+'sp slatina'!I25</f>
        <v>0</v>
      </c>
      <c r="L24" s="142">
        <f>'nefrol slatina'!J23+'nefrol caracal'!J26+'sp slatina'!J25</f>
        <v>0</v>
      </c>
    </row>
    <row r="25" spans="1:14" s="52" customFormat="1" x14ac:dyDescent="0.25">
      <c r="A25" s="141" t="s">
        <v>34</v>
      </c>
      <c r="B25" s="45"/>
      <c r="C25" s="45">
        <f>'nefrol slatina'!C24+'nefrol caracal'!C27+'sp slatina'!C26</f>
        <v>0</v>
      </c>
      <c r="D25" s="45"/>
      <c r="E25" s="45">
        <f>'nefrol slatina'!G24+'nefrol caracal'!F27</f>
        <v>0</v>
      </c>
      <c r="F25" s="45"/>
      <c r="G25" s="45">
        <f>'nefrol slatina'!E24+'sp slatina'!E26</f>
        <v>0</v>
      </c>
      <c r="H25" s="45"/>
      <c r="I25" s="45"/>
      <c r="J25" s="45"/>
      <c r="K25" s="80">
        <f>'nefrol slatina'!I24+'nefrol caracal'!I27+'sp slatina'!I26</f>
        <v>0</v>
      </c>
      <c r="L25" s="142">
        <f>'nefrol slatina'!J24+'nefrol caracal'!J27+'sp slatina'!J26</f>
        <v>0</v>
      </c>
    </row>
    <row r="26" spans="1:14" x14ac:dyDescent="0.25">
      <c r="A26" s="82" t="s">
        <v>35</v>
      </c>
      <c r="B26" s="83"/>
      <c r="C26" s="83">
        <f t="shared" ref="C26:L26" si="1">SUM(C23:C25)</f>
        <v>0</v>
      </c>
      <c r="D26" s="83"/>
      <c r="E26" s="83">
        <f t="shared" si="1"/>
        <v>0</v>
      </c>
      <c r="F26" s="83"/>
      <c r="G26" s="83">
        <f t="shared" si="1"/>
        <v>0</v>
      </c>
      <c r="H26" s="83"/>
      <c r="I26" s="83"/>
      <c r="J26" s="83"/>
      <c r="K26" s="276">
        <f t="shared" si="1"/>
        <v>0</v>
      </c>
      <c r="L26" s="147">
        <f t="shared" si="1"/>
        <v>0</v>
      </c>
    </row>
    <row r="27" spans="1:14" x14ac:dyDescent="0.25">
      <c r="A27" s="119" t="s">
        <v>58</v>
      </c>
      <c r="B27" s="120"/>
      <c r="C27" s="120">
        <v>0</v>
      </c>
      <c r="D27" s="120"/>
      <c r="E27" s="120"/>
      <c r="F27" s="120"/>
      <c r="G27" s="120">
        <f>'[1]nefrol caracal'!E29+'[1]sp slatina'!E27</f>
        <v>0</v>
      </c>
      <c r="H27" s="120"/>
      <c r="I27" s="120"/>
      <c r="J27" s="120"/>
      <c r="K27" s="279">
        <v>0</v>
      </c>
      <c r="L27" s="148"/>
    </row>
    <row r="28" spans="1:14" s="33" customFormat="1" x14ac:dyDescent="0.25">
      <c r="A28" s="84" t="s">
        <v>55</v>
      </c>
      <c r="B28" s="85"/>
      <c r="C28" s="85">
        <f>C22+C26+C27</f>
        <v>4740836</v>
      </c>
      <c r="D28" s="85"/>
      <c r="E28" s="85">
        <f>E22+E26</f>
        <v>668028</v>
      </c>
      <c r="F28" s="85"/>
      <c r="G28" s="85">
        <f>G22+G26</f>
        <v>0</v>
      </c>
      <c r="H28" s="85"/>
      <c r="I28" s="85"/>
      <c r="J28" s="85"/>
      <c r="K28" s="123">
        <f>K22+K26</f>
        <v>5408864</v>
      </c>
      <c r="L28" s="148">
        <f>L16+L20+L26</f>
        <v>5854830</v>
      </c>
    </row>
    <row r="29" spans="1:14" x14ac:dyDescent="0.25">
      <c r="A29" s="25" t="s">
        <v>36</v>
      </c>
      <c r="B29" s="18"/>
      <c r="C29" s="45">
        <f>'nefrol slatina'!C28+'nefrol caracal'!C31+'sp slatina'!C30</f>
        <v>0</v>
      </c>
      <c r="D29" s="18"/>
      <c r="E29" s="45">
        <f>'nefrol slatina'!G28+'nefrol caracal'!F31</f>
        <v>0</v>
      </c>
      <c r="F29" s="18"/>
      <c r="G29" s="45">
        <f>'nefrol slatina'!E28+'sp slatina'!E30</f>
        <v>0</v>
      </c>
      <c r="H29" s="18"/>
      <c r="I29" s="18"/>
      <c r="J29" s="30"/>
      <c r="K29" s="80">
        <f>'nefrol slatina'!I28+'nefrol caracal'!I31+'sp slatina'!I30</f>
        <v>0</v>
      </c>
      <c r="L29" s="142">
        <f>'nefrol slatina'!J28+'nefrol caracal'!J31+'sp slatina'!J30</f>
        <v>0</v>
      </c>
    </row>
    <row r="30" spans="1:14" x14ac:dyDescent="0.25">
      <c r="A30" s="25" t="s">
        <v>37</v>
      </c>
      <c r="B30" s="18"/>
      <c r="C30" s="45">
        <f>'nefrol slatina'!C29+'nefrol caracal'!C32+'sp slatina'!C31</f>
        <v>0</v>
      </c>
      <c r="D30" s="18"/>
      <c r="E30" s="45">
        <f>'nefrol slatina'!G29+'nefrol caracal'!F32</f>
        <v>0</v>
      </c>
      <c r="F30" s="18"/>
      <c r="G30" s="45">
        <f>'nefrol slatina'!E29+'sp slatina'!E31</f>
        <v>0</v>
      </c>
      <c r="H30" s="18"/>
      <c r="I30" s="18"/>
      <c r="J30" s="30"/>
      <c r="K30" s="80">
        <f>'nefrol slatina'!I29+'nefrol caracal'!I32+'sp slatina'!I31</f>
        <v>0</v>
      </c>
      <c r="L30" s="142">
        <f>'nefrol slatina'!J29+'nefrol caracal'!J32+'sp slatina'!J31</f>
        <v>0</v>
      </c>
    </row>
    <row r="31" spans="1:14" x14ac:dyDescent="0.25">
      <c r="A31" s="25" t="s">
        <v>38</v>
      </c>
      <c r="B31" s="18"/>
      <c r="C31" s="45">
        <f>'nefrol slatina'!C30+'nefrol caracal'!C33+'sp slatina'!C32</f>
        <v>0</v>
      </c>
      <c r="D31" s="18"/>
      <c r="E31" s="45">
        <f>'nefrol slatina'!G30+'nefrol caracal'!F33</f>
        <v>0</v>
      </c>
      <c r="F31" s="18"/>
      <c r="G31" s="45">
        <f>'nefrol slatina'!E30+'sp slatina'!E32</f>
        <v>0</v>
      </c>
      <c r="H31" s="18"/>
      <c r="I31" s="18"/>
      <c r="J31" s="30"/>
      <c r="K31" s="80">
        <f>'nefrol slatina'!I30+'nefrol caracal'!I33+'sp slatina'!I32</f>
        <v>0</v>
      </c>
      <c r="L31" s="144"/>
    </row>
    <row r="32" spans="1:14" ht="15.75" thickBot="1" x14ac:dyDescent="0.3">
      <c r="A32" s="71" t="s">
        <v>40</v>
      </c>
      <c r="B32" s="72"/>
      <c r="C32" s="72">
        <f>SUM(C29:C31)</f>
        <v>0</v>
      </c>
      <c r="D32" s="72"/>
      <c r="E32" s="18">
        <f>SUM(E29:E31)</f>
        <v>0</v>
      </c>
      <c r="F32" s="72"/>
      <c r="G32" s="72">
        <f t="shared" ref="G32:L32" si="2">SUM(G29:G31)</f>
        <v>0</v>
      </c>
      <c r="H32" s="72"/>
      <c r="I32" s="72"/>
      <c r="J32" s="182"/>
      <c r="K32" s="280">
        <f t="shared" si="2"/>
        <v>0</v>
      </c>
      <c r="L32" s="285">
        <f t="shared" si="2"/>
        <v>0</v>
      </c>
    </row>
    <row r="33" spans="1:12" ht="15.75" thickBot="1" x14ac:dyDescent="0.3">
      <c r="A33" s="74" t="s">
        <v>118</v>
      </c>
      <c r="B33" s="75"/>
      <c r="C33" s="75">
        <f>C28+C32</f>
        <v>4740836</v>
      </c>
      <c r="D33" s="75"/>
      <c r="E33" s="75">
        <f>E28+E32</f>
        <v>668028</v>
      </c>
      <c r="F33" s="75"/>
      <c r="G33" s="75">
        <f>G28+G32</f>
        <v>0</v>
      </c>
      <c r="H33" s="75"/>
      <c r="I33" s="75"/>
      <c r="J33" s="75"/>
      <c r="K33" s="281">
        <f>K28+K32</f>
        <v>5408864</v>
      </c>
      <c r="L33" s="148">
        <f>L28+L32</f>
        <v>5854830</v>
      </c>
    </row>
    <row r="34" spans="1:12" s="128" customFormat="1" ht="15.75" thickBot="1" x14ac:dyDescent="0.3">
      <c r="A34" s="91" t="s">
        <v>119</v>
      </c>
      <c r="B34" s="92"/>
      <c r="C34" s="93">
        <f>'nefrol slatina'!C34+'nefrol caracal'!C37+'sp slatina'!C36</f>
        <v>5059413</v>
      </c>
      <c r="D34" s="93"/>
      <c r="E34" s="93">
        <f>'nefrol slatina'!G34+'nefrol caracal'!F37</f>
        <v>704544</v>
      </c>
      <c r="F34" s="93"/>
      <c r="G34" s="93">
        <f>'nefrol slatina'!E34+'sp slatina'!E36</f>
        <v>0</v>
      </c>
      <c r="H34" s="93"/>
      <c r="I34" s="93"/>
      <c r="J34" s="93"/>
      <c r="K34" s="282">
        <f>C34+E34</f>
        <v>5763957</v>
      </c>
      <c r="L34" s="148">
        <f>L29+L33</f>
        <v>5854830</v>
      </c>
    </row>
    <row r="35" spans="1:12" s="49" customFormat="1" ht="15.75" thickBot="1" x14ac:dyDescent="0.3">
      <c r="A35" s="177" t="s">
        <v>127</v>
      </c>
      <c r="B35" s="178"/>
      <c r="C35" s="179">
        <f>C34-C33</f>
        <v>318577</v>
      </c>
      <c r="D35" s="179"/>
      <c r="E35" s="179">
        <f>E34-E33</f>
        <v>36516</v>
      </c>
      <c r="F35" s="179"/>
      <c r="G35" s="179">
        <f>G34-G33</f>
        <v>0</v>
      </c>
      <c r="H35" s="179"/>
      <c r="I35" s="179"/>
      <c r="J35" s="179"/>
      <c r="K35" s="180">
        <f>K34-K33</f>
        <v>355093</v>
      </c>
      <c r="L35" s="151">
        <f>L34-L33</f>
        <v>0</v>
      </c>
    </row>
    <row r="36" spans="1:12" x14ac:dyDescent="0.25"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5">
      <c r="B37" s="8"/>
      <c r="C37" s="17"/>
      <c r="D37" s="17"/>
      <c r="E37" s="17"/>
      <c r="F37" s="17"/>
      <c r="G37" s="17"/>
      <c r="H37" s="17"/>
      <c r="I37" s="17"/>
      <c r="J37" s="17"/>
      <c r="K37" s="17"/>
    </row>
    <row r="38" spans="1:12" s="37" customFormat="1" ht="12.75" x14ac:dyDescent="0.2">
      <c r="A38" s="43"/>
      <c r="B38" s="38"/>
      <c r="C38" s="39"/>
      <c r="D38" s="39"/>
      <c r="E38" s="39"/>
      <c r="F38" s="39"/>
      <c r="G38" s="39"/>
      <c r="H38" s="39"/>
      <c r="I38" s="39"/>
      <c r="J38" s="39"/>
      <c r="K38" s="40"/>
      <c r="L38" s="38"/>
    </row>
    <row r="39" spans="1:12" x14ac:dyDescent="0.25">
      <c r="A39" s="8"/>
      <c r="B39" s="17"/>
      <c r="C39" s="17"/>
      <c r="D39" s="17"/>
      <c r="E39" s="17"/>
      <c r="F39" s="17"/>
      <c r="G39" s="17"/>
      <c r="H39" s="17"/>
      <c r="J39" s="20"/>
      <c r="K39" s="17"/>
    </row>
    <row r="40" spans="1:12" x14ac:dyDescent="0.25">
      <c r="A40" s="8"/>
      <c r="B40" s="140"/>
      <c r="C40" s="17"/>
      <c r="D40" s="17"/>
      <c r="E40" s="17"/>
      <c r="F40" s="140"/>
      <c r="G40" s="17"/>
      <c r="H40" s="140"/>
      <c r="I40" s="20"/>
      <c r="J40" s="20"/>
      <c r="K40" s="17"/>
    </row>
    <row r="41" spans="1:12" x14ac:dyDescent="0.25">
      <c r="A41" s="8"/>
      <c r="B41" s="17"/>
      <c r="C41" s="17"/>
      <c r="D41" s="17"/>
      <c r="E41" s="17"/>
      <c r="F41" s="8"/>
      <c r="G41" s="8"/>
      <c r="H41" s="8"/>
      <c r="J41" s="20"/>
      <c r="K41" s="17"/>
      <c r="L41" s="17"/>
    </row>
    <row r="42" spans="1:12" x14ac:dyDescent="0.25">
      <c r="A42" s="8"/>
      <c r="B42" s="139"/>
      <c r="G42" s="17"/>
      <c r="H42" s="17"/>
      <c r="K42" s="17"/>
      <c r="L42" s="17"/>
    </row>
    <row r="43" spans="1:12" x14ac:dyDescent="0.25">
      <c r="B43" s="34"/>
      <c r="C43" s="17"/>
      <c r="D43" s="17"/>
      <c r="E43" s="17"/>
      <c r="F43" s="17"/>
      <c r="G43" s="17"/>
      <c r="H43" s="17"/>
      <c r="K43" s="17"/>
      <c r="L43" s="17"/>
    </row>
    <row r="44" spans="1:12" x14ac:dyDescent="0.25">
      <c r="K44" s="17"/>
    </row>
  </sheetData>
  <mergeCells count="10">
    <mergeCell ref="F2:G2"/>
    <mergeCell ref="B3:J3"/>
    <mergeCell ref="B11:C11"/>
    <mergeCell ref="D11:E11"/>
    <mergeCell ref="F11:G11"/>
    <mergeCell ref="H11:I11"/>
    <mergeCell ref="J11:K11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054C4-C52B-4CF0-86BD-785C91BFA2CF}">
  <dimension ref="A1:H34"/>
  <sheetViews>
    <sheetView workbookViewId="0">
      <selection activeCell="M27" sqref="M27"/>
    </sheetView>
  </sheetViews>
  <sheetFormatPr defaultRowHeight="15" x14ac:dyDescent="0.25"/>
  <cols>
    <col min="1" max="1" width="9.5703125" customWidth="1"/>
    <col min="2" max="2" width="5.5703125" customWidth="1"/>
    <col min="3" max="3" width="35.42578125" style="139" customWidth="1"/>
    <col min="4" max="4" width="16.85546875" style="139" customWidth="1"/>
    <col min="5" max="5" width="12.140625" style="139" customWidth="1"/>
    <col min="6" max="6" width="19.42578125" style="227" customWidth="1"/>
    <col min="7" max="7" width="14" style="227" customWidth="1"/>
    <col min="8" max="8" width="19.42578125" style="227" customWidth="1"/>
    <col min="235" max="235" width="5" customWidth="1"/>
    <col min="236" max="236" width="29.85546875" customWidth="1"/>
    <col min="237" max="237" width="8.5703125" customWidth="1"/>
    <col min="238" max="238" width="11.85546875" customWidth="1"/>
    <col min="239" max="239" width="13" customWidth="1"/>
    <col min="240" max="240" width="11.7109375" customWidth="1"/>
    <col min="241" max="241" width="11.7109375" bestFit="1" customWidth="1"/>
    <col min="242" max="242" width="11.7109375" customWidth="1"/>
    <col min="243" max="243" width="12.5703125" customWidth="1"/>
    <col min="244" max="244" width="11.7109375" bestFit="1" customWidth="1"/>
    <col min="491" max="491" width="5" customWidth="1"/>
    <col min="492" max="492" width="29.85546875" customWidth="1"/>
    <col min="493" max="493" width="8.5703125" customWidth="1"/>
    <col min="494" max="494" width="11.85546875" customWidth="1"/>
    <col min="495" max="495" width="13" customWidth="1"/>
    <col min="496" max="496" width="11.7109375" customWidth="1"/>
    <col min="497" max="497" width="11.7109375" bestFit="1" customWidth="1"/>
    <col min="498" max="498" width="11.7109375" customWidth="1"/>
    <col min="499" max="499" width="12.5703125" customWidth="1"/>
    <col min="500" max="500" width="11.7109375" bestFit="1" customWidth="1"/>
    <col min="747" max="747" width="5" customWidth="1"/>
    <col min="748" max="748" width="29.85546875" customWidth="1"/>
    <col min="749" max="749" width="8.5703125" customWidth="1"/>
    <col min="750" max="750" width="11.85546875" customWidth="1"/>
    <col min="751" max="751" width="13" customWidth="1"/>
    <col min="752" max="752" width="11.7109375" customWidth="1"/>
    <col min="753" max="753" width="11.7109375" bestFit="1" customWidth="1"/>
    <col min="754" max="754" width="11.7109375" customWidth="1"/>
    <col min="755" max="755" width="12.5703125" customWidth="1"/>
    <col min="756" max="756" width="11.7109375" bestFit="1" customWidth="1"/>
    <col min="1003" max="1003" width="5" customWidth="1"/>
    <col min="1004" max="1004" width="29.85546875" customWidth="1"/>
    <col min="1005" max="1005" width="8.5703125" customWidth="1"/>
    <col min="1006" max="1006" width="11.85546875" customWidth="1"/>
    <col min="1007" max="1007" width="13" customWidth="1"/>
    <col min="1008" max="1008" width="11.7109375" customWidth="1"/>
    <col min="1009" max="1009" width="11.7109375" bestFit="1" customWidth="1"/>
    <col min="1010" max="1010" width="11.7109375" customWidth="1"/>
    <col min="1011" max="1011" width="12.5703125" customWidth="1"/>
    <col min="1012" max="1012" width="11.7109375" bestFit="1" customWidth="1"/>
    <col min="1259" max="1259" width="5" customWidth="1"/>
    <col min="1260" max="1260" width="29.85546875" customWidth="1"/>
    <col min="1261" max="1261" width="8.5703125" customWidth="1"/>
    <col min="1262" max="1262" width="11.85546875" customWidth="1"/>
    <col min="1263" max="1263" width="13" customWidth="1"/>
    <col min="1264" max="1264" width="11.7109375" customWidth="1"/>
    <col min="1265" max="1265" width="11.7109375" bestFit="1" customWidth="1"/>
    <col min="1266" max="1266" width="11.7109375" customWidth="1"/>
    <col min="1267" max="1267" width="12.5703125" customWidth="1"/>
    <col min="1268" max="1268" width="11.7109375" bestFit="1" customWidth="1"/>
    <col min="1515" max="1515" width="5" customWidth="1"/>
    <col min="1516" max="1516" width="29.85546875" customWidth="1"/>
    <col min="1517" max="1517" width="8.5703125" customWidth="1"/>
    <col min="1518" max="1518" width="11.85546875" customWidth="1"/>
    <col min="1519" max="1519" width="13" customWidth="1"/>
    <col min="1520" max="1520" width="11.7109375" customWidth="1"/>
    <col min="1521" max="1521" width="11.7109375" bestFit="1" customWidth="1"/>
    <col min="1522" max="1522" width="11.7109375" customWidth="1"/>
    <col min="1523" max="1523" width="12.5703125" customWidth="1"/>
    <col min="1524" max="1524" width="11.7109375" bestFit="1" customWidth="1"/>
    <col min="1771" max="1771" width="5" customWidth="1"/>
    <col min="1772" max="1772" width="29.85546875" customWidth="1"/>
    <col min="1773" max="1773" width="8.5703125" customWidth="1"/>
    <col min="1774" max="1774" width="11.85546875" customWidth="1"/>
    <col min="1775" max="1775" width="13" customWidth="1"/>
    <col min="1776" max="1776" width="11.7109375" customWidth="1"/>
    <col min="1777" max="1777" width="11.7109375" bestFit="1" customWidth="1"/>
    <col min="1778" max="1778" width="11.7109375" customWidth="1"/>
    <col min="1779" max="1779" width="12.5703125" customWidth="1"/>
    <col min="1780" max="1780" width="11.7109375" bestFit="1" customWidth="1"/>
    <col min="2027" max="2027" width="5" customWidth="1"/>
    <col min="2028" max="2028" width="29.85546875" customWidth="1"/>
    <col min="2029" max="2029" width="8.5703125" customWidth="1"/>
    <col min="2030" max="2030" width="11.85546875" customWidth="1"/>
    <col min="2031" max="2031" width="13" customWidth="1"/>
    <col min="2032" max="2032" width="11.7109375" customWidth="1"/>
    <col min="2033" max="2033" width="11.7109375" bestFit="1" customWidth="1"/>
    <col min="2034" max="2034" width="11.7109375" customWidth="1"/>
    <col min="2035" max="2035" width="12.5703125" customWidth="1"/>
    <col min="2036" max="2036" width="11.7109375" bestFit="1" customWidth="1"/>
    <col min="2283" max="2283" width="5" customWidth="1"/>
    <col min="2284" max="2284" width="29.85546875" customWidth="1"/>
    <col min="2285" max="2285" width="8.5703125" customWidth="1"/>
    <col min="2286" max="2286" width="11.85546875" customWidth="1"/>
    <col min="2287" max="2287" width="13" customWidth="1"/>
    <col min="2288" max="2288" width="11.7109375" customWidth="1"/>
    <col min="2289" max="2289" width="11.7109375" bestFit="1" customWidth="1"/>
    <col min="2290" max="2290" width="11.7109375" customWidth="1"/>
    <col min="2291" max="2291" width="12.5703125" customWidth="1"/>
    <col min="2292" max="2292" width="11.7109375" bestFit="1" customWidth="1"/>
    <col min="2539" max="2539" width="5" customWidth="1"/>
    <col min="2540" max="2540" width="29.85546875" customWidth="1"/>
    <col min="2541" max="2541" width="8.5703125" customWidth="1"/>
    <col min="2542" max="2542" width="11.85546875" customWidth="1"/>
    <col min="2543" max="2543" width="13" customWidth="1"/>
    <col min="2544" max="2544" width="11.7109375" customWidth="1"/>
    <col min="2545" max="2545" width="11.7109375" bestFit="1" customWidth="1"/>
    <col min="2546" max="2546" width="11.7109375" customWidth="1"/>
    <col min="2547" max="2547" width="12.5703125" customWidth="1"/>
    <col min="2548" max="2548" width="11.7109375" bestFit="1" customWidth="1"/>
    <col min="2795" max="2795" width="5" customWidth="1"/>
    <col min="2796" max="2796" width="29.85546875" customWidth="1"/>
    <col min="2797" max="2797" width="8.5703125" customWidth="1"/>
    <col min="2798" max="2798" width="11.85546875" customWidth="1"/>
    <col min="2799" max="2799" width="13" customWidth="1"/>
    <col min="2800" max="2800" width="11.7109375" customWidth="1"/>
    <col min="2801" max="2801" width="11.7109375" bestFit="1" customWidth="1"/>
    <col min="2802" max="2802" width="11.7109375" customWidth="1"/>
    <col min="2803" max="2803" width="12.5703125" customWidth="1"/>
    <col min="2804" max="2804" width="11.7109375" bestFit="1" customWidth="1"/>
    <col min="3051" max="3051" width="5" customWidth="1"/>
    <col min="3052" max="3052" width="29.85546875" customWidth="1"/>
    <col min="3053" max="3053" width="8.5703125" customWidth="1"/>
    <col min="3054" max="3054" width="11.85546875" customWidth="1"/>
    <col min="3055" max="3055" width="13" customWidth="1"/>
    <col min="3056" max="3056" width="11.7109375" customWidth="1"/>
    <col min="3057" max="3057" width="11.7109375" bestFit="1" customWidth="1"/>
    <col min="3058" max="3058" width="11.7109375" customWidth="1"/>
    <col min="3059" max="3059" width="12.5703125" customWidth="1"/>
    <col min="3060" max="3060" width="11.7109375" bestFit="1" customWidth="1"/>
    <col min="3307" max="3307" width="5" customWidth="1"/>
    <col min="3308" max="3308" width="29.85546875" customWidth="1"/>
    <col min="3309" max="3309" width="8.5703125" customWidth="1"/>
    <col min="3310" max="3310" width="11.85546875" customWidth="1"/>
    <col min="3311" max="3311" width="13" customWidth="1"/>
    <col min="3312" max="3312" width="11.7109375" customWidth="1"/>
    <col min="3313" max="3313" width="11.7109375" bestFit="1" customWidth="1"/>
    <col min="3314" max="3314" width="11.7109375" customWidth="1"/>
    <col min="3315" max="3315" width="12.5703125" customWidth="1"/>
    <col min="3316" max="3316" width="11.7109375" bestFit="1" customWidth="1"/>
    <col min="3563" max="3563" width="5" customWidth="1"/>
    <col min="3564" max="3564" width="29.85546875" customWidth="1"/>
    <col min="3565" max="3565" width="8.5703125" customWidth="1"/>
    <col min="3566" max="3566" width="11.85546875" customWidth="1"/>
    <col min="3567" max="3567" width="13" customWidth="1"/>
    <col min="3568" max="3568" width="11.7109375" customWidth="1"/>
    <col min="3569" max="3569" width="11.7109375" bestFit="1" customWidth="1"/>
    <col min="3570" max="3570" width="11.7109375" customWidth="1"/>
    <col min="3571" max="3571" width="12.5703125" customWidth="1"/>
    <col min="3572" max="3572" width="11.7109375" bestFit="1" customWidth="1"/>
    <col min="3819" max="3819" width="5" customWidth="1"/>
    <col min="3820" max="3820" width="29.85546875" customWidth="1"/>
    <col min="3821" max="3821" width="8.5703125" customWidth="1"/>
    <col min="3822" max="3822" width="11.85546875" customWidth="1"/>
    <col min="3823" max="3823" width="13" customWidth="1"/>
    <col min="3824" max="3824" width="11.7109375" customWidth="1"/>
    <col min="3825" max="3825" width="11.7109375" bestFit="1" customWidth="1"/>
    <col min="3826" max="3826" width="11.7109375" customWidth="1"/>
    <col min="3827" max="3827" width="12.5703125" customWidth="1"/>
    <col min="3828" max="3828" width="11.7109375" bestFit="1" customWidth="1"/>
    <col min="4075" max="4075" width="5" customWidth="1"/>
    <col min="4076" max="4076" width="29.85546875" customWidth="1"/>
    <col min="4077" max="4077" width="8.5703125" customWidth="1"/>
    <col min="4078" max="4078" width="11.85546875" customWidth="1"/>
    <col min="4079" max="4079" width="13" customWidth="1"/>
    <col min="4080" max="4080" width="11.7109375" customWidth="1"/>
    <col min="4081" max="4081" width="11.7109375" bestFit="1" customWidth="1"/>
    <col min="4082" max="4082" width="11.7109375" customWidth="1"/>
    <col min="4083" max="4083" width="12.5703125" customWidth="1"/>
    <col min="4084" max="4084" width="11.7109375" bestFit="1" customWidth="1"/>
    <col min="4331" max="4331" width="5" customWidth="1"/>
    <col min="4332" max="4332" width="29.85546875" customWidth="1"/>
    <col min="4333" max="4333" width="8.5703125" customWidth="1"/>
    <col min="4334" max="4334" width="11.85546875" customWidth="1"/>
    <col min="4335" max="4335" width="13" customWidth="1"/>
    <col min="4336" max="4336" width="11.7109375" customWidth="1"/>
    <col min="4337" max="4337" width="11.7109375" bestFit="1" customWidth="1"/>
    <col min="4338" max="4338" width="11.7109375" customWidth="1"/>
    <col min="4339" max="4339" width="12.5703125" customWidth="1"/>
    <col min="4340" max="4340" width="11.7109375" bestFit="1" customWidth="1"/>
    <col min="4587" max="4587" width="5" customWidth="1"/>
    <col min="4588" max="4588" width="29.85546875" customWidth="1"/>
    <col min="4589" max="4589" width="8.5703125" customWidth="1"/>
    <col min="4590" max="4590" width="11.85546875" customWidth="1"/>
    <col min="4591" max="4591" width="13" customWidth="1"/>
    <col min="4592" max="4592" width="11.7109375" customWidth="1"/>
    <col min="4593" max="4593" width="11.7109375" bestFit="1" customWidth="1"/>
    <col min="4594" max="4594" width="11.7109375" customWidth="1"/>
    <col min="4595" max="4595" width="12.5703125" customWidth="1"/>
    <col min="4596" max="4596" width="11.7109375" bestFit="1" customWidth="1"/>
    <col min="4843" max="4843" width="5" customWidth="1"/>
    <col min="4844" max="4844" width="29.85546875" customWidth="1"/>
    <col min="4845" max="4845" width="8.5703125" customWidth="1"/>
    <col min="4846" max="4846" width="11.85546875" customWidth="1"/>
    <col min="4847" max="4847" width="13" customWidth="1"/>
    <col min="4848" max="4848" width="11.7109375" customWidth="1"/>
    <col min="4849" max="4849" width="11.7109375" bestFit="1" customWidth="1"/>
    <col min="4850" max="4850" width="11.7109375" customWidth="1"/>
    <col min="4851" max="4851" width="12.5703125" customWidth="1"/>
    <col min="4852" max="4852" width="11.7109375" bestFit="1" customWidth="1"/>
    <col min="5099" max="5099" width="5" customWidth="1"/>
    <col min="5100" max="5100" width="29.85546875" customWidth="1"/>
    <col min="5101" max="5101" width="8.5703125" customWidth="1"/>
    <col min="5102" max="5102" width="11.85546875" customWidth="1"/>
    <col min="5103" max="5103" width="13" customWidth="1"/>
    <col min="5104" max="5104" width="11.7109375" customWidth="1"/>
    <col min="5105" max="5105" width="11.7109375" bestFit="1" customWidth="1"/>
    <col min="5106" max="5106" width="11.7109375" customWidth="1"/>
    <col min="5107" max="5107" width="12.5703125" customWidth="1"/>
    <col min="5108" max="5108" width="11.7109375" bestFit="1" customWidth="1"/>
    <col min="5355" max="5355" width="5" customWidth="1"/>
    <col min="5356" max="5356" width="29.85546875" customWidth="1"/>
    <col min="5357" max="5357" width="8.5703125" customWidth="1"/>
    <col min="5358" max="5358" width="11.85546875" customWidth="1"/>
    <col min="5359" max="5359" width="13" customWidth="1"/>
    <col min="5360" max="5360" width="11.7109375" customWidth="1"/>
    <col min="5361" max="5361" width="11.7109375" bestFit="1" customWidth="1"/>
    <col min="5362" max="5362" width="11.7109375" customWidth="1"/>
    <col min="5363" max="5363" width="12.5703125" customWidth="1"/>
    <col min="5364" max="5364" width="11.7109375" bestFit="1" customWidth="1"/>
    <col min="5611" max="5611" width="5" customWidth="1"/>
    <col min="5612" max="5612" width="29.85546875" customWidth="1"/>
    <col min="5613" max="5613" width="8.5703125" customWidth="1"/>
    <col min="5614" max="5614" width="11.85546875" customWidth="1"/>
    <col min="5615" max="5615" width="13" customWidth="1"/>
    <col min="5616" max="5616" width="11.7109375" customWidth="1"/>
    <col min="5617" max="5617" width="11.7109375" bestFit="1" customWidth="1"/>
    <col min="5618" max="5618" width="11.7109375" customWidth="1"/>
    <col min="5619" max="5619" width="12.5703125" customWidth="1"/>
    <col min="5620" max="5620" width="11.7109375" bestFit="1" customWidth="1"/>
    <col min="5867" max="5867" width="5" customWidth="1"/>
    <col min="5868" max="5868" width="29.85546875" customWidth="1"/>
    <col min="5869" max="5869" width="8.5703125" customWidth="1"/>
    <col min="5870" max="5870" width="11.85546875" customWidth="1"/>
    <col min="5871" max="5871" width="13" customWidth="1"/>
    <col min="5872" max="5872" width="11.7109375" customWidth="1"/>
    <col min="5873" max="5873" width="11.7109375" bestFit="1" customWidth="1"/>
    <col min="5874" max="5874" width="11.7109375" customWidth="1"/>
    <col min="5875" max="5875" width="12.5703125" customWidth="1"/>
    <col min="5876" max="5876" width="11.7109375" bestFit="1" customWidth="1"/>
    <col min="6123" max="6123" width="5" customWidth="1"/>
    <col min="6124" max="6124" width="29.85546875" customWidth="1"/>
    <col min="6125" max="6125" width="8.5703125" customWidth="1"/>
    <col min="6126" max="6126" width="11.85546875" customWidth="1"/>
    <col min="6127" max="6127" width="13" customWidth="1"/>
    <col min="6128" max="6128" width="11.7109375" customWidth="1"/>
    <col min="6129" max="6129" width="11.7109375" bestFit="1" customWidth="1"/>
    <col min="6130" max="6130" width="11.7109375" customWidth="1"/>
    <col min="6131" max="6131" width="12.5703125" customWidth="1"/>
    <col min="6132" max="6132" width="11.7109375" bestFit="1" customWidth="1"/>
    <col min="6379" max="6379" width="5" customWidth="1"/>
    <col min="6380" max="6380" width="29.85546875" customWidth="1"/>
    <col min="6381" max="6381" width="8.5703125" customWidth="1"/>
    <col min="6382" max="6382" width="11.85546875" customWidth="1"/>
    <col min="6383" max="6383" width="13" customWidth="1"/>
    <col min="6384" max="6384" width="11.7109375" customWidth="1"/>
    <col min="6385" max="6385" width="11.7109375" bestFit="1" customWidth="1"/>
    <col min="6386" max="6386" width="11.7109375" customWidth="1"/>
    <col min="6387" max="6387" width="12.5703125" customWidth="1"/>
    <col min="6388" max="6388" width="11.7109375" bestFit="1" customWidth="1"/>
    <col min="6635" max="6635" width="5" customWidth="1"/>
    <col min="6636" max="6636" width="29.85546875" customWidth="1"/>
    <col min="6637" max="6637" width="8.5703125" customWidth="1"/>
    <col min="6638" max="6638" width="11.85546875" customWidth="1"/>
    <col min="6639" max="6639" width="13" customWidth="1"/>
    <col min="6640" max="6640" width="11.7109375" customWidth="1"/>
    <col min="6641" max="6641" width="11.7109375" bestFit="1" customWidth="1"/>
    <col min="6642" max="6642" width="11.7109375" customWidth="1"/>
    <col min="6643" max="6643" width="12.5703125" customWidth="1"/>
    <col min="6644" max="6644" width="11.7109375" bestFit="1" customWidth="1"/>
    <col min="6891" max="6891" width="5" customWidth="1"/>
    <col min="6892" max="6892" width="29.85546875" customWidth="1"/>
    <col min="6893" max="6893" width="8.5703125" customWidth="1"/>
    <col min="6894" max="6894" width="11.85546875" customWidth="1"/>
    <col min="6895" max="6895" width="13" customWidth="1"/>
    <col min="6896" max="6896" width="11.7109375" customWidth="1"/>
    <col min="6897" max="6897" width="11.7109375" bestFit="1" customWidth="1"/>
    <col min="6898" max="6898" width="11.7109375" customWidth="1"/>
    <col min="6899" max="6899" width="12.5703125" customWidth="1"/>
    <col min="6900" max="6900" width="11.7109375" bestFit="1" customWidth="1"/>
    <col min="7147" max="7147" width="5" customWidth="1"/>
    <col min="7148" max="7148" width="29.85546875" customWidth="1"/>
    <col min="7149" max="7149" width="8.5703125" customWidth="1"/>
    <col min="7150" max="7150" width="11.85546875" customWidth="1"/>
    <col min="7151" max="7151" width="13" customWidth="1"/>
    <col min="7152" max="7152" width="11.7109375" customWidth="1"/>
    <col min="7153" max="7153" width="11.7109375" bestFit="1" customWidth="1"/>
    <col min="7154" max="7154" width="11.7109375" customWidth="1"/>
    <col min="7155" max="7155" width="12.5703125" customWidth="1"/>
    <col min="7156" max="7156" width="11.7109375" bestFit="1" customWidth="1"/>
    <col min="7403" max="7403" width="5" customWidth="1"/>
    <col min="7404" max="7404" width="29.85546875" customWidth="1"/>
    <col min="7405" max="7405" width="8.5703125" customWidth="1"/>
    <col min="7406" max="7406" width="11.85546875" customWidth="1"/>
    <col min="7407" max="7407" width="13" customWidth="1"/>
    <col min="7408" max="7408" width="11.7109375" customWidth="1"/>
    <col min="7409" max="7409" width="11.7109375" bestFit="1" customWidth="1"/>
    <col min="7410" max="7410" width="11.7109375" customWidth="1"/>
    <col min="7411" max="7411" width="12.5703125" customWidth="1"/>
    <col min="7412" max="7412" width="11.7109375" bestFit="1" customWidth="1"/>
    <col min="7659" max="7659" width="5" customWidth="1"/>
    <col min="7660" max="7660" width="29.85546875" customWidth="1"/>
    <col min="7661" max="7661" width="8.5703125" customWidth="1"/>
    <col min="7662" max="7662" width="11.85546875" customWidth="1"/>
    <col min="7663" max="7663" width="13" customWidth="1"/>
    <col min="7664" max="7664" width="11.7109375" customWidth="1"/>
    <col min="7665" max="7665" width="11.7109375" bestFit="1" customWidth="1"/>
    <col min="7666" max="7666" width="11.7109375" customWidth="1"/>
    <col min="7667" max="7667" width="12.5703125" customWidth="1"/>
    <col min="7668" max="7668" width="11.7109375" bestFit="1" customWidth="1"/>
    <col min="7915" max="7915" width="5" customWidth="1"/>
    <col min="7916" max="7916" width="29.85546875" customWidth="1"/>
    <col min="7917" max="7917" width="8.5703125" customWidth="1"/>
    <col min="7918" max="7918" width="11.85546875" customWidth="1"/>
    <col min="7919" max="7919" width="13" customWidth="1"/>
    <col min="7920" max="7920" width="11.7109375" customWidth="1"/>
    <col min="7921" max="7921" width="11.7109375" bestFit="1" customWidth="1"/>
    <col min="7922" max="7922" width="11.7109375" customWidth="1"/>
    <col min="7923" max="7923" width="12.5703125" customWidth="1"/>
    <col min="7924" max="7924" width="11.7109375" bestFit="1" customWidth="1"/>
    <col min="8171" max="8171" width="5" customWidth="1"/>
    <col min="8172" max="8172" width="29.85546875" customWidth="1"/>
    <col min="8173" max="8173" width="8.5703125" customWidth="1"/>
    <col min="8174" max="8174" width="11.85546875" customWidth="1"/>
    <col min="8175" max="8175" width="13" customWidth="1"/>
    <col min="8176" max="8176" width="11.7109375" customWidth="1"/>
    <col min="8177" max="8177" width="11.7109375" bestFit="1" customWidth="1"/>
    <col min="8178" max="8178" width="11.7109375" customWidth="1"/>
    <col min="8179" max="8179" width="12.5703125" customWidth="1"/>
    <col min="8180" max="8180" width="11.7109375" bestFit="1" customWidth="1"/>
    <col min="8427" max="8427" width="5" customWidth="1"/>
    <col min="8428" max="8428" width="29.85546875" customWidth="1"/>
    <col min="8429" max="8429" width="8.5703125" customWidth="1"/>
    <col min="8430" max="8430" width="11.85546875" customWidth="1"/>
    <col min="8431" max="8431" width="13" customWidth="1"/>
    <col min="8432" max="8432" width="11.7109375" customWidth="1"/>
    <col min="8433" max="8433" width="11.7109375" bestFit="1" customWidth="1"/>
    <col min="8434" max="8434" width="11.7109375" customWidth="1"/>
    <col min="8435" max="8435" width="12.5703125" customWidth="1"/>
    <col min="8436" max="8436" width="11.7109375" bestFit="1" customWidth="1"/>
    <col min="8683" max="8683" width="5" customWidth="1"/>
    <col min="8684" max="8684" width="29.85546875" customWidth="1"/>
    <col min="8685" max="8685" width="8.5703125" customWidth="1"/>
    <col min="8686" max="8686" width="11.85546875" customWidth="1"/>
    <col min="8687" max="8687" width="13" customWidth="1"/>
    <col min="8688" max="8688" width="11.7109375" customWidth="1"/>
    <col min="8689" max="8689" width="11.7109375" bestFit="1" customWidth="1"/>
    <col min="8690" max="8690" width="11.7109375" customWidth="1"/>
    <col min="8691" max="8691" width="12.5703125" customWidth="1"/>
    <col min="8692" max="8692" width="11.7109375" bestFit="1" customWidth="1"/>
    <col min="8939" max="8939" width="5" customWidth="1"/>
    <col min="8940" max="8940" width="29.85546875" customWidth="1"/>
    <col min="8941" max="8941" width="8.5703125" customWidth="1"/>
    <col min="8942" max="8942" width="11.85546875" customWidth="1"/>
    <col min="8943" max="8943" width="13" customWidth="1"/>
    <col min="8944" max="8944" width="11.7109375" customWidth="1"/>
    <col min="8945" max="8945" width="11.7109375" bestFit="1" customWidth="1"/>
    <col min="8946" max="8946" width="11.7109375" customWidth="1"/>
    <col min="8947" max="8947" width="12.5703125" customWidth="1"/>
    <col min="8948" max="8948" width="11.7109375" bestFit="1" customWidth="1"/>
    <col min="9195" max="9195" width="5" customWidth="1"/>
    <col min="9196" max="9196" width="29.85546875" customWidth="1"/>
    <col min="9197" max="9197" width="8.5703125" customWidth="1"/>
    <col min="9198" max="9198" width="11.85546875" customWidth="1"/>
    <col min="9199" max="9199" width="13" customWidth="1"/>
    <col min="9200" max="9200" width="11.7109375" customWidth="1"/>
    <col min="9201" max="9201" width="11.7109375" bestFit="1" customWidth="1"/>
    <col min="9202" max="9202" width="11.7109375" customWidth="1"/>
    <col min="9203" max="9203" width="12.5703125" customWidth="1"/>
    <col min="9204" max="9204" width="11.7109375" bestFit="1" customWidth="1"/>
    <col min="9451" max="9451" width="5" customWidth="1"/>
    <col min="9452" max="9452" width="29.85546875" customWidth="1"/>
    <col min="9453" max="9453" width="8.5703125" customWidth="1"/>
    <col min="9454" max="9454" width="11.85546875" customWidth="1"/>
    <col min="9455" max="9455" width="13" customWidth="1"/>
    <col min="9456" max="9456" width="11.7109375" customWidth="1"/>
    <col min="9457" max="9457" width="11.7109375" bestFit="1" customWidth="1"/>
    <col min="9458" max="9458" width="11.7109375" customWidth="1"/>
    <col min="9459" max="9459" width="12.5703125" customWidth="1"/>
    <col min="9460" max="9460" width="11.7109375" bestFit="1" customWidth="1"/>
    <col min="9707" max="9707" width="5" customWidth="1"/>
    <col min="9708" max="9708" width="29.85546875" customWidth="1"/>
    <col min="9709" max="9709" width="8.5703125" customWidth="1"/>
    <col min="9710" max="9710" width="11.85546875" customWidth="1"/>
    <col min="9711" max="9711" width="13" customWidth="1"/>
    <col min="9712" max="9712" width="11.7109375" customWidth="1"/>
    <col min="9713" max="9713" width="11.7109375" bestFit="1" customWidth="1"/>
    <col min="9714" max="9714" width="11.7109375" customWidth="1"/>
    <col min="9715" max="9715" width="12.5703125" customWidth="1"/>
    <col min="9716" max="9716" width="11.7109375" bestFit="1" customWidth="1"/>
    <col min="9963" max="9963" width="5" customWidth="1"/>
    <col min="9964" max="9964" width="29.85546875" customWidth="1"/>
    <col min="9965" max="9965" width="8.5703125" customWidth="1"/>
    <col min="9966" max="9966" width="11.85546875" customWidth="1"/>
    <col min="9967" max="9967" width="13" customWidth="1"/>
    <col min="9968" max="9968" width="11.7109375" customWidth="1"/>
    <col min="9969" max="9969" width="11.7109375" bestFit="1" customWidth="1"/>
    <col min="9970" max="9970" width="11.7109375" customWidth="1"/>
    <col min="9971" max="9971" width="12.5703125" customWidth="1"/>
    <col min="9972" max="9972" width="11.7109375" bestFit="1" customWidth="1"/>
    <col min="10219" max="10219" width="5" customWidth="1"/>
    <col min="10220" max="10220" width="29.85546875" customWidth="1"/>
    <col min="10221" max="10221" width="8.5703125" customWidth="1"/>
    <col min="10222" max="10222" width="11.85546875" customWidth="1"/>
    <col min="10223" max="10223" width="13" customWidth="1"/>
    <col min="10224" max="10224" width="11.7109375" customWidth="1"/>
    <col min="10225" max="10225" width="11.7109375" bestFit="1" customWidth="1"/>
    <col min="10226" max="10226" width="11.7109375" customWidth="1"/>
    <col min="10227" max="10227" width="12.5703125" customWidth="1"/>
    <col min="10228" max="10228" width="11.7109375" bestFit="1" customWidth="1"/>
    <col min="10475" max="10475" width="5" customWidth="1"/>
    <col min="10476" max="10476" width="29.85546875" customWidth="1"/>
    <col min="10477" max="10477" width="8.5703125" customWidth="1"/>
    <col min="10478" max="10478" width="11.85546875" customWidth="1"/>
    <col min="10479" max="10479" width="13" customWidth="1"/>
    <col min="10480" max="10480" width="11.7109375" customWidth="1"/>
    <col min="10481" max="10481" width="11.7109375" bestFit="1" customWidth="1"/>
    <col min="10482" max="10482" width="11.7109375" customWidth="1"/>
    <col min="10483" max="10483" width="12.5703125" customWidth="1"/>
    <col min="10484" max="10484" width="11.7109375" bestFit="1" customWidth="1"/>
    <col min="10731" max="10731" width="5" customWidth="1"/>
    <col min="10732" max="10732" width="29.85546875" customWidth="1"/>
    <col min="10733" max="10733" width="8.5703125" customWidth="1"/>
    <col min="10734" max="10734" width="11.85546875" customWidth="1"/>
    <col min="10735" max="10735" width="13" customWidth="1"/>
    <col min="10736" max="10736" width="11.7109375" customWidth="1"/>
    <col min="10737" max="10737" width="11.7109375" bestFit="1" customWidth="1"/>
    <col min="10738" max="10738" width="11.7109375" customWidth="1"/>
    <col min="10739" max="10739" width="12.5703125" customWidth="1"/>
    <col min="10740" max="10740" width="11.7109375" bestFit="1" customWidth="1"/>
    <col min="10987" max="10987" width="5" customWidth="1"/>
    <col min="10988" max="10988" width="29.85546875" customWidth="1"/>
    <col min="10989" max="10989" width="8.5703125" customWidth="1"/>
    <col min="10990" max="10990" width="11.85546875" customWidth="1"/>
    <col min="10991" max="10991" width="13" customWidth="1"/>
    <col min="10992" max="10992" width="11.7109375" customWidth="1"/>
    <col min="10993" max="10993" width="11.7109375" bestFit="1" customWidth="1"/>
    <col min="10994" max="10994" width="11.7109375" customWidth="1"/>
    <col min="10995" max="10995" width="12.5703125" customWidth="1"/>
    <col min="10996" max="10996" width="11.7109375" bestFit="1" customWidth="1"/>
    <col min="11243" max="11243" width="5" customWidth="1"/>
    <col min="11244" max="11244" width="29.85546875" customWidth="1"/>
    <col min="11245" max="11245" width="8.5703125" customWidth="1"/>
    <col min="11246" max="11246" width="11.85546875" customWidth="1"/>
    <col min="11247" max="11247" width="13" customWidth="1"/>
    <col min="11248" max="11248" width="11.7109375" customWidth="1"/>
    <col min="11249" max="11249" width="11.7109375" bestFit="1" customWidth="1"/>
    <col min="11250" max="11250" width="11.7109375" customWidth="1"/>
    <col min="11251" max="11251" width="12.5703125" customWidth="1"/>
    <col min="11252" max="11252" width="11.7109375" bestFit="1" customWidth="1"/>
    <col min="11499" max="11499" width="5" customWidth="1"/>
    <col min="11500" max="11500" width="29.85546875" customWidth="1"/>
    <col min="11501" max="11501" width="8.5703125" customWidth="1"/>
    <col min="11502" max="11502" width="11.85546875" customWidth="1"/>
    <col min="11503" max="11503" width="13" customWidth="1"/>
    <col min="11504" max="11504" width="11.7109375" customWidth="1"/>
    <col min="11505" max="11505" width="11.7109375" bestFit="1" customWidth="1"/>
    <col min="11506" max="11506" width="11.7109375" customWidth="1"/>
    <col min="11507" max="11507" width="12.5703125" customWidth="1"/>
    <col min="11508" max="11508" width="11.7109375" bestFit="1" customWidth="1"/>
    <col min="11755" max="11755" width="5" customWidth="1"/>
    <col min="11756" max="11756" width="29.85546875" customWidth="1"/>
    <col min="11757" max="11757" width="8.5703125" customWidth="1"/>
    <col min="11758" max="11758" width="11.85546875" customWidth="1"/>
    <col min="11759" max="11759" width="13" customWidth="1"/>
    <col min="11760" max="11760" width="11.7109375" customWidth="1"/>
    <col min="11761" max="11761" width="11.7109375" bestFit="1" customWidth="1"/>
    <col min="11762" max="11762" width="11.7109375" customWidth="1"/>
    <col min="11763" max="11763" width="12.5703125" customWidth="1"/>
    <col min="11764" max="11764" width="11.7109375" bestFit="1" customWidth="1"/>
    <col min="12011" max="12011" width="5" customWidth="1"/>
    <col min="12012" max="12012" width="29.85546875" customWidth="1"/>
    <col min="12013" max="12013" width="8.5703125" customWidth="1"/>
    <col min="12014" max="12014" width="11.85546875" customWidth="1"/>
    <col min="12015" max="12015" width="13" customWidth="1"/>
    <col min="12016" max="12016" width="11.7109375" customWidth="1"/>
    <col min="12017" max="12017" width="11.7109375" bestFit="1" customWidth="1"/>
    <col min="12018" max="12018" width="11.7109375" customWidth="1"/>
    <col min="12019" max="12019" width="12.5703125" customWidth="1"/>
    <col min="12020" max="12020" width="11.7109375" bestFit="1" customWidth="1"/>
    <col min="12267" max="12267" width="5" customWidth="1"/>
    <col min="12268" max="12268" width="29.85546875" customWidth="1"/>
    <col min="12269" max="12269" width="8.5703125" customWidth="1"/>
    <col min="12270" max="12270" width="11.85546875" customWidth="1"/>
    <col min="12271" max="12271" width="13" customWidth="1"/>
    <col min="12272" max="12272" width="11.7109375" customWidth="1"/>
    <col min="12273" max="12273" width="11.7109375" bestFit="1" customWidth="1"/>
    <col min="12274" max="12274" width="11.7109375" customWidth="1"/>
    <col min="12275" max="12275" width="12.5703125" customWidth="1"/>
    <col min="12276" max="12276" width="11.7109375" bestFit="1" customWidth="1"/>
    <col min="12523" max="12523" width="5" customWidth="1"/>
    <col min="12524" max="12524" width="29.85546875" customWidth="1"/>
    <col min="12525" max="12525" width="8.5703125" customWidth="1"/>
    <col min="12526" max="12526" width="11.85546875" customWidth="1"/>
    <col min="12527" max="12527" width="13" customWidth="1"/>
    <col min="12528" max="12528" width="11.7109375" customWidth="1"/>
    <col min="12529" max="12529" width="11.7109375" bestFit="1" customWidth="1"/>
    <col min="12530" max="12530" width="11.7109375" customWidth="1"/>
    <col min="12531" max="12531" width="12.5703125" customWidth="1"/>
    <col min="12532" max="12532" width="11.7109375" bestFit="1" customWidth="1"/>
    <col min="12779" max="12779" width="5" customWidth="1"/>
    <col min="12780" max="12780" width="29.85546875" customWidth="1"/>
    <col min="12781" max="12781" width="8.5703125" customWidth="1"/>
    <col min="12782" max="12782" width="11.85546875" customWidth="1"/>
    <col min="12783" max="12783" width="13" customWidth="1"/>
    <col min="12784" max="12784" width="11.7109375" customWidth="1"/>
    <col min="12785" max="12785" width="11.7109375" bestFit="1" customWidth="1"/>
    <col min="12786" max="12786" width="11.7109375" customWidth="1"/>
    <col min="12787" max="12787" width="12.5703125" customWidth="1"/>
    <col min="12788" max="12788" width="11.7109375" bestFit="1" customWidth="1"/>
    <col min="13035" max="13035" width="5" customWidth="1"/>
    <col min="13036" max="13036" width="29.85546875" customWidth="1"/>
    <col min="13037" max="13037" width="8.5703125" customWidth="1"/>
    <col min="13038" max="13038" width="11.85546875" customWidth="1"/>
    <col min="13039" max="13039" width="13" customWidth="1"/>
    <col min="13040" max="13040" width="11.7109375" customWidth="1"/>
    <col min="13041" max="13041" width="11.7109375" bestFit="1" customWidth="1"/>
    <col min="13042" max="13042" width="11.7109375" customWidth="1"/>
    <col min="13043" max="13043" width="12.5703125" customWidth="1"/>
    <col min="13044" max="13044" width="11.7109375" bestFit="1" customWidth="1"/>
    <col min="13291" max="13291" width="5" customWidth="1"/>
    <col min="13292" max="13292" width="29.85546875" customWidth="1"/>
    <col min="13293" max="13293" width="8.5703125" customWidth="1"/>
    <col min="13294" max="13294" width="11.85546875" customWidth="1"/>
    <col min="13295" max="13295" width="13" customWidth="1"/>
    <col min="13296" max="13296" width="11.7109375" customWidth="1"/>
    <col min="13297" max="13297" width="11.7109375" bestFit="1" customWidth="1"/>
    <col min="13298" max="13298" width="11.7109375" customWidth="1"/>
    <col min="13299" max="13299" width="12.5703125" customWidth="1"/>
    <col min="13300" max="13300" width="11.7109375" bestFit="1" customWidth="1"/>
    <col min="13547" max="13547" width="5" customWidth="1"/>
    <col min="13548" max="13548" width="29.85546875" customWidth="1"/>
    <col min="13549" max="13549" width="8.5703125" customWidth="1"/>
    <col min="13550" max="13550" width="11.85546875" customWidth="1"/>
    <col min="13551" max="13551" width="13" customWidth="1"/>
    <col min="13552" max="13552" width="11.7109375" customWidth="1"/>
    <col min="13553" max="13553" width="11.7109375" bestFit="1" customWidth="1"/>
    <col min="13554" max="13554" width="11.7109375" customWidth="1"/>
    <col min="13555" max="13555" width="12.5703125" customWidth="1"/>
    <col min="13556" max="13556" width="11.7109375" bestFit="1" customWidth="1"/>
    <col min="13803" max="13803" width="5" customWidth="1"/>
    <col min="13804" max="13804" width="29.85546875" customWidth="1"/>
    <col min="13805" max="13805" width="8.5703125" customWidth="1"/>
    <col min="13806" max="13806" width="11.85546875" customWidth="1"/>
    <col min="13807" max="13807" width="13" customWidth="1"/>
    <col min="13808" max="13808" width="11.7109375" customWidth="1"/>
    <col min="13809" max="13809" width="11.7109375" bestFit="1" customWidth="1"/>
    <col min="13810" max="13810" width="11.7109375" customWidth="1"/>
    <col min="13811" max="13811" width="12.5703125" customWidth="1"/>
    <col min="13812" max="13812" width="11.7109375" bestFit="1" customWidth="1"/>
    <col min="14059" max="14059" width="5" customWidth="1"/>
    <col min="14060" max="14060" width="29.85546875" customWidth="1"/>
    <col min="14061" max="14061" width="8.5703125" customWidth="1"/>
    <col min="14062" max="14062" width="11.85546875" customWidth="1"/>
    <col min="14063" max="14063" width="13" customWidth="1"/>
    <col min="14064" max="14064" width="11.7109375" customWidth="1"/>
    <col min="14065" max="14065" width="11.7109375" bestFit="1" customWidth="1"/>
    <col min="14066" max="14066" width="11.7109375" customWidth="1"/>
    <col min="14067" max="14067" width="12.5703125" customWidth="1"/>
    <col min="14068" max="14068" width="11.7109375" bestFit="1" customWidth="1"/>
    <col min="14315" max="14315" width="5" customWidth="1"/>
    <col min="14316" max="14316" width="29.85546875" customWidth="1"/>
    <col min="14317" max="14317" width="8.5703125" customWidth="1"/>
    <col min="14318" max="14318" width="11.85546875" customWidth="1"/>
    <col min="14319" max="14319" width="13" customWidth="1"/>
    <col min="14320" max="14320" width="11.7109375" customWidth="1"/>
    <col min="14321" max="14321" width="11.7109375" bestFit="1" customWidth="1"/>
    <col min="14322" max="14322" width="11.7109375" customWidth="1"/>
    <col min="14323" max="14323" width="12.5703125" customWidth="1"/>
    <col min="14324" max="14324" width="11.7109375" bestFit="1" customWidth="1"/>
    <col min="14571" max="14571" width="5" customWidth="1"/>
    <col min="14572" max="14572" width="29.85546875" customWidth="1"/>
    <col min="14573" max="14573" width="8.5703125" customWidth="1"/>
    <col min="14574" max="14574" width="11.85546875" customWidth="1"/>
    <col min="14575" max="14575" width="13" customWidth="1"/>
    <col min="14576" max="14576" width="11.7109375" customWidth="1"/>
    <col min="14577" max="14577" width="11.7109375" bestFit="1" customWidth="1"/>
    <col min="14578" max="14578" width="11.7109375" customWidth="1"/>
    <col min="14579" max="14579" width="12.5703125" customWidth="1"/>
    <col min="14580" max="14580" width="11.7109375" bestFit="1" customWidth="1"/>
    <col min="14827" max="14827" width="5" customWidth="1"/>
    <col min="14828" max="14828" width="29.85546875" customWidth="1"/>
    <col min="14829" max="14829" width="8.5703125" customWidth="1"/>
    <col min="14830" max="14830" width="11.85546875" customWidth="1"/>
    <col min="14831" max="14831" width="13" customWidth="1"/>
    <col min="14832" max="14832" width="11.7109375" customWidth="1"/>
    <col min="14833" max="14833" width="11.7109375" bestFit="1" customWidth="1"/>
    <col min="14834" max="14834" width="11.7109375" customWidth="1"/>
    <col min="14835" max="14835" width="12.5703125" customWidth="1"/>
    <col min="14836" max="14836" width="11.7109375" bestFit="1" customWidth="1"/>
    <col min="15083" max="15083" width="5" customWidth="1"/>
    <col min="15084" max="15084" width="29.85546875" customWidth="1"/>
    <col min="15085" max="15085" width="8.5703125" customWidth="1"/>
    <col min="15086" max="15086" width="11.85546875" customWidth="1"/>
    <col min="15087" max="15087" width="13" customWidth="1"/>
    <col min="15088" max="15088" width="11.7109375" customWidth="1"/>
    <col min="15089" max="15089" width="11.7109375" bestFit="1" customWidth="1"/>
    <col min="15090" max="15090" width="11.7109375" customWidth="1"/>
    <col min="15091" max="15091" width="12.5703125" customWidth="1"/>
    <col min="15092" max="15092" width="11.7109375" bestFit="1" customWidth="1"/>
    <col min="15339" max="15339" width="5" customWidth="1"/>
    <col min="15340" max="15340" width="29.85546875" customWidth="1"/>
    <col min="15341" max="15341" width="8.5703125" customWidth="1"/>
    <col min="15342" max="15342" width="11.85546875" customWidth="1"/>
    <col min="15343" max="15343" width="13" customWidth="1"/>
    <col min="15344" max="15344" width="11.7109375" customWidth="1"/>
    <col min="15345" max="15345" width="11.7109375" bestFit="1" customWidth="1"/>
    <col min="15346" max="15346" width="11.7109375" customWidth="1"/>
    <col min="15347" max="15347" width="12.5703125" customWidth="1"/>
    <col min="15348" max="15348" width="11.7109375" bestFit="1" customWidth="1"/>
    <col min="15595" max="15595" width="5" customWidth="1"/>
    <col min="15596" max="15596" width="29.85546875" customWidth="1"/>
    <col min="15597" max="15597" width="8.5703125" customWidth="1"/>
    <col min="15598" max="15598" width="11.85546875" customWidth="1"/>
    <col min="15599" max="15599" width="13" customWidth="1"/>
    <col min="15600" max="15600" width="11.7109375" customWidth="1"/>
    <col min="15601" max="15601" width="11.7109375" bestFit="1" customWidth="1"/>
    <col min="15602" max="15602" width="11.7109375" customWidth="1"/>
    <col min="15603" max="15603" width="12.5703125" customWidth="1"/>
    <col min="15604" max="15604" width="11.7109375" bestFit="1" customWidth="1"/>
    <col min="15851" max="15851" width="5" customWidth="1"/>
    <col min="15852" max="15852" width="29.85546875" customWidth="1"/>
    <col min="15853" max="15853" width="8.5703125" customWidth="1"/>
    <col min="15854" max="15854" width="11.85546875" customWidth="1"/>
    <col min="15855" max="15855" width="13" customWidth="1"/>
    <col min="15856" max="15856" width="11.7109375" customWidth="1"/>
    <col min="15857" max="15857" width="11.7109375" bestFit="1" customWidth="1"/>
    <col min="15858" max="15858" width="11.7109375" customWidth="1"/>
    <col min="15859" max="15859" width="12.5703125" customWidth="1"/>
    <col min="15860" max="15860" width="11.7109375" bestFit="1" customWidth="1"/>
    <col min="16107" max="16107" width="5" customWidth="1"/>
    <col min="16108" max="16108" width="29.85546875" customWidth="1"/>
    <col min="16109" max="16109" width="8.5703125" customWidth="1"/>
    <col min="16110" max="16110" width="11.85546875" customWidth="1"/>
    <col min="16111" max="16111" width="13" customWidth="1"/>
    <col min="16112" max="16112" width="11.7109375" customWidth="1"/>
    <col min="16113" max="16113" width="11.7109375" bestFit="1" customWidth="1"/>
    <col min="16114" max="16114" width="11.7109375" customWidth="1"/>
    <col min="16115" max="16115" width="12.5703125" customWidth="1"/>
    <col min="16116" max="16116" width="11.7109375" bestFit="1" customWidth="1"/>
  </cols>
  <sheetData>
    <row r="1" spans="1:8" x14ac:dyDescent="0.25">
      <c r="A1" s="53" t="s">
        <v>0</v>
      </c>
      <c r="C1"/>
      <c r="D1"/>
      <c r="E1"/>
      <c r="F1" s="52"/>
      <c r="G1" s="52"/>
      <c r="H1" s="52"/>
    </row>
    <row r="2" spans="1:8" ht="15.75" customHeight="1" x14ac:dyDescent="0.25">
      <c r="A2" t="s">
        <v>43</v>
      </c>
      <c r="C2"/>
    </row>
    <row r="3" spans="1:8" ht="16.5" customHeight="1" x14ac:dyDescent="0.25">
      <c r="A3" s="1" t="s">
        <v>44</v>
      </c>
      <c r="C3"/>
    </row>
    <row r="4" spans="1:8" x14ac:dyDescent="0.25">
      <c r="B4" s="2"/>
    </row>
    <row r="6" spans="1:8" x14ac:dyDescent="0.25">
      <c r="A6" s="408" t="s">
        <v>1</v>
      </c>
      <c r="B6" s="408"/>
      <c r="C6" s="408"/>
      <c r="D6" s="408"/>
      <c r="E6" s="408"/>
      <c r="F6" s="408"/>
      <c r="G6" s="408"/>
      <c r="H6" s="408"/>
    </row>
    <row r="7" spans="1:8" x14ac:dyDescent="0.25">
      <c r="A7" s="409" t="s">
        <v>87</v>
      </c>
      <c r="B7" s="409"/>
      <c r="C7" s="409"/>
      <c r="D7" s="409"/>
      <c r="E7" s="409"/>
      <c r="F7" s="409"/>
      <c r="G7" s="409"/>
      <c r="H7" s="409"/>
    </row>
    <row r="8" spans="1:8" s="52" customFormat="1" x14ac:dyDescent="0.25">
      <c r="A8" s="410" t="s">
        <v>86</v>
      </c>
      <c r="B8" s="410"/>
      <c r="C8" s="410"/>
      <c r="D8" s="410"/>
      <c r="E8" s="410"/>
      <c r="F8" s="410"/>
      <c r="G8" s="410"/>
      <c r="H8" s="410"/>
    </row>
    <row r="9" spans="1:8" ht="15.75" thickBot="1" x14ac:dyDescent="0.3">
      <c r="A9" s="52"/>
      <c r="B9" s="3"/>
      <c r="C9" s="358"/>
      <c r="D9" s="345"/>
      <c r="E9" s="227"/>
    </row>
    <row r="10" spans="1:8" ht="38.25" customHeight="1" thickBot="1" x14ac:dyDescent="0.3">
      <c r="B10" s="97" t="s">
        <v>2</v>
      </c>
      <c r="C10" s="101" t="s">
        <v>3</v>
      </c>
      <c r="D10" s="95" t="s">
        <v>77</v>
      </c>
      <c r="E10" s="96" t="s">
        <v>78</v>
      </c>
      <c r="F10" s="366">
        <v>332679</v>
      </c>
      <c r="G10" s="95" t="s">
        <v>82</v>
      </c>
      <c r="H10" s="134" t="s">
        <v>80</v>
      </c>
    </row>
    <row r="11" spans="1:8" s="2" customFormat="1" ht="12" thickBot="1" x14ac:dyDescent="0.25">
      <c r="B11" s="229">
        <v>0</v>
      </c>
      <c r="C11" s="230">
        <v>1</v>
      </c>
      <c r="D11" s="231">
        <v>2</v>
      </c>
      <c r="E11" s="232">
        <v>3</v>
      </c>
      <c r="F11" s="365">
        <v>0</v>
      </c>
      <c r="G11" s="234"/>
      <c r="H11" s="233">
        <v>4</v>
      </c>
    </row>
    <row r="12" spans="1:8" s="2" customFormat="1" ht="12.75" x14ac:dyDescent="0.2">
      <c r="B12" s="98" t="s">
        <v>4</v>
      </c>
      <c r="C12" s="369" t="s">
        <v>5</v>
      </c>
      <c r="D12" s="5"/>
      <c r="E12" s="5"/>
      <c r="F12" s="370">
        <v>0</v>
      </c>
      <c r="G12" s="371"/>
      <c r="H12" s="372"/>
    </row>
    <row r="13" spans="1:8" x14ac:dyDescent="0.25">
      <c r="B13" s="99"/>
      <c r="C13" s="102" t="s">
        <v>6</v>
      </c>
      <c r="D13" s="7">
        <v>40</v>
      </c>
      <c r="E13" s="7">
        <v>453</v>
      </c>
      <c r="F13" s="341">
        <v>332679</v>
      </c>
      <c r="G13" s="250">
        <v>-42306</v>
      </c>
      <c r="H13" s="16">
        <f>F13+G13</f>
        <v>290373</v>
      </c>
    </row>
    <row r="14" spans="1:8" x14ac:dyDescent="0.25">
      <c r="B14" s="99"/>
      <c r="C14" s="102" t="s">
        <v>7</v>
      </c>
      <c r="D14" s="7">
        <v>0</v>
      </c>
      <c r="E14" s="355">
        <v>0</v>
      </c>
      <c r="F14" s="341">
        <v>0</v>
      </c>
      <c r="G14" s="250">
        <v>0</v>
      </c>
      <c r="H14" s="16">
        <v>0</v>
      </c>
    </row>
    <row r="15" spans="1:8" x14ac:dyDescent="0.25">
      <c r="B15" s="99"/>
      <c r="C15" s="102" t="s">
        <v>8</v>
      </c>
      <c r="D15" s="7">
        <f>1-1</f>
        <v>0</v>
      </c>
      <c r="E15" s="7">
        <v>0</v>
      </c>
      <c r="F15" s="341">
        <v>0</v>
      </c>
      <c r="G15" s="250">
        <v>0</v>
      </c>
      <c r="H15" s="16">
        <v>0</v>
      </c>
    </row>
    <row r="16" spans="1:8" s="11" customFormat="1" x14ac:dyDescent="0.25">
      <c r="B16" s="104"/>
      <c r="C16" s="105" t="s">
        <v>9</v>
      </c>
      <c r="D16" s="108">
        <f>SUM(D13:D15)</f>
        <v>40</v>
      </c>
      <c r="E16" s="9" t="s">
        <v>14</v>
      </c>
      <c r="F16" s="359">
        <v>332679</v>
      </c>
      <c r="G16" s="303">
        <v>-42306</v>
      </c>
      <c r="H16" s="136">
        <f>SUM(H13:H15)</f>
        <v>290373</v>
      </c>
    </row>
    <row r="17" spans="2:8" x14ac:dyDescent="0.25">
      <c r="B17" s="6" t="s">
        <v>10</v>
      </c>
      <c r="C17" s="106" t="s">
        <v>11</v>
      </c>
      <c r="D17" s="7"/>
      <c r="E17" s="7"/>
      <c r="F17" s="360"/>
      <c r="G17" s="304"/>
      <c r="H17" s="191"/>
    </row>
    <row r="18" spans="2:8" x14ac:dyDescent="0.25">
      <c r="B18" s="6"/>
      <c r="C18" s="63" t="s">
        <v>6</v>
      </c>
      <c r="D18" s="12">
        <v>95</v>
      </c>
      <c r="E18" s="130">
        <v>1075</v>
      </c>
      <c r="F18" s="361">
        <v>791635</v>
      </c>
      <c r="G18" s="305">
        <v>-102560</v>
      </c>
      <c r="H18" s="194">
        <f>F18+G18</f>
        <v>689075</v>
      </c>
    </row>
    <row r="19" spans="2:8" x14ac:dyDescent="0.25">
      <c r="B19" s="6"/>
      <c r="C19" s="63" t="s">
        <v>7</v>
      </c>
      <c r="D19" s="12">
        <v>0</v>
      </c>
      <c r="E19" s="130">
        <v>0</v>
      </c>
      <c r="F19" s="341">
        <v>0</v>
      </c>
      <c r="G19" s="250"/>
      <c r="H19" s="194">
        <f t="shared" ref="H19:H20" si="0">F19+G19</f>
        <v>0</v>
      </c>
    </row>
    <row r="20" spans="2:8" x14ac:dyDescent="0.25">
      <c r="B20" s="6"/>
      <c r="C20" s="63" t="s">
        <v>12</v>
      </c>
      <c r="D20" s="12">
        <v>13</v>
      </c>
      <c r="E20" s="130">
        <v>148</v>
      </c>
      <c r="F20" s="341">
        <v>121004</v>
      </c>
      <c r="G20" s="250">
        <v>-15036</v>
      </c>
      <c r="H20" s="194">
        <f t="shared" si="0"/>
        <v>105968</v>
      </c>
    </row>
    <row r="21" spans="2:8" s="11" customFormat="1" x14ac:dyDescent="0.25">
      <c r="B21" s="109"/>
      <c r="C21" s="107" t="s">
        <v>9</v>
      </c>
      <c r="D21" s="108">
        <f>SUM(D18:D20)</f>
        <v>108</v>
      </c>
      <c r="E21" s="108" t="s">
        <v>14</v>
      </c>
      <c r="F21" s="362">
        <v>912639</v>
      </c>
      <c r="G21" s="303">
        <v>-117596</v>
      </c>
      <c r="H21" s="136">
        <f>SUM(H18:H20)</f>
        <v>795043</v>
      </c>
    </row>
    <row r="22" spans="2:8" s="11" customFormat="1" x14ac:dyDescent="0.25">
      <c r="B22" s="109" t="s">
        <v>60</v>
      </c>
      <c r="C22" s="107" t="s">
        <v>59</v>
      </c>
      <c r="D22" s="108"/>
      <c r="E22" s="108"/>
      <c r="F22" s="363"/>
      <c r="G22" s="306"/>
      <c r="H22" s="192"/>
    </row>
    <row r="23" spans="2:8" s="11" customFormat="1" x14ac:dyDescent="0.25">
      <c r="B23" s="6"/>
      <c r="C23" s="63" t="s">
        <v>6</v>
      </c>
      <c r="D23" s="7">
        <v>69</v>
      </c>
      <c r="E23" s="7">
        <v>781</v>
      </c>
      <c r="F23" s="343">
        <v>574977</v>
      </c>
      <c r="G23" s="247">
        <v>-74356</v>
      </c>
      <c r="H23" s="135">
        <v>500621</v>
      </c>
    </row>
    <row r="24" spans="2:8" s="11" customFormat="1" x14ac:dyDescent="0.25">
      <c r="B24" s="235"/>
      <c r="C24" s="63" t="s">
        <v>12</v>
      </c>
      <c r="D24" s="7">
        <v>10</v>
      </c>
      <c r="E24" s="236">
        <v>113</v>
      </c>
      <c r="F24" s="354">
        <v>93080</v>
      </c>
      <c r="G24" s="247">
        <v>-12172</v>
      </c>
      <c r="H24" s="135">
        <v>80908</v>
      </c>
    </row>
    <row r="25" spans="2:8" s="11" customFormat="1" ht="15.75" thickBot="1" x14ac:dyDescent="0.3">
      <c r="B25" s="110"/>
      <c r="C25" s="64" t="s">
        <v>9</v>
      </c>
      <c r="D25" s="13">
        <f>SUM(D23:D24)</f>
        <v>79</v>
      </c>
      <c r="E25" s="195"/>
      <c r="F25" s="373">
        <v>668057</v>
      </c>
      <c r="G25" s="374">
        <v>-86528</v>
      </c>
      <c r="H25" s="196">
        <f>SUM(H23:H24)</f>
        <v>581529</v>
      </c>
    </row>
    <row r="26" spans="2:8" s="14" customFormat="1" ht="15.75" thickBot="1" x14ac:dyDescent="0.25">
      <c r="B26" s="100"/>
      <c r="C26" s="297" t="s">
        <v>13</v>
      </c>
      <c r="D26" s="298">
        <f>D16+D21+D25</f>
        <v>227</v>
      </c>
      <c r="E26" s="238" t="s">
        <v>14</v>
      </c>
      <c r="F26" s="342">
        <f>F16+F21+F25</f>
        <v>1913375</v>
      </c>
      <c r="G26" s="340">
        <f>G16+G21+G25</f>
        <v>-246430</v>
      </c>
      <c r="H26" s="299">
        <f>H16+H21+H25</f>
        <v>1666945</v>
      </c>
    </row>
    <row r="27" spans="2:8" ht="15.75" thickBot="1" x14ac:dyDescent="0.3">
      <c r="B27" s="411" t="s">
        <v>52</v>
      </c>
      <c r="C27" s="412"/>
      <c r="D27" s="412"/>
      <c r="E27" s="412"/>
      <c r="F27" s="364">
        <v>1914000</v>
      </c>
      <c r="G27" s="367"/>
      <c r="H27" s="368">
        <v>1666945</v>
      </c>
    </row>
    <row r="28" spans="2:8" x14ac:dyDescent="0.25">
      <c r="D28" s="111"/>
      <c r="F28" s="81"/>
      <c r="G28" s="81"/>
      <c r="H28" s="81"/>
    </row>
    <row r="29" spans="2:8" x14ac:dyDescent="0.25">
      <c r="D29" s="111"/>
      <c r="F29" s="81"/>
      <c r="G29" s="81"/>
      <c r="H29" s="81"/>
    </row>
    <row r="30" spans="2:8" x14ac:dyDescent="0.25">
      <c r="D30" s="111"/>
      <c r="F30" s="81"/>
      <c r="G30" s="81"/>
      <c r="H30" s="81"/>
    </row>
    <row r="31" spans="2:8" x14ac:dyDescent="0.25">
      <c r="C31" s="46" t="s">
        <v>45</v>
      </c>
      <c r="F31" s="51"/>
      <c r="G31" s="139" t="s">
        <v>44</v>
      </c>
      <c r="H31" s="139"/>
    </row>
    <row r="32" spans="2:8" x14ac:dyDescent="0.25">
      <c r="C32" s="139" t="s">
        <v>48</v>
      </c>
      <c r="F32" s="51"/>
      <c r="G32" s="17" t="s">
        <v>46</v>
      </c>
      <c r="H32" s="17"/>
    </row>
    <row r="33" spans="2:8" x14ac:dyDescent="0.25">
      <c r="C33"/>
    </row>
    <row r="34" spans="2:8" x14ac:dyDescent="0.25">
      <c r="B34" s="139"/>
      <c r="F34" s="51"/>
      <c r="G34" s="51"/>
      <c r="H34" s="51"/>
    </row>
  </sheetData>
  <mergeCells count="4">
    <mergeCell ref="A6:H6"/>
    <mergeCell ref="A7:H7"/>
    <mergeCell ref="A8:H8"/>
    <mergeCell ref="B27:E27"/>
  </mergeCells>
  <pageMargins left="0.70866141732283505" right="0.70866141732283505" top="0.74803149606299202" bottom="0.74803149606299202" header="0.31496062992126" footer="0.31496062992126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E311-FA54-4B7E-9FE2-8AD4365C5615}">
  <dimension ref="A1:I34"/>
  <sheetViews>
    <sheetView topLeftCell="A4" workbookViewId="0">
      <selection activeCell="N29" sqref="N29"/>
    </sheetView>
  </sheetViews>
  <sheetFormatPr defaultRowHeight="15" x14ac:dyDescent="0.25"/>
  <cols>
    <col min="1" max="1" width="9.5703125" customWidth="1"/>
    <col min="2" max="2" width="5.5703125" customWidth="1"/>
    <col min="3" max="3" width="35.42578125" style="139" customWidth="1"/>
    <col min="4" max="4" width="13" style="139" customWidth="1"/>
    <col min="5" max="5" width="11.42578125" style="139" customWidth="1"/>
    <col min="6" max="6" width="19.42578125" style="227" customWidth="1"/>
    <col min="7" max="7" width="14" style="227" customWidth="1"/>
    <col min="8" max="8" width="24" style="227" customWidth="1"/>
    <col min="9" max="9" width="10.5703125" hidden="1" customWidth="1"/>
    <col min="238" max="238" width="5" customWidth="1"/>
    <col min="239" max="239" width="29.85546875" customWidth="1"/>
    <col min="240" max="240" width="8.5703125" customWidth="1"/>
    <col min="241" max="241" width="11.85546875" customWidth="1"/>
    <col min="242" max="242" width="13" customWidth="1"/>
    <col min="243" max="243" width="11.7109375" customWidth="1"/>
    <col min="244" max="244" width="11.7109375" bestFit="1" customWidth="1"/>
    <col min="245" max="245" width="11.7109375" customWidth="1"/>
    <col min="246" max="246" width="12.5703125" customWidth="1"/>
    <col min="247" max="247" width="11.7109375" bestFit="1" customWidth="1"/>
    <col min="494" max="494" width="5" customWidth="1"/>
    <col min="495" max="495" width="29.85546875" customWidth="1"/>
    <col min="496" max="496" width="8.5703125" customWidth="1"/>
    <col min="497" max="497" width="11.85546875" customWidth="1"/>
    <col min="498" max="498" width="13" customWidth="1"/>
    <col min="499" max="499" width="11.7109375" customWidth="1"/>
    <col min="500" max="500" width="11.7109375" bestFit="1" customWidth="1"/>
    <col min="501" max="501" width="11.7109375" customWidth="1"/>
    <col min="502" max="502" width="12.5703125" customWidth="1"/>
    <col min="503" max="503" width="11.7109375" bestFit="1" customWidth="1"/>
    <col min="750" max="750" width="5" customWidth="1"/>
    <col min="751" max="751" width="29.85546875" customWidth="1"/>
    <col min="752" max="752" width="8.5703125" customWidth="1"/>
    <col min="753" max="753" width="11.85546875" customWidth="1"/>
    <col min="754" max="754" width="13" customWidth="1"/>
    <col min="755" max="755" width="11.7109375" customWidth="1"/>
    <col min="756" max="756" width="11.7109375" bestFit="1" customWidth="1"/>
    <col min="757" max="757" width="11.7109375" customWidth="1"/>
    <col min="758" max="758" width="12.5703125" customWidth="1"/>
    <col min="759" max="759" width="11.7109375" bestFit="1" customWidth="1"/>
    <col min="1006" max="1006" width="5" customWidth="1"/>
    <col min="1007" max="1007" width="29.85546875" customWidth="1"/>
    <col min="1008" max="1008" width="8.5703125" customWidth="1"/>
    <col min="1009" max="1009" width="11.85546875" customWidth="1"/>
    <col min="1010" max="1010" width="13" customWidth="1"/>
    <col min="1011" max="1011" width="11.7109375" customWidth="1"/>
    <col min="1012" max="1012" width="11.7109375" bestFit="1" customWidth="1"/>
    <col min="1013" max="1013" width="11.7109375" customWidth="1"/>
    <col min="1014" max="1014" width="12.5703125" customWidth="1"/>
    <col min="1015" max="1015" width="11.7109375" bestFit="1" customWidth="1"/>
    <col min="1262" max="1262" width="5" customWidth="1"/>
    <col min="1263" max="1263" width="29.85546875" customWidth="1"/>
    <col min="1264" max="1264" width="8.5703125" customWidth="1"/>
    <col min="1265" max="1265" width="11.85546875" customWidth="1"/>
    <col min="1266" max="1266" width="13" customWidth="1"/>
    <col min="1267" max="1267" width="11.7109375" customWidth="1"/>
    <col min="1268" max="1268" width="11.7109375" bestFit="1" customWidth="1"/>
    <col min="1269" max="1269" width="11.7109375" customWidth="1"/>
    <col min="1270" max="1270" width="12.5703125" customWidth="1"/>
    <col min="1271" max="1271" width="11.7109375" bestFit="1" customWidth="1"/>
    <col min="1518" max="1518" width="5" customWidth="1"/>
    <col min="1519" max="1519" width="29.85546875" customWidth="1"/>
    <col min="1520" max="1520" width="8.5703125" customWidth="1"/>
    <col min="1521" max="1521" width="11.85546875" customWidth="1"/>
    <col min="1522" max="1522" width="13" customWidth="1"/>
    <col min="1523" max="1523" width="11.7109375" customWidth="1"/>
    <col min="1524" max="1524" width="11.7109375" bestFit="1" customWidth="1"/>
    <col min="1525" max="1525" width="11.7109375" customWidth="1"/>
    <col min="1526" max="1526" width="12.5703125" customWidth="1"/>
    <col min="1527" max="1527" width="11.7109375" bestFit="1" customWidth="1"/>
    <col min="1774" max="1774" width="5" customWidth="1"/>
    <col min="1775" max="1775" width="29.85546875" customWidth="1"/>
    <col min="1776" max="1776" width="8.5703125" customWidth="1"/>
    <col min="1777" max="1777" width="11.85546875" customWidth="1"/>
    <col min="1778" max="1778" width="13" customWidth="1"/>
    <col min="1779" max="1779" width="11.7109375" customWidth="1"/>
    <col min="1780" max="1780" width="11.7109375" bestFit="1" customWidth="1"/>
    <col min="1781" max="1781" width="11.7109375" customWidth="1"/>
    <col min="1782" max="1782" width="12.5703125" customWidth="1"/>
    <col min="1783" max="1783" width="11.7109375" bestFit="1" customWidth="1"/>
    <col min="2030" max="2030" width="5" customWidth="1"/>
    <col min="2031" max="2031" width="29.85546875" customWidth="1"/>
    <col min="2032" max="2032" width="8.5703125" customWidth="1"/>
    <col min="2033" max="2033" width="11.85546875" customWidth="1"/>
    <col min="2034" max="2034" width="13" customWidth="1"/>
    <col min="2035" max="2035" width="11.7109375" customWidth="1"/>
    <col min="2036" max="2036" width="11.7109375" bestFit="1" customWidth="1"/>
    <col min="2037" max="2037" width="11.7109375" customWidth="1"/>
    <col min="2038" max="2038" width="12.5703125" customWidth="1"/>
    <col min="2039" max="2039" width="11.7109375" bestFit="1" customWidth="1"/>
    <col min="2286" max="2286" width="5" customWidth="1"/>
    <col min="2287" max="2287" width="29.85546875" customWidth="1"/>
    <col min="2288" max="2288" width="8.5703125" customWidth="1"/>
    <col min="2289" max="2289" width="11.85546875" customWidth="1"/>
    <col min="2290" max="2290" width="13" customWidth="1"/>
    <col min="2291" max="2291" width="11.7109375" customWidth="1"/>
    <col min="2292" max="2292" width="11.7109375" bestFit="1" customWidth="1"/>
    <col min="2293" max="2293" width="11.7109375" customWidth="1"/>
    <col min="2294" max="2294" width="12.5703125" customWidth="1"/>
    <col min="2295" max="2295" width="11.7109375" bestFit="1" customWidth="1"/>
    <col min="2542" max="2542" width="5" customWidth="1"/>
    <col min="2543" max="2543" width="29.85546875" customWidth="1"/>
    <col min="2544" max="2544" width="8.5703125" customWidth="1"/>
    <col min="2545" max="2545" width="11.85546875" customWidth="1"/>
    <col min="2546" max="2546" width="13" customWidth="1"/>
    <col min="2547" max="2547" width="11.7109375" customWidth="1"/>
    <col min="2548" max="2548" width="11.7109375" bestFit="1" customWidth="1"/>
    <col min="2549" max="2549" width="11.7109375" customWidth="1"/>
    <col min="2550" max="2550" width="12.5703125" customWidth="1"/>
    <col min="2551" max="2551" width="11.7109375" bestFit="1" customWidth="1"/>
    <col min="2798" max="2798" width="5" customWidth="1"/>
    <col min="2799" max="2799" width="29.85546875" customWidth="1"/>
    <col min="2800" max="2800" width="8.5703125" customWidth="1"/>
    <col min="2801" max="2801" width="11.85546875" customWidth="1"/>
    <col min="2802" max="2802" width="13" customWidth="1"/>
    <col min="2803" max="2803" width="11.7109375" customWidth="1"/>
    <col min="2804" max="2804" width="11.7109375" bestFit="1" customWidth="1"/>
    <col min="2805" max="2805" width="11.7109375" customWidth="1"/>
    <col min="2806" max="2806" width="12.5703125" customWidth="1"/>
    <col min="2807" max="2807" width="11.7109375" bestFit="1" customWidth="1"/>
    <col min="3054" max="3054" width="5" customWidth="1"/>
    <col min="3055" max="3055" width="29.85546875" customWidth="1"/>
    <col min="3056" max="3056" width="8.5703125" customWidth="1"/>
    <col min="3057" max="3057" width="11.85546875" customWidth="1"/>
    <col min="3058" max="3058" width="13" customWidth="1"/>
    <col min="3059" max="3059" width="11.7109375" customWidth="1"/>
    <col min="3060" max="3060" width="11.7109375" bestFit="1" customWidth="1"/>
    <col min="3061" max="3061" width="11.7109375" customWidth="1"/>
    <col min="3062" max="3062" width="12.5703125" customWidth="1"/>
    <col min="3063" max="3063" width="11.7109375" bestFit="1" customWidth="1"/>
    <col min="3310" max="3310" width="5" customWidth="1"/>
    <col min="3311" max="3311" width="29.85546875" customWidth="1"/>
    <col min="3312" max="3312" width="8.5703125" customWidth="1"/>
    <col min="3313" max="3313" width="11.85546875" customWidth="1"/>
    <col min="3314" max="3314" width="13" customWidth="1"/>
    <col min="3315" max="3315" width="11.7109375" customWidth="1"/>
    <col min="3316" max="3316" width="11.7109375" bestFit="1" customWidth="1"/>
    <col min="3317" max="3317" width="11.7109375" customWidth="1"/>
    <col min="3318" max="3318" width="12.5703125" customWidth="1"/>
    <col min="3319" max="3319" width="11.7109375" bestFit="1" customWidth="1"/>
    <col min="3566" max="3566" width="5" customWidth="1"/>
    <col min="3567" max="3567" width="29.85546875" customWidth="1"/>
    <col min="3568" max="3568" width="8.5703125" customWidth="1"/>
    <col min="3569" max="3569" width="11.85546875" customWidth="1"/>
    <col min="3570" max="3570" width="13" customWidth="1"/>
    <col min="3571" max="3571" width="11.7109375" customWidth="1"/>
    <col min="3572" max="3572" width="11.7109375" bestFit="1" customWidth="1"/>
    <col min="3573" max="3573" width="11.7109375" customWidth="1"/>
    <col min="3574" max="3574" width="12.5703125" customWidth="1"/>
    <col min="3575" max="3575" width="11.7109375" bestFit="1" customWidth="1"/>
    <col min="3822" max="3822" width="5" customWidth="1"/>
    <col min="3823" max="3823" width="29.85546875" customWidth="1"/>
    <col min="3824" max="3824" width="8.5703125" customWidth="1"/>
    <col min="3825" max="3825" width="11.85546875" customWidth="1"/>
    <col min="3826" max="3826" width="13" customWidth="1"/>
    <col min="3827" max="3827" width="11.7109375" customWidth="1"/>
    <col min="3828" max="3828" width="11.7109375" bestFit="1" customWidth="1"/>
    <col min="3829" max="3829" width="11.7109375" customWidth="1"/>
    <col min="3830" max="3830" width="12.5703125" customWidth="1"/>
    <col min="3831" max="3831" width="11.7109375" bestFit="1" customWidth="1"/>
    <col min="4078" max="4078" width="5" customWidth="1"/>
    <col min="4079" max="4079" width="29.85546875" customWidth="1"/>
    <col min="4080" max="4080" width="8.5703125" customWidth="1"/>
    <col min="4081" max="4081" width="11.85546875" customWidth="1"/>
    <col min="4082" max="4082" width="13" customWidth="1"/>
    <col min="4083" max="4083" width="11.7109375" customWidth="1"/>
    <col min="4084" max="4084" width="11.7109375" bestFit="1" customWidth="1"/>
    <col min="4085" max="4085" width="11.7109375" customWidth="1"/>
    <col min="4086" max="4086" width="12.5703125" customWidth="1"/>
    <col min="4087" max="4087" width="11.7109375" bestFit="1" customWidth="1"/>
    <col min="4334" max="4334" width="5" customWidth="1"/>
    <col min="4335" max="4335" width="29.85546875" customWidth="1"/>
    <col min="4336" max="4336" width="8.5703125" customWidth="1"/>
    <col min="4337" max="4337" width="11.85546875" customWidth="1"/>
    <col min="4338" max="4338" width="13" customWidth="1"/>
    <col min="4339" max="4339" width="11.7109375" customWidth="1"/>
    <col min="4340" max="4340" width="11.7109375" bestFit="1" customWidth="1"/>
    <col min="4341" max="4341" width="11.7109375" customWidth="1"/>
    <col min="4342" max="4342" width="12.5703125" customWidth="1"/>
    <col min="4343" max="4343" width="11.7109375" bestFit="1" customWidth="1"/>
    <col min="4590" max="4590" width="5" customWidth="1"/>
    <col min="4591" max="4591" width="29.85546875" customWidth="1"/>
    <col min="4592" max="4592" width="8.5703125" customWidth="1"/>
    <col min="4593" max="4593" width="11.85546875" customWidth="1"/>
    <col min="4594" max="4594" width="13" customWidth="1"/>
    <col min="4595" max="4595" width="11.7109375" customWidth="1"/>
    <col min="4596" max="4596" width="11.7109375" bestFit="1" customWidth="1"/>
    <col min="4597" max="4597" width="11.7109375" customWidth="1"/>
    <col min="4598" max="4598" width="12.5703125" customWidth="1"/>
    <col min="4599" max="4599" width="11.7109375" bestFit="1" customWidth="1"/>
    <col min="4846" max="4846" width="5" customWidth="1"/>
    <col min="4847" max="4847" width="29.85546875" customWidth="1"/>
    <col min="4848" max="4848" width="8.5703125" customWidth="1"/>
    <col min="4849" max="4849" width="11.85546875" customWidth="1"/>
    <col min="4850" max="4850" width="13" customWidth="1"/>
    <col min="4851" max="4851" width="11.7109375" customWidth="1"/>
    <col min="4852" max="4852" width="11.7109375" bestFit="1" customWidth="1"/>
    <col min="4853" max="4853" width="11.7109375" customWidth="1"/>
    <col min="4854" max="4854" width="12.5703125" customWidth="1"/>
    <col min="4855" max="4855" width="11.7109375" bestFit="1" customWidth="1"/>
    <col min="5102" max="5102" width="5" customWidth="1"/>
    <col min="5103" max="5103" width="29.85546875" customWidth="1"/>
    <col min="5104" max="5104" width="8.5703125" customWidth="1"/>
    <col min="5105" max="5105" width="11.85546875" customWidth="1"/>
    <col min="5106" max="5106" width="13" customWidth="1"/>
    <col min="5107" max="5107" width="11.7109375" customWidth="1"/>
    <col min="5108" max="5108" width="11.7109375" bestFit="1" customWidth="1"/>
    <col min="5109" max="5109" width="11.7109375" customWidth="1"/>
    <col min="5110" max="5110" width="12.5703125" customWidth="1"/>
    <col min="5111" max="5111" width="11.7109375" bestFit="1" customWidth="1"/>
    <col min="5358" max="5358" width="5" customWidth="1"/>
    <col min="5359" max="5359" width="29.85546875" customWidth="1"/>
    <col min="5360" max="5360" width="8.5703125" customWidth="1"/>
    <col min="5361" max="5361" width="11.85546875" customWidth="1"/>
    <col min="5362" max="5362" width="13" customWidth="1"/>
    <col min="5363" max="5363" width="11.7109375" customWidth="1"/>
    <col min="5364" max="5364" width="11.7109375" bestFit="1" customWidth="1"/>
    <col min="5365" max="5365" width="11.7109375" customWidth="1"/>
    <col min="5366" max="5366" width="12.5703125" customWidth="1"/>
    <col min="5367" max="5367" width="11.7109375" bestFit="1" customWidth="1"/>
    <col min="5614" max="5614" width="5" customWidth="1"/>
    <col min="5615" max="5615" width="29.85546875" customWidth="1"/>
    <col min="5616" max="5616" width="8.5703125" customWidth="1"/>
    <col min="5617" max="5617" width="11.85546875" customWidth="1"/>
    <col min="5618" max="5618" width="13" customWidth="1"/>
    <col min="5619" max="5619" width="11.7109375" customWidth="1"/>
    <col min="5620" max="5620" width="11.7109375" bestFit="1" customWidth="1"/>
    <col min="5621" max="5621" width="11.7109375" customWidth="1"/>
    <col min="5622" max="5622" width="12.5703125" customWidth="1"/>
    <col min="5623" max="5623" width="11.7109375" bestFit="1" customWidth="1"/>
    <col min="5870" max="5870" width="5" customWidth="1"/>
    <col min="5871" max="5871" width="29.85546875" customWidth="1"/>
    <col min="5872" max="5872" width="8.5703125" customWidth="1"/>
    <col min="5873" max="5873" width="11.85546875" customWidth="1"/>
    <col min="5874" max="5874" width="13" customWidth="1"/>
    <col min="5875" max="5875" width="11.7109375" customWidth="1"/>
    <col min="5876" max="5876" width="11.7109375" bestFit="1" customWidth="1"/>
    <col min="5877" max="5877" width="11.7109375" customWidth="1"/>
    <col min="5878" max="5878" width="12.5703125" customWidth="1"/>
    <col min="5879" max="5879" width="11.7109375" bestFit="1" customWidth="1"/>
    <col min="6126" max="6126" width="5" customWidth="1"/>
    <col min="6127" max="6127" width="29.85546875" customWidth="1"/>
    <col min="6128" max="6128" width="8.5703125" customWidth="1"/>
    <col min="6129" max="6129" width="11.85546875" customWidth="1"/>
    <col min="6130" max="6130" width="13" customWidth="1"/>
    <col min="6131" max="6131" width="11.7109375" customWidth="1"/>
    <col min="6132" max="6132" width="11.7109375" bestFit="1" customWidth="1"/>
    <col min="6133" max="6133" width="11.7109375" customWidth="1"/>
    <col min="6134" max="6134" width="12.5703125" customWidth="1"/>
    <col min="6135" max="6135" width="11.7109375" bestFit="1" customWidth="1"/>
    <col min="6382" max="6382" width="5" customWidth="1"/>
    <col min="6383" max="6383" width="29.85546875" customWidth="1"/>
    <col min="6384" max="6384" width="8.5703125" customWidth="1"/>
    <col min="6385" max="6385" width="11.85546875" customWidth="1"/>
    <col min="6386" max="6386" width="13" customWidth="1"/>
    <col min="6387" max="6387" width="11.7109375" customWidth="1"/>
    <col min="6388" max="6388" width="11.7109375" bestFit="1" customWidth="1"/>
    <col min="6389" max="6389" width="11.7109375" customWidth="1"/>
    <col min="6390" max="6390" width="12.5703125" customWidth="1"/>
    <col min="6391" max="6391" width="11.7109375" bestFit="1" customWidth="1"/>
    <col min="6638" max="6638" width="5" customWidth="1"/>
    <col min="6639" max="6639" width="29.85546875" customWidth="1"/>
    <col min="6640" max="6640" width="8.5703125" customWidth="1"/>
    <col min="6641" max="6641" width="11.85546875" customWidth="1"/>
    <col min="6642" max="6642" width="13" customWidth="1"/>
    <col min="6643" max="6643" width="11.7109375" customWidth="1"/>
    <col min="6644" max="6644" width="11.7109375" bestFit="1" customWidth="1"/>
    <col min="6645" max="6645" width="11.7109375" customWidth="1"/>
    <col min="6646" max="6646" width="12.5703125" customWidth="1"/>
    <col min="6647" max="6647" width="11.7109375" bestFit="1" customWidth="1"/>
    <col min="6894" max="6894" width="5" customWidth="1"/>
    <col min="6895" max="6895" width="29.85546875" customWidth="1"/>
    <col min="6896" max="6896" width="8.5703125" customWidth="1"/>
    <col min="6897" max="6897" width="11.85546875" customWidth="1"/>
    <col min="6898" max="6898" width="13" customWidth="1"/>
    <col min="6899" max="6899" width="11.7109375" customWidth="1"/>
    <col min="6900" max="6900" width="11.7109375" bestFit="1" customWidth="1"/>
    <col min="6901" max="6901" width="11.7109375" customWidth="1"/>
    <col min="6902" max="6902" width="12.5703125" customWidth="1"/>
    <col min="6903" max="6903" width="11.7109375" bestFit="1" customWidth="1"/>
    <col min="7150" max="7150" width="5" customWidth="1"/>
    <col min="7151" max="7151" width="29.85546875" customWidth="1"/>
    <col min="7152" max="7152" width="8.5703125" customWidth="1"/>
    <col min="7153" max="7153" width="11.85546875" customWidth="1"/>
    <col min="7154" max="7154" width="13" customWidth="1"/>
    <col min="7155" max="7155" width="11.7109375" customWidth="1"/>
    <col min="7156" max="7156" width="11.7109375" bestFit="1" customWidth="1"/>
    <col min="7157" max="7157" width="11.7109375" customWidth="1"/>
    <col min="7158" max="7158" width="12.5703125" customWidth="1"/>
    <col min="7159" max="7159" width="11.7109375" bestFit="1" customWidth="1"/>
    <col min="7406" max="7406" width="5" customWidth="1"/>
    <col min="7407" max="7407" width="29.85546875" customWidth="1"/>
    <col min="7408" max="7408" width="8.5703125" customWidth="1"/>
    <col min="7409" max="7409" width="11.85546875" customWidth="1"/>
    <col min="7410" max="7410" width="13" customWidth="1"/>
    <col min="7411" max="7411" width="11.7109375" customWidth="1"/>
    <col min="7412" max="7412" width="11.7109375" bestFit="1" customWidth="1"/>
    <col min="7413" max="7413" width="11.7109375" customWidth="1"/>
    <col min="7414" max="7414" width="12.5703125" customWidth="1"/>
    <col min="7415" max="7415" width="11.7109375" bestFit="1" customWidth="1"/>
    <col min="7662" max="7662" width="5" customWidth="1"/>
    <col min="7663" max="7663" width="29.85546875" customWidth="1"/>
    <col min="7664" max="7664" width="8.5703125" customWidth="1"/>
    <col min="7665" max="7665" width="11.85546875" customWidth="1"/>
    <col min="7666" max="7666" width="13" customWidth="1"/>
    <col min="7667" max="7667" width="11.7109375" customWidth="1"/>
    <col min="7668" max="7668" width="11.7109375" bestFit="1" customWidth="1"/>
    <col min="7669" max="7669" width="11.7109375" customWidth="1"/>
    <col min="7670" max="7670" width="12.5703125" customWidth="1"/>
    <col min="7671" max="7671" width="11.7109375" bestFit="1" customWidth="1"/>
    <col min="7918" max="7918" width="5" customWidth="1"/>
    <col min="7919" max="7919" width="29.85546875" customWidth="1"/>
    <col min="7920" max="7920" width="8.5703125" customWidth="1"/>
    <col min="7921" max="7921" width="11.85546875" customWidth="1"/>
    <col min="7922" max="7922" width="13" customWidth="1"/>
    <col min="7923" max="7923" width="11.7109375" customWidth="1"/>
    <col min="7924" max="7924" width="11.7109375" bestFit="1" customWidth="1"/>
    <col min="7925" max="7925" width="11.7109375" customWidth="1"/>
    <col min="7926" max="7926" width="12.5703125" customWidth="1"/>
    <col min="7927" max="7927" width="11.7109375" bestFit="1" customWidth="1"/>
    <col min="8174" max="8174" width="5" customWidth="1"/>
    <col min="8175" max="8175" width="29.85546875" customWidth="1"/>
    <col min="8176" max="8176" width="8.5703125" customWidth="1"/>
    <col min="8177" max="8177" width="11.85546875" customWidth="1"/>
    <col min="8178" max="8178" width="13" customWidth="1"/>
    <col min="8179" max="8179" width="11.7109375" customWidth="1"/>
    <col min="8180" max="8180" width="11.7109375" bestFit="1" customWidth="1"/>
    <col min="8181" max="8181" width="11.7109375" customWidth="1"/>
    <col min="8182" max="8182" width="12.5703125" customWidth="1"/>
    <col min="8183" max="8183" width="11.7109375" bestFit="1" customWidth="1"/>
    <col min="8430" max="8430" width="5" customWidth="1"/>
    <col min="8431" max="8431" width="29.85546875" customWidth="1"/>
    <col min="8432" max="8432" width="8.5703125" customWidth="1"/>
    <col min="8433" max="8433" width="11.85546875" customWidth="1"/>
    <col min="8434" max="8434" width="13" customWidth="1"/>
    <col min="8435" max="8435" width="11.7109375" customWidth="1"/>
    <col min="8436" max="8436" width="11.7109375" bestFit="1" customWidth="1"/>
    <col min="8437" max="8437" width="11.7109375" customWidth="1"/>
    <col min="8438" max="8438" width="12.5703125" customWidth="1"/>
    <col min="8439" max="8439" width="11.7109375" bestFit="1" customWidth="1"/>
    <col min="8686" max="8686" width="5" customWidth="1"/>
    <col min="8687" max="8687" width="29.85546875" customWidth="1"/>
    <col min="8688" max="8688" width="8.5703125" customWidth="1"/>
    <col min="8689" max="8689" width="11.85546875" customWidth="1"/>
    <col min="8690" max="8690" width="13" customWidth="1"/>
    <col min="8691" max="8691" width="11.7109375" customWidth="1"/>
    <col min="8692" max="8692" width="11.7109375" bestFit="1" customWidth="1"/>
    <col min="8693" max="8693" width="11.7109375" customWidth="1"/>
    <col min="8694" max="8694" width="12.5703125" customWidth="1"/>
    <col min="8695" max="8695" width="11.7109375" bestFit="1" customWidth="1"/>
    <col min="8942" max="8942" width="5" customWidth="1"/>
    <col min="8943" max="8943" width="29.85546875" customWidth="1"/>
    <col min="8944" max="8944" width="8.5703125" customWidth="1"/>
    <col min="8945" max="8945" width="11.85546875" customWidth="1"/>
    <col min="8946" max="8946" width="13" customWidth="1"/>
    <col min="8947" max="8947" width="11.7109375" customWidth="1"/>
    <col min="8948" max="8948" width="11.7109375" bestFit="1" customWidth="1"/>
    <col min="8949" max="8949" width="11.7109375" customWidth="1"/>
    <col min="8950" max="8950" width="12.5703125" customWidth="1"/>
    <col min="8951" max="8951" width="11.7109375" bestFit="1" customWidth="1"/>
    <col min="9198" max="9198" width="5" customWidth="1"/>
    <col min="9199" max="9199" width="29.85546875" customWidth="1"/>
    <col min="9200" max="9200" width="8.5703125" customWidth="1"/>
    <col min="9201" max="9201" width="11.85546875" customWidth="1"/>
    <col min="9202" max="9202" width="13" customWidth="1"/>
    <col min="9203" max="9203" width="11.7109375" customWidth="1"/>
    <col min="9204" max="9204" width="11.7109375" bestFit="1" customWidth="1"/>
    <col min="9205" max="9205" width="11.7109375" customWidth="1"/>
    <col min="9206" max="9206" width="12.5703125" customWidth="1"/>
    <col min="9207" max="9207" width="11.7109375" bestFit="1" customWidth="1"/>
    <col min="9454" max="9454" width="5" customWidth="1"/>
    <col min="9455" max="9455" width="29.85546875" customWidth="1"/>
    <col min="9456" max="9456" width="8.5703125" customWidth="1"/>
    <col min="9457" max="9457" width="11.85546875" customWidth="1"/>
    <col min="9458" max="9458" width="13" customWidth="1"/>
    <col min="9459" max="9459" width="11.7109375" customWidth="1"/>
    <col min="9460" max="9460" width="11.7109375" bestFit="1" customWidth="1"/>
    <col min="9461" max="9461" width="11.7109375" customWidth="1"/>
    <col min="9462" max="9462" width="12.5703125" customWidth="1"/>
    <col min="9463" max="9463" width="11.7109375" bestFit="1" customWidth="1"/>
    <col min="9710" max="9710" width="5" customWidth="1"/>
    <col min="9711" max="9711" width="29.85546875" customWidth="1"/>
    <col min="9712" max="9712" width="8.5703125" customWidth="1"/>
    <col min="9713" max="9713" width="11.85546875" customWidth="1"/>
    <col min="9714" max="9714" width="13" customWidth="1"/>
    <col min="9715" max="9715" width="11.7109375" customWidth="1"/>
    <col min="9716" max="9716" width="11.7109375" bestFit="1" customWidth="1"/>
    <col min="9717" max="9717" width="11.7109375" customWidth="1"/>
    <col min="9718" max="9718" width="12.5703125" customWidth="1"/>
    <col min="9719" max="9719" width="11.7109375" bestFit="1" customWidth="1"/>
    <col min="9966" max="9966" width="5" customWidth="1"/>
    <col min="9967" max="9967" width="29.85546875" customWidth="1"/>
    <col min="9968" max="9968" width="8.5703125" customWidth="1"/>
    <col min="9969" max="9969" width="11.85546875" customWidth="1"/>
    <col min="9970" max="9970" width="13" customWidth="1"/>
    <col min="9971" max="9971" width="11.7109375" customWidth="1"/>
    <col min="9972" max="9972" width="11.7109375" bestFit="1" customWidth="1"/>
    <col min="9973" max="9973" width="11.7109375" customWidth="1"/>
    <col min="9974" max="9974" width="12.5703125" customWidth="1"/>
    <col min="9975" max="9975" width="11.7109375" bestFit="1" customWidth="1"/>
    <col min="10222" max="10222" width="5" customWidth="1"/>
    <col min="10223" max="10223" width="29.85546875" customWidth="1"/>
    <col min="10224" max="10224" width="8.5703125" customWidth="1"/>
    <col min="10225" max="10225" width="11.85546875" customWidth="1"/>
    <col min="10226" max="10226" width="13" customWidth="1"/>
    <col min="10227" max="10227" width="11.7109375" customWidth="1"/>
    <col min="10228" max="10228" width="11.7109375" bestFit="1" customWidth="1"/>
    <col min="10229" max="10229" width="11.7109375" customWidth="1"/>
    <col min="10230" max="10230" width="12.5703125" customWidth="1"/>
    <col min="10231" max="10231" width="11.7109375" bestFit="1" customWidth="1"/>
    <col min="10478" max="10478" width="5" customWidth="1"/>
    <col min="10479" max="10479" width="29.85546875" customWidth="1"/>
    <col min="10480" max="10480" width="8.5703125" customWidth="1"/>
    <col min="10481" max="10481" width="11.85546875" customWidth="1"/>
    <col min="10482" max="10482" width="13" customWidth="1"/>
    <col min="10483" max="10483" width="11.7109375" customWidth="1"/>
    <col min="10484" max="10484" width="11.7109375" bestFit="1" customWidth="1"/>
    <col min="10485" max="10485" width="11.7109375" customWidth="1"/>
    <col min="10486" max="10486" width="12.5703125" customWidth="1"/>
    <col min="10487" max="10487" width="11.7109375" bestFit="1" customWidth="1"/>
    <col min="10734" max="10734" width="5" customWidth="1"/>
    <col min="10735" max="10735" width="29.85546875" customWidth="1"/>
    <col min="10736" max="10736" width="8.5703125" customWidth="1"/>
    <col min="10737" max="10737" width="11.85546875" customWidth="1"/>
    <col min="10738" max="10738" width="13" customWidth="1"/>
    <col min="10739" max="10739" width="11.7109375" customWidth="1"/>
    <col min="10740" max="10740" width="11.7109375" bestFit="1" customWidth="1"/>
    <col min="10741" max="10741" width="11.7109375" customWidth="1"/>
    <col min="10742" max="10742" width="12.5703125" customWidth="1"/>
    <col min="10743" max="10743" width="11.7109375" bestFit="1" customWidth="1"/>
    <col min="10990" max="10990" width="5" customWidth="1"/>
    <col min="10991" max="10991" width="29.85546875" customWidth="1"/>
    <col min="10992" max="10992" width="8.5703125" customWidth="1"/>
    <col min="10993" max="10993" width="11.85546875" customWidth="1"/>
    <col min="10994" max="10994" width="13" customWidth="1"/>
    <col min="10995" max="10995" width="11.7109375" customWidth="1"/>
    <col min="10996" max="10996" width="11.7109375" bestFit="1" customWidth="1"/>
    <col min="10997" max="10997" width="11.7109375" customWidth="1"/>
    <col min="10998" max="10998" width="12.5703125" customWidth="1"/>
    <col min="10999" max="10999" width="11.7109375" bestFit="1" customWidth="1"/>
    <col min="11246" max="11246" width="5" customWidth="1"/>
    <col min="11247" max="11247" width="29.85546875" customWidth="1"/>
    <col min="11248" max="11248" width="8.5703125" customWidth="1"/>
    <col min="11249" max="11249" width="11.85546875" customWidth="1"/>
    <col min="11250" max="11250" width="13" customWidth="1"/>
    <col min="11251" max="11251" width="11.7109375" customWidth="1"/>
    <col min="11252" max="11252" width="11.7109375" bestFit="1" customWidth="1"/>
    <col min="11253" max="11253" width="11.7109375" customWidth="1"/>
    <col min="11254" max="11254" width="12.5703125" customWidth="1"/>
    <col min="11255" max="11255" width="11.7109375" bestFit="1" customWidth="1"/>
    <col min="11502" max="11502" width="5" customWidth="1"/>
    <col min="11503" max="11503" width="29.85546875" customWidth="1"/>
    <col min="11504" max="11504" width="8.5703125" customWidth="1"/>
    <col min="11505" max="11505" width="11.85546875" customWidth="1"/>
    <col min="11506" max="11506" width="13" customWidth="1"/>
    <col min="11507" max="11507" width="11.7109375" customWidth="1"/>
    <col min="11508" max="11508" width="11.7109375" bestFit="1" customWidth="1"/>
    <col min="11509" max="11509" width="11.7109375" customWidth="1"/>
    <col min="11510" max="11510" width="12.5703125" customWidth="1"/>
    <col min="11511" max="11511" width="11.7109375" bestFit="1" customWidth="1"/>
    <col min="11758" max="11758" width="5" customWidth="1"/>
    <col min="11759" max="11759" width="29.85546875" customWidth="1"/>
    <col min="11760" max="11760" width="8.5703125" customWidth="1"/>
    <col min="11761" max="11761" width="11.85546875" customWidth="1"/>
    <col min="11762" max="11762" width="13" customWidth="1"/>
    <col min="11763" max="11763" width="11.7109375" customWidth="1"/>
    <col min="11764" max="11764" width="11.7109375" bestFit="1" customWidth="1"/>
    <col min="11765" max="11765" width="11.7109375" customWidth="1"/>
    <col min="11766" max="11766" width="12.5703125" customWidth="1"/>
    <col min="11767" max="11767" width="11.7109375" bestFit="1" customWidth="1"/>
    <col min="12014" max="12014" width="5" customWidth="1"/>
    <col min="12015" max="12015" width="29.85546875" customWidth="1"/>
    <col min="12016" max="12016" width="8.5703125" customWidth="1"/>
    <col min="12017" max="12017" width="11.85546875" customWidth="1"/>
    <col min="12018" max="12018" width="13" customWidth="1"/>
    <col min="12019" max="12019" width="11.7109375" customWidth="1"/>
    <col min="12020" max="12020" width="11.7109375" bestFit="1" customWidth="1"/>
    <col min="12021" max="12021" width="11.7109375" customWidth="1"/>
    <col min="12022" max="12022" width="12.5703125" customWidth="1"/>
    <col min="12023" max="12023" width="11.7109375" bestFit="1" customWidth="1"/>
    <col min="12270" max="12270" width="5" customWidth="1"/>
    <col min="12271" max="12271" width="29.85546875" customWidth="1"/>
    <col min="12272" max="12272" width="8.5703125" customWidth="1"/>
    <col min="12273" max="12273" width="11.85546875" customWidth="1"/>
    <col min="12274" max="12274" width="13" customWidth="1"/>
    <col min="12275" max="12275" width="11.7109375" customWidth="1"/>
    <col min="12276" max="12276" width="11.7109375" bestFit="1" customWidth="1"/>
    <col min="12277" max="12277" width="11.7109375" customWidth="1"/>
    <col min="12278" max="12278" width="12.5703125" customWidth="1"/>
    <col min="12279" max="12279" width="11.7109375" bestFit="1" customWidth="1"/>
    <col min="12526" max="12526" width="5" customWidth="1"/>
    <col min="12527" max="12527" width="29.85546875" customWidth="1"/>
    <col min="12528" max="12528" width="8.5703125" customWidth="1"/>
    <col min="12529" max="12529" width="11.85546875" customWidth="1"/>
    <col min="12530" max="12530" width="13" customWidth="1"/>
    <col min="12531" max="12531" width="11.7109375" customWidth="1"/>
    <col min="12532" max="12532" width="11.7109375" bestFit="1" customWidth="1"/>
    <col min="12533" max="12533" width="11.7109375" customWidth="1"/>
    <col min="12534" max="12534" width="12.5703125" customWidth="1"/>
    <col min="12535" max="12535" width="11.7109375" bestFit="1" customWidth="1"/>
    <col min="12782" max="12782" width="5" customWidth="1"/>
    <col min="12783" max="12783" width="29.85546875" customWidth="1"/>
    <col min="12784" max="12784" width="8.5703125" customWidth="1"/>
    <col min="12785" max="12785" width="11.85546875" customWidth="1"/>
    <col min="12786" max="12786" width="13" customWidth="1"/>
    <col min="12787" max="12787" width="11.7109375" customWidth="1"/>
    <col min="12788" max="12788" width="11.7109375" bestFit="1" customWidth="1"/>
    <col min="12789" max="12789" width="11.7109375" customWidth="1"/>
    <col min="12790" max="12790" width="12.5703125" customWidth="1"/>
    <col min="12791" max="12791" width="11.7109375" bestFit="1" customWidth="1"/>
    <col min="13038" max="13038" width="5" customWidth="1"/>
    <col min="13039" max="13039" width="29.85546875" customWidth="1"/>
    <col min="13040" max="13040" width="8.5703125" customWidth="1"/>
    <col min="13041" max="13041" width="11.85546875" customWidth="1"/>
    <col min="13042" max="13042" width="13" customWidth="1"/>
    <col min="13043" max="13043" width="11.7109375" customWidth="1"/>
    <col min="13044" max="13044" width="11.7109375" bestFit="1" customWidth="1"/>
    <col min="13045" max="13045" width="11.7109375" customWidth="1"/>
    <col min="13046" max="13046" width="12.5703125" customWidth="1"/>
    <col min="13047" max="13047" width="11.7109375" bestFit="1" customWidth="1"/>
    <col min="13294" max="13294" width="5" customWidth="1"/>
    <col min="13295" max="13295" width="29.85546875" customWidth="1"/>
    <col min="13296" max="13296" width="8.5703125" customWidth="1"/>
    <col min="13297" max="13297" width="11.85546875" customWidth="1"/>
    <col min="13298" max="13298" width="13" customWidth="1"/>
    <col min="13299" max="13299" width="11.7109375" customWidth="1"/>
    <col min="13300" max="13300" width="11.7109375" bestFit="1" customWidth="1"/>
    <col min="13301" max="13301" width="11.7109375" customWidth="1"/>
    <col min="13302" max="13302" width="12.5703125" customWidth="1"/>
    <col min="13303" max="13303" width="11.7109375" bestFit="1" customWidth="1"/>
    <col min="13550" max="13550" width="5" customWidth="1"/>
    <col min="13551" max="13551" width="29.85546875" customWidth="1"/>
    <col min="13552" max="13552" width="8.5703125" customWidth="1"/>
    <col min="13553" max="13553" width="11.85546875" customWidth="1"/>
    <col min="13554" max="13554" width="13" customWidth="1"/>
    <col min="13555" max="13555" width="11.7109375" customWidth="1"/>
    <col min="13556" max="13556" width="11.7109375" bestFit="1" customWidth="1"/>
    <col min="13557" max="13557" width="11.7109375" customWidth="1"/>
    <col min="13558" max="13558" width="12.5703125" customWidth="1"/>
    <col min="13559" max="13559" width="11.7109375" bestFit="1" customWidth="1"/>
    <col min="13806" max="13806" width="5" customWidth="1"/>
    <col min="13807" max="13807" width="29.85546875" customWidth="1"/>
    <col min="13808" max="13808" width="8.5703125" customWidth="1"/>
    <col min="13809" max="13809" width="11.85546875" customWidth="1"/>
    <col min="13810" max="13810" width="13" customWidth="1"/>
    <col min="13811" max="13811" width="11.7109375" customWidth="1"/>
    <col min="13812" max="13812" width="11.7109375" bestFit="1" customWidth="1"/>
    <col min="13813" max="13813" width="11.7109375" customWidth="1"/>
    <col min="13814" max="13814" width="12.5703125" customWidth="1"/>
    <col min="13815" max="13815" width="11.7109375" bestFit="1" customWidth="1"/>
    <col min="14062" max="14062" width="5" customWidth="1"/>
    <col min="14063" max="14063" width="29.85546875" customWidth="1"/>
    <col min="14064" max="14064" width="8.5703125" customWidth="1"/>
    <col min="14065" max="14065" width="11.85546875" customWidth="1"/>
    <col min="14066" max="14066" width="13" customWidth="1"/>
    <col min="14067" max="14067" width="11.7109375" customWidth="1"/>
    <col min="14068" max="14068" width="11.7109375" bestFit="1" customWidth="1"/>
    <col min="14069" max="14069" width="11.7109375" customWidth="1"/>
    <col min="14070" max="14070" width="12.5703125" customWidth="1"/>
    <col min="14071" max="14071" width="11.7109375" bestFit="1" customWidth="1"/>
    <col min="14318" max="14318" width="5" customWidth="1"/>
    <col min="14319" max="14319" width="29.85546875" customWidth="1"/>
    <col min="14320" max="14320" width="8.5703125" customWidth="1"/>
    <col min="14321" max="14321" width="11.85546875" customWidth="1"/>
    <col min="14322" max="14322" width="13" customWidth="1"/>
    <col min="14323" max="14323" width="11.7109375" customWidth="1"/>
    <col min="14324" max="14324" width="11.7109375" bestFit="1" customWidth="1"/>
    <col min="14325" max="14325" width="11.7109375" customWidth="1"/>
    <col min="14326" max="14326" width="12.5703125" customWidth="1"/>
    <col min="14327" max="14327" width="11.7109375" bestFit="1" customWidth="1"/>
    <col min="14574" max="14574" width="5" customWidth="1"/>
    <col min="14575" max="14575" width="29.85546875" customWidth="1"/>
    <col min="14576" max="14576" width="8.5703125" customWidth="1"/>
    <col min="14577" max="14577" width="11.85546875" customWidth="1"/>
    <col min="14578" max="14578" width="13" customWidth="1"/>
    <col min="14579" max="14579" width="11.7109375" customWidth="1"/>
    <col min="14580" max="14580" width="11.7109375" bestFit="1" customWidth="1"/>
    <col min="14581" max="14581" width="11.7109375" customWidth="1"/>
    <col min="14582" max="14582" width="12.5703125" customWidth="1"/>
    <col min="14583" max="14583" width="11.7109375" bestFit="1" customWidth="1"/>
    <col min="14830" max="14830" width="5" customWidth="1"/>
    <col min="14831" max="14831" width="29.85546875" customWidth="1"/>
    <col min="14832" max="14832" width="8.5703125" customWidth="1"/>
    <col min="14833" max="14833" width="11.85546875" customWidth="1"/>
    <col min="14834" max="14834" width="13" customWidth="1"/>
    <col min="14835" max="14835" width="11.7109375" customWidth="1"/>
    <col min="14836" max="14836" width="11.7109375" bestFit="1" customWidth="1"/>
    <col min="14837" max="14837" width="11.7109375" customWidth="1"/>
    <col min="14838" max="14838" width="12.5703125" customWidth="1"/>
    <col min="14839" max="14839" width="11.7109375" bestFit="1" customWidth="1"/>
    <col min="15086" max="15086" width="5" customWidth="1"/>
    <col min="15087" max="15087" width="29.85546875" customWidth="1"/>
    <col min="15088" max="15088" width="8.5703125" customWidth="1"/>
    <col min="15089" max="15089" width="11.85546875" customWidth="1"/>
    <col min="15090" max="15090" width="13" customWidth="1"/>
    <col min="15091" max="15091" width="11.7109375" customWidth="1"/>
    <col min="15092" max="15092" width="11.7109375" bestFit="1" customWidth="1"/>
    <col min="15093" max="15093" width="11.7109375" customWidth="1"/>
    <col min="15094" max="15094" width="12.5703125" customWidth="1"/>
    <col min="15095" max="15095" width="11.7109375" bestFit="1" customWidth="1"/>
    <col min="15342" max="15342" width="5" customWidth="1"/>
    <col min="15343" max="15343" width="29.85546875" customWidth="1"/>
    <col min="15344" max="15344" width="8.5703125" customWidth="1"/>
    <col min="15345" max="15345" width="11.85546875" customWidth="1"/>
    <col min="15346" max="15346" width="13" customWidth="1"/>
    <col min="15347" max="15347" width="11.7109375" customWidth="1"/>
    <col min="15348" max="15348" width="11.7109375" bestFit="1" customWidth="1"/>
    <col min="15349" max="15349" width="11.7109375" customWidth="1"/>
    <col min="15350" max="15350" width="12.5703125" customWidth="1"/>
    <col min="15351" max="15351" width="11.7109375" bestFit="1" customWidth="1"/>
    <col min="15598" max="15598" width="5" customWidth="1"/>
    <col min="15599" max="15599" width="29.85546875" customWidth="1"/>
    <col min="15600" max="15600" width="8.5703125" customWidth="1"/>
    <col min="15601" max="15601" width="11.85546875" customWidth="1"/>
    <col min="15602" max="15602" width="13" customWidth="1"/>
    <col min="15603" max="15603" width="11.7109375" customWidth="1"/>
    <col min="15604" max="15604" width="11.7109375" bestFit="1" customWidth="1"/>
    <col min="15605" max="15605" width="11.7109375" customWidth="1"/>
    <col min="15606" max="15606" width="12.5703125" customWidth="1"/>
    <col min="15607" max="15607" width="11.7109375" bestFit="1" customWidth="1"/>
    <col min="15854" max="15854" width="5" customWidth="1"/>
    <col min="15855" max="15855" width="29.85546875" customWidth="1"/>
    <col min="15856" max="15856" width="8.5703125" customWidth="1"/>
    <col min="15857" max="15857" width="11.85546875" customWidth="1"/>
    <col min="15858" max="15858" width="13" customWidth="1"/>
    <col min="15859" max="15859" width="11.7109375" customWidth="1"/>
    <col min="15860" max="15860" width="11.7109375" bestFit="1" customWidth="1"/>
    <col min="15861" max="15861" width="11.7109375" customWidth="1"/>
    <col min="15862" max="15862" width="12.5703125" customWidth="1"/>
    <col min="15863" max="15863" width="11.7109375" bestFit="1" customWidth="1"/>
    <col min="16110" max="16110" width="5" customWidth="1"/>
    <col min="16111" max="16111" width="29.85546875" customWidth="1"/>
    <col min="16112" max="16112" width="8.5703125" customWidth="1"/>
    <col min="16113" max="16113" width="11.85546875" customWidth="1"/>
    <col min="16114" max="16114" width="13" customWidth="1"/>
    <col min="16115" max="16115" width="11.7109375" customWidth="1"/>
    <col min="16116" max="16116" width="11.7109375" bestFit="1" customWidth="1"/>
    <col min="16117" max="16117" width="11.7109375" customWidth="1"/>
    <col min="16118" max="16118" width="12.5703125" customWidth="1"/>
    <col min="16119" max="16119" width="11.7109375" bestFit="1" customWidth="1"/>
  </cols>
  <sheetData>
    <row r="1" spans="1:9" x14ac:dyDescent="0.25">
      <c r="A1" s="53" t="s">
        <v>0</v>
      </c>
      <c r="C1"/>
      <c r="D1"/>
      <c r="E1"/>
      <c r="F1" s="52"/>
      <c r="G1" s="52"/>
      <c r="H1" s="52"/>
    </row>
    <row r="2" spans="1:9" ht="15.75" customHeight="1" x14ac:dyDescent="0.25">
      <c r="A2" t="s">
        <v>43</v>
      </c>
      <c r="C2"/>
    </row>
    <row r="3" spans="1:9" ht="16.5" customHeight="1" x14ac:dyDescent="0.25">
      <c r="A3" s="1" t="s">
        <v>44</v>
      </c>
      <c r="C3"/>
    </row>
    <row r="4" spans="1:9" x14ac:dyDescent="0.25">
      <c r="B4" s="2"/>
    </row>
    <row r="6" spans="1:9" x14ac:dyDescent="0.25">
      <c r="A6" s="408" t="s">
        <v>1</v>
      </c>
      <c r="B6" s="408"/>
      <c r="C6" s="408"/>
      <c r="D6" s="408"/>
      <c r="E6" s="408"/>
      <c r="F6" s="408"/>
      <c r="G6" s="408"/>
      <c r="H6" s="408"/>
      <c r="I6" s="408"/>
    </row>
    <row r="7" spans="1:9" x14ac:dyDescent="0.25">
      <c r="A7" s="409" t="s">
        <v>93</v>
      </c>
      <c r="B7" s="409"/>
      <c r="C7" s="409"/>
      <c r="D7" s="409"/>
      <c r="E7" s="409"/>
      <c r="F7" s="409"/>
      <c r="G7" s="409"/>
      <c r="H7" s="409"/>
    </row>
    <row r="8" spans="1:9" s="52" customFormat="1" x14ac:dyDescent="0.25">
      <c r="A8" s="410" t="s">
        <v>91</v>
      </c>
      <c r="B8" s="410"/>
      <c r="C8" s="410"/>
      <c r="D8" s="410"/>
      <c r="E8" s="410"/>
      <c r="F8" s="410"/>
      <c r="G8" s="410"/>
      <c r="H8" s="410"/>
    </row>
    <row r="9" spans="1:9" ht="15.75" thickBot="1" x14ac:dyDescent="0.3">
      <c r="A9" s="52"/>
      <c r="B9" s="3"/>
      <c r="C9" s="358"/>
      <c r="D9" s="345"/>
      <c r="E9" s="227"/>
      <c r="I9" s="52"/>
    </row>
    <row r="10" spans="1:9" ht="38.25" customHeight="1" thickBot="1" x14ac:dyDescent="0.3">
      <c r="B10" s="97" t="s">
        <v>2</v>
      </c>
      <c r="C10" s="101" t="s">
        <v>3</v>
      </c>
      <c r="D10" s="95" t="s">
        <v>77</v>
      </c>
      <c r="E10" s="96" t="s">
        <v>78</v>
      </c>
      <c r="F10" s="366" t="s">
        <v>80</v>
      </c>
      <c r="G10" s="95" t="s">
        <v>88</v>
      </c>
      <c r="H10" s="134" t="s">
        <v>89</v>
      </c>
    </row>
    <row r="11" spans="1:9" s="2" customFormat="1" ht="12" thickBot="1" x14ac:dyDescent="0.25">
      <c r="B11" s="229">
        <v>0</v>
      </c>
      <c r="C11" s="230">
        <v>1</v>
      </c>
      <c r="D11" s="231">
        <v>2</v>
      </c>
      <c r="E11" s="232">
        <v>3</v>
      </c>
      <c r="F11" s="365">
        <v>4</v>
      </c>
      <c r="G11" s="234">
        <v>5</v>
      </c>
      <c r="H11" s="233" t="s">
        <v>63</v>
      </c>
    </row>
    <row r="12" spans="1:9" s="2" customFormat="1" ht="12.75" x14ac:dyDescent="0.2">
      <c r="B12" s="98" t="s">
        <v>4</v>
      </c>
      <c r="C12" s="369" t="s">
        <v>5</v>
      </c>
      <c r="D12" s="5"/>
      <c r="E12" s="5"/>
      <c r="F12" s="370">
        <v>0</v>
      </c>
      <c r="G12" s="371"/>
      <c r="H12" s="372"/>
    </row>
    <row r="13" spans="1:9" x14ac:dyDescent="0.25">
      <c r="B13" s="99"/>
      <c r="C13" s="102" t="s">
        <v>6</v>
      </c>
      <c r="D13" s="7">
        <v>40</v>
      </c>
      <c r="E13" s="7">
        <f>453+613</f>
        <v>1066</v>
      </c>
      <c r="F13" s="341">
        <v>290373</v>
      </c>
      <c r="G13" s="250">
        <f>59613+333320</f>
        <v>392933</v>
      </c>
      <c r="H13" s="16">
        <f>F13+G13</f>
        <v>683306</v>
      </c>
      <c r="I13" s="8">
        <v>42915.591</v>
      </c>
    </row>
    <row r="14" spans="1:9" x14ac:dyDescent="0.25">
      <c r="B14" s="99"/>
      <c r="C14" s="102" t="s">
        <v>7</v>
      </c>
      <c r="D14" s="7">
        <v>0</v>
      </c>
      <c r="E14" s="355">
        <v>0</v>
      </c>
      <c r="F14" s="341">
        <v>0</v>
      </c>
      <c r="G14" s="250">
        <v>0</v>
      </c>
      <c r="H14" s="16">
        <v>0</v>
      </c>
      <c r="I14" s="8">
        <v>0</v>
      </c>
    </row>
    <row r="15" spans="1:9" x14ac:dyDescent="0.25">
      <c r="B15" s="99"/>
      <c r="C15" s="102" t="s">
        <v>8</v>
      </c>
      <c r="D15" s="7">
        <f>1-1</f>
        <v>0</v>
      </c>
      <c r="E15" s="7">
        <v>0</v>
      </c>
      <c r="F15" s="341">
        <v>0</v>
      </c>
      <c r="G15" s="250">
        <v>0</v>
      </c>
      <c r="H15" s="16">
        <v>0</v>
      </c>
      <c r="I15" s="8">
        <v>0</v>
      </c>
    </row>
    <row r="16" spans="1:9" s="11" customFormat="1" x14ac:dyDescent="0.25">
      <c r="B16" s="104"/>
      <c r="C16" s="105" t="s">
        <v>9</v>
      </c>
      <c r="D16" s="108">
        <f>SUM(D13:D15)</f>
        <v>40</v>
      </c>
      <c r="E16" s="9" t="s">
        <v>14</v>
      </c>
      <c r="F16" s="359">
        <f>SUM(F13:F15)</f>
        <v>290373</v>
      </c>
      <c r="G16" s="303">
        <f>SUM(G13:G15)</f>
        <v>392933</v>
      </c>
      <c r="H16" s="136">
        <f>SUM(H13:H15)</f>
        <v>683306</v>
      </c>
      <c r="I16" s="8">
        <v>42915.591</v>
      </c>
    </row>
    <row r="17" spans="2:9" x14ac:dyDescent="0.25">
      <c r="B17" s="6" t="s">
        <v>10</v>
      </c>
      <c r="C17" s="106" t="s">
        <v>11</v>
      </c>
      <c r="D17" s="7"/>
      <c r="E17" s="7"/>
      <c r="F17" s="360"/>
      <c r="G17" s="304"/>
      <c r="H17" s="191"/>
      <c r="I17" s="8">
        <v>0</v>
      </c>
    </row>
    <row r="18" spans="2:9" x14ac:dyDescent="0.25">
      <c r="B18" s="6"/>
      <c r="C18" s="63" t="s">
        <v>6</v>
      </c>
      <c r="D18" s="12">
        <v>92</v>
      </c>
      <c r="E18" s="130">
        <f>1075+1272</f>
        <v>2347</v>
      </c>
      <c r="F18" s="361">
        <v>689075</v>
      </c>
      <c r="G18" s="250">
        <f>48716+766636</f>
        <v>815352</v>
      </c>
      <c r="H18" s="16">
        <f>F18+G18</f>
        <v>1504427</v>
      </c>
      <c r="I18" s="8">
        <v>102120.91500000001</v>
      </c>
    </row>
    <row r="19" spans="2:9" x14ac:dyDescent="0.25">
      <c r="B19" s="6"/>
      <c r="C19" s="63" t="s">
        <v>7</v>
      </c>
      <c r="D19" s="12">
        <v>0</v>
      </c>
      <c r="E19" s="130">
        <v>0</v>
      </c>
      <c r="F19" s="341">
        <v>0</v>
      </c>
      <c r="G19" s="250">
        <v>0</v>
      </c>
      <c r="H19" s="16">
        <f t="shared" ref="H19:H20" si="0">F19+G19</f>
        <v>0</v>
      </c>
      <c r="I19" s="8">
        <v>0</v>
      </c>
    </row>
    <row r="20" spans="2:9" x14ac:dyDescent="0.25">
      <c r="B20" s="6"/>
      <c r="C20" s="63" t="s">
        <v>12</v>
      </c>
      <c r="D20" s="12">
        <v>16</v>
      </c>
      <c r="E20" s="130">
        <f>148+232</f>
        <v>380</v>
      </c>
      <c r="F20" s="341">
        <v>105968</v>
      </c>
      <c r="G20" s="250">
        <f>17184+148928</f>
        <v>166112</v>
      </c>
      <c r="H20" s="16">
        <f t="shared" si="0"/>
        <v>272080</v>
      </c>
      <c r="I20" s="8">
        <v>15609.516</v>
      </c>
    </row>
    <row r="21" spans="2:9" s="11" customFormat="1" x14ac:dyDescent="0.25">
      <c r="B21" s="109"/>
      <c r="C21" s="107" t="s">
        <v>9</v>
      </c>
      <c r="D21" s="108">
        <f>SUM(D18:D20)</f>
        <v>108</v>
      </c>
      <c r="E21" s="108" t="s">
        <v>14</v>
      </c>
      <c r="F21" s="362">
        <f>SUM(F18:F20)</f>
        <v>795043</v>
      </c>
      <c r="G21" s="303">
        <f>SUM(G18:G20)</f>
        <v>981464</v>
      </c>
      <c r="H21" s="136">
        <f>SUM(H18:H20)</f>
        <v>1776507</v>
      </c>
      <c r="I21" s="8">
        <v>117730.431</v>
      </c>
    </row>
    <row r="22" spans="2:9" s="11" customFormat="1" x14ac:dyDescent="0.25">
      <c r="B22" s="109" t="s">
        <v>60</v>
      </c>
      <c r="C22" s="107" t="s">
        <v>59</v>
      </c>
      <c r="D22" s="108"/>
      <c r="E22" s="108"/>
      <c r="F22" s="363"/>
      <c r="G22" s="306"/>
      <c r="H22" s="192"/>
      <c r="I22" s="8">
        <v>0</v>
      </c>
    </row>
    <row r="23" spans="2:9" s="11" customFormat="1" x14ac:dyDescent="0.25">
      <c r="B23" s="6"/>
      <c r="C23" s="63" t="s">
        <v>6</v>
      </c>
      <c r="D23" s="7">
        <v>70</v>
      </c>
      <c r="E23" s="7">
        <f>781+1024</f>
        <v>1805</v>
      </c>
      <c r="F23" s="343">
        <v>500621</v>
      </c>
      <c r="G23" s="247">
        <f>73074+583310</f>
        <v>656384</v>
      </c>
      <c r="H23" s="135">
        <f>F23+G23</f>
        <v>1157005</v>
      </c>
      <c r="I23" s="8">
        <v>74172.032999999996</v>
      </c>
    </row>
    <row r="24" spans="2:9" s="11" customFormat="1" x14ac:dyDescent="0.25">
      <c r="B24" s="235"/>
      <c r="C24" s="63" t="s">
        <v>12</v>
      </c>
      <c r="D24" s="7">
        <v>10</v>
      </c>
      <c r="E24" s="236">
        <f>113+153</f>
        <v>266</v>
      </c>
      <c r="F24" s="354">
        <v>80908</v>
      </c>
      <c r="G24" s="247">
        <f>16468+93080</f>
        <v>109548</v>
      </c>
      <c r="H24" s="135">
        <f>F24+G24</f>
        <v>190456</v>
      </c>
      <c r="I24" s="8">
        <v>12007.32</v>
      </c>
    </row>
    <row r="25" spans="2:9" s="11" customFormat="1" ht="15.75" thickBot="1" x14ac:dyDescent="0.3">
      <c r="B25" s="110"/>
      <c r="C25" s="64" t="s">
        <v>9</v>
      </c>
      <c r="D25" s="13">
        <f>SUM(D23:D24)</f>
        <v>80</v>
      </c>
      <c r="E25" s="195"/>
      <c r="F25" s="373">
        <f>SUM(F23:F24)</f>
        <v>581529</v>
      </c>
      <c r="G25" s="374">
        <f>SUM(G23:G24)</f>
        <v>765932</v>
      </c>
      <c r="H25" s="196">
        <f>SUM(H23:H24)</f>
        <v>1347461</v>
      </c>
      <c r="I25" s="8">
        <v>86179.353000000003</v>
      </c>
    </row>
    <row r="26" spans="2:9" s="14" customFormat="1" ht="15.75" thickBot="1" x14ac:dyDescent="0.25">
      <c r="B26" s="100"/>
      <c r="C26" s="297" t="s">
        <v>13</v>
      </c>
      <c r="D26" s="298">
        <f>D16+D21+D25</f>
        <v>228</v>
      </c>
      <c r="E26" s="238" t="s">
        <v>14</v>
      </c>
      <c r="F26" s="342">
        <f>F16+F21+F25</f>
        <v>1666945</v>
      </c>
      <c r="G26" s="340">
        <f>G16+G21+G25</f>
        <v>2140329</v>
      </c>
      <c r="H26" s="299">
        <f>H16+H21+H25</f>
        <v>3807274</v>
      </c>
      <c r="I26" s="246">
        <v>246825.375</v>
      </c>
    </row>
    <row r="27" spans="2:9" ht="15.75" thickBot="1" x14ac:dyDescent="0.3">
      <c r="B27" s="411" t="s">
        <v>52</v>
      </c>
      <c r="C27" s="412"/>
      <c r="D27" s="412"/>
      <c r="E27" s="412"/>
      <c r="F27" s="364">
        <v>1667090</v>
      </c>
      <c r="G27" s="367">
        <v>2140329</v>
      </c>
      <c r="H27" s="368">
        <v>3807419</v>
      </c>
      <c r="I27" s="356">
        <v>246825.375</v>
      </c>
    </row>
    <row r="28" spans="2:9" x14ac:dyDescent="0.25">
      <c r="D28" s="111"/>
      <c r="F28" s="81"/>
      <c r="G28" s="81"/>
      <c r="H28" s="81"/>
      <c r="I28" s="8">
        <f>F27-F26</f>
        <v>145</v>
      </c>
    </row>
    <row r="29" spans="2:9" x14ac:dyDescent="0.25">
      <c r="D29" s="111"/>
      <c r="F29" s="81"/>
      <c r="G29" s="81"/>
      <c r="H29" s="81"/>
      <c r="I29" s="8"/>
    </row>
    <row r="30" spans="2:9" x14ac:dyDescent="0.25">
      <c r="D30" s="111"/>
      <c r="F30" s="81"/>
      <c r="G30" s="81"/>
      <c r="H30" s="81"/>
      <c r="I30" s="8"/>
    </row>
    <row r="31" spans="2:9" x14ac:dyDescent="0.25">
      <c r="C31" s="46" t="s">
        <v>45</v>
      </c>
      <c r="F31" s="51"/>
      <c r="G31" s="139" t="s">
        <v>44</v>
      </c>
      <c r="H31" s="139"/>
      <c r="I31" s="17"/>
    </row>
    <row r="32" spans="2:9" x14ac:dyDescent="0.25">
      <c r="C32" s="139" t="s">
        <v>48</v>
      </c>
      <c r="F32" s="51"/>
      <c r="G32" s="17" t="s">
        <v>46</v>
      </c>
      <c r="H32" s="17"/>
      <c r="I32" s="17"/>
    </row>
    <row r="33" spans="2:8" x14ac:dyDescent="0.25">
      <c r="C33"/>
    </row>
    <row r="34" spans="2:8" x14ac:dyDescent="0.25">
      <c r="B34" s="139"/>
      <c r="F34" s="51"/>
      <c r="G34" s="51"/>
      <c r="H34" s="51"/>
    </row>
  </sheetData>
  <mergeCells count="4">
    <mergeCell ref="A6:I6"/>
    <mergeCell ref="A7:H7"/>
    <mergeCell ref="A8:H8"/>
    <mergeCell ref="B27:E27"/>
  </mergeCells>
  <pageMargins left="0.70866141732283505" right="0.70866141732283505" top="0.74803149606299202" bottom="0.74803149606299202" header="0.31496062992126" footer="0.31496062992126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9B7B-D9C8-4B81-AC95-758674851451}">
  <dimension ref="A1:J33"/>
  <sheetViews>
    <sheetView topLeftCell="A10" workbookViewId="0">
      <selection activeCell="K24" sqref="K24"/>
    </sheetView>
  </sheetViews>
  <sheetFormatPr defaultRowHeight="15" x14ac:dyDescent="0.25"/>
  <cols>
    <col min="1" max="1" width="5" customWidth="1"/>
    <col min="2" max="2" width="5.5703125" customWidth="1"/>
    <col min="3" max="3" width="30.5703125" style="139" customWidth="1"/>
    <col min="4" max="4" width="14.85546875" style="139" customWidth="1"/>
    <col min="5" max="5" width="15.5703125" style="139" customWidth="1"/>
    <col min="6" max="6" width="19.42578125" style="227" customWidth="1"/>
    <col min="7" max="8" width="17.7109375" style="227" customWidth="1"/>
    <col min="9" max="9" width="17.140625" style="227" customWidth="1"/>
    <col min="10" max="10" width="11.7109375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9" x14ac:dyDescent="0.25">
      <c r="A1" s="53" t="s">
        <v>0</v>
      </c>
      <c r="C1"/>
      <c r="D1"/>
      <c r="E1"/>
      <c r="F1" s="52"/>
      <c r="G1" s="52"/>
      <c r="H1" s="52"/>
      <c r="I1" s="52"/>
    </row>
    <row r="2" spans="1:9" ht="15.75" customHeight="1" x14ac:dyDescent="0.25">
      <c r="A2" t="s">
        <v>43</v>
      </c>
      <c r="C2"/>
    </row>
    <row r="3" spans="1:9" ht="16.5" customHeight="1" x14ac:dyDescent="0.25">
      <c r="A3" s="1" t="s">
        <v>44</v>
      </c>
      <c r="C3"/>
    </row>
    <row r="4" spans="1:9" x14ac:dyDescent="0.25">
      <c r="B4" s="2"/>
    </row>
    <row r="6" spans="1:9" x14ac:dyDescent="0.25">
      <c r="A6" s="408" t="s">
        <v>1</v>
      </c>
      <c r="B6" s="408"/>
      <c r="C6" s="408"/>
      <c r="D6" s="408"/>
      <c r="E6" s="408"/>
      <c r="F6" s="408"/>
      <c r="G6" s="408"/>
      <c r="H6" s="408"/>
      <c r="I6" s="408"/>
    </row>
    <row r="7" spans="1:9" x14ac:dyDescent="0.25">
      <c r="A7" s="409" t="s">
        <v>104</v>
      </c>
      <c r="B7" s="409"/>
      <c r="C7" s="409"/>
      <c r="D7" s="409"/>
      <c r="E7" s="409"/>
      <c r="F7" s="409"/>
      <c r="G7" s="409"/>
      <c r="H7" s="409"/>
      <c r="I7" s="409"/>
    </row>
    <row r="8" spans="1:9" s="52" customFormat="1" x14ac:dyDescent="0.25">
      <c r="A8" s="410" t="s">
        <v>91</v>
      </c>
      <c r="B8" s="410"/>
      <c r="C8" s="410"/>
      <c r="D8" s="410"/>
      <c r="E8" s="410"/>
      <c r="F8" s="410"/>
      <c r="G8" s="410"/>
      <c r="H8" s="410"/>
      <c r="I8" s="410"/>
    </row>
    <row r="9" spans="1:9" ht="15.75" thickBot="1" x14ac:dyDescent="0.3">
      <c r="A9" s="52"/>
      <c r="B9" s="3"/>
      <c r="C9" s="358"/>
      <c r="D9" s="345"/>
      <c r="E9" s="227" t="s">
        <v>107</v>
      </c>
    </row>
    <row r="10" spans="1:9" ht="38.25" customHeight="1" thickBot="1" x14ac:dyDescent="0.3">
      <c r="B10" s="97" t="s">
        <v>2</v>
      </c>
      <c r="C10" s="101" t="s">
        <v>3</v>
      </c>
      <c r="D10" s="95" t="s">
        <v>77</v>
      </c>
      <c r="E10" s="96" t="s">
        <v>78</v>
      </c>
      <c r="F10" s="366" t="s">
        <v>89</v>
      </c>
      <c r="G10" s="96" t="s">
        <v>105</v>
      </c>
      <c r="H10" s="96" t="s">
        <v>116</v>
      </c>
      <c r="I10" s="134" t="s">
        <v>106</v>
      </c>
    </row>
    <row r="11" spans="1:9" s="2" customFormat="1" ht="12" thickBot="1" x14ac:dyDescent="0.25">
      <c r="B11" s="229">
        <v>0</v>
      </c>
      <c r="C11" s="230">
        <v>1</v>
      </c>
      <c r="D11" s="231">
        <v>2</v>
      </c>
      <c r="E11" s="232">
        <v>3</v>
      </c>
      <c r="F11" s="365">
        <v>4</v>
      </c>
      <c r="G11" s="339">
        <v>6</v>
      </c>
      <c r="H11" s="339"/>
      <c r="I11" s="233" t="s">
        <v>90</v>
      </c>
    </row>
    <row r="12" spans="1:9" s="2" customFormat="1" ht="12.75" x14ac:dyDescent="0.2">
      <c r="B12" s="98" t="s">
        <v>4</v>
      </c>
      <c r="C12" s="369" t="s">
        <v>5</v>
      </c>
      <c r="D12" s="5"/>
      <c r="E12" s="5"/>
      <c r="F12" s="370">
        <v>0</v>
      </c>
      <c r="G12" s="370"/>
      <c r="H12" s="370"/>
      <c r="I12" s="372"/>
    </row>
    <row r="13" spans="1:9" x14ac:dyDescent="0.25">
      <c r="B13" s="99"/>
      <c r="C13" s="102" t="s">
        <v>6</v>
      </c>
      <c r="D13" s="7">
        <v>40</v>
      </c>
      <c r="E13" s="7">
        <f>453+613+520+49</f>
        <v>1635</v>
      </c>
      <c r="F13" s="341">
        <v>683306</v>
      </c>
      <c r="G13" s="341">
        <f>333320</f>
        <v>333320</v>
      </c>
      <c r="H13" s="341">
        <v>31409</v>
      </c>
      <c r="I13" s="16">
        <f>F13+G13+H13</f>
        <v>1048035</v>
      </c>
    </row>
    <row r="14" spans="1:9" x14ac:dyDescent="0.25">
      <c r="B14" s="99"/>
      <c r="C14" s="102" t="s">
        <v>7</v>
      </c>
      <c r="D14" s="7">
        <v>0</v>
      </c>
      <c r="E14" s="355">
        <v>0</v>
      </c>
      <c r="F14" s="341">
        <v>0</v>
      </c>
      <c r="G14" s="341">
        <v>0</v>
      </c>
      <c r="H14" s="341">
        <v>0</v>
      </c>
      <c r="I14" s="16">
        <f t="shared" ref="I14:I15" si="0">G14+H14</f>
        <v>0</v>
      </c>
    </row>
    <row r="15" spans="1:9" x14ac:dyDescent="0.25">
      <c r="B15" s="99"/>
      <c r="C15" s="102" t="s">
        <v>8</v>
      </c>
      <c r="D15" s="7">
        <f>1-1</f>
        <v>0</v>
      </c>
      <c r="E15" s="7">
        <v>0</v>
      </c>
      <c r="F15" s="341">
        <v>0</v>
      </c>
      <c r="G15" s="341">
        <v>0</v>
      </c>
      <c r="H15" s="341">
        <v>0</v>
      </c>
      <c r="I15" s="16">
        <f t="shared" si="0"/>
        <v>0</v>
      </c>
    </row>
    <row r="16" spans="1:9" s="11" customFormat="1" x14ac:dyDescent="0.25">
      <c r="B16" s="104"/>
      <c r="C16" s="105" t="s">
        <v>9</v>
      </c>
      <c r="D16" s="108">
        <f>SUM(D13:D15)</f>
        <v>40</v>
      </c>
      <c r="E16" s="9" t="s">
        <v>14</v>
      </c>
      <c r="F16" s="359">
        <f t="shared" ref="F16:I16" si="1">SUM(F13:F15)</f>
        <v>683306</v>
      </c>
      <c r="G16" s="362">
        <f t="shared" si="1"/>
        <v>333320</v>
      </c>
      <c r="H16" s="362">
        <f>SUM(H13:H15)</f>
        <v>31409</v>
      </c>
      <c r="I16" s="136">
        <f t="shared" si="1"/>
        <v>1048035</v>
      </c>
    </row>
    <row r="17" spans="2:10" x14ac:dyDescent="0.25">
      <c r="B17" s="6" t="s">
        <v>10</v>
      </c>
      <c r="C17" s="106" t="s">
        <v>11</v>
      </c>
      <c r="D17" s="7"/>
      <c r="E17" s="7"/>
      <c r="F17" s="360"/>
      <c r="G17" s="360"/>
      <c r="H17" s="360"/>
      <c r="I17" s="191"/>
    </row>
    <row r="18" spans="2:10" x14ac:dyDescent="0.25">
      <c r="B18" s="6"/>
      <c r="C18" s="63" t="s">
        <v>6</v>
      </c>
      <c r="D18" s="12">
        <v>92</v>
      </c>
      <c r="E18" s="130">
        <f>1075+1272+1196</f>
        <v>3543</v>
      </c>
      <c r="F18" s="361">
        <v>1504427</v>
      </c>
      <c r="G18" s="341">
        <f>92*641*13</f>
        <v>766636</v>
      </c>
      <c r="H18" s="341">
        <v>0</v>
      </c>
      <c r="I18" s="16">
        <f>F18+G18+H18</f>
        <v>2271063</v>
      </c>
    </row>
    <row r="19" spans="2:10" x14ac:dyDescent="0.25">
      <c r="B19" s="6"/>
      <c r="C19" s="63" t="s">
        <v>7</v>
      </c>
      <c r="D19" s="12">
        <v>0</v>
      </c>
      <c r="E19" s="130">
        <v>0</v>
      </c>
      <c r="F19" s="341">
        <v>0</v>
      </c>
      <c r="G19" s="341">
        <v>0</v>
      </c>
      <c r="H19" s="341">
        <v>0</v>
      </c>
      <c r="I19" s="16">
        <f t="shared" ref="I19:I20" si="2">F19+G19+H19</f>
        <v>0</v>
      </c>
    </row>
    <row r="20" spans="2:10" x14ac:dyDescent="0.25">
      <c r="B20" s="6"/>
      <c r="C20" s="63" t="s">
        <v>12</v>
      </c>
      <c r="D20" s="12">
        <v>16</v>
      </c>
      <c r="E20" s="130">
        <f>148+232+208</f>
        <v>588</v>
      </c>
      <c r="F20" s="341">
        <v>272080</v>
      </c>
      <c r="G20" s="341">
        <f>16*716*13</f>
        <v>148928</v>
      </c>
      <c r="H20" s="341">
        <v>0</v>
      </c>
      <c r="I20" s="16">
        <f t="shared" si="2"/>
        <v>421008</v>
      </c>
    </row>
    <row r="21" spans="2:10" s="11" customFormat="1" x14ac:dyDescent="0.25">
      <c r="B21" s="109"/>
      <c r="C21" s="107" t="s">
        <v>9</v>
      </c>
      <c r="D21" s="108">
        <f>SUM(D18:D20)</f>
        <v>108</v>
      </c>
      <c r="E21" s="108" t="s">
        <v>14</v>
      </c>
      <c r="F21" s="362">
        <f t="shared" ref="F21:G21" si="3">SUM(F18:F20)</f>
        <v>1776507</v>
      </c>
      <c r="G21" s="362">
        <f t="shared" si="3"/>
        <v>915564</v>
      </c>
      <c r="H21" s="362">
        <f>SUM(H18:H20)</f>
        <v>0</v>
      </c>
      <c r="I21" s="136">
        <f>SUM(I18:I20)</f>
        <v>2692071</v>
      </c>
    </row>
    <row r="22" spans="2:10" s="11" customFormat="1" x14ac:dyDescent="0.25">
      <c r="B22" s="109" t="s">
        <v>60</v>
      </c>
      <c r="C22" s="107" t="s">
        <v>59</v>
      </c>
      <c r="D22" s="108"/>
      <c r="E22" s="108"/>
      <c r="F22" s="363"/>
      <c r="G22" s="363"/>
      <c r="H22" s="363"/>
      <c r="I22" s="192"/>
    </row>
    <row r="23" spans="2:10" s="11" customFormat="1" x14ac:dyDescent="0.25">
      <c r="B23" s="6"/>
      <c r="C23" s="63" t="s">
        <v>6</v>
      </c>
      <c r="D23" s="7">
        <v>70</v>
      </c>
      <c r="E23" s="7">
        <f>781+1024+910</f>
        <v>2715</v>
      </c>
      <c r="F23" s="343">
        <v>1157005</v>
      </c>
      <c r="G23" s="343">
        <f>D23*641*13</f>
        <v>583310</v>
      </c>
      <c r="H23" s="343">
        <v>0</v>
      </c>
      <c r="I23" s="135">
        <f>F23+G23</f>
        <v>1740315</v>
      </c>
    </row>
    <row r="24" spans="2:10" s="11" customFormat="1" x14ac:dyDescent="0.25">
      <c r="B24" s="235"/>
      <c r="C24" s="63" t="s">
        <v>12</v>
      </c>
      <c r="D24" s="7">
        <v>10</v>
      </c>
      <c r="E24" s="236">
        <f>113+153+130</f>
        <v>396</v>
      </c>
      <c r="F24" s="354">
        <v>190456</v>
      </c>
      <c r="G24" s="343">
        <f>D24*716*13</f>
        <v>93080</v>
      </c>
      <c r="H24" s="343">
        <v>0</v>
      </c>
      <c r="I24" s="135">
        <f>F24+G24</f>
        <v>283536</v>
      </c>
    </row>
    <row r="25" spans="2:10" s="11" customFormat="1" ht="15.75" thickBot="1" x14ac:dyDescent="0.3">
      <c r="B25" s="110"/>
      <c r="C25" s="64" t="s">
        <v>9</v>
      </c>
      <c r="D25" s="13">
        <f>SUM(D23:D24)</f>
        <v>80</v>
      </c>
      <c r="E25" s="195"/>
      <c r="F25" s="373">
        <f>SUM(F23:F24)</f>
        <v>1347461</v>
      </c>
      <c r="G25" s="374">
        <f>SUM(G23:G24)</f>
        <v>676390</v>
      </c>
      <c r="H25" s="373">
        <f>SUM(H23:H24)</f>
        <v>0</v>
      </c>
      <c r="I25" s="196">
        <f>SUM(I23:I24)</f>
        <v>2023851</v>
      </c>
    </row>
    <row r="26" spans="2:10" s="14" customFormat="1" ht="15.75" thickBot="1" x14ac:dyDescent="0.25">
      <c r="B26" s="100"/>
      <c r="C26" s="297" t="s">
        <v>13</v>
      </c>
      <c r="D26" s="298">
        <f>D16+D21+D25</f>
        <v>228</v>
      </c>
      <c r="E26" s="238" t="s">
        <v>14</v>
      </c>
      <c r="F26" s="342">
        <f t="shared" ref="F26:I26" si="4">F16+F21+F25</f>
        <v>3807274</v>
      </c>
      <c r="G26" s="342">
        <f t="shared" si="4"/>
        <v>1925274</v>
      </c>
      <c r="H26" s="342">
        <f>H16+H21+H25</f>
        <v>31409</v>
      </c>
      <c r="I26" s="299">
        <f t="shared" si="4"/>
        <v>5763957</v>
      </c>
      <c r="J26" s="246"/>
    </row>
    <row r="27" spans="2:10" x14ac:dyDescent="0.25">
      <c r="D27" s="111"/>
      <c r="F27" s="81"/>
      <c r="G27" s="81"/>
      <c r="H27" s="81"/>
      <c r="I27" s="81"/>
    </row>
    <row r="28" spans="2:10" x14ac:dyDescent="0.25">
      <c r="D28" s="111"/>
      <c r="F28" s="81"/>
      <c r="G28" s="81"/>
      <c r="H28" s="81"/>
      <c r="I28" s="81"/>
    </row>
    <row r="29" spans="2:10" x14ac:dyDescent="0.25">
      <c r="D29" s="111"/>
      <c r="F29" s="81"/>
      <c r="G29" s="81" t="s">
        <v>44</v>
      </c>
      <c r="H29" s="81"/>
      <c r="I29" s="81"/>
    </row>
    <row r="30" spans="2:10" x14ac:dyDescent="0.25">
      <c r="C30" s="46" t="s">
        <v>45</v>
      </c>
      <c r="F30" s="51"/>
      <c r="G30" s="139" t="s">
        <v>46</v>
      </c>
      <c r="H30" s="139"/>
      <c r="I30" s="139"/>
    </row>
    <row r="31" spans="2:10" x14ac:dyDescent="0.25">
      <c r="C31" s="139" t="s">
        <v>48</v>
      </c>
      <c r="F31" s="51"/>
      <c r="G31" s="17"/>
      <c r="H31" s="17"/>
      <c r="I31" s="17"/>
    </row>
    <row r="32" spans="2:10" x14ac:dyDescent="0.25">
      <c r="C32"/>
    </row>
    <row r="33" spans="2:9" x14ac:dyDescent="0.25">
      <c r="B33" s="139"/>
      <c r="F33" s="51"/>
      <c r="G33" s="51"/>
      <c r="H33" s="51"/>
      <c r="I33" s="51"/>
    </row>
  </sheetData>
  <mergeCells count="3">
    <mergeCell ref="A6:I6"/>
    <mergeCell ref="A7:I7"/>
    <mergeCell ref="A8:I8"/>
  </mergeCells>
  <pageMargins left="0.70866141732283505" right="0.70866141732283505" top="0.74803149606299202" bottom="0.74803149606299202" header="0.31496062992126" footer="0.31496062992126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5F2A-DA0B-4793-B90A-121552C1A951}">
  <dimension ref="A1:N25"/>
  <sheetViews>
    <sheetView topLeftCell="C1" workbookViewId="0">
      <selection activeCell="J18" sqref="J18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139" customWidth="1"/>
    <col min="6" max="6" width="34.7109375" style="139" customWidth="1"/>
    <col min="7" max="7" width="16.85546875" style="139" customWidth="1"/>
    <col min="8" max="8" width="11.5703125" style="227" customWidth="1"/>
    <col min="9" max="9" width="20.85546875" customWidth="1"/>
    <col min="12" max="12" width="12.7109375" bestFit="1" customWidth="1"/>
    <col min="14" max="14" width="10.140625" bestFit="1" customWidth="1"/>
    <col min="239" max="239" width="5" customWidth="1"/>
    <col min="240" max="240" width="29.85546875" customWidth="1"/>
    <col min="241" max="241" width="8.5703125" customWidth="1"/>
    <col min="242" max="242" width="11.85546875" customWidth="1"/>
    <col min="243" max="243" width="13" customWidth="1"/>
    <col min="244" max="244" width="11.7109375" customWidth="1"/>
    <col min="245" max="245" width="11.7109375" bestFit="1" customWidth="1"/>
    <col min="246" max="246" width="11.7109375" customWidth="1"/>
    <col min="247" max="247" width="12.5703125" customWidth="1"/>
    <col min="248" max="248" width="11.7109375" bestFit="1" customWidth="1"/>
    <col min="495" max="495" width="5" customWidth="1"/>
    <col min="496" max="496" width="29.85546875" customWidth="1"/>
    <col min="497" max="497" width="8.5703125" customWidth="1"/>
    <col min="498" max="498" width="11.85546875" customWidth="1"/>
    <col min="499" max="499" width="13" customWidth="1"/>
    <col min="500" max="500" width="11.7109375" customWidth="1"/>
    <col min="501" max="501" width="11.7109375" bestFit="1" customWidth="1"/>
    <col min="502" max="502" width="11.7109375" customWidth="1"/>
    <col min="503" max="503" width="12.5703125" customWidth="1"/>
    <col min="504" max="504" width="11.7109375" bestFit="1" customWidth="1"/>
    <col min="751" max="751" width="5" customWidth="1"/>
    <col min="752" max="752" width="29.85546875" customWidth="1"/>
    <col min="753" max="753" width="8.5703125" customWidth="1"/>
    <col min="754" max="754" width="11.85546875" customWidth="1"/>
    <col min="755" max="755" width="13" customWidth="1"/>
    <col min="756" max="756" width="11.7109375" customWidth="1"/>
    <col min="757" max="757" width="11.7109375" bestFit="1" customWidth="1"/>
    <col min="758" max="758" width="11.7109375" customWidth="1"/>
    <col min="759" max="759" width="12.5703125" customWidth="1"/>
    <col min="760" max="760" width="11.7109375" bestFit="1" customWidth="1"/>
    <col min="1007" max="1007" width="5" customWidth="1"/>
    <col min="1008" max="1008" width="29.85546875" customWidth="1"/>
    <col min="1009" max="1009" width="8.5703125" customWidth="1"/>
    <col min="1010" max="1010" width="11.85546875" customWidth="1"/>
    <col min="1011" max="1011" width="13" customWidth="1"/>
    <col min="1012" max="1012" width="11.7109375" customWidth="1"/>
    <col min="1013" max="1013" width="11.7109375" bestFit="1" customWidth="1"/>
    <col min="1014" max="1014" width="11.7109375" customWidth="1"/>
    <col min="1015" max="1015" width="12.5703125" customWidth="1"/>
    <col min="1016" max="1016" width="11.7109375" bestFit="1" customWidth="1"/>
    <col min="1263" max="1263" width="5" customWidth="1"/>
    <col min="1264" max="1264" width="29.85546875" customWidth="1"/>
    <col min="1265" max="1265" width="8.5703125" customWidth="1"/>
    <col min="1266" max="1266" width="11.85546875" customWidth="1"/>
    <col min="1267" max="1267" width="13" customWidth="1"/>
    <col min="1268" max="1268" width="11.7109375" customWidth="1"/>
    <col min="1269" max="1269" width="11.7109375" bestFit="1" customWidth="1"/>
    <col min="1270" max="1270" width="11.7109375" customWidth="1"/>
    <col min="1271" max="1271" width="12.5703125" customWidth="1"/>
    <col min="1272" max="1272" width="11.7109375" bestFit="1" customWidth="1"/>
    <col min="1519" max="1519" width="5" customWidth="1"/>
    <col min="1520" max="1520" width="29.85546875" customWidth="1"/>
    <col min="1521" max="1521" width="8.5703125" customWidth="1"/>
    <col min="1522" max="1522" width="11.85546875" customWidth="1"/>
    <col min="1523" max="1523" width="13" customWidth="1"/>
    <col min="1524" max="1524" width="11.7109375" customWidth="1"/>
    <col min="1525" max="1525" width="11.7109375" bestFit="1" customWidth="1"/>
    <col min="1526" max="1526" width="11.7109375" customWidth="1"/>
    <col min="1527" max="1527" width="12.5703125" customWidth="1"/>
    <col min="1528" max="1528" width="11.7109375" bestFit="1" customWidth="1"/>
    <col min="1775" max="1775" width="5" customWidth="1"/>
    <col min="1776" max="1776" width="29.85546875" customWidth="1"/>
    <col min="1777" max="1777" width="8.5703125" customWidth="1"/>
    <col min="1778" max="1778" width="11.85546875" customWidth="1"/>
    <col min="1779" max="1779" width="13" customWidth="1"/>
    <col min="1780" max="1780" width="11.7109375" customWidth="1"/>
    <col min="1781" max="1781" width="11.7109375" bestFit="1" customWidth="1"/>
    <col min="1782" max="1782" width="11.7109375" customWidth="1"/>
    <col min="1783" max="1783" width="12.5703125" customWidth="1"/>
    <col min="1784" max="1784" width="11.7109375" bestFit="1" customWidth="1"/>
    <col min="2031" max="2031" width="5" customWidth="1"/>
    <col min="2032" max="2032" width="29.85546875" customWidth="1"/>
    <col min="2033" max="2033" width="8.5703125" customWidth="1"/>
    <col min="2034" max="2034" width="11.85546875" customWidth="1"/>
    <col min="2035" max="2035" width="13" customWidth="1"/>
    <col min="2036" max="2036" width="11.7109375" customWidth="1"/>
    <col min="2037" max="2037" width="11.7109375" bestFit="1" customWidth="1"/>
    <col min="2038" max="2038" width="11.7109375" customWidth="1"/>
    <col min="2039" max="2039" width="12.5703125" customWidth="1"/>
    <col min="2040" max="2040" width="11.7109375" bestFit="1" customWidth="1"/>
    <col min="2287" max="2287" width="5" customWidth="1"/>
    <col min="2288" max="2288" width="29.85546875" customWidth="1"/>
    <col min="2289" max="2289" width="8.5703125" customWidth="1"/>
    <col min="2290" max="2290" width="11.85546875" customWidth="1"/>
    <col min="2291" max="2291" width="13" customWidth="1"/>
    <col min="2292" max="2292" width="11.7109375" customWidth="1"/>
    <col min="2293" max="2293" width="11.7109375" bestFit="1" customWidth="1"/>
    <col min="2294" max="2294" width="11.7109375" customWidth="1"/>
    <col min="2295" max="2295" width="12.5703125" customWidth="1"/>
    <col min="2296" max="2296" width="11.7109375" bestFit="1" customWidth="1"/>
    <col min="2543" max="2543" width="5" customWidth="1"/>
    <col min="2544" max="2544" width="29.85546875" customWidth="1"/>
    <col min="2545" max="2545" width="8.5703125" customWidth="1"/>
    <col min="2546" max="2546" width="11.85546875" customWidth="1"/>
    <col min="2547" max="2547" width="13" customWidth="1"/>
    <col min="2548" max="2548" width="11.7109375" customWidth="1"/>
    <col min="2549" max="2549" width="11.7109375" bestFit="1" customWidth="1"/>
    <col min="2550" max="2550" width="11.7109375" customWidth="1"/>
    <col min="2551" max="2551" width="12.5703125" customWidth="1"/>
    <col min="2552" max="2552" width="11.7109375" bestFit="1" customWidth="1"/>
    <col min="2799" max="2799" width="5" customWidth="1"/>
    <col min="2800" max="2800" width="29.85546875" customWidth="1"/>
    <col min="2801" max="2801" width="8.5703125" customWidth="1"/>
    <col min="2802" max="2802" width="11.85546875" customWidth="1"/>
    <col min="2803" max="2803" width="13" customWidth="1"/>
    <col min="2804" max="2804" width="11.7109375" customWidth="1"/>
    <col min="2805" max="2805" width="11.7109375" bestFit="1" customWidth="1"/>
    <col min="2806" max="2806" width="11.7109375" customWidth="1"/>
    <col min="2807" max="2807" width="12.5703125" customWidth="1"/>
    <col min="2808" max="2808" width="11.7109375" bestFit="1" customWidth="1"/>
    <col min="3055" max="3055" width="5" customWidth="1"/>
    <col min="3056" max="3056" width="29.85546875" customWidth="1"/>
    <col min="3057" max="3057" width="8.5703125" customWidth="1"/>
    <col min="3058" max="3058" width="11.85546875" customWidth="1"/>
    <col min="3059" max="3059" width="13" customWidth="1"/>
    <col min="3060" max="3060" width="11.7109375" customWidth="1"/>
    <col min="3061" max="3061" width="11.7109375" bestFit="1" customWidth="1"/>
    <col min="3062" max="3062" width="11.7109375" customWidth="1"/>
    <col min="3063" max="3063" width="12.5703125" customWidth="1"/>
    <col min="3064" max="3064" width="11.7109375" bestFit="1" customWidth="1"/>
    <col min="3311" max="3311" width="5" customWidth="1"/>
    <col min="3312" max="3312" width="29.85546875" customWidth="1"/>
    <col min="3313" max="3313" width="8.5703125" customWidth="1"/>
    <col min="3314" max="3314" width="11.85546875" customWidth="1"/>
    <col min="3315" max="3315" width="13" customWidth="1"/>
    <col min="3316" max="3316" width="11.7109375" customWidth="1"/>
    <col min="3317" max="3317" width="11.7109375" bestFit="1" customWidth="1"/>
    <col min="3318" max="3318" width="11.7109375" customWidth="1"/>
    <col min="3319" max="3319" width="12.5703125" customWidth="1"/>
    <col min="3320" max="3320" width="11.7109375" bestFit="1" customWidth="1"/>
    <col min="3567" max="3567" width="5" customWidth="1"/>
    <col min="3568" max="3568" width="29.85546875" customWidth="1"/>
    <col min="3569" max="3569" width="8.5703125" customWidth="1"/>
    <col min="3570" max="3570" width="11.85546875" customWidth="1"/>
    <col min="3571" max="3571" width="13" customWidth="1"/>
    <col min="3572" max="3572" width="11.7109375" customWidth="1"/>
    <col min="3573" max="3573" width="11.7109375" bestFit="1" customWidth="1"/>
    <col min="3574" max="3574" width="11.7109375" customWidth="1"/>
    <col min="3575" max="3575" width="12.5703125" customWidth="1"/>
    <col min="3576" max="3576" width="11.7109375" bestFit="1" customWidth="1"/>
    <col min="3823" max="3823" width="5" customWidth="1"/>
    <col min="3824" max="3824" width="29.85546875" customWidth="1"/>
    <col min="3825" max="3825" width="8.5703125" customWidth="1"/>
    <col min="3826" max="3826" width="11.85546875" customWidth="1"/>
    <col min="3827" max="3827" width="13" customWidth="1"/>
    <col min="3828" max="3828" width="11.7109375" customWidth="1"/>
    <col min="3829" max="3829" width="11.7109375" bestFit="1" customWidth="1"/>
    <col min="3830" max="3830" width="11.7109375" customWidth="1"/>
    <col min="3831" max="3831" width="12.5703125" customWidth="1"/>
    <col min="3832" max="3832" width="11.7109375" bestFit="1" customWidth="1"/>
    <col min="4079" max="4079" width="5" customWidth="1"/>
    <col min="4080" max="4080" width="29.85546875" customWidth="1"/>
    <col min="4081" max="4081" width="8.5703125" customWidth="1"/>
    <col min="4082" max="4082" width="11.85546875" customWidth="1"/>
    <col min="4083" max="4083" width="13" customWidth="1"/>
    <col min="4084" max="4084" width="11.7109375" customWidth="1"/>
    <col min="4085" max="4085" width="11.7109375" bestFit="1" customWidth="1"/>
    <col min="4086" max="4086" width="11.7109375" customWidth="1"/>
    <col min="4087" max="4087" width="12.5703125" customWidth="1"/>
    <col min="4088" max="4088" width="11.7109375" bestFit="1" customWidth="1"/>
    <col min="4335" max="4335" width="5" customWidth="1"/>
    <col min="4336" max="4336" width="29.85546875" customWidth="1"/>
    <col min="4337" max="4337" width="8.5703125" customWidth="1"/>
    <col min="4338" max="4338" width="11.85546875" customWidth="1"/>
    <col min="4339" max="4339" width="13" customWidth="1"/>
    <col min="4340" max="4340" width="11.7109375" customWidth="1"/>
    <col min="4341" max="4341" width="11.7109375" bestFit="1" customWidth="1"/>
    <col min="4342" max="4342" width="11.7109375" customWidth="1"/>
    <col min="4343" max="4343" width="12.5703125" customWidth="1"/>
    <col min="4344" max="4344" width="11.7109375" bestFit="1" customWidth="1"/>
    <col min="4591" max="4591" width="5" customWidth="1"/>
    <col min="4592" max="4592" width="29.85546875" customWidth="1"/>
    <col min="4593" max="4593" width="8.5703125" customWidth="1"/>
    <col min="4594" max="4594" width="11.85546875" customWidth="1"/>
    <col min="4595" max="4595" width="13" customWidth="1"/>
    <col min="4596" max="4596" width="11.7109375" customWidth="1"/>
    <col min="4597" max="4597" width="11.7109375" bestFit="1" customWidth="1"/>
    <col min="4598" max="4598" width="11.7109375" customWidth="1"/>
    <col min="4599" max="4599" width="12.5703125" customWidth="1"/>
    <col min="4600" max="4600" width="11.7109375" bestFit="1" customWidth="1"/>
    <col min="4847" max="4847" width="5" customWidth="1"/>
    <col min="4848" max="4848" width="29.85546875" customWidth="1"/>
    <col min="4849" max="4849" width="8.5703125" customWidth="1"/>
    <col min="4850" max="4850" width="11.85546875" customWidth="1"/>
    <col min="4851" max="4851" width="13" customWidth="1"/>
    <col min="4852" max="4852" width="11.7109375" customWidth="1"/>
    <col min="4853" max="4853" width="11.7109375" bestFit="1" customWidth="1"/>
    <col min="4854" max="4854" width="11.7109375" customWidth="1"/>
    <col min="4855" max="4855" width="12.5703125" customWidth="1"/>
    <col min="4856" max="4856" width="11.7109375" bestFit="1" customWidth="1"/>
    <col min="5103" max="5103" width="5" customWidth="1"/>
    <col min="5104" max="5104" width="29.85546875" customWidth="1"/>
    <col min="5105" max="5105" width="8.5703125" customWidth="1"/>
    <col min="5106" max="5106" width="11.85546875" customWidth="1"/>
    <col min="5107" max="5107" width="13" customWidth="1"/>
    <col min="5108" max="5108" width="11.7109375" customWidth="1"/>
    <col min="5109" max="5109" width="11.7109375" bestFit="1" customWidth="1"/>
    <col min="5110" max="5110" width="11.7109375" customWidth="1"/>
    <col min="5111" max="5111" width="12.5703125" customWidth="1"/>
    <col min="5112" max="5112" width="11.7109375" bestFit="1" customWidth="1"/>
    <col min="5359" max="5359" width="5" customWidth="1"/>
    <col min="5360" max="5360" width="29.85546875" customWidth="1"/>
    <col min="5361" max="5361" width="8.5703125" customWidth="1"/>
    <col min="5362" max="5362" width="11.85546875" customWidth="1"/>
    <col min="5363" max="5363" width="13" customWidth="1"/>
    <col min="5364" max="5364" width="11.7109375" customWidth="1"/>
    <col min="5365" max="5365" width="11.7109375" bestFit="1" customWidth="1"/>
    <col min="5366" max="5366" width="11.7109375" customWidth="1"/>
    <col min="5367" max="5367" width="12.5703125" customWidth="1"/>
    <col min="5368" max="5368" width="11.7109375" bestFit="1" customWidth="1"/>
    <col min="5615" max="5615" width="5" customWidth="1"/>
    <col min="5616" max="5616" width="29.85546875" customWidth="1"/>
    <col min="5617" max="5617" width="8.5703125" customWidth="1"/>
    <col min="5618" max="5618" width="11.85546875" customWidth="1"/>
    <col min="5619" max="5619" width="13" customWidth="1"/>
    <col min="5620" max="5620" width="11.7109375" customWidth="1"/>
    <col min="5621" max="5621" width="11.7109375" bestFit="1" customWidth="1"/>
    <col min="5622" max="5622" width="11.7109375" customWidth="1"/>
    <col min="5623" max="5623" width="12.5703125" customWidth="1"/>
    <col min="5624" max="5624" width="11.7109375" bestFit="1" customWidth="1"/>
    <col min="5871" max="5871" width="5" customWidth="1"/>
    <col min="5872" max="5872" width="29.85546875" customWidth="1"/>
    <col min="5873" max="5873" width="8.5703125" customWidth="1"/>
    <col min="5874" max="5874" width="11.85546875" customWidth="1"/>
    <col min="5875" max="5875" width="13" customWidth="1"/>
    <col min="5876" max="5876" width="11.7109375" customWidth="1"/>
    <col min="5877" max="5877" width="11.7109375" bestFit="1" customWidth="1"/>
    <col min="5878" max="5878" width="11.7109375" customWidth="1"/>
    <col min="5879" max="5879" width="12.5703125" customWidth="1"/>
    <col min="5880" max="5880" width="11.7109375" bestFit="1" customWidth="1"/>
    <col min="6127" max="6127" width="5" customWidth="1"/>
    <col min="6128" max="6128" width="29.85546875" customWidth="1"/>
    <col min="6129" max="6129" width="8.5703125" customWidth="1"/>
    <col min="6130" max="6130" width="11.85546875" customWidth="1"/>
    <col min="6131" max="6131" width="13" customWidth="1"/>
    <col min="6132" max="6132" width="11.7109375" customWidth="1"/>
    <col min="6133" max="6133" width="11.7109375" bestFit="1" customWidth="1"/>
    <col min="6134" max="6134" width="11.7109375" customWidth="1"/>
    <col min="6135" max="6135" width="12.5703125" customWidth="1"/>
    <col min="6136" max="6136" width="11.7109375" bestFit="1" customWidth="1"/>
    <col min="6383" max="6383" width="5" customWidth="1"/>
    <col min="6384" max="6384" width="29.85546875" customWidth="1"/>
    <col min="6385" max="6385" width="8.5703125" customWidth="1"/>
    <col min="6386" max="6386" width="11.85546875" customWidth="1"/>
    <col min="6387" max="6387" width="13" customWidth="1"/>
    <col min="6388" max="6388" width="11.7109375" customWidth="1"/>
    <col min="6389" max="6389" width="11.7109375" bestFit="1" customWidth="1"/>
    <col min="6390" max="6390" width="11.7109375" customWidth="1"/>
    <col min="6391" max="6391" width="12.5703125" customWidth="1"/>
    <col min="6392" max="6392" width="11.7109375" bestFit="1" customWidth="1"/>
    <col min="6639" max="6639" width="5" customWidth="1"/>
    <col min="6640" max="6640" width="29.85546875" customWidth="1"/>
    <col min="6641" max="6641" width="8.5703125" customWidth="1"/>
    <col min="6642" max="6642" width="11.85546875" customWidth="1"/>
    <col min="6643" max="6643" width="13" customWidth="1"/>
    <col min="6644" max="6644" width="11.7109375" customWidth="1"/>
    <col min="6645" max="6645" width="11.7109375" bestFit="1" customWidth="1"/>
    <col min="6646" max="6646" width="11.7109375" customWidth="1"/>
    <col min="6647" max="6647" width="12.5703125" customWidth="1"/>
    <col min="6648" max="6648" width="11.7109375" bestFit="1" customWidth="1"/>
    <col min="6895" max="6895" width="5" customWidth="1"/>
    <col min="6896" max="6896" width="29.85546875" customWidth="1"/>
    <col min="6897" max="6897" width="8.5703125" customWidth="1"/>
    <col min="6898" max="6898" width="11.85546875" customWidth="1"/>
    <col min="6899" max="6899" width="13" customWidth="1"/>
    <col min="6900" max="6900" width="11.7109375" customWidth="1"/>
    <col min="6901" max="6901" width="11.7109375" bestFit="1" customWidth="1"/>
    <col min="6902" max="6902" width="11.7109375" customWidth="1"/>
    <col min="6903" max="6903" width="12.5703125" customWidth="1"/>
    <col min="6904" max="6904" width="11.7109375" bestFit="1" customWidth="1"/>
    <col min="7151" max="7151" width="5" customWidth="1"/>
    <col min="7152" max="7152" width="29.85546875" customWidth="1"/>
    <col min="7153" max="7153" width="8.5703125" customWidth="1"/>
    <col min="7154" max="7154" width="11.85546875" customWidth="1"/>
    <col min="7155" max="7155" width="13" customWidth="1"/>
    <col min="7156" max="7156" width="11.7109375" customWidth="1"/>
    <col min="7157" max="7157" width="11.7109375" bestFit="1" customWidth="1"/>
    <col min="7158" max="7158" width="11.7109375" customWidth="1"/>
    <col min="7159" max="7159" width="12.5703125" customWidth="1"/>
    <col min="7160" max="7160" width="11.7109375" bestFit="1" customWidth="1"/>
    <col min="7407" max="7407" width="5" customWidth="1"/>
    <col min="7408" max="7408" width="29.85546875" customWidth="1"/>
    <col min="7409" max="7409" width="8.5703125" customWidth="1"/>
    <col min="7410" max="7410" width="11.85546875" customWidth="1"/>
    <col min="7411" max="7411" width="13" customWidth="1"/>
    <col min="7412" max="7412" width="11.7109375" customWidth="1"/>
    <col min="7413" max="7413" width="11.7109375" bestFit="1" customWidth="1"/>
    <col min="7414" max="7414" width="11.7109375" customWidth="1"/>
    <col min="7415" max="7415" width="12.5703125" customWidth="1"/>
    <col min="7416" max="7416" width="11.7109375" bestFit="1" customWidth="1"/>
    <col min="7663" max="7663" width="5" customWidth="1"/>
    <col min="7664" max="7664" width="29.85546875" customWidth="1"/>
    <col min="7665" max="7665" width="8.5703125" customWidth="1"/>
    <col min="7666" max="7666" width="11.85546875" customWidth="1"/>
    <col min="7667" max="7667" width="13" customWidth="1"/>
    <col min="7668" max="7668" width="11.7109375" customWidth="1"/>
    <col min="7669" max="7669" width="11.7109375" bestFit="1" customWidth="1"/>
    <col min="7670" max="7670" width="11.7109375" customWidth="1"/>
    <col min="7671" max="7671" width="12.5703125" customWidth="1"/>
    <col min="7672" max="7672" width="11.7109375" bestFit="1" customWidth="1"/>
    <col min="7919" max="7919" width="5" customWidth="1"/>
    <col min="7920" max="7920" width="29.85546875" customWidth="1"/>
    <col min="7921" max="7921" width="8.5703125" customWidth="1"/>
    <col min="7922" max="7922" width="11.85546875" customWidth="1"/>
    <col min="7923" max="7923" width="13" customWidth="1"/>
    <col min="7924" max="7924" width="11.7109375" customWidth="1"/>
    <col min="7925" max="7925" width="11.7109375" bestFit="1" customWidth="1"/>
    <col min="7926" max="7926" width="11.7109375" customWidth="1"/>
    <col min="7927" max="7927" width="12.5703125" customWidth="1"/>
    <col min="7928" max="7928" width="11.7109375" bestFit="1" customWidth="1"/>
    <col min="8175" max="8175" width="5" customWidth="1"/>
    <col min="8176" max="8176" width="29.85546875" customWidth="1"/>
    <col min="8177" max="8177" width="8.5703125" customWidth="1"/>
    <col min="8178" max="8178" width="11.85546875" customWidth="1"/>
    <col min="8179" max="8179" width="13" customWidth="1"/>
    <col min="8180" max="8180" width="11.7109375" customWidth="1"/>
    <col min="8181" max="8181" width="11.7109375" bestFit="1" customWidth="1"/>
    <col min="8182" max="8182" width="11.7109375" customWidth="1"/>
    <col min="8183" max="8183" width="12.5703125" customWidth="1"/>
    <col min="8184" max="8184" width="11.7109375" bestFit="1" customWidth="1"/>
    <col min="8431" max="8431" width="5" customWidth="1"/>
    <col min="8432" max="8432" width="29.85546875" customWidth="1"/>
    <col min="8433" max="8433" width="8.5703125" customWidth="1"/>
    <col min="8434" max="8434" width="11.85546875" customWidth="1"/>
    <col min="8435" max="8435" width="13" customWidth="1"/>
    <col min="8436" max="8436" width="11.7109375" customWidth="1"/>
    <col min="8437" max="8437" width="11.7109375" bestFit="1" customWidth="1"/>
    <col min="8438" max="8438" width="11.7109375" customWidth="1"/>
    <col min="8439" max="8439" width="12.5703125" customWidth="1"/>
    <col min="8440" max="8440" width="11.7109375" bestFit="1" customWidth="1"/>
    <col min="8687" max="8687" width="5" customWidth="1"/>
    <col min="8688" max="8688" width="29.85546875" customWidth="1"/>
    <col min="8689" max="8689" width="8.5703125" customWidth="1"/>
    <col min="8690" max="8690" width="11.85546875" customWidth="1"/>
    <col min="8691" max="8691" width="13" customWidth="1"/>
    <col min="8692" max="8692" width="11.7109375" customWidth="1"/>
    <col min="8693" max="8693" width="11.7109375" bestFit="1" customWidth="1"/>
    <col min="8694" max="8694" width="11.7109375" customWidth="1"/>
    <col min="8695" max="8695" width="12.5703125" customWidth="1"/>
    <col min="8696" max="8696" width="11.7109375" bestFit="1" customWidth="1"/>
    <col min="8943" max="8943" width="5" customWidth="1"/>
    <col min="8944" max="8944" width="29.85546875" customWidth="1"/>
    <col min="8945" max="8945" width="8.5703125" customWidth="1"/>
    <col min="8946" max="8946" width="11.85546875" customWidth="1"/>
    <col min="8947" max="8947" width="13" customWidth="1"/>
    <col min="8948" max="8948" width="11.7109375" customWidth="1"/>
    <col min="8949" max="8949" width="11.7109375" bestFit="1" customWidth="1"/>
    <col min="8950" max="8950" width="11.7109375" customWidth="1"/>
    <col min="8951" max="8951" width="12.5703125" customWidth="1"/>
    <col min="8952" max="8952" width="11.7109375" bestFit="1" customWidth="1"/>
    <col min="9199" max="9199" width="5" customWidth="1"/>
    <col min="9200" max="9200" width="29.85546875" customWidth="1"/>
    <col min="9201" max="9201" width="8.5703125" customWidth="1"/>
    <col min="9202" max="9202" width="11.85546875" customWidth="1"/>
    <col min="9203" max="9203" width="13" customWidth="1"/>
    <col min="9204" max="9204" width="11.7109375" customWidth="1"/>
    <col min="9205" max="9205" width="11.7109375" bestFit="1" customWidth="1"/>
    <col min="9206" max="9206" width="11.7109375" customWidth="1"/>
    <col min="9207" max="9207" width="12.5703125" customWidth="1"/>
    <col min="9208" max="9208" width="11.7109375" bestFit="1" customWidth="1"/>
    <col min="9455" max="9455" width="5" customWidth="1"/>
    <col min="9456" max="9456" width="29.85546875" customWidth="1"/>
    <col min="9457" max="9457" width="8.5703125" customWidth="1"/>
    <col min="9458" max="9458" width="11.85546875" customWidth="1"/>
    <col min="9459" max="9459" width="13" customWidth="1"/>
    <col min="9460" max="9460" width="11.7109375" customWidth="1"/>
    <col min="9461" max="9461" width="11.7109375" bestFit="1" customWidth="1"/>
    <col min="9462" max="9462" width="11.7109375" customWidth="1"/>
    <col min="9463" max="9463" width="12.5703125" customWidth="1"/>
    <col min="9464" max="9464" width="11.7109375" bestFit="1" customWidth="1"/>
    <col min="9711" max="9711" width="5" customWidth="1"/>
    <col min="9712" max="9712" width="29.85546875" customWidth="1"/>
    <col min="9713" max="9713" width="8.5703125" customWidth="1"/>
    <col min="9714" max="9714" width="11.85546875" customWidth="1"/>
    <col min="9715" max="9715" width="13" customWidth="1"/>
    <col min="9716" max="9716" width="11.7109375" customWidth="1"/>
    <col min="9717" max="9717" width="11.7109375" bestFit="1" customWidth="1"/>
    <col min="9718" max="9718" width="11.7109375" customWidth="1"/>
    <col min="9719" max="9719" width="12.5703125" customWidth="1"/>
    <col min="9720" max="9720" width="11.7109375" bestFit="1" customWidth="1"/>
    <col min="9967" max="9967" width="5" customWidth="1"/>
    <col min="9968" max="9968" width="29.85546875" customWidth="1"/>
    <col min="9969" max="9969" width="8.5703125" customWidth="1"/>
    <col min="9970" max="9970" width="11.85546875" customWidth="1"/>
    <col min="9971" max="9971" width="13" customWidth="1"/>
    <col min="9972" max="9972" width="11.7109375" customWidth="1"/>
    <col min="9973" max="9973" width="11.7109375" bestFit="1" customWidth="1"/>
    <col min="9974" max="9974" width="11.7109375" customWidth="1"/>
    <col min="9975" max="9975" width="12.5703125" customWidth="1"/>
    <col min="9976" max="9976" width="11.7109375" bestFit="1" customWidth="1"/>
    <col min="10223" max="10223" width="5" customWidth="1"/>
    <col min="10224" max="10224" width="29.85546875" customWidth="1"/>
    <col min="10225" max="10225" width="8.5703125" customWidth="1"/>
    <col min="10226" max="10226" width="11.85546875" customWidth="1"/>
    <col min="10227" max="10227" width="13" customWidth="1"/>
    <col min="10228" max="10228" width="11.7109375" customWidth="1"/>
    <col min="10229" max="10229" width="11.7109375" bestFit="1" customWidth="1"/>
    <col min="10230" max="10230" width="11.7109375" customWidth="1"/>
    <col min="10231" max="10231" width="12.5703125" customWidth="1"/>
    <col min="10232" max="10232" width="11.7109375" bestFit="1" customWidth="1"/>
    <col min="10479" max="10479" width="5" customWidth="1"/>
    <col min="10480" max="10480" width="29.85546875" customWidth="1"/>
    <col min="10481" max="10481" width="8.5703125" customWidth="1"/>
    <col min="10482" max="10482" width="11.85546875" customWidth="1"/>
    <col min="10483" max="10483" width="13" customWidth="1"/>
    <col min="10484" max="10484" width="11.7109375" customWidth="1"/>
    <col min="10485" max="10485" width="11.7109375" bestFit="1" customWidth="1"/>
    <col min="10486" max="10486" width="11.7109375" customWidth="1"/>
    <col min="10487" max="10487" width="12.5703125" customWidth="1"/>
    <col min="10488" max="10488" width="11.7109375" bestFit="1" customWidth="1"/>
    <col min="10735" max="10735" width="5" customWidth="1"/>
    <col min="10736" max="10736" width="29.85546875" customWidth="1"/>
    <col min="10737" max="10737" width="8.5703125" customWidth="1"/>
    <col min="10738" max="10738" width="11.85546875" customWidth="1"/>
    <col min="10739" max="10739" width="13" customWidth="1"/>
    <col min="10740" max="10740" width="11.7109375" customWidth="1"/>
    <col min="10741" max="10741" width="11.7109375" bestFit="1" customWidth="1"/>
    <col min="10742" max="10742" width="11.7109375" customWidth="1"/>
    <col min="10743" max="10743" width="12.5703125" customWidth="1"/>
    <col min="10744" max="10744" width="11.7109375" bestFit="1" customWidth="1"/>
    <col min="10991" max="10991" width="5" customWidth="1"/>
    <col min="10992" max="10992" width="29.85546875" customWidth="1"/>
    <col min="10993" max="10993" width="8.5703125" customWidth="1"/>
    <col min="10994" max="10994" width="11.85546875" customWidth="1"/>
    <col min="10995" max="10995" width="13" customWidth="1"/>
    <col min="10996" max="10996" width="11.7109375" customWidth="1"/>
    <col min="10997" max="10997" width="11.7109375" bestFit="1" customWidth="1"/>
    <col min="10998" max="10998" width="11.7109375" customWidth="1"/>
    <col min="10999" max="10999" width="12.5703125" customWidth="1"/>
    <col min="11000" max="11000" width="11.7109375" bestFit="1" customWidth="1"/>
    <col min="11247" max="11247" width="5" customWidth="1"/>
    <col min="11248" max="11248" width="29.85546875" customWidth="1"/>
    <col min="11249" max="11249" width="8.5703125" customWidth="1"/>
    <col min="11250" max="11250" width="11.85546875" customWidth="1"/>
    <col min="11251" max="11251" width="13" customWidth="1"/>
    <col min="11252" max="11252" width="11.7109375" customWidth="1"/>
    <col min="11253" max="11253" width="11.7109375" bestFit="1" customWidth="1"/>
    <col min="11254" max="11254" width="11.7109375" customWidth="1"/>
    <col min="11255" max="11255" width="12.5703125" customWidth="1"/>
    <col min="11256" max="11256" width="11.7109375" bestFit="1" customWidth="1"/>
    <col min="11503" max="11503" width="5" customWidth="1"/>
    <col min="11504" max="11504" width="29.85546875" customWidth="1"/>
    <col min="11505" max="11505" width="8.5703125" customWidth="1"/>
    <col min="11506" max="11506" width="11.85546875" customWidth="1"/>
    <col min="11507" max="11507" width="13" customWidth="1"/>
    <col min="11508" max="11508" width="11.7109375" customWidth="1"/>
    <col min="11509" max="11509" width="11.7109375" bestFit="1" customWidth="1"/>
    <col min="11510" max="11510" width="11.7109375" customWidth="1"/>
    <col min="11511" max="11511" width="12.5703125" customWidth="1"/>
    <col min="11512" max="11512" width="11.7109375" bestFit="1" customWidth="1"/>
    <col min="11759" max="11759" width="5" customWidth="1"/>
    <col min="11760" max="11760" width="29.85546875" customWidth="1"/>
    <col min="11761" max="11761" width="8.5703125" customWidth="1"/>
    <col min="11762" max="11762" width="11.85546875" customWidth="1"/>
    <col min="11763" max="11763" width="13" customWidth="1"/>
    <col min="11764" max="11764" width="11.7109375" customWidth="1"/>
    <col min="11765" max="11765" width="11.7109375" bestFit="1" customWidth="1"/>
    <col min="11766" max="11766" width="11.7109375" customWidth="1"/>
    <col min="11767" max="11767" width="12.5703125" customWidth="1"/>
    <col min="11768" max="11768" width="11.7109375" bestFit="1" customWidth="1"/>
    <col min="12015" max="12015" width="5" customWidth="1"/>
    <col min="12016" max="12016" width="29.85546875" customWidth="1"/>
    <col min="12017" max="12017" width="8.5703125" customWidth="1"/>
    <col min="12018" max="12018" width="11.85546875" customWidth="1"/>
    <col min="12019" max="12019" width="13" customWidth="1"/>
    <col min="12020" max="12020" width="11.7109375" customWidth="1"/>
    <col min="12021" max="12021" width="11.7109375" bestFit="1" customWidth="1"/>
    <col min="12022" max="12022" width="11.7109375" customWidth="1"/>
    <col min="12023" max="12023" width="12.5703125" customWidth="1"/>
    <col min="12024" max="12024" width="11.7109375" bestFit="1" customWidth="1"/>
    <col min="12271" max="12271" width="5" customWidth="1"/>
    <col min="12272" max="12272" width="29.85546875" customWidth="1"/>
    <col min="12273" max="12273" width="8.5703125" customWidth="1"/>
    <col min="12274" max="12274" width="11.85546875" customWidth="1"/>
    <col min="12275" max="12275" width="13" customWidth="1"/>
    <col min="12276" max="12276" width="11.7109375" customWidth="1"/>
    <col min="12277" max="12277" width="11.7109375" bestFit="1" customWidth="1"/>
    <col min="12278" max="12278" width="11.7109375" customWidth="1"/>
    <col min="12279" max="12279" width="12.5703125" customWidth="1"/>
    <col min="12280" max="12280" width="11.7109375" bestFit="1" customWidth="1"/>
    <col min="12527" max="12527" width="5" customWidth="1"/>
    <col min="12528" max="12528" width="29.85546875" customWidth="1"/>
    <col min="12529" max="12529" width="8.5703125" customWidth="1"/>
    <col min="12530" max="12530" width="11.85546875" customWidth="1"/>
    <col min="12531" max="12531" width="13" customWidth="1"/>
    <col min="12532" max="12532" width="11.7109375" customWidth="1"/>
    <col min="12533" max="12533" width="11.7109375" bestFit="1" customWidth="1"/>
    <col min="12534" max="12534" width="11.7109375" customWidth="1"/>
    <col min="12535" max="12535" width="12.5703125" customWidth="1"/>
    <col min="12536" max="12536" width="11.7109375" bestFit="1" customWidth="1"/>
    <col min="12783" max="12783" width="5" customWidth="1"/>
    <col min="12784" max="12784" width="29.85546875" customWidth="1"/>
    <col min="12785" max="12785" width="8.5703125" customWidth="1"/>
    <col min="12786" max="12786" width="11.85546875" customWidth="1"/>
    <col min="12787" max="12787" width="13" customWidth="1"/>
    <col min="12788" max="12788" width="11.7109375" customWidth="1"/>
    <col min="12789" max="12789" width="11.7109375" bestFit="1" customWidth="1"/>
    <col min="12790" max="12790" width="11.7109375" customWidth="1"/>
    <col min="12791" max="12791" width="12.5703125" customWidth="1"/>
    <col min="12792" max="12792" width="11.7109375" bestFit="1" customWidth="1"/>
    <col min="13039" max="13039" width="5" customWidth="1"/>
    <col min="13040" max="13040" width="29.85546875" customWidth="1"/>
    <col min="13041" max="13041" width="8.5703125" customWidth="1"/>
    <col min="13042" max="13042" width="11.85546875" customWidth="1"/>
    <col min="13043" max="13043" width="13" customWidth="1"/>
    <col min="13044" max="13044" width="11.7109375" customWidth="1"/>
    <col min="13045" max="13045" width="11.7109375" bestFit="1" customWidth="1"/>
    <col min="13046" max="13046" width="11.7109375" customWidth="1"/>
    <col min="13047" max="13047" width="12.5703125" customWidth="1"/>
    <col min="13048" max="13048" width="11.7109375" bestFit="1" customWidth="1"/>
    <col min="13295" max="13295" width="5" customWidth="1"/>
    <col min="13296" max="13296" width="29.85546875" customWidth="1"/>
    <col min="13297" max="13297" width="8.5703125" customWidth="1"/>
    <col min="13298" max="13298" width="11.85546875" customWidth="1"/>
    <col min="13299" max="13299" width="13" customWidth="1"/>
    <col min="13300" max="13300" width="11.7109375" customWidth="1"/>
    <col min="13301" max="13301" width="11.7109375" bestFit="1" customWidth="1"/>
    <col min="13302" max="13302" width="11.7109375" customWidth="1"/>
    <col min="13303" max="13303" width="12.5703125" customWidth="1"/>
    <col min="13304" max="13304" width="11.7109375" bestFit="1" customWidth="1"/>
    <col min="13551" max="13551" width="5" customWidth="1"/>
    <col min="13552" max="13552" width="29.85546875" customWidth="1"/>
    <col min="13553" max="13553" width="8.5703125" customWidth="1"/>
    <col min="13554" max="13554" width="11.85546875" customWidth="1"/>
    <col min="13555" max="13555" width="13" customWidth="1"/>
    <col min="13556" max="13556" width="11.7109375" customWidth="1"/>
    <col min="13557" max="13557" width="11.7109375" bestFit="1" customWidth="1"/>
    <col min="13558" max="13558" width="11.7109375" customWidth="1"/>
    <col min="13559" max="13559" width="12.5703125" customWidth="1"/>
    <col min="13560" max="13560" width="11.7109375" bestFit="1" customWidth="1"/>
    <col min="13807" max="13807" width="5" customWidth="1"/>
    <col min="13808" max="13808" width="29.85546875" customWidth="1"/>
    <col min="13809" max="13809" width="8.5703125" customWidth="1"/>
    <col min="13810" max="13810" width="11.85546875" customWidth="1"/>
    <col min="13811" max="13811" width="13" customWidth="1"/>
    <col min="13812" max="13812" width="11.7109375" customWidth="1"/>
    <col min="13813" max="13813" width="11.7109375" bestFit="1" customWidth="1"/>
    <col min="13814" max="13814" width="11.7109375" customWidth="1"/>
    <col min="13815" max="13815" width="12.5703125" customWidth="1"/>
    <col min="13816" max="13816" width="11.7109375" bestFit="1" customWidth="1"/>
    <col min="14063" max="14063" width="5" customWidth="1"/>
    <col min="14064" max="14064" width="29.85546875" customWidth="1"/>
    <col min="14065" max="14065" width="8.5703125" customWidth="1"/>
    <col min="14066" max="14066" width="11.85546875" customWidth="1"/>
    <col min="14067" max="14067" width="13" customWidth="1"/>
    <col min="14068" max="14068" width="11.7109375" customWidth="1"/>
    <col min="14069" max="14069" width="11.7109375" bestFit="1" customWidth="1"/>
    <col min="14070" max="14070" width="11.7109375" customWidth="1"/>
    <col min="14071" max="14071" width="12.5703125" customWidth="1"/>
    <col min="14072" max="14072" width="11.7109375" bestFit="1" customWidth="1"/>
    <col min="14319" max="14319" width="5" customWidth="1"/>
    <col min="14320" max="14320" width="29.85546875" customWidth="1"/>
    <col min="14321" max="14321" width="8.5703125" customWidth="1"/>
    <col min="14322" max="14322" width="11.85546875" customWidth="1"/>
    <col min="14323" max="14323" width="13" customWidth="1"/>
    <col min="14324" max="14324" width="11.7109375" customWidth="1"/>
    <col min="14325" max="14325" width="11.7109375" bestFit="1" customWidth="1"/>
    <col min="14326" max="14326" width="11.7109375" customWidth="1"/>
    <col min="14327" max="14327" width="12.5703125" customWidth="1"/>
    <col min="14328" max="14328" width="11.7109375" bestFit="1" customWidth="1"/>
    <col min="14575" max="14575" width="5" customWidth="1"/>
    <col min="14576" max="14576" width="29.85546875" customWidth="1"/>
    <col min="14577" max="14577" width="8.5703125" customWidth="1"/>
    <col min="14578" max="14578" width="11.85546875" customWidth="1"/>
    <col min="14579" max="14579" width="13" customWidth="1"/>
    <col min="14580" max="14580" width="11.7109375" customWidth="1"/>
    <col min="14581" max="14581" width="11.7109375" bestFit="1" customWidth="1"/>
    <col min="14582" max="14582" width="11.7109375" customWidth="1"/>
    <col min="14583" max="14583" width="12.5703125" customWidth="1"/>
    <col min="14584" max="14584" width="11.7109375" bestFit="1" customWidth="1"/>
    <col min="14831" max="14831" width="5" customWidth="1"/>
    <col min="14832" max="14832" width="29.85546875" customWidth="1"/>
    <col min="14833" max="14833" width="8.5703125" customWidth="1"/>
    <col min="14834" max="14834" width="11.85546875" customWidth="1"/>
    <col min="14835" max="14835" width="13" customWidth="1"/>
    <col min="14836" max="14836" width="11.7109375" customWidth="1"/>
    <col min="14837" max="14837" width="11.7109375" bestFit="1" customWidth="1"/>
    <col min="14838" max="14838" width="11.7109375" customWidth="1"/>
    <col min="14839" max="14839" width="12.5703125" customWidth="1"/>
    <col min="14840" max="14840" width="11.7109375" bestFit="1" customWidth="1"/>
    <col min="15087" max="15087" width="5" customWidth="1"/>
    <col min="15088" max="15088" width="29.85546875" customWidth="1"/>
    <col min="15089" max="15089" width="8.5703125" customWidth="1"/>
    <col min="15090" max="15090" width="11.85546875" customWidth="1"/>
    <col min="15091" max="15091" width="13" customWidth="1"/>
    <col min="15092" max="15092" width="11.7109375" customWidth="1"/>
    <col min="15093" max="15093" width="11.7109375" bestFit="1" customWidth="1"/>
    <col min="15094" max="15094" width="11.7109375" customWidth="1"/>
    <col min="15095" max="15095" width="12.5703125" customWidth="1"/>
    <col min="15096" max="15096" width="11.7109375" bestFit="1" customWidth="1"/>
    <col min="15343" max="15343" width="5" customWidth="1"/>
    <col min="15344" max="15344" width="29.85546875" customWidth="1"/>
    <col min="15345" max="15345" width="8.5703125" customWidth="1"/>
    <col min="15346" max="15346" width="11.85546875" customWidth="1"/>
    <col min="15347" max="15347" width="13" customWidth="1"/>
    <col min="15348" max="15348" width="11.7109375" customWidth="1"/>
    <col min="15349" max="15349" width="11.7109375" bestFit="1" customWidth="1"/>
    <col min="15350" max="15350" width="11.7109375" customWidth="1"/>
    <col min="15351" max="15351" width="12.5703125" customWidth="1"/>
    <col min="15352" max="15352" width="11.7109375" bestFit="1" customWidth="1"/>
    <col min="15599" max="15599" width="5" customWidth="1"/>
    <col min="15600" max="15600" width="29.85546875" customWidth="1"/>
    <col min="15601" max="15601" width="8.5703125" customWidth="1"/>
    <col min="15602" max="15602" width="11.85546875" customWidth="1"/>
    <col min="15603" max="15603" width="13" customWidth="1"/>
    <col min="15604" max="15604" width="11.7109375" customWidth="1"/>
    <col min="15605" max="15605" width="11.7109375" bestFit="1" customWidth="1"/>
    <col min="15606" max="15606" width="11.7109375" customWidth="1"/>
    <col min="15607" max="15607" width="12.5703125" customWidth="1"/>
    <col min="15608" max="15608" width="11.7109375" bestFit="1" customWidth="1"/>
    <col min="15855" max="15855" width="5" customWidth="1"/>
    <col min="15856" max="15856" width="29.85546875" customWidth="1"/>
    <col min="15857" max="15857" width="8.5703125" customWidth="1"/>
    <col min="15858" max="15858" width="11.85546875" customWidth="1"/>
    <col min="15859" max="15859" width="13" customWidth="1"/>
    <col min="15860" max="15860" width="11.7109375" customWidth="1"/>
    <col min="15861" max="15861" width="11.7109375" bestFit="1" customWidth="1"/>
    <col min="15862" max="15862" width="11.7109375" customWidth="1"/>
    <col min="15863" max="15863" width="12.5703125" customWidth="1"/>
    <col min="15864" max="15864" width="11.7109375" bestFit="1" customWidth="1"/>
    <col min="16111" max="16111" width="5" customWidth="1"/>
    <col min="16112" max="16112" width="29.85546875" customWidth="1"/>
    <col min="16113" max="16113" width="8.5703125" customWidth="1"/>
    <col min="16114" max="16114" width="11.85546875" customWidth="1"/>
    <col min="16115" max="16115" width="13" customWidth="1"/>
    <col min="16116" max="16116" width="11.7109375" customWidth="1"/>
    <col min="16117" max="16117" width="11.7109375" bestFit="1" customWidth="1"/>
    <col min="16118" max="16118" width="11.7109375" customWidth="1"/>
    <col min="16119" max="16119" width="12.5703125" customWidth="1"/>
    <col min="16120" max="16120" width="11.7109375" bestFit="1" customWidth="1"/>
  </cols>
  <sheetData>
    <row r="1" spans="1:14" x14ac:dyDescent="0.25">
      <c r="A1" s="53" t="s">
        <v>0</v>
      </c>
      <c r="C1" t="s">
        <v>68</v>
      </c>
      <c r="E1"/>
      <c r="F1"/>
      <c r="G1"/>
      <c r="H1" s="52"/>
    </row>
    <row r="2" spans="1:14" ht="15.75" customHeight="1" x14ac:dyDescent="0.25">
      <c r="A2" t="s">
        <v>43</v>
      </c>
      <c r="C2" t="s">
        <v>69</v>
      </c>
      <c r="E2"/>
    </row>
    <row r="3" spans="1:14" ht="16.5" customHeight="1" x14ac:dyDescent="0.25">
      <c r="A3" s="1" t="s">
        <v>44</v>
      </c>
      <c r="C3" t="s">
        <v>70</v>
      </c>
      <c r="E3"/>
    </row>
    <row r="4" spans="1:14" x14ac:dyDescent="0.25">
      <c r="B4" s="2"/>
      <c r="C4" s="2"/>
      <c r="D4" s="2"/>
    </row>
    <row r="6" spans="1:14" x14ac:dyDescent="0.25">
      <c r="B6" s="408" t="s">
        <v>71</v>
      </c>
      <c r="C6" s="408"/>
      <c r="D6" s="408"/>
      <c r="E6" s="408"/>
      <c r="F6" s="408"/>
      <c r="G6" s="408"/>
      <c r="H6" s="408"/>
      <c r="I6" s="408"/>
    </row>
    <row r="7" spans="1:14" x14ac:dyDescent="0.25">
      <c r="E7" t="s">
        <v>83</v>
      </c>
      <c r="F7"/>
      <c r="G7"/>
      <c r="H7"/>
    </row>
    <row r="8" spans="1:14" x14ac:dyDescent="0.25">
      <c r="B8" s="52"/>
      <c r="C8" s="410" t="s">
        <v>84</v>
      </c>
      <c r="D8" s="410"/>
      <c r="E8" s="410"/>
      <c r="F8" s="410"/>
      <c r="G8" s="410"/>
      <c r="H8" s="410"/>
      <c r="I8" s="410"/>
      <c r="J8" s="410"/>
    </row>
    <row r="9" spans="1:14" x14ac:dyDescent="0.25">
      <c r="H9" s="139"/>
      <c r="I9" s="227"/>
    </row>
    <row r="10" spans="1:14" ht="15.75" thickBot="1" x14ac:dyDescent="0.3">
      <c r="E10" s="3"/>
      <c r="F10" s="4"/>
      <c r="H10" s="139"/>
      <c r="I10" s="227"/>
    </row>
    <row r="11" spans="1:14" ht="31.5" customHeight="1" thickBot="1" x14ac:dyDescent="0.3">
      <c r="E11" s="198" t="s">
        <v>2</v>
      </c>
      <c r="F11" s="199" t="s">
        <v>3</v>
      </c>
      <c r="G11" s="200" t="s">
        <v>74</v>
      </c>
      <c r="H11" s="201" t="s">
        <v>67</v>
      </c>
      <c r="I11" s="225" t="s">
        <v>85</v>
      </c>
    </row>
    <row r="12" spans="1:14" ht="15.75" thickBot="1" x14ac:dyDescent="0.3">
      <c r="B12" s="2"/>
      <c r="C12" s="2"/>
      <c r="D12" s="2"/>
      <c r="E12" s="202">
        <v>0</v>
      </c>
      <c r="F12" s="203">
        <v>1</v>
      </c>
      <c r="G12" s="60">
        <v>2</v>
      </c>
      <c r="H12" s="61">
        <v>3</v>
      </c>
      <c r="I12" s="62">
        <v>4</v>
      </c>
    </row>
    <row r="13" spans="1:14" x14ac:dyDescent="0.25">
      <c r="B13" s="2"/>
      <c r="C13" s="2"/>
      <c r="D13" s="2"/>
      <c r="E13" s="204" t="s">
        <v>4</v>
      </c>
      <c r="F13" s="205" t="s">
        <v>5</v>
      </c>
      <c r="G13" s="5"/>
      <c r="H13" s="5"/>
      <c r="I13" s="300">
        <f>346781+217008.24+6864.66+1</f>
        <v>570654.9</v>
      </c>
      <c r="J13" s="8"/>
      <c r="L13" s="8"/>
      <c r="N13" s="8"/>
    </row>
    <row r="14" spans="1:14" ht="15.75" thickBot="1" x14ac:dyDescent="0.3">
      <c r="B14" s="11"/>
      <c r="C14" s="11"/>
      <c r="D14" s="11"/>
      <c r="E14" s="206"/>
      <c r="F14" s="211" t="s">
        <v>65</v>
      </c>
      <c r="G14" s="212">
        <v>40</v>
      </c>
      <c r="H14" s="212" t="s">
        <v>14</v>
      </c>
      <c r="I14" s="196">
        <f>I13</f>
        <v>570654.9</v>
      </c>
      <c r="L14" s="8"/>
    </row>
    <row r="15" spans="1:14" x14ac:dyDescent="0.25">
      <c r="E15" s="207" t="s">
        <v>10</v>
      </c>
      <c r="F15" s="205" t="s">
        <v>11</v>
      </c>
      <c r="G15" s="208"/>
      <c r="H15" s="208"/>
      <c r="I15" s="226">
        <f>437271.53+799523+15828.14-0.99</f>
        <v>1252621.68</v>
      </c>
      <c r="J15" s="8"/>
      <c r="L15" s="8"/>
    </row>
    <row r="16" spans="1:14" ht="15.75" thickBot="1" x14ac:dyDescent="0.3">
      <c r="E16" s="206"/>
      <c r="F16" s="64" t="s">
        <v>9</v>
      </c>
      <c r="G16" s="13">
        <v>108</v>
      </c>
      <c r="H16" s="13" t="s">
        <v>14</v>
      </c>
      <c r="I16" s="196">
        <f>I15</f>
        <v>1252621.68</v>
      </c>
      <c r="L16" s="8"/>
    </row>
    <row r="17" spans="2:14" x14ac:dyDescent="0.25">
      <c r="E17" s="209">
        <v>3</v>
      </c>
      <c r="F17" s="210" t="s">
        <v>64</v>
      </c>
      <c r="G17" s="9"/>
      <c r="H17" s="9"/>
      <c r="I17" s="193">
        <f>375218.23+647545+12820.19</f>
        <v>1035583.4199999999</v>
      </c>
      <c r="L17" s="8"/>
      <c r="N17" s="8"/>
    </row>
    <row r="18" spans="2:14" ht="16.5" thickBot="1" x14ac:dyDescent="0.3">
      <c r="E18" s="209"/>
      <c r="F18" s="210" t="s">
        <v>9</v>
      </c>
      <c r="G18" s="9">
        <v>79</v>
      </c>
      <c r="H18" s="9" t="s">
        <v>14</v>
      </c>
      <c r="I18" s="193">
        <f>I17</f>
        <v>1035583.4199999999</v>
      </c>
      <c r="J18" s="242"/>
      <c r="L18" s="8"/>
    </row>
    <row r="19" spans="2:14" s="213" customFormat="1" ht="15.75" x14ac:dyDescent="0.25">
      <c r="E19" s="216"/>
      <c r="F19" s="217" t="s">
        <v>66</v>
      </c>
      <c r="G19" s="218">
        <f>G16+G18</f>
        <v>187</v>
      </c>
      <c r="H19" s="218"/>
      <c r="I19" s="219">
        <f>I16+I18</f>
        <v>2288205.0999999996</v>
      </c>
      <c r="J19" s="244"/>
      <c r="L19" s="242"/>
      <c r="N19" s="242"/>
    </row>
    <row r="20" spans="2:14" s="214" customFormat="1" ht="16.5" thickBot="1" x14ac:dyDescent="0.3">
      <c r="B20" s="215"/>
      <c r="C20" s="215"/>
      <c r="D20" s="215"/>
      <c r="E20" s="220"/>
      <c r="F20" s="221" t="s">
        <v>13</v>
      </c>
      <c r="G20" s="222">
        <f>G14+G16+G18</f>
        <v>227</v>
      </c>
      <c r="H20" s="222" t="s">
        <v>14</v>
      </c>
      <c r="I20" s="223">
        <f>I14+I19</f>
        <v>2858859.9999999995</v>
      </c>
    </row>
    <row r="22" spans="2:14" x14ac:dyDescent="0.25">
      <c r="G22" s="111"/>
    </row>
    <row r="23" spans="2:14" x14ac:dyDescent="0.25">
      <c r="I23" s="139" t="s">
        <v>72</v>
      </c>
    </row>
    <row r="24" spans="2:14" x14ac:dyDescent="0.25">
      <c r="E24"/>
      <c r="F24" s="46" t="s">
        <v>45</v>
      </c>
      <c r="H24" s="139"/>
      <c r="I24" s="139" t="s">
        <v>73</v>
      </c>
    </row>
    <row r="25" spans="2:14" x14ac:dyDescent="0.25">
      <c r="E25"/>
      <c r="F25" s="139" t="s">
        <v>48</v>
      </c>
      <c r="H25" s="139"/>
      <c r="I25" s="139"/>
    </row>
  </sheetData>
  <mergeCells count="2">
    <mergeCell ref="B6:I6"/>
    <mergeCell ref="C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3820-D446-4160-9EC8-0364B77FA287}">
  <dimension ref="A1:N25"/>
  <sheetViews>
    <sheetView topLeftCell="C1" workbookViewId="0">
      <selection activeCell="H10" sqref="H10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0" style="139" customWidth="1"/>
    <col min="6" max="6" width="27.140625" style="139" customWidth="1"/>
    <col min="7" max="7" width="16.85546875" style="139" customWidth="1"/>
    <col min="8" max="8" width="5.7109375" style="227" customWidth="1"/>
    <col min="9" max="9" width="20.85546875" customWidth="1"/>
    <col min="10" max="10" width="15.7109375" customWidth="1"/>
    <col min="11" max="11" width="22.7109375" customWidth="1"/>
    <col min="12" max="12" width="12.7109375" bestFit="1" customWidth="1"/>
    <col min="14" max="14" width="10.140625" bestFit="1" customWidth="1"/>
    <col min="239" max="239" width="5" customWidth="1"/>
    <col min="240" max="240" width="29.85546875" customWidth="1"/>
    <col min="241" max="241" width="8.5703125" customWidth="1"/>
    <col min="242" max="242" width="11.85546875" customWidth="1"/>
    <col min="243" max="243" width="13" customWidth="1"/>
    <col min="244" max="244" width="11.7109375" customWidth="1"/>
    <col min="245" max="245" width="11.7109375" bestFit="1" customWidth="1"/>
    <col min="246" max="246" width="11.7109375" customWidth="1"/>
    <col min="247" max="247" width="12.5703125" customWidth="1"/>
    <col min="248" max="248" width="11.7109375" bestFit="1" customWidth="1"/>
    <col min="495" max="495" width="5" customWidth="1"/>
    <col min="496" max="496" width="29.85546875" customWidth="1"/>
    <col min="497" max="497" width="8.5703125" customWidth="1"/>
    <col min="498" max="498" width="11.85546875" customWidth="1"/>
    <col min="499" max="499" width="13" customWidth="1"/>
    <col min="500" max="500" width="11.7109375" customWidth="1"/>
    <col min="501" max="501" width="11.7109375" bestFit="1" customWidth="1"/>
    <col min="502" max="502" width="11.7109375" customWidth="1"/>
    <col min="503" max="503" width="12.5703125" customWidth="1"/>
    <col min="504" max="504" width="11.7109375" bestFit="1" customWidth="1"/>
    <col min="751" max="751" width="5" customWidth="1"/>
    <col min="752" max="752" width="29.85546875" customWidth="1"/>
    <col min="753" max="753" width="8.5703125" customWidth="1"/>
    <col min="754" max="754" width="11.85546875" customWidth="1"/>
    <col min="755" max="755" width="13" customWidth="1"/>
    <col min="756" max="756" width="11.7109375" customWidth="1"/>
    <col min="757" max="757" width="11.7109375" bestFit="1" customWidth="1"/>
    <col min="758" max="758" width="11.7109375" customWidth="1"/>
    <col min="759" max="759" width="12.5703125" customWidth="1"/>
    <col min="760" max="760" width="11.7109375" bestFit="1" customWidth="1"/>
    <col min="1007" max="1007" width="5" customWidth="1"/>
    <col min="1008" max="1008" width="29.85546875" customWidth="1"/>
    <col min="1009" max="1009" width="8.5703125" customWidth="1"/>
    <col min="1010" max="1010" width="11.85546875" customWidth="1"/>
    <col min="1011" max="1011" width="13" customWidth="1"/>
    <col min="1012" max="1012" width="11.7109375" customWidth="1"/>
    <col min="1013" max="1013" width="11.7109375" bestFit="1" customWidth="1"/>
    <col min="1014" max="1014" width="11.7109375" customWidth="1"/>
    <col min="1015" max="1015" width="12.5703125" customWidth="1"/>
    <col min="1016" max="1016" width="11.7109375" bestFit="1" customWidth="1"/>
    <col min="1263" max="1263" width="5" customWidth="1"/>
    <col min="1264" max="1264" width="29.85546875" customWidth="1"/>
    <col min="1265" max="1265" width="8.5703125" customWidth="1"/>
    <col min="1266" max="1266" width="11.85546875" customWidth="1"/>
    <col min="1267" max="1267" width="13" customWidth="1"/>
    <col min="1268" max="1268" width="11.7109375" customWidth="1"/>
    <col min="1269" max="1269" width="11.7109375" bestFit="1" customWidth="1"/>
    <col min="1270" max="1270" width="11.7109375" customWidth="1"/>
    <col min="1271" max="1271" width="12.5703125" customWidth="1"/>
    <col min="1272" max="1272" width="11.7109375" bestFit="1" customWidth="1"/>
    <col min="1519" max="1519" width="5" customWidth="1"/>
    <col min="1520" max="1520" width="29.85546875" customWidth="1"/>
    <col min="1521" max="1521" width="8.5703125" customWidth="1"/>
    <col min="1522" max="1522" width="11.85546875" customWidth="1"/>
    <col min="1523" max="1523" width="13" customWidth="1"/>
    <col min="1524" max="1524" width="11.7109375" customWidth="1"/>
    <col min="1525" max="1525" width="11.7109375" bestFit="1" customWidth="1"/>
    <col min="1526" max="1526" width="11.7109375" customWidth="1"/>
    <col min="1527" max="1527" width="12.5703125" customWidth="1"/>
    <col min="1528" max="1528" width="11.7109375" bestFit="1" customWidth="1"/>
    <col min="1775" max="1775" width="5" customWidth="1"/>
    <col min="1776" max="1776" width="29.85546875" customWidth="1"/>
    <col min="1777" max="1777" width="8.5703125" customWidth="1"/>
    <col min="1778" max="1778" width="11.85546875" customWidth="1"/>
    <col min="1779" max="1779" width="13" customWidth="1"/>
    <col min="1780" max="1780" width="11.7109375" customWidth="1"/>
    <col min="1781" max="1781" width="11.7109375" bestFit="1" customWidth="1"/>
    <col min="1782" max="1782" width="11.7109375" customWidth="1"/>
    <col min="1783" max="1783" width="12.5703125" customWidth="1"/>
    <col min="1784" max="1784" width="11.7109375" bestFit="1" customWidth="1"/>
    <col min="2031" max="2031" width="5" customWidth="1"/>
    <col min="2032" max="2032" width="29.85546875" customWidth="1"/>
    <col min="2033" max="2033" width="8.5703125" customWidth="1"/>
    <col min="2034" max="2034" width="11.85546875" customWidth="1"/>
    <col min="2035" max="2035" width="13" customWidth="1"/>
    <col min="2036" max="2036" width="11.7109375" customWidth="1"/>
    <col min="2037" max="2037" width="11.7109375" bestFit="1" customWidth="1"/>
    <col min="2038" max="2038" width="11.7109375" customWidth="1"/>
    <col min="2039" max="2039" width="12.5703125" customWidth="1"/>
    <col min="2040" max="2040" width="11.7109375" bestFit="1" customWidth="1"/>
    <col min="2287" max="2287" width="5" customWidth="1"/>
    <col min="2288" max="2288" width="29.85546875" customWidth="1"/>
    <col min="2289" max="2289" width="8.5703125" customWidth="1"/>
    <col min="2290" max="2290" width="11.85546875" customWidth="1"/>
    <col min="2291" max="2291" width="13" customWidth="1"/>
    <col min="2292" max="2292" width="11.7109375" customWidth="1"/>
    <col min="2293" max="2293" width="11.7109375" bestFit="1" customWidth="1"/>
    <col min="2294" max="2294" width="11.7109375" customWidth="1"/>
    <col min="2295" max="2295" width="12.5703125" customWidth="1"/>
    <col min="2296" max="2296" width="11.7109375" bestFit="1" customWidth="1"/>
    <col min="2543" max="2543" width="5" customWidth="1"/>
    <col min="2544" max="2544" width="29.85546875" customWidth="1"/>
    <col min="2545" max="2545" width="8.5703125" customWidth="1"/>
    <col min="2546" max="2546" width="11.85546875" customWidth="1"/>
    <col min="2547" max="2547" width="13" customWidth="1"/>
    <col min="2548" max="2548" width="11.7109375" customWidth="1"/>
    <col min="2549" max="2549" width="11.7109375" bestFit="1" customWidth="1"/>
    <col min="2550" max="2550" width="11.7109375" customWidth="1"/>
    <col min="2551" max="2551" width="12.5703125" customWidth="1"/>
    <col min="2552" max="2552" width="11.7109375" bestFit="1" customWidth="1"/>
    <col min="2799" max="2799" width="5" customWidth="1"/>
    <col min="2800" max="2800" width="29.85546875" customWidth="1"/>
    <col min="2801" max="2801" width="8.5703125" customWidth="1"/>
    <col min="2802" max="2802" width="11.85546875" customWidth="1"/>
    <col min="2803" max="2803" width="13" customWidth="1"/>
    <col min="2804" max="2804" width="11.7109375" customWidth="1"/>
    <col min="2805" max="2805" width="11.7109375" bestFit="1" customWidth="1"/>
    <col min="2806" max="2806" width="11.7109375" customWidth="1"/>
    <col min="2807" max="2807" width="12.5703125" customWidth="1"/>
    <col min="2808" max="2808" width="11.7109375" bestFit="1" customWidth="1"/>
    <col min="3055" max="3055" width="5" customWidth="1"/>
    <col min="3056" max="3056" width="29.85546875" customWidth="1"/>
    <col min="3057" max="3057" width="8.5703125" customWidth="1"/>
    <col min="3058" max="3058" width="11.85546875" customWidth="1"/>
    <col min="3059" max="3059" width="13" customWidth="1"/>
    <col min="3060" max="3060" width="11.7109375" customWidth="1"/>
    <col min="3061" max="3061" width="11.7109375" bestFit="1" customWidth="1"/>
    <col min="3062" max="3062" width="11.7109375" customWidth="1"/>
    <col min="3063" max="3063" width="12.5703125" customWidth="1"/>
    <col min="3064" max="3064" width="11.7109375" bestFit="1" customWidth="1"/>
    <col min="3311" max="3311" width="5" customWidth="1"/>
    <col min="3312" max="3312" width="29.85546875" customWidth="1"/>
    <col min="3313" max="3313" width="8.5703125" customWidth="1"/>
    <col min="3314" max="3314" width="11.85546875" customWidth="1"/>
    <col min="3315" max="3315" width="13" customWidth="1"/>
    <col min="3316" max="3316" width="11.7109375" customWidth="1"/>
    <col min="3317" max="3317" width="11.7109375" bestFit="1" customWidth="1"/>
    <col min="3318" max="3318" width="11.7109375" customWidth="1"/>
    <col min="3319" max="3319" width="12.5703125" customWidth="1"/>
    <col min="3320" max="3320" width="11.7109375" bestFit="1" customWidth="1"/>
    <col min="3567" max="3567" width="5" customWidth="1"/>
    <col min="3568" max="3568" width="29.85546875" customWidth="1"/>
    <col min="3569" max="3569" width="8.5703125" customWidth="1"/>
    <col min="3570" max="3570" width="11.85546875" customWidth="1"/>
    <col min="3571" max="3571" width="13" customWidth="1"/>
    <col min="3572" max="3572" width="11.7109375" customWidth="1"/>
    <col min="3573" max="3573" width="11.7109375" bestFit="1" customWidth="1"/>
    <col min="3574" max="3574" width="11.7109375" customWidth="1"/>
    <col min="3575" max="3575" width="12.5703125" customWidth="1"/>
    <col min="3576" max="3576" width="11.7109375" bestFit="1" customWidth="1"/>
    <col min="3823" max="3823" width="5" customWidth="1"/>
    <col min="3824" max="3824" width="29.85546875" customWidth="1"/>
    <col min="3825" max="3825" width="8.5703125" customWidth="1"/>
    <col min="3826" max="3826" width="11.85546875" customWidth="1"/>
    <col min="3827" max="3827" width="13" customWidth="1"/>
    <col min="3828" max="3828" width="11.7109375" customWidth="1"/>
    <col min="3829" max="3829" width="11.7109375" bestFit="1" customWidth="1"/>
    <col min="3830" max="3830" width="11.7109375" customWidth="1"/>
    <col min="3831" max="3831" width="12.5703125" customWidth="1"/>
    <col min="3832" max="3832" width="11.7109375" bestFit="1" customWidth="1"/>
    <col min="4079" max="4079" width="5" customWidth="1"/>
    <col min="4080" max="4080" width="29.85546875" customWidth="1"/>
    <col min="4081" max="4081" width="8.5703125" customWidth="1"/>
    <col min="4082" max="4082" width="11.85546875" customWidth="1"/>
    <col min="4083" max="4083" width="13" customWidth="1"/>
    <col min="4084" max="4084" width="11.7109375" customWidth="1"/>
    <col min="4085" max="4085" width="11.7109375" bestFit="1" customWidth="1"/>
    <col min="4086" max="4086" width="11.7109375" customWidth="1"/>
    <col min="4087" max="4087" width="12.5703125" customWidth="1"/>
    <col min="4088" max="4088" width="11.7109375" bestFit="1" customWidth="1"/>
    <col min="4335" max="4335" width="5" customWidth="1"/>
    <col min="4336" max="4336" width="29.85546875" customWidth="1"/>
    <col min="4337" max="4337" width="8.5703125" customWidth="1"/>
    <col min="4338" max="4338" width="11.85546875" customWidth="1"/>
    <col min="4339" max="4339" width="13" customWidth="1"/>
    <col min="4340" max="4340" width="11.7109375" customWidth="1"/>
    <col min="4341" max="4341" width="11.7109375" bestFit="1" customWidth="1"/>
    <col min="4342" max="4342" width="11.7109375" customWidth="1"/>
    <col min="4343" max="4343" width="12.5703125" customWidth="1"/>
    <col min="4344" max="4344" width="11.7109375" bestFit="1" customWidth="1"/>
    <col min="4591" max="4591" width="5" customWidth="1"/>
    <col min="4592" max="4592" width="29.85546875" customWidth="1"/>
    <col min="4593" max="4593" width="8.5703125" customWidth="1"/>
    <col min="4594" max="4594" width="11.85546875" customWidth="1"/>
    <col min="4595" max="4595" width="13" customWidth="1"/>
    <col min="4596" max="4596" width="11.7109375" customWidth="1"/>
    <col min="4597" max="4597" width="11.7109375" bestFit="1" customWidth="1"/>
    <col min="4598" max="4598" width="11.7109375" customWidth="1"/>
    <col min="4599" max="4599" width="12.5703125" customWidth="1"/>
    <col min="4600" max="4600" width="11.7109375" bestFit="1" customWidth="1"/>
    <col min="4847" max="4847" width="5" customWidth="1"/>
    <col min="4848" max="4848" width="29.85546875" customWidth="1"/>
    <col min="4849" max="4849" width="8.5703125" customWidth="1"/>
    <col min="4850" max="4850" width="11.85546875" customWidth="1"/>
    <col min="4851" max="4851" width="13" customWidth="1"/>
    <col min="4852" max="4852" width="11.7109375" customWidth="1"/>
    <col min="4853" max="4853" width="11.7109375" bestFit="1" customWidth="1"/>
    <col min="4854" max="4854" width="11.7109375" customWidth="1"/>
    <col min="4855" max="4855" width="12.5703125" customWidth="1"/>
    <col min="4856" max="4856" width="11.7109375" bestFit="1" customWidth="1"/>
    <col min="5103" max="5103" width="5" customWidth="1"/>
    <col min="5104" max="5104" width="29.85546875" customWidth="1"/>
    <col min="5105" max="5105" width="8.5703125" customWidth="1"/>
    <col min="5106" max="5106" width="11.85546875" customWidth="1"/>
    <col min="5107" max="5107" width="13" customWidth="1"/>
    <col min="5108" max="5108" width="11.7109375" customWidth="1"/>
    <col min="5109" max="5109" width="11.7109375" bestFit="1" customWidth="1"/>
    <col min="5110" max="5110" width="11.7109375" customWidth="1"/>
    <col min="5111" max="5111" width="12.5703125" customWidth="1"/>
    <col min="5112" max="5112" width="11.7109375" bestFit="1" customWidth="1"/>
    <col min="5359" max="5359" width="5" customWidth="1"/>
    <col min="5360" max="5360" width="29.85546875" customWidth="1"/>
    <col min="5361" max="5361" width="8.5703125" customWidth="1"/>
    <col min="5362" max="5362" width="11.85546875" customWidth="1"/>
    <col min="5363" max="5363" width="13" customWidth="1"/>
    <col min="5364" max="5364" width="11.7109375" customWidth="1"/>
    <col min="5365" max="5365" width="11.7109375" bestFit="1" customWidth="1"/>
    <col min="5366" max="5366" width="11.7109375" customWidth="1"/>
    <col min="5367" max="5367" width="12.5703125" customWidth="1"/>
    <col min="5368" max="5368" width="11.7109375" bestFit="1" customWidth="1"/>
    <col min="5615" max="5615" width="5" customWidth="1"/>
    <col min="5616" max="5616" width="29.85546875" customWidth="1"/>
    <col min="5617" max="5617" width="8.5703125" customWidth="1"/>
    <col min="5618" max="5618" width="11.85546875" customWidth="1"/>
    <col min="5619" max="5619" width="13" customWidth="1"/>
    <col min="5620" max="5620" width="11.7109375" customWidth="1"/>
    <col min="5621" max="5621" width="11.7109375" bestFit="1" customWidth="1"/>
    <col min="5622" max="5622" width="11.7109375" customWidth="1"/>
    <col min="5623" max="5623" width="12.5703125" customWidth="1"/>
    <col min="5624" max="5624" width="11.7109375" bestFit="1" customWidth="1"/>
    <col min="5871" max="5871" width="5" customWidth="1"/>
    <col min="5872" max="5872" width="29.85546875" customWidth="1"/>
    <col min="5873" max="5873" width="8.5703125" customWidth="1"/>
    <col min="5874" max="5874" width="11.85546875" customWidth="1"/>
    <col min="5875" max="5875" width="13" customWidth="1"/>
    <col min="5876" max="5876" width="11.7109375" customWidth="1"/>
    <col min="5877" max="5877" width="11.7109375" bestFit="1" customWidth="1"/>
    <col min="5878" max="5878" width="11.7109375" customWidth="1"/>
    <col min="5879" max="5879" width="12.5703125" customWidth="1"/>
    <col min="5880" max="5880" width="11.7109375" bestFit="1" customWidth="1"/>
    <col min="6127" max="6127" width="5" customWidth="1"/>
    <col min="6128" max="6128" width="29.85546875" customWidth="1"/>
    <col min="6129" max="6129" width="8.5703125" customWidth="1"/>
    <col min="6130" max="6130" width="11.85546875" customWidth="1"/>
    <col min="6131" max="6131" width="13" customWidth="1"/>
    <col min="6132" max="6132" width="11.7109375" customWidth="1"/>
    <col min="6133" max="6133" width="11.7109375" bestFit="1" customWidth="1"/>
    <col min="6134" max="6134" width="11.7109375" customWidth="1"/>
    <col min="6135" max="6135" width="12.5703125" customWidth="1"/>
    <col min="6136" max="6136" width="11.7109375" bestFit="1" customWidth="1"/>
    <col min="6383" max="6383" width="5" customWidth="1"/>
    <col min="6384" max="6384" width="29.85546875" customWidth="1"/>
    <col min="6385" max="6385" width="8.5703125" customWidth="1"/>
    <col min="6386" max="6386" width="11.85546875" customWidth="1"/>
    <col min="6387" max="6387" width="13" customWidth="1"/>
    <col min="6388" max="6388" width="11.7109375" customWidth="1"/>
    <col min="6389" max="6389" width="11.7109375" bestFit="1" customWidth="1"/>
    <col min="6390" max="6390" width="11.7109375" customWidth="1"/>
    <col min="6391" max="6391" width="12.5703125" customWidth="1"/>
    <col min="6392" max="6392" width="11.7109375" bestFit="1" customWidth="1"/>
    <col min="6639" max="6639" width="5" customWidth="1"/>
    <col min="6640" max="6640" width="29.85546875" customWidth="1"/>
    <col min="6641" max="6641" width="8.5703125" customWidth="1"/>
    <col min="6642" max="6642" width="11.85546875" customWidth="1"/>
    <col min="6643" max="6643" width="13" customWidth="1"/>
    <col min="6644" max="6644" width="11.7109375" customWidth="1"/>
    <col min="6645" max="6645" width="11.7109375" bestFit="1" customWidth="1"/>
    <col min="6646" max="6646" width="11.7109375" customWidth="1"/>
    <col min="6647" max="6647" width="12.5703125" customWidth="1"/>
    <col min="6648" max="6648" width="11.7109375" bestFit="1" customWidth="1"/>
    <col min="6895" max="6895" width="5" customWidth="1"/>
    <col min="6896" max="6896" width="29.85546875" customWidth="1"/>
    <col min="6897" max="6897" width="8.5703125" customWidth="1"/>
    <col min="6898" max="6898" width="11.85546875" customWidth="1"/>
    <col min="6899" max="6899" width="13" customWidth="1"/>
    <col min="6900" max="6900" width="11.7109375" customWidth="1"/>
    <col min="6901" max="6901" width="11.7109375" bestFit="1" customWidth="1"/>
    <col min="6902" max="6902" width="11.7109375" customWidth="1"/>
    <col min="6903" max="6903" width="12.5703125" customWidth="1"/>
    <col min="6904" max="6904" width="11.7109375" bestFit="1" customWidth="1"/>
    <col min="7151" max="7151" width="5" customWidth="1"/>
    <col min="7152" max="7152" width="29.85546875" customWidth="1"/>
    <col min="7153" max="7153" width="8.5703125" customWidth="1"/>
    <col min="7154" max="7154" width="11.85546875" customWidth="1"/>
    <col min="7155" max="7155" width="13" customWidth="1"/>
    <col min="7156" max="7156" width="11.7109375" customWidth="1"/>
    <col min="7157" max="7157" width="11.7109375" bestFit="1" customWidth="1"/>
    <col min="7158" max="7158" width="11.7109375" customWidth="1"/>
    <col min="7159" max="7159" width="12.5703125" customWidth="1"/>
    <col min="7160" max="7160" width="11.7109375" bestFit="1" customWidth="1"/>
    <col min="7407" max="7407" width="5" customWidth="1"/>
    <col min="7408" max="7408" width="29.85546875" customWidth="1"/>
    <col min="7409" max="7409" width="8.5703125" customWidth="1"/>
    <col min="7410" max="7410" width="11.85546875" customWidth="1"/>
    <col min="7411" max="7411" width="13" customWidth="1"/>
    <col min="7412" max="7412" width="11.7109375" customWidth="1"/>
    <col min="7413" max="7413" width="11.7109375" bestFit="1" customWidth="1"/>
    <col min="7414" max="7414" width="11.7109375" customWidth="1"/>
    <col min="7415" max="7415" width="12.5703125" customWidth="1"/>
    <col min="7416" max="7416" width="11.7109375" bestFit="1" customWidth="1"/>
    <col min="7663" max="7663" width="5" customWidth="1"/>
    <col min="7664" max="7664" width="29.85546875" customWidth="1"/>
    <col min="7665" max="7665" width="8.5703125" customWidth="1"/>
    <col min="7666" max="7666" width="11.85546875" customWidth="1"/>
    <col min="7667" max="7667" width="13" customWidth="1"/>
    <col min="7668" max="7668" width="11.7109375" customWidth="1"/>
    <col min="7669" max="7669" width="11.7109375" bestFit="1" customWidth="1"/>
    <col min="7670" max="7670" width="11.7109375" customWidth="1"/>
    <col min="7671" max="7671" width="12.5703125" customWidth="1"/>
    <col min="7672" max="7672" width="11.7109375" bestFit="1" customWidth="1"/>
    <col min="7919" max="7919" width="5" customWidth="1"/>
    <col min="7920" max="7920" width="29.85546875" customWidth="1"/>
    <col min="7921" max="7921" width="8.5703125" customWidth="1"/>
    <col min="7922" max="7922" width="11.85546875" customWidth="1"/>
    <col min="7923" max="7923" width="13" customWidth="1"/>
    <col min="7924" max="7924" width="11.7109375" customWidth="1"/>
    <col min="7925" max="7925" width="11.7109375" bestFit="1" customWidth="1"/>
    <col min="7926" max="7926" width="11.7109375" customWidth="1"/>
    <col min="7927" max="7927" width="12.5703125" customWidth="1"/>
    <col min="7928" max="7928" width="11.7109375" bestFit="1" customWidth="1"/>
    <col min="8175" max="8175" width="5" customWidth="1"/>
    <col min="8176" max="8176" width="29.85546875" customWidth="1"/>
    <col min="8177" max="8177" width="8.5703125" customWidth="1"/>
    <col min="8178" max="8178" width="11.85546875" customWidth="1"/>
    <col min="8179" max="8179" width="13" customWidth="1"/>
    <col min="8180" max="8180" width="11.7109375" customWidth="1"/>
    <col min="8181" max="8181" width="11.7109375" bestFit="1" customWidth="1"/>
    <col min="8182" max="8182" width="11.7109375" customWidth="1"/>
    <col min="8183" max="8183" width="12.5703125" customWidth="1"/>
    <col min="8184" max="8184" width="11.7109375" bestFit="1" customWidth="1"/>
    <col min="8431" max="8431" width="5" customWidth="1"/>
    <col min="8432" max="8432" width="29.85546875" customWidth="1"/>
    <col min="8433" max="8433" width="8.5703125" customWidth="1"/>
    <col min="8434" max="8434" width="11.85546875" customWidth="1"/>
    <col min="8435" max="8435" width="13" customWidth="1"/>
    <col min="8436" max="8436" width="11.7109375" customWidth="1"/>
    <col min="8437" max="8437" width="11.7109375" bestFit="1" customWidth="1"/>
    <col min="8438" max="8438" width="11.7109375" customWidth="1"/>
    <col min="8439" max="8439" width="12.5703125" customWidth="1"/>
    <col min="8440" max="8440" width="11.7109375" bestFit="1" customWidth="1"/>
    <col min="8687" max="8687" width="5" customWidth="1"/>
    <col min="8688" max="8688" width="29.85546875" customWidth="1"/>
    <col min="8689" max="8689" width="8.5703125" customWidth="1"/>
    <col min="8690" max="8690" width="11.85546875" customWidth="1"/>
    <col min="8691" max="8691" width="13" customWidth="1"/>
    <col min="8692" max="8692" width="11.7109375" customWidth="1"/>
    <col min="8693" max="8693" width="11.7109375" bestFit="1" customWidth="1"/>
    <col min="8694" max="8694" width="11.7109375" customWidth="1"/>
    <col min="8695" max="8695" width="12.5703125" customWidth="1"/>
    <col min="8696" max="8696" width="11.7109375" bestFit="1" customWidth="1"/>
    <col min="8943" max="8943" width="5" customWidth="1"/>
    <col min="8944" max="8944" width="29.85546875" customWidth="1"/>
    <col min="8945" max="8945" width="8.5703125" customWidth="1"/>
    <col min="8946" max="8946" width="11.85546875" customWidth="1"/>
    <col min="8947" max="8947" width="13" customWidth="1"/>
    <col min="8948" max="8948" width="11.7109375" customWidth="1"/>
    <col min="8949" max="8949" width="11.7109375" bestFit="1" customWidth="1"/>
    <col min="8950" max="8950" width="11.7109375" customWidth="1"/>
    <col min="8951" max="8951" width="12.5703125" customWidth="1"/>
    <col min="8952" max="8952" width="11.7109375" bestFit="1" customWidth="1"/>
    <col min="9199" max="9199" width="5" customWidth="1"/>
    <col min="9200" max="9200" width="29.85546875" customWidth="1"/>
    <col min="9201" max="9201" width="8.5703125" customWidth="1"/>
    <col min="9202" max="9202" width="11.85546875" customWidth="1"/>
    <col min="9203" max="9203" width="13" customWidth="1"/>
    <col min="9204" max="9204" width="11.7109375" customWidth="1"/>
    <col min="9205" max="9205" width="11.7109375" bestFit="1" customWidth="1"/>
    <col min="9206" max="9206" width="11.7109375" customWidth="1"/>
    <col min="9207" max="9207" width="12.5703125" customWidth="1"/>
    <col min="9208" max="9208" width="11.7109375" bestFit="1" customWidth="1"/>
    <col min="9455" max="9455" width="5" customWidth="1"/>
    <col min="9456" max="9456" width="29.85546875" customWidth="1"/>
    <col min="9457" max="9457" width="8.5703125" customWidth="1"/>
    <col min="9458" max="9458" width="11.85546875" customWidth="1"/>
    <col min="9459" max="9459" width="13" customWidth="1"/>
    <col min="9460" max="9460" width="11.7109375" customWidth="1"/>
    <col min="9461" max="9461" width="11.7109375" bestFit="1" customWidth="1"/>
    <col min="9462" max="9462" width="11.7109375" customWidth="1"/>
    <col min="9463" max="9463" width="12.5703125" customWidth="1"/>
    <col min="9464" max="9464" width="11.7109375" bestFit="1" customWidth="1"/>
    <col min="9711" max="9711" width="5" customWidth="1"/>
    <col min="9712" max="9712" width="29.85546875" customWidth="1"/>
    <col min="9713" max="9713" width="8.5703125" customWidth="1"/>
    <col min="9714" max="9714" width="11.85546875" customWidth="1"/>
    <col min="9715" max="9715" width="13" customWidth="1"/>
    <col min="9716" max="9716" width="11.7109375" customWidth="1"/>
    <col min="9717" max="9717" width="11.7109375" bestFit="1" customWidth="1"/>
    <col min="9718" max="9718" width="11.7109375" customWidth="1"/>
    <col min="9719" max="9719" width="12.5703125" customWidth="1"/>
    <col min="9720" max="9720" width="11.7109375" bestFit="1" customWidth="1"/>
    <col min="9967" max="9967" width="5" customWidth="1"/>
    <col min="9968" max="9968" width="29.85546875" customWidth="1"/>
    <col min="9969" max="9969" width="8.5703125" customWidth="1"/>
    <col min="9970" max="9970" width="11.85546875" customWidth="1"/>
    <col min="9971" max="9971" width="13" customWidth="1"/>
    <col min="9972" max="9972" width="11.7109375" customWidth="1"/>
    <col min="9973" max="9973" width="11.7109375" bestFit="1" customWidth="1"/>
    <col min="9974" max="9974" width="11.7109375" customWidth="1"/>
    <col min="9975" max="9975" width="12.5703125" customWidth="1"/>
    <col min="9976" max="9976" width="11.7109375" bestFit="1" customWidth="1"/>
    <col min="10223" max="10223" width="5" customWidth="1"/>
    <col min="10224" max="10224" width="29.85546875" customWidth="1"/>
    <col min="10225" max="10225" width="8.5703125" customWidth="1"/>
    <col min="10226" max="10226" width="11.85546875" customWidth="1"/>
    <col min="10227" max="10227" width="13" customWidth="1"/>
    <col min="10228" max="10228" width="11.7109375" customWidth="1"/>
    <col min="10229" max="10229" width="11.7109375" bestFit="1" customWidth="1"/>
    <col min="10230" max="10230" width="11.7109375" customWidth="1"/>
    <col min="10231" max="10231" width="12.5703125" customWidth="1"/>
    <col min="10232" max="10232" width="11.7109375" bestFit="1" customWidth="1"/>
    <col min="10479" max="10479" width="5" customWidth="1"/>
    <col min="10480" max="10480" width="29.85546875" customWidth="1"/>
    <col min="10481" max="10481" width="8.5703125" customWidth="1"/>
    <col min="10482" max="10482" width="11.85546875" customWidth="1"/>
    <col min="10483" max="10483" width="13" customWidth="1"/>
    <col min="10484" max="10484" width="11.7109375" customWidth="1"/>
    <col min="10485" max="10485" width="11.7109375" bestFit="1" customWidth="1"/>
    <col min="10486" max="10486" width="11.7109375" customWidth="1"/>
    <col min="10487" max="10487" width="12.5703125" customWidth="1"/>
    <col min="10488" max="10488" width="11.7109375" bestFit="1" customWidth="1"/>
    <col min="10735" max="10735" width="5" customWidth="1"/>
    <col min="10736" max="10736" width="29.85546875" customWidth="1"/>
    <col min="10737" max="10737" width="8.5703125" customWidth="1"/>
    <col min="10738" max="10738" width="11.85546875" customWidth="1"/>
    <col min="10739" max="10739" width="13" customWidth="1"/>
    <col min="10740" max="10740" width="11.7109375" customWidth="1"/>
    <col min="10741" max="10741" width="11.7109375" bestFit="1" customWidth="1"/>
    <col min="10742" max="10742" width="11.7109375" customWidth="1"/>
    <col min="10743" max="10743" width="12.5703125" customWidth="1"/>
    <col min="10744" max="10744" width="11.7109375" bestFit="1" customWidth="1"/>
    <col min="10991" max="10991" width="5" customWidth="1"/>
    <col min="10992" max="10992" width="29.85546875" customWidth="1"/>
    <col min="10993" max="10993" width="8.5703125" customWidth="1"/>
    <col min="10994" max="10994" width="11.85546875" customWidth="1"/>
    <col min="10995" max="10995" width="13" customWidth="1"/>
    <col min="10996" max="10996" width="11.7109375" customWidth="1"/>
    <col min="10997" max="10997" width="11.7109375" bestFit="1" customWidth="1"/>
    <col min="10998" max="10998" width="11.7109375" customWidth="1"/>
    <col min="10999" max="10999" width="12.5703125" customWidth="1"/>
    <col min="11000" max="11000" width="11.7109375" bestFit="1" customWidth="1"/>
    <col min="11247" max="11247" width="5" customWidth="1"/>
    <col min="11248" max="11248" width="29.85546875" customWidth="1"/>
    <col min="11249" max="11249" width="8.5703125" customWidth="1"/>
    <col min="11250" max="11250" width="11.85546875" customWidth="1"/>
    <col min="11251" max="11251" width="13" customWidth="1"/>
    <col min="11252" max="11252" width="11.7109375" customWidth="1"/>
    <col min="11253" max="11253" width="11.7109375" bestFit="1" customWidth="1"/>
    <col min="11254" max="11254" width="11.7109375" customWidth="1"/>
    <col min="11255" max="11255" width="12.5703125" customWidth="1"/>
    <col min="11256" max="11256" width="11.7109375" bestFit="1" customWidth="1"/>
    <col min="11503" max="11503" width="5" customWidth="1"/>
    <col min="11504" max="11504" width="29.85546875" customWidth="1"/>
    <col min="11505" max="11505" width="8.5703125" customWidth="1"/>
    <col min="11506" max="11506" width="11.85546875" customWidth="1"/>
    <col min="11507" max="11507" width="13" customWidth="1"/>
    <col min="11508" max="11508" width="11.7109375" customWidth="1"/>
    <col min="11509" max="11509" width="11.7109375" bestFit="1" customWidth="1"/>
    <col min="11510" max="11510" width="11.7109375" customWidth="1"/>
    <col min="11511" max="11511" width="12.5703125" customWidth="1"/>
    <col min="11512" max="11512" width="11.7109375" bestFit="1" customWidth="1"/>
    <col min="11759" max="11759" width="5" customWidth="1"/>
    <col min="11760" max="11760" width="29.85546875" customWidth="1"/>
    <col min="11761" max="11761" width="8.5703125" customWidth="1"/>
    <col min="11762" max="11762" width="11.85546875" customWidth="1"/>
    <col min="11763" max="11763" width="13" customWidth="1"/>
    <col min="11764" max="11764" width="11.7109375" customWidth="1"/>
    <col min="11765" max="11765" width="11.7109375" bestFit="1" customWidth="1"/>
    <col min="11766" max="11766" width="11.7109375" customWidth="1"/>
    <col min="11767" max="11767" width="12.5703125" customWidth="1"/>
    <col min="11768" max="11768" width="11.7109375" bestFit="1" customWidth="1"/>
    <col min="12015" max="12015" width="5" customWidth="1"/>
    <col min="12016" max="12016" width="29.85546875" customWidth="1"/>
    <col min="12017" max="12017" width="8.5703125" customWidth="1"/>
    <col min="12018" max="12018" width="11.85546875" customWidth="1"/>
    <col min="12019" max="12019" width="13" customWidth="1"/>
    <col min="12020" max="12020" width="11.7109375" customWidth="1"/>
    <col min="12021" max="12021" width="11.7109375" bestFit="1" customWidth="1"/>
    <col min="12022" max="12022" width="11.7109375" customWidth="1"/>
    <col min="12023" max="12023" width="12.5703125" customWidth="1"/>
    <col min="12024" max="12024" width="11.7109375" bestFit="1" customWidth="1"/>
    <col min="12271" max="12271" width="5" customWidth="1"/>
    <col min="12272" max="12272" width="29.85546875" customWidth="1"/>
    <col min="12273" max="12273" width="8.5703125" customWidth="1"/>
    <col min="12274" max="12274" width="11.85546875" customWidth="1"/>
    <col min="12275" max="12275" width="13" customWidth="1"/>
    <col min="12276" max="12276" width="11.7109375" customWidth="1"/>
    <col min="12277" max="12277" width="11.7109375" bestFit="1" customWidth="1"/>
    <col min="12278" max="12278" width="11.7109375" customWidth="1"/>
    <col min="12279" max="12279" width="12.5703125" customWidth="1"/>
    <col min="12280" max="12280" width="11.7109375" bestFit="1" customWidth="1"/>
    <col min="12527" max="12527" width="5" customWidth="1"/>
    <col min="12528" max="12528" width="29.85546875" customWidth="1"/>
    <col min="12529" max="12529" width="8.5703125" customWidth="1"/>
    <col min="12530" max="12530" width="11.85546875" customWidth="1"/>
    <col min="12531" max="12531" width="13" customWidth="1"/>
    <col min="12532" max="12532" width="11.7109375" customWidth="1"/>
    <col min="12533" max="12533" width="11.7109375" bestFit="1" customWidth="1"/>
    <col min="12534" max="12534" width="11.7109375" customWidth="1"/>
    <col min="12535" max="12535" width="12.5703125" customWidth="1"/>
    <col min="12536" max="12536" width="11.7109375" bestFit="1" customWidth="1"/>
    <col min="12783" max="12783" width="5" customWidth="1"/>
    <col min="12784" max="12784" width="29.85546875" customWidth="1"/>
    <col min="12785" max="12785" width="8.5703125" customWidth="1"/>
    <col min="12786" max="12786" width="11.85546875" customWidth="1"/>
    <col min="12787" max="12787" width="13" customWidth="1"/>
    <col min="12788" max="12788" width="11.7109375" customWidth="1"/>
    <col min="12789" max="12789" width="11.7109375" bestFit="1" customWidth="1"/>
    <col min="12790" max="12790" width="11.7109375" customWidth="1"/>
    <col min="12791" max="12791" width="12.5703125" customWidth="1"/>
    <col min="12792" max="12792" width="11.7109375" bestFit="1" customWidth="1"/>
    <col min="13039" max="13039" width="5" customWidth="1"/>
    <col min="13040" max="13040" width="29.85546875" customWidth="1"/>
    <col min="13041" max="13041" width="8.5703125" customWidth="1"/>
    <col min="13042" max="13042" width="11.85546875" customWidth="1"/>
    <col min="13043" max="13043" width="13" customWidth="1"/>
    <col min="13044" max="13044" width="11.7109375" customWidth="1"/>
    <col min="13045" max="13045" width="11.7109375" bestFit="1" customWidth="1"/>
    <col min="13046" max="13046" width="11.7109375" customWidth="1"/>
    <col min="13047" max="13047" width="12.5703125" customWidth="1"/>
    <col min="13048" max="13048" width="11.7109375" bestFit="1" customWidth="1"/>
    <col min="13295" max="13295" width="5" customWidth="1"/>
    <col min="13296" max="13296" width="29.85546875" customWidth="1"/>
    <col min="13297" max="13297" width="8.5703125" customWidth="1"/>
    <col min="13298" max="13298" width="11.85546875" customWidth="1"/>
    <col min="13299" max="13299" width="13" customWidth="1"/>
    <col min="13300" max="13300" width="11.7109375" customWidth="1"/>
    <col min="13301" max="13301" width="11.7109375" bestFit="1" customWidth="1"/>
    <col min="13302" max="13302" width="11.7109375" customWidth="1"/>
    <col min="13303" max="13303" width="12.5703125" customWidth="1"/>
    <col min="13304" max="13304" width="11.7109375" bestFit="1" customWidth="1"/>
    <col min="13551" max="13551" width="5" customWidth="1"/>
    <col min="13552" max="13552" width="29.85546875" customWidth="1"/>
    <col min="13553" max="13553" width="8.5703125" customWidth="1"/>
    <col min="13554" max="13554" width="11.85546875" customWidth="1"/>
    <col min="13555" max="13555" width="13" customWidth="1"/>
    <col min="13556" max="13556" width="11.7109375" customWidth="1"/>
    <col min="13557" max="13557" width="11.7109375" bestFit="1" customWidth="1"/>
    <col min="13558" max="13558" width="11.7109375" customWidth="1"/>
    <col min="13559" max="13559" width="12.5703125" customWidth="1"/>
    <col min="13560" max="13560" width="11.7109375" bestFit="1" customWidth="1"/>
    <col min="13807" max="13807" width="5" customWidth="1"/>
    <col min="13808" max="13808" width="29.85546875" customWidth="1"/>
    <col min="13809" max="13809" width="8.5703125" customWidth="1"/>
    <col min="13810" max="13810" width="11.85546875" customWidth="1"/>
    <col min="13811" max="13811" width="13" customWidth="1"/>
    <col min="13812" max="13812" width="11.7109375" customWidth="1"/>
    <col min="13813" max="13813" width="11.7109375" bestFit="1" customWidth="1"/>
    <col min="13814" max="13814" width="11.7109375" customWidth="1"/>
    <col min="13815" max="13815" width="12.5703125" customWidth="1"/>
    <col min="13816" max="13816" width="11.7109375" bestFit="1" customWidth="1"/>
    <col min="14063" max="14063" width="5" customWidth="1"/>
    <col min="14064" max="14064" width="29.85546875" customWidth="1"/>
    <col min="14065" max="14065" width="8.5703125" customWidth="1"/>
    <col min="14066" max="14066" width="11.85546875" customWidth="1"/>
    <col min="14067" max="14067" width="13" customWidth="1"/>
    <col min="14068" max="14068" width="11.7109375" customWidth="1"/>
    <col min="14069" max="14069" width="11.7109375" bestFit="1" customWidth="1"/>
    <col min="14070" max="14070" width="11.7109375" customWidth="1"/>
    <col min="14071" max="14071" width="12.5703125" customWidth="1"/>
    <col min="14072" max="14072" width="11.7109375" bestFit="1" customWidth="1"/>
    <col min="14319" max="14319" width="5" customWidth="1"/>
    <col min="14320" max="14320" width="29.85546875" customWidth="1"/>
    <col min="14321" max="14321" width="8.5703125" customWidth="1"/>
    <col min="14322" max="14322" width="11.85546875" customWidth="1"/>
    <col min="14323" max="14323" width="13" customWidth="1"/>
    <col min="14324" max="14324" width="11.7109375" customWidth="1"/>
    <col min="14325" max="14325" width="11.7109375" bestFit="1" customWidth="1"/>
    <col min="14326" max="14326" width="11.7109375" customWidth="1"/>
    <col min="14327" max="14327" width="12.5703125" customWidth="1"/>
    <col min="14328" max="14328" width="11.7109375" bestFit="1" customWidth="1"/>
    <col min="14575" max="14575" width="5" customWidth="1"/>
    <col min="14576" max="14576" width="29.85546875" customWidth="1"/>
    <col min="14577" max="14577" width="8.5703125" customWidth="1"/>
    <col min="14578" max="14578" width="11.85546875" customWidth="1"/>
    <col min="14579" max="14579" width="13" customWidth="1"/>
    <col min="14580" max="14580" width="11.7109375" customWidth="1"/>
    <col min="14581" max="14581" width="11.7109375" bestFit="1" customWidth="1"/>
    <col min="14582" max="14582" width="11.7109375" customWidth="1"/>
    <col min="14583" max="14583" width="12.5703125" customWidth="1"/>
    <col min="14584" max="14584" width="11.7109375" bestFit="1" customWidth="1"/>
    <col min="14831" max="14831" width="5" customWidth="1"/>
    <col min="14832" max="14832" width="29.85546875" customWidth="1"/>
    <col min="14833" max="14833" width="8.5703125" customWidth="1"/>
    <col min="14834" max="14834" width="11.85546875" customWidth="1"/>
    <col min="14835" max="14835" width="13" customWidth="1"/>
    <col min="14836" max="14836" width="11.7109375" customWidth="1"/>
    <col min="14837" max="14837" width="11.7109375" bestFit="1" customWidth="1"/>
    <col min="14838" max="14838" width="11.7109375" customWidth="1"/>
    <col min="14839" max="14839" width="12.5703125" customWidth="1"/>
    <col min="14840" max="14840" width="11.7109375" bestFit="1" customWidth="1"/>
    <col min="15087" max="15087" width="5" customWidth="1"/>
    <col min="15088" max="15088" width="29.85546875" customWidth="1"/>
    <col min="15089" max="15089" width="8.5703125" customWidth="1"/>
    <col min="15090" max="15090" width="11.85546875" customWidth="1"/>
    <col min="15091" max="15091" width="13" customWidth="1"/>
    <col min="15092" max="15092" width="11.7109375" customWidth="1"/>
    <col min="15093" max="15093" width="11.7109375" bestFit="1" customWidth="1"/>
    <col min="15094" max="15094" width="11.7109375" customWidth="1"/>
    <col min="15095" max="15095" width="12.5703125" customWidth="1"/>
    <col min="15096" max="15096" width="11.7109375" bestFit="1" customWidth="1"/>
    <col min="15343" max="15343" width="5" customWidth="1"/>
    <col min="15344" max="15344" width="29.85546875" customWidth="1"/>
    <col min="15345" max="15345" width="8.5703125" customWidth="1"/>
    <col min="15346" max="15346" width="11.85546875" customWidth="1"/>
    <col min="15347" max="15347" width="13" customWidth="1"/>
    <col min="15348" max="15348" width="11.7109375" customWidth="1"/>
    <col min="15349" max="15349" width="11.7109375" bestFit="1" customWidth="1"/>
    <col min="15350" max="15350" width="11.7109375" customWidth="1"/>
    <col min="15351" max="15351" width="12.5703125" customWidth="1"/>
    <col min="15352" max="15352" width="11.7109375" bestFit="1" customWidth="1"/>
    <col min="15599" max="15599" width="5" customWidth="1"/>
    <col min="15600" max="15600" width="29.85546875" customWidth="1"/>
    <col min="15601" max="15601" width="8.5703125" customWidth="1"/>
    <col min="15602" max="15602" width="11.85546875" customWidth="1"/>
    <col min="15603" max="15603" width="13" customWidth="1"/>
    <col min="15604" max="15604" width="11.7109375" customWidth="1"/>
    <col min="15605" max="15605" width="11.7109375" bestFit="1" customWidth="1"/>
    <col min="15606" max="15606" width="11.7109375" customWidth="1"/>
    <col min="15607" max="15607" width="12.5703125" customWidth="1"/>
    <col min="15608" max="15608" width="11.7109375" bestFit="1" customWidth="1"/>
    <col min="15855" max="15855" width="5" customWidth="1"/>
    <col min="15856" max="15856" width="29.85546875" customWidth="1"/>
    <col min="15857" max="15857" width="8.5703125" customWidth="1"/>
    <col min="15858" max="15858" width="11.85546875" customWidth="1"/>
    <col min="15859" max="15859" width="13" customWidth="1"/>
    <col min="15860" max="15860" width="11.7109375" customWidth="1"/>
    <col min="15861" max="15861" width="11.7109375" bestFit="1" customWidth="1"/>
    <col min="15862" max="15862" width="11.7109375" customWidth="1"/>
    <col min="15863" max="15863" width="12.5703125" customWidth="1"/>
    <col min="15864" max="15864" width="11.7109375" bestFit="1" customWidth="1"/>
    <col min="16111" max="16111" width="5" customWidth="1"/>
    <col min="16112" max="16112" width="29.85546875" customWidth="1"/>
    <col min="16113" max="16113" width="8.5703125" customWidth="1"/>
    <col min="16114" max="16114" width="11.85546875" customWidth="1"/>
    <col min="16115" max="16115" width="13" customWidth="1"/>
    <col min="16116" max="16116" width="11.7109375" customWidth="1"/>
    <col min="16117" max="16117" width="11.7109375" bestFit="1" customWidth="1"/>
    <col min="16118" max="16118" width="11.7109375" customWidth="1"/>
    <col min="16119" max="16119" width="12.5703125" customWidth="1"/>
    <col min="16120" max="16120" width="11.7109375" bestFit="1" customWidth="1"/>
  </cols>
  <sheetData>
    <row r="1" spans="1:14" x14ac:dyDescent="0.25">
      <c r="A1" s="53" t="s">
        <v>0</v>
      </c>
      <c r="C1" t="s">
        <v>68</v>
      </c>
      <c r="E1"/>
      <c r="F1"/>
      <c r="G1"/>
      <c r="H1" s="52"/>
    </row>
    <row r="2" spans="1:14" ht="15.75" customHeight="1" x14ac:dyDescent="0.25">
      <c r="A2" t="s">
        <v>43</v>
      </c>
      <c r="C2" t="s">
        <v>69</v>
      </c>
      <c r="E2"/>
    </row>
    <row r="3" spans="1:14" ht="16.5" customHeight="1" x14ac:dyDescent="0.25">
      <c r="A3" s="1" t="s">
        <v>44</v>
      </c>
      <c r="C3" t="s">
        <v>70</v>
      </c>
      <c r="E3"/>
    </row>
    <row r="4" spans="1:14" x14ac:dyDescent="0.25">
      <c r="B4" s="2"/>
      <c r="C4" s="2"/>
      <c r="D4" s="2"/>
    </row>
    <row r="6" spans="1:14" x14ac:dyDescent="0.25">
      <c r="B6" s="408" t="s">
        <v>71</v>
      </c>
      <c r="C6" s="408"/>
      <c r="D6" s="408"/>
      <c r="E6" s="408"/>
      <c r="F6" s="408"/>
      <c r="G6" s="408"/>
      <c r="H6" s="408"/>
      <c r="I6" s="408"/>
      <c r="J6" s="408"/>
      <c r="K6" s="408"/>
    </row>
    <row r="7" spans="1:14" x14ac:dyDescent="0.25">
      <c r="C7" s="409" t="s">
        <v>99</v>
      </c>
      <c r="D7" s="409"/>
      <c r="E7" s="409"/>
      <c r="F7" s="409"/>
      <c r="G7" s="409"/>
      <c r="H7" s="409"/>
      <c r="I7" s="409"/>
      <c r="J7" s="409"/>
      <c r="K7" s="409"/>
    </row>
    <row r="8" spans="1:14" x14ac:dyDescent="0.25">
      <c r="B8" s="52"/>
      <c r="C8" s="410" t="s">
        <v>92</v>
      </c>
      <c r="D8" s="410"/>
      <c r="E8" s="410"/>
      <c r="F8" s="410"/>
      <c r="G8" s="410"/>
      <c r="H8" s="410"/>
      <c r="I8" s="410"/>
      <c r="J8" s="410"/>
      <c r="K8" s="410"/>
    </row>
    <row r="9" spans="1:14" x14ac:dyDescent="0.25">
      <c r="H9" s="139"/>
      <c r="I9" s="227"/>
    </row>
    <row r="10" spans="1:14" ht="15.75" thickBot="1" x14ac:dyDescent="0.3">
      <c r="E10" s="3"/>
      <c r="F10" s="4"/>
      <c r="H10" s="139"/>
      <c r="I10" s="227"/>
    </row>
    <row r="11" spans="1:14" ht="37.5" customHeight="1" thickBot="1" x14ac:dyDescent="0.3">
      <c r="E11" s="228" t="s">
        <v>2</v>
      </c>
      <c r="F11" s="101" t="s">
        <v>3</v>
      </c>
      <c r="G11" s="95" t="s">
        <v>74</v>
      </c>
      <c r="H11" s="96" t="s">
        <v>67</v>
      </c>
      <c r="I11" s="96" t="s">
        <v>85</v>
      </c>
      <c r="J11" s="385" t="s">
        <v>95</v>
      </c>
      <c r="K11" s="387" t="s">
        <v>98</v>
      </c>
    </row>
    <row r="12" spans="1:14" ht="15.75" thickBot="1" x14ac:dyDescent="0.3">
      <c r="B12" s="2"/>
      <c r="C12" s="2"/>
      <c r="D12" s="2"/>
      <c r="E12" s="382">
        <v>0</v>
      </c>
      <c r="F12" s="383">
        <v>1</v>
      </c>
      <c r="G12" s="231">
        <v>2</v>
      </c>
      <c r="H12" s="232">
        <v>3</v>
      </c>
      <c r="I12" s="339">
        <v>4</v>
      </c>
      <c r="J12" s="384">
        <v>5</v>
      </c>
      <c r="K12" s="384" t="s">
        <v>63</v>
      </c>
    </row>
    <row r="13" spans="1:14" x14ac:dyDescent="0.25">
      <c r="B13" s="2"/>
      <c r="C13" s="2"/>
      <c r="D13" s="2"/>
      <c r="E13" s="380" t="s">
        <v>4</v>
      </c>
      <c r="F13" s="239" t="s">
        <v>5</v>
      </c>
      <c r="G13" s="295"/>
      <c r="H13" s="295"/>
      <c r="I13" s="344">
        <f>346781+217008.24+6864.66+1</f>
        <v>570654.9</v>
      </c>
      <c r="J13" s="388">
        <v>530416.88</v>
      </c>
      <c r="K13" s="381">
        <f>I13+J13</f>
        <v>1101071.78</v>
      </c>
      <c r="L13" s="8"/>
      <c r="N13" s="8"/>
    </row>
    <row r="14" spans="1:14" ht="15.75" thickBot="1" x14ac:dyDescent="0.3">
      <c r="B14" s="11"/>
      <c r="C14" s="11"/>
      <c r="D14" s="11"/>
      <c r="E14" s="206"/>
      <c r="F14" s="211" t="s">
        <v>65</v>
      </c>
      <c r="G14" s="212">
        <v>40</v>
      </c>
      <c r="H14" s="212" t="s">
        <v>14</v>
      </c>
      <c r="I14" s="373">
        <f>I13</f>
        <v>570654.9</v>
      </c>
      <c r="J14" s="378">
        <f t="shared" ref="J14:K14" si="0">J13</f>
        <v>530416.88</v>
      </c>
      <c r="K14" s="378">
        <f t="shared" si="0"/>
        <v>1101071.78</v>
      </c>
      <c r="L14" s="8"/>
    </row>
    <row r="15" spans="1:14" x14ac:dyDescent="0.25">
      <c r="E15" s="207" t="s">
        <v>10</v>
      </c>
      <c r="F15" s="205" t="s">
        <v>11</v>
      </c>
      <c r="G15" s="208"/>
      <c r="H15" s="208"/>
      <c r="I15" s="375">
        <f>437271.53+799523+15828.14-0.99</f>
        <v>1252621.68</v>
      </c>
      <c r="J15" s="389">
        <v>1377296.52</v>
      </c>
      <c r="K15" s="376">
        <f>I15+J15</f>
        <v>2629918.2000000002</v>
      </c>
      <c r="L15" s="8"/>
    </row>
    <row r="16" spans="1:14" ht="15.75" thickBot="1" x14ac:dyDescent="0.3">
      <c r="E16" s="206"/>
      <c r="F16" s="64" t="s">
        <v>9</v>
      </c>
      <c r="G16" s="13">
        <v>108</v>
      </c>
      <c r="H16" s="13" t="s">
        <v>14</v>
      </c>
      <c r="I16" s="373">
        <f>I15</f>
        <v>1252621.68</v>
      </c>
      <c r="J16" s="378">
        <f t="shared" ref="J16:K16" si="1">J15</f>
        <v>1377296.52</v>
      </c>
      <c r="K16" s="378">
        <f t="shared" si="1"/>
        <v>2629918.2000000002</v>
      </c>
      <c r="L16" s="8"/>
    </row>
    <row r="17" spans="2:14" x14ac:dyDescent="0.25">
      <c r="E17" s="209">
        <v>3</v>
      </c>
      <c r="F17" s="210" t="s">
        <v>64</v>
      </c>
      <c r="G17" s="9"/>
      <c r="H17" s="9"/>
      <c r="I17" s="359">
        <f>375218.23+647545+12820.19</f>
        <v>1035583.4199999999</v>
      </c>
      <c r="J17" s="389">
        <v>1050176.6000000001</v>
      </c>
      <c r="K17" s="376">
        <f>I17+J17</f>
        <v>2085760.02</v>
      </c>
      <c r="L17" s="8"/>
      <c r="N17" s="8"/>
    </row>
    <row r="18" spans="2:14" ht="15.75" thickBot="1" x14ac:dyDescent="0.3">
      <c r="E18" s="209"/>
      <c r="F18" s="210" t="s">
        <v>9</v>
      </c>
      <c r="G18" s="9">
        <v>79</v>
      </c>
      <c r="H18" s="9" t="s">
        <v>14</v>
      </c>
      <c r="I18" s="359">
        <f>I17</f>
        <v>1035583.4199999999</v>
      </c>
      <c r="J18" s="379">
        <f t="shared" ref="J18:K18" si="2">J17</f>
        <v>1050176.6000000001</v>
      </c>
      <c r="K18" s="379">
        <f t="shared" si="2"/>
        <v>2085760.02</v>
      </c>
      <c r="L18" s="8"/>
    </row>
    <row r="19" spans="2:14" s="213" customFormat="1" ht="15.75" x14ac:dyDescent="0.25">
      <c r="E19" s="216"/>
      <c r="F19" s="217" t="s">
        <v>66</v>
      </c>
      <c r="G19" s="218">
        <f>G16+G18</f>
        <v>187</v>
      </c>
      <c r="H19" s="218"/>
      <c r="I19" s="377">
        <f>I16+I18</f>
        <v>2288205.0999999996</v>
      </c>
      <c r="J19" s="310">
        <f t="shared" ref="J19:K19" si="3">J16+J18</f>
        <v>2427473.12</v>
      </c>
      <c r="K19" s="310">
        <f t="shared" si="3"/>
        <v>4715678.2200000007</v>
      </c>
      <c r="L19" s="242"/>
      <c r="N19" s="242"/>
    </row>
    <row r="20" spans="2:14" s="214" customFormat="1" ht="16.5" thickBot="1" x14ac:dyDescent="0.3">
      <c r="B20" s="215"/>
      <c r="C20" s="215"/>
      <c r="D20" s="215"/>
      <c r="E20" s="220"/>
      <c r="F20" s="221" t="s">
        <v>13</v>
      </c>
      <c r="G20" s="222">
        <f>G14+G16+G18</f>
        <v>227</v>
      </c>
      <c r="H20" s="222" t="s">
        <v>14</v>
      </c>
      <c r="I20" s="240">
        <f>I14+I19</f>
        <v>2858859.9999999995</v>
      </c>
      <c r="J20" s="309">
        <f>J14+J19</f>
        <v>2957890</v>
      </c>
      <c r="K20" s="309">
        <f>K14+K19</f>
        <v>5816750.0000000009</v>
      </c>
    </row>
    <row r="22" spans="2:14" x14ac:dyDescent="0.25">
      <c r="G22" s="111"/>
    </row>
    <row r="23" spans="2:14" x14ac:dyDescent="0.25">
      <c r="K23" s="139" t="s">
        <v>72</v>
      </c>
    </row>
    <row r="24" spans="2:14" x14ac:dyDescent="0.25">
      <c r="E24"/>
      <c r="F24" s="46" t="s">
        <v>45</v>
      </c>
      <c r="H24" s="139"/>
      <c r="K24" s="139" t="s">
        <v>73</v>
      </c>
    </row>
    <row r="25" spans="2:14" x14ac:dyDescent="0.25">
      <c r="E25"/>
      <c r="F25" s="139" t="s">
        <v>48</v>
      </c>
      <c r="H25" s="139"/>
      <c r="I25" s="139"/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1D195-2E45-47C2-B843-6AF5FFFC3779}">
  <dimension ref="A1:I24"/>
  <sheetViews>
    <sheetView topLeftCell="C1" workbookViewId="0">
      <selection activeCell="O26" sqref="O2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7" style="139" customWidth="1"/>
    <col min="4" max="4" width="23.7109375" style="139" customWidth="1"/>
    <col min="5" max="5" width="12.42578125" style="139" customWidth="1"/>
    <col min="6" max="6" width="6.42578125" style="227" customWidth="1"/>
    <col min="7" max="8" width="23" customWidth="1"/>
    <col min="9" max="9" width="23.85546875" customWidth="1"/>
    <col min="229" max="229" width="5" customWidth="1"/>
    <col min="230" max="230" width="29.85546875" customWidth="1"/>
    <col min="231" max="231" width="8.5703125" customWidth="1"/>
    <col min="232" max="232" width="11.85546875" customWidth="1"/>
    <col min="233" max="233" width="13" customWidth="1"/>
    <col min="234" max="234" width="11.7109375" customWidth="1"/>
    <col min="235" max="235" width="11.7109375" bestFit="1" customWidth="1"/>
    <col min="236" max="236" width="11.7109375" customWidth="1"/>
    <col min="237" max="237" width="12.5703125" customWidth="1"/>
    <col min="238" max="238" width="11.7109375" bestFit="1" customWidth="1"/>
    <col min="485" max="485" width="5" customWidth="1"/>
    <col min="486" max="486" width="29.85546875" customWidth="1"/>
    <col min="487" max="487" width="8.5703125" customWidth="1"/>
    <col min="488" max="488" width="11.85546875" customWidth="1"/>
    <col min="489" max="489" width="13" customWidth="1"/>
    <col min="490" max="490" width="11.7109375" customWidth="1"/>
    <col min="491" max="491" width="11.7109375" bestFit="1" customWidth="1"/>
    <col min="492" max="492" width="11.7109375" customWidth="1"/>
    <col min="493" max="493" width="12.5703125" customWidth="1"/>
    <col min="494" max="494" width="11.7109375" bestFit="1" customWidth="1"/>
    <col min="741" max="741" width="5" customWidth="1"/>
    <col min="742" max="742" width="29.85546875" customWidth="1"/>
    <col min="743" max="743" width="8.5703125" customWidth="1"/>
    <col min="744" max="744" width="11.85546875" customWidth="1"/>
    <col min="745" max="745" width="13" customWidth="1"/>
    <col min="746" max="746" width="11.7109375" customWidth="1"/>
    <col min="747" max="747" width="11.7109375" bestFit="1" customWidth="1"/>
    <col min="748" max="748" width="11.7109375" customWidth="1"/>
    <col min="749" max="749" width="12.5703125" customWidth="1"/>
    <col min="750" max="750" width="11.7109375" bestFit="1" customWidth="1"/>
    <col min="997" max="997" width="5" customWidth="1"/>
    <col min="998" max="998" width="29.85546875" customWidth="1"/>
    <col min="999" max="999" width="8.5703125" customWidth="1"/>
    <col min="1000" max="1000" width="11.85546875" customWidth="1"/>
    <col min="1001" max="1001" width="13" customWidth="1"/>
    <col min="1002" max="1002" width="11.7109375" customWidth="1"/>
    <col min="1003" max="1003" width="11.7109375" bestFit="1" customWidth="1"/>
    <col min="1004" max="1004" width="11.7109375" customWidth="1"/>
    <col min="1005" max="1005" width="12.5703125" customWidth="1"/>
    <col min="1006" max="1006" width="11.7109375" bestFit="1" customWidth="1"/>
    <col min="1253" max="1253" width="5" customWidth="1"/>
    <col min="1254" max="1254" width="29.85546875" customWidth="1"/>
    <col min="1255" max="1255" width="8.5703125" customWidth="1"/>
    <col min="1256" max="1256" width="11.85546875" customWidth="1"/>
    <col min="1257" max="1257" width="13" customWidth="1"/>
    <col min="1258" max="1258" width="11.7109375" customWidth="1"/>
    <col min="1259" max="1259" width="11.7109375" bestFit="1" customWidth="1"/>
    <col min="1260" max="1260" width="11.7109375" customWidth="1"/>
    <col min="1261" max="1261" width="12.5703125" customWidth="1"/>
    <col min="1262" max="1262" width="11.7109375" bestFit="1" customWidth="1"/>
    <col min="1509" max="1509" width="5" customWidth="1"/>
    <col min="1510" max="1510" width="29.85546875" customWidth="1"/>
    <col min="1511" max="1511" width="8.5703125" customWidth="1"/>
    <col min="1512" max="1512" width="11.85546875" customWidth="1"/>
    <col min="1513" max="1513" width="13" customWidth="1"/>
    <col min="1514" max="1514" width="11.7109375" customWidth="1"/>
    <col min="1515" max="1515" width="11.7109375" bestFit="1" customWidth="1"/>
    <col min="1516" max="1516" width="11.7109375" customWidth="1"/>
    <col min="1517" max="1517" width="12.5703125" customWidth="1"/>
    <col min="1518" max="1518" width="11.7109375" bestFit="1" customWidth="1"/>
    <col min="1765" max="1765" width="5" customWidth="1"/>
    <col min="1766" max="1766" width="29.85546875" customWidth="1"/>
    <col min="1767" max="1767" width="8.5703125" customWidth="1"/>
    <col min="1768" max="1768" width="11.85546875" customWidth="1"/>
    <col min="1769" max="1769" width="13" customWidth="1"/>
    <col min="1770" max="1770" width="11.7109375" customWidth="1"/>
    <col min="1771" max="1771" width="11.7109375" bestFit="1" customWidth="1"/>
    <col min="1772" max="1772" width="11.7109375" customWidth="1"/>
    <col min="1773" max="1773" width="12.5703125" customWidth="1"/>
    <col min="1774" max="1774" width="11.7109375" bestFit="1" customWidth="1"/>
    <col min="2021" max="2021" width="5" customWidth="1"/>
    <col min="2022" max="2022" width="29.85546875" customWidth="1"/>
    <col min="2023" max="2023" width="8.5703125" customWidth="1"/>
    <col min="2024" max="2024" width="11.85546875" customWidth="1"/>
    <col min="2025" max="2025" width="13" customWidth="1"/>
    <col min="2026" max="2026" width="11.7109375" customWidth="1"/>
    <col min="2027" max="2027" width="11.7109375" bestFit="1" customWidth="1"/>
    <col min="2028" max="2028" width="11.7109375" customWidth="1"/>
    <col min="2029" max="2029" width="12.5703125" customWidth="1"/>
    <col min="2030" max="2030" width="11.7109375" bestFit="1" customWidth="1"/>
    <col min="2277" max="2277" width="5" customWidth="1"/>
    <col min="2278" max="2278" width="29.85546875" customWidth="1"/>
    <col min="2279" max="2279" width="8.5703125" customWidth="1"/>
    <col min="2280" max="2280" width="11.85546875" customWidth="1"/>
    <col min="2281" max="2281" width="13" customWidth="1"/>
    <col min="2282" max="2282" width="11.7109375" customWidth="1"/>
    <col min="2283" max="2283" width="11.7109375" bestFit="1" customWidth="1"/>
    <col min="2284" max="2284" width="11.7109375" customWidth="1"/>
    <col min="2285" max="2285" width="12.5703125" customWidth="1"/>
    <col min="2286" max="2286" width="11.7109375" bestFit="1" customWidth="1"/>
    <col min="2533" max="2533" width="5" customWidth="1"/>
    <col min="2534" max="2534" width="29.85546875" customWidth="1"/>
    <col min="2535" max="2535" width="8.5703125" customWidth="1"/>
    <col min="2536" max="2536" width="11.85546875" customWidth="1"/>
    <col min="2537" max="2537" width="13" customWidth="1"/>
    <col min="2538" max="2538" width="11.7109375" customWidth="1"/>
    <col min="2539" max="2539" width="11.7109375" bestFit="1" customWidth="1"/>
    <col min="2540" max="2540" width="11.7109375" customWidth="1"/>
    <col min="2541" max="2541" width="12.5703125" customWidth="1"/>
    <col min="2542" max="2542" width="11.7109375" bestFit="1" customWidth="1"/>
    <col min="2789" max="2789" width="5" customWidth="1"/>
    <col min="2790" max="2790" width="29.85546875" customWidth="1"/>
    <col min="2791" max="2791" width="8.5703125" customWidth="1"/>
    <col min="2792" max="2792" width="11.85546875" customWidth="1"/>
    <col min="2793" max="2793" width="13" customWidth="1"/>
    <col min="2794" max="2794" width="11.7109375" customWidth="1"/>
    <col min="2795" max="2795" width="11.7109375" bestFit="1" customWidth="1"/>
    <col min="2796" max="2796" width="11.7109375" customWidth="1"/>
    <col min="2797" max="2797" width="12.5703125" customWidth="1"/>
    <col min="2798" max="2798" width="11.7109375" bestFit="1" customWidth="1"/>
    <col min="3045" max="3045" width="5" customWidth="1"/>
    <col min="3046" max="3046" width="29.85546875" customWidth="1"/>
    <col min="3047" max="3047" width="8.5703125" customWidth="1"/>
    <col min="3048" max="3048" width="11.85546875" customWidth="1"/>
    <col min="3049" max="3049" width="13" customWidth="1"/>
    <col min="3050" max="3050" width="11.7109375" customWidth="1"/>
    <col min="3051" max="3051" width="11.7109375" bestFit="1" customWidth="1"/>
    <col min="3052" max="3052" width="11.7109375" customWidth="1"/>
    <col min="3053" max="3053" width="12.5703125" customWidth="1"/>
    <col min="3054" max="3054" width="11.7109375" bestFit="1" customWidth="1"/>
    <col min="3301" max="3301" width="5" customWidth="1"/>
    <col min="3302" max="3302" width="29.85546875" customWidth="1"/>
    <col min="3303" max="3303" width="8.5703125" customWidth="1"/>
    <col min="3304" max="3304" width="11.85546875" customWidth="1"/>
    <col min="3305" max="3305" width="13" customWidth="1"/>
    <col min="3306" max="3306" width="11.7109375" customWidth="1"/>
    <col min="3307" max="3307" width="11.7109375" bestFit="1" customWidth="1"/>
    <col min="3308" max="3308" width="11.7109375" customWidth="1"/>
    <col min="3309" max="3309" width="12.5703125" customWidth="1"/>
    <col min="3310" max="3310" width="11.7109375" bestFit="1" customWidth="1"/>
    <col min="3557" max="3557" width="5" customWidth="1"/>
    <col min="3558" max="3558" width="29.85546875" customWidth="1"/>
    <col min="3559" max="3559" width="8.5703125" customWidth="1"/>
    <col min="3560" max="3560" width="11.85546875" customWidth="1"/>
    <col min="3561" max="3561" width="13" customWidth="1"/>
    <col min="3562" max="3562" width="11.7109375" customWidth="1"/>
    <col min="3563" max="3563" width="11.7109375" bestFit="1" customWidth="1"/>
    <col min="3564" max="3564" width="11.7109375" customWidth="1"/>
    <col min="3565" max="3565" width="12.5703125" customWidth="1"/>
    <col min="3566" max="3566" width="11.7109375" bestFit="1" customWidth="1"/>
    <col min="3813" max="3813" width="5" customWidth="1"/>
    <col min="3814" max="3814" width="29.85546875" customWidth="1"/>
    <col min="3815" max="3815" width="8.5703125" customWidth="1"/>
    <col min="3816" max="3816" width="11.85546875" customWidth="1"/>
    <col min="3817" max="3817" width="13" customWidth="1"/>
    <col min="3818" max="3818" width="11.7109375" customWidth="1"/>
    <col min="3819" max="3819" width="11.7109375" bestFit="1" customWidth="1"/>
    <col min="3820" max="3820" width="11.7109375" customWidth="1"/>
    <col min="3821" max="3821" width="12.5703125" customWidth="1"/>
    <col min="3822" max="3822" width="11.7109375" bestFit="1" customWidth="1"/>
    <col min="4069" max="4069" width="5" customWidth="1"/>
    <col min="4070" max="4070" width="29.85546875" customWidth="1"/>
    <col min="4071" max="4071" width="8.5703125" customWidth="1"/>
    <col min="4072" max="4072" width="11.85546875" customWidth="1"/>
    <col min="4073" max="4073" width="13" customWidth="1"/>
    <col min="4074" max="4074" width="11.7109375" customWidth="1"/>
    <col min="4075" max="4075" width="11.7109375" bestFit="1" customWidth="1"/>
    <col min="4076" max="4076" width="11.7109375" customWidth="1"/>
    <col min="4077" max="4077" width="12.5703125" customWidth="1"/>
    <col min="4078" max="4078" width="11.7109375" bestFit="1" customWidth="1"/>
    <col min="4325" max="4325" width="5" customWidth="1"/>
    <col min="4326" max="4326" width="29.85546875" customWidth="1"/>
    <col min="4327" max="4327" width="8.5703125" customWidth="1"/>
    <col min="4328" max="4328" width="11.85546875" customWidth="1"/>
    <col min="4329" max="4329" width="13" customWidth="1"/>
    <col min="4330" max="4330" width="11.7109375" customWidth="1"/>
    <col min="4331" max="4331" width="11.7109375" bestFit="1" customWidth="1"/>
    <col min="4332" max="4332" width="11.7109375" customWidth="1"/>
    <col min="4333" max="4333" width="12.5703125" customWidth="1"/>
    <col min="4334" max="4334" width="11.7109375" bestFit="1" customWidth="1"/>
    <col min="4581" max="4581" width="5" customWidth="1"/>
    <col min="4582" max="4582" width="29.85546875" customWidth="1"/>
    <col min="4583" max="4583" width="8.5703125" customWidth="1"/>
    <col min="4584" max="4584" width="11.85546875" customWidth="1"/>
    <col min="4585" max="4585" width="13" customWidth="1"/>
    <col min="4586" max="4586" width="11.7109375" customWidth="1"/>
    <col min="4587" max="4587" width="11.7109375" bestFit="1" customWidth="1"/>
    <col min="4588" max="4588" width="11.7109375" customWidth="1"/>
    <col min="4589" max="4589" width="12.5703125" customWidth="1"/>
    <col min="4590" max="4590" width="11.7109375" bestFit="1" customWidth="1"/>
    <col min="4837" max="4837" width="5" customWidth="1"/>
    <col min="4838" max="4838" width="29.85546875" customWidth="1"/>
    <col min="4839" max="4839" width="8.5703125" customWidth="1"/>
    <col min="4840" max="4840" width="11.85546875" customWidth="1"/>
    <col min="4841" max="4841" width="13" customWidth="1"/>
    <col min="4842" max="4842" width="11.7109375" customWidth="1"/>
    <col min="4843" max="4843" width="11.7109375" bestFit="1" customWidth="1"/>
    <col min="4844" max="4844" width="11.7109375" customWidth="1"/>
    <col min="4845" max="4845" width="12.5703125" customWidth="1"/>
    <col min="4846" max="4846" width="11.7109375" bestFit="1" customWidth="1"/>
    <col min="5093" max="5093" width="5" customWidth="1"/>
    <col min="5094" max="5094" width="29.85546875" customWidth="1"/>
    <col min="5095" max="5095" width="8.5703125" customWidth="1"/>
    <col min="5096" max="5096" width="11.85546875" customWidth="1"/>
    <col min="5097" max="5097" width="13" customWidth="1"/>
    <col min="5098" max="5098" width="11.7109375" customWidth="1"/>
    <col min="5099" max="5099" width="11.7109375" bestFit="1" customWidth="1"/>
    <col min="5100" max="5100" width="11.7109375" customWidth="1"/>
    <col min="5101" max="5101" width="12.5703125" customWidth="1"/>
    <col min="5102" max="5102" width="11.7109375" bestFit="1" customWidth="1"/>
    <col min="5349" max="5349" width="5" customWidth="1"/>
    <col min="5350" max="5350" width="29.85546875" customWidth="1"/>
    <col min="5351" max="5351" width="8.5703125" customWidth="1"/>
    <col min="5352" max="5352" width="11.85546875" customWidth="1"/>
    <col min="5353" max="5353" width="13" customWidth="1"/>
    <col min="5354" max="5354" width="11.7109375" customWidth="1"/>
    <col min="5355" max="5355" width="11.7109375" bestFit="1" customWidth="1"/>
    <col min="5356" max="5356" width="11.7109375" customWidth="1"/>
    <col min="5357" max="5357" width="12.5703125" customWidth="1"/>
    <col min="5358" max="5358" width="11.7109375" bestFit="1" customWidth="1"/>
    <col min="5605" max="5605" width="5" customWidth="1"/>
    <col min="5606" max="5606" width="29.85546875" customWidth="1"/>
    <col min="5607" max="5607" width="8.5703125" customWidth="1"/>
    <col min="5608" max="5608" width="11.85546875" customWidth="1"/>
    <col min="5609" max="5609" width="13" customWidth="1"/>
    <col min="5610" max="5610" width="11.7109375" customWidth="1"/>
    <col min="5611" max="5611" width="11.7109375" bestFit="1" customWidth="1"/>
    <col min="5612" max="5612" width="11.7109375" customWidth="1"/>
    <col min="5613" max="5613" width="12.5703125" customWidth="1"/>
    <col min="5614" max="5614" width="11.7109375" bestFit="1" customWidth="1"/>
    <col min="5861" max="5861" width="5" customWidth="1"/>
    <col min="5862" max="5862" width="29.85546875" customWidth="1"/>
    <col min="5863" max="5863" width="8.5703125" customWidth="1"/>
    <col min="5864" max="5864" width="11.85546875" customWidth="1"/>
    <col min="5865" max="5865" width="13" customWidth="1"/>
    <col min="5866" max="5866" width="11.7109375" customWidth="1"/>
    <col min="5867" max="5867" width="11.7109375" bestFit="1" customWidth="1"/>
    <col min="5868" max="5868" width="11.7109375" customWidth="1"/>
    <col min="5869" max="5869" width="12.5703125" customWidth="1"/>
    <col min="5870" max="5870" width="11.7109375" bestFit="1" customWidth="1"/>
    <col min="6117" max="6117" width="5" customWidth="1"/>
    <col min="6118" max="6118" width="29.85546875" customWidth="1"/>
    <col min="6119" max="6119" width="8.5703125" customWidth="1"/>
    <col min="6120" max="6120" width="11.85546875" customWidth="1"/>
    <col min="6121" max="6121" width="13" customWidth="1"/>
    <col min="6122" max="6122" width="11.7109375" customWidth="1"/>
    <col min="6123" max="6123" width="11.7109375" bestFit="1" customWidth="1"/>
    <col min="6124" max="6124" width="11.7109375" customWidth="1"/>
    <col min="6125" max="6125" width="12.5703125" customWidth="1"/>
    <col min="6126" max="6126" width="11.7109375" bestFit="1" customWidth="1"/>
    <col min="6373" max="6373" width="5" customWidth="1"/>
    <col min="6374" max="6374" width="29.85546875" customWidth="1"/>
    <col min="6375" max="6375" width="8.5703125" customWidth="1"/>
    <col min="6376" max="6376" width="11.85546875" customWidth="1"/>
    <col min="6377" max="6377" width="13" customWidth="1"/>
    <col min="6378" max="6378" width="11.7109375" customWidth="1"/>
    <col min="6379" max="6379" width="11.7109375" bestFit="1" customWidth="1"/>
    <col min="6380" max="6380" width="11.7109375" customWidth="1"/>
    <col min="6381" max="6381" width="12.5703125" customWidth="1"/>
    <col min="6382" max="6382" width="11.7109375" bestFit="1" customWidth="1"/>
    <col min="6629" max="6629" width="5" customWidth="1"/>
    <col min="6630" max="6630" width="29.85546875" customWidth="1"/>
    <col min="6631" max="6631" width="8.5703125" customWidth="1"/>
    <col min="6632" max="6632" width="11.85546875" customWidth="1"/>
    <col min="6633" max="6633" width="13" customWidth="1"/>
    <col min="6634" max="6634" width="11.7109375" customWidth="1"/>
    <col min="6635" max="6635" width="11.7109375" bestFit="1" customWidth="1"/>
    <col min="6636" max="6636" width="11.7109375" customWidth="1"/>
    <col min="6637" max="6637" width="12.5703125" customWidth="1"/>
    <col min="6638" max="6638" width="11.7109375" bestFit="1" customWidth="1"/>
    <col min="6885" max="6885" width="5" customWidth="1"/>
    <col min="6886" max="6886" width="29.85546875" customWidth="1"/>
    <col min="6887" max="6887" width="8.5703125" customWidth="1"/>
    <col min="6888" max="6888" width="11.85546875" customWidth="1"/>
    <col min="6889" max="6889" width="13" customWidth="1"/>
    <col min="6890" max="6890" width="11.7109375" customWidth="1"/>
    <col min="6891" max="6891" width="11.7109375" bestFit="1" customWidth="1"/>
    <col min="6892" max="6892" width="11.7109375" customWidth="1"/>
    <col min="6893" max="6893" width="12.5703125" customWidth="1"/>
    <col min="6894" max="6894" width="11.7109375" bestFit="1" customWidth="1"/>
    <col min="7141" max="7141" width="5" customWidth="1"/>
    <col min="7142" max="7142" width="29.85546875" customWidth="1"/>
    <col min="7143" max="7143" width="8.5703125" customWidth="1"/>
    <col min="7144" max="7144" width="11.85546875" customWidth="1"/>
    <col min="7145" max="7145" width="13" customWidth="1"/>
    <col min="7146" max="7146" width="11.7109375" customWidth="1"/>
    <col min="7147" max="7147" width="11.7109375" bestFit="1" customWidth="1"/>
    <col min="7148" max="7148" width="11.7109375" customWidth="1"/>
    <col min="7149" max="7149" width="12.5703125" customWidth="1"/>
    <col min="7150" max="7150" width="11.7109375" bestFit="1" customWidth="1"/>
    <col min="7397" max="7397" width="5" customWidth="1"/>
    <col min="7398" max="7398" width="29.85546875" customWidth="1"/>
    <col min="7399" max="7399" width="8.5703125" customWidth="1"/>
    <col min="7400" max="7400" width="11.85546875" customWidth="1"/>
    <col min="7401" max="7401" width="13" customWidth="1"/>
    <col min="7402" max="7402" width="11.7109375" customWidth="1"/>
    <col min="7403" max="7403" width="11.7109375" bestFit="1" customWidth="1"/>
    <col min="7404" max="7404" width="11.7109375" customWidth="1"/>
    <col min="7405" max="7405" width="12.5703125" customWidth="1"/>
    <col min="7406" max="7406" width="11.7109375" bestFit="1" customWidth="1"/>
    <col min="7653" max="7653" width="5" customWidth="1"/>
    <col min="7654" max="7654" width="29.85546875" customWidth="1"/>
    <col min="7655" max="7655" width="8.5703125" customWidth="1"/>
    <col min="7656" max="7656" width="11.85546875" customWidth="1"/>
    <col min="7657" max="7657" width="13" customWidth="1"/>
    <col min="7658" max="7658" width="11.7109375" customWidth="1"/>
    <col min="7659" max="7659" width="11.7109375" bestFit="1" customWidth="1"/>
    <col min="7660" max="7660" width="11.7109375" customWidth="1"/>
    <col min="7661" max="7661" width="12.5703125" customWidth="1"/>
    <col min="7662" max="7662" width="11.7109375" bestFit="1" customWidth="1"/>
    <col min="7909" max="7909" width="5" customWidth="1"/>
    <col min="7910" max="7910" width="29.85546875" customWidth="1"/>
    <col min="7911" max="7911" width="8.5703125" customWidth="1"/>
    <col min="7912" max="7912" width="11.85546875" customWidth="1"/>
    <col min="7913" max="7913" width="13" customWidth="1"/>
    <col min="7914" max="7914" width="11.7109375" customWidth="1"/>
    <col min="7915" max="7915" width="11.7109375" bestFit="1" customWidth="1"/>
    <col min="7916" max="7916" width="11.7109375" customWidth="1"/>
    <col min="7917" max="7917" width="12.5703125" customWidth="1"/>
    <col min="7918" max="7918" width="11.7109375" bestFit="1" customWidth="1"/>
    <col min="8165" max="8165" width="5" customWidth="1"/>
    <col min="8166" max="8166" width="29.85546875" customWidth="1"/>
    <col min="8167" max="8167" width="8.5703125" customWidth="1"/>
    <col min="8168" max="8168" width="11.85546875" customWidth="1"/>
    <col min="8169" max="8169" width="13" customWidth="1"/>
    <col min="8170" max="8170" width="11.7109375" customWidth="1"/>
    <col min="8171" max="8171" width="11.7109375" bestFit="1" customWidth="1"/>
    <col min="8172" max="8172" width="11.7109375" customWidth="1"/>
    <col min="8173" max="8173" width="12.5703125" customWidth="1"/>
    <col min="8174" max="8174" width="11.7109375" bestFit="1" customWidth="1"/>
    <col min="8421" max="8421" width="5" customWidth="1"/>
    <col min="8422" max="8422" width="29.85546875" customWidth="1"/>
    <col min="8423" max="8423" width="8.5703125" customWidth="1"/>
    <col min="8424" max="8424" width="11.85546875" customWidth="1"/>
    <col min="8425" max="8425" width="13" customWidth="1"/>
    <col min="8426" max="8426" width="11.7109375" customWidth="1"/>
    <col min="8427" max="8427" width="11.7109375" bestFit="1" customWidth="1"/>
    <col min="8428" max="8428" width="11.7109375" customWidth="1"/>
    <col min="8429" max="8429" width="12.5703125" customWidth="1"/>
    <col min="8430" max="8430" width="11.7109375" bestFit="1" customWidth="1"/>
    <col min="8677" max="8677" width="5" customWidth="1"/>
    <col min="8678" max="8678" width="29.85546875" customWidth="1"/>
    <col min="8679" max="8679" width="8.5703125" customWidth="1"/>
    <col min="8680" max="8680" width="11.85546875" customWidth="1"/>
    <col min="8681" max="8681" width="13" customWidth="1"/>
    <col min="8682" max="8682" width="11.7109375" customWidth="1"/>
    <col min="8683" max="8683" width="11.7109375" bestFit="1" customWidth="1"/>
    <col min="8684" max="8684" width="11.7109375" customWidth="1"/>
    <col min="8685" max="8685" width="12.5703125" customWidth="1"/>
    <col min="8686" max="8686" width="11.7109375" bestFit="1" customWidth="1"/>
    <col min="8933" max="8933" width="5" customWidth="1"/>
    <col min="8934" max="8934" width="29.85546875" customWidth="1"/>
    <col min="8935" max="8935" width="8.5703125" customWidth="1"/>
    <col min="8936" max="8936" width="11.85546875" customWidth="1"/>
    <col min="8937" max="8937" width="13" customWidth="1"/>
    <col min="8938" max="8938" width="11.7109375" customWidth="1"/>
    <col min="8939" max="8939" width="11.7109375" bestFit="1" customWidth="1"/>
    <col min="8940" max="8940" width="11.7109375" customWidth="1"/>
    <col min="8941" max="8941" width="12.5703125" customWidth="1"/>
    <col min="8942" max="8942" width="11.7109375" bestFit="1" customWidth="1"/>
    <col min="9189" max="9189" width="5" customWidth="1"/>
    <col min="9190" max="9190" width="29.85546875" customWidth="1"/>
    <col min="9191" max="9191" width="8.5703125" customWidth="1"/>
    <col min="9192" max="9192" width="11.85546875" customWidth="1"/>
    <col min="9193" max="9193" width="13" customWidth="1"/>
    <col min="9194" max="9194" width="11.7109375" customWidth="1"/>
    <col min="9195" max="9195" width="11.7109375" bestFit="1" customWidth="1"/>
    <col min="9196" max="9196" width="11.7109375" customWidth="1"/>
    <col min="9197" max="9197" width="12.5703125" customWidth="1"/>
    <col min="9198" max="9198" width="11.7109375" bestFit="1" customWidth="1"/>
    <col min="9445" max="9445" width="5" customWidth="1"/>
    <col min="9446" max="9446" width="29.85546875" customWidth="1"/>
    <col min="9447" max="9447" width="8.5703125" customWidth="1"/>
    <col min="9448" max="9448" width="11.85546875" customWidth="1"/>
    <col min="9449" max="9449" width="13" customWidth="1"/>
    <col min="9450" max="9450" width="11.7109375" customWidth="1"/>
    <col min="9451" max="9451" width="11.7109375" bestFit="1" customWidth="1"/>
    <col min="9452" max="9452" width="11.7109375" customWidth="1"/>
    <col min="9453" max="9453" width="12.5703125" customWidth="1"/>
    <col min="9454" max="9454" width="11.7109375" bestFit="1" customWidth="1"/>
    <col min="9701" max="9701" width="5" customWidth="1"/>
    <col min="9702" max="9702" width="29.85546875" customWidth="1"/>
    <col min="9703" max="9703" width="8.5703125" customWidth="1"/>
    <col min="9704" max="9704" width="11.85546875" customWidth="1"/>
    <col min="9705" max="9705" width="13" customWidth="1"/>
    <col min="9706" max="9706" width="11.7109375" customWidth="1"/>
    <col min="9707" max="9707" width="11.7109375" bestFit="1" customWidth="1"/>
    <col min="9708" max="9708" width="11.7109375" customWidth="1"/>
    <col min="9709" max="9709" width="12.5703125" customWidth="1"/>
    <col min="9710" max="9710" width="11.7109375" bestFit="1" customWidth="1"/>
    <col min="9957" max="9957" width="5" customWidth="1"/>
    <col min="9958" max="9958" width="29.85546875" customWidth="1"/>
    <col min="9959" max="9959" width="8.5703125" customWidth="1"/>
    <col min="9960" max="9960" width="11.85546875" customWidth="1"/>
    <col min="9961" max="9961" width="13" customWidth="1"/>
    <col min="9962" max="9962" width="11.7109375" customWidth="1"/>
    <col min="9963" max="9963" width="11.7109375" bestFit="1" customWidth="1"/>
    <col min="9964" max="9964" width="11.7109375" customWidth="1"/>
    <col min="9965" max="9965" width="12.5703125" customWidth="1"/>
    <col min="9966" max="9966" width="11.7109375" bestFit="1" customWidth="1"/>
    <col min="10213" max="10213" width="5" customWidth="1"/>
    <col min="10214" max="10214" width="29.85546875" customWidth="1"/>
    <col min="10215" max="10215" width="8.5703125" customWidth="1"/>
    <col min="10216" max="10216" width="11.85546875" customWidth="1"/>
    <col min="10217" max="10217" width="13" customWidth="1"/>
    <col min="10218" max="10218" width="11.7109375" customWidth="1"/>
    <col min="10219" max="10219" width="11.7109375" bestFit="1" customWidth="1"/>
    <col min="10220" max="10220" width="11.7109375" customWidth="1"/>
    <col min="10221" max="10221" width="12.5703125" customWidth="1"/>
    <col min="10222" max="10222" width="11.7109375" bestFit="1" customWidth="1"/>
    <col min="10469" max="10469" width="5" customWidth="1"/>
    <col min="10470" max="10470" width="29.85546875" customWidth="1"/>
    <col min="10471" max="10471" width="8.5703125" customWidth="1"/>
    <col min="10472" max="10472" width="11.85546875" customWidth="1"/>
    <col min="10473" max="10473" width="13" customWidth="1"/>
    <col min="10474" max="10474" width="11.7109375" customWidth="1"/>
    <col min="10475" max="10475" width="11.7109375" bestFit="1" customWidth="1"/>
    <col min="10476" max="10476" width="11.7109375" customWidth="1"/>
    <col min="10477" max="10477" width="12.5703125" customWidth="1"/>
    <col min="10478" max="10478" width="11.7109375" bestFit="1" customWidth="1"/>
    <col min="10725" max="10725" width="5" customWidth="1"/>
    <col min="10726" max="10726" width="29.85546875" customWidth="1"/>
    <col min="10727" max="10727" width="8.5703125" customWidth="1"/>
    <col min="10728" max="10728" width="11.85546875" customWidth="1"/>
    <col min="10729" max="10729" width="13" customWidth="1"/>
    <col min="10730" max="10730" width="11.7109375" customWidth="1"/>
    <col min="10731" max="10731" width="11.7109375" bestFit="1" customWidth="1"/>
    <col min="10732" max="10732" width="11.7109375" customWidth="1"/>
    <col min="10733" max="10733" width="12.5703125" customWidth="1"/>
    <col min="10734" max="10734" width="11.7109375" bestFit="1" customWidth="1"/>
    <col min="10981" max="10981" width="5" customWidth="1"/>
    <col min="10982" max="10982" width="29.85546875" customWidth="1"/>
    <col min="10983" max="10983" width="8.5703125" customWidth="1"/>
    <col min="10984" max="10984" width="11.85546875" customWidth="1"/>
    <col min="10985" max="10985" width="13" customWidth="1"/>
    <col min="10986" max="10986" width="11.7109375" customWidth="1"/>
    <col min="10987" max="10987" width="11.7109375" bestFit="1" customWidth="1"/>
    <col min="10988" max="10988" width="11.7109375" customWidth="1"/>
    <col min="10989" max="10989" width="12.5703125" customWidth="1"/>
    <col min="10990" max="10990" width="11.7109375" bestFit="1" customWidth="1"/>
    <col min="11237" max="11237" width="5" customWidth="1"/>
    <col min="11238" max="11238" width="29.85546875" customWidth="1"/>
    <col min="11239" max="11239" width="8.5703125" customWidth="1"/>
    <col min="11240" max="11240" width="11.85546875" customWidth="1"/>
    <col min="11241" max="11241" width="13" customWidth="1"/>
    <col min="11242" max="11242" width="11.7109375" customWidth="1"/>
    <col min="11243" max="11243" width="11.7109375" bestFit="1" customWidth="1"/>
    <col min="11244" max="11244" width="11.7109375" customWidth="1"/>
    <col min="11245" max="11245" width="12.5703125" customWidth="1"/>
    <col min="11246" max="11246" width="11.7109375" bestFit="1" customWidth="1"/>
    <col min="11493" max="11493" width="5" customWidth="1"/>
    <col min="11494" max="11494" width="29.85546875" customWidth="1"/>
    <col min="11495" max="11495" width="8.5703125" customWidth="1"/>
    <col min="11496" max="11496" width="11.85546875" customWidth="1"/>
    <col min="11497" max="11497" width="13" customWidth="1"/>
    <col min="11498" max="11498" width="11.7109375" customWidth="1"/>
    <col min="11499" max="11499" width="11.7109375" bestFit="1" customWidth="1"/>
    <col min="11500" max="11500" width="11.7109375" customWidth="1"/>
    <col min="11501" max="11501" width="12.5703125" customWidth="1"/>
    <col min="11502" max="11502" width="11.7109375" bestFit="1" customWidth="1"/>
    <col min="11749" max="11749" width="5" customWidth="1"/>
    <col min="11750" max="11750" width="29.85546875" customWidth="1"/>
    <col min="11751" max="11751" width="8.5703125" customWidth="1"/>
    <col min="11752" max="11752" width="11.85546875" customWidth="1"/>
    <col min="11753" max="11753" width="13" customWidth="1"/>
    <col min="11754" max="11754" width="11.7109375" customWidth="1"/>
    <col min="11755" max="11755" width="11.7109375" bestFit="1" customWidth="1"/>
    <col min="11756" max="11756" width="11.7109375" customWidth="1"/>
    <col min="11757" max="11757" width="12.5703125" customWidth="1"/>
    <col min="11758" max="11758" width="11.7109375" bestFit="1" customWidth="1"/>
    <col min="12005" max="12005" width="5" customWidth="1"/>
    <col min="12006" max="12006" width="29.85546875" customWidth="1"/>
    <col min="12007" max="12007" width="8.5703125" customWidth="1"/>
    <col min="12008" max="12008" width="11.85546875" customWidth="1"/>
    <col min="12009" max="12009" width="13" customWidth="1"/>
    <col min="12010" max="12010" width="11.7109375" customWidth="1"/>
    <col min="12011" max="12011" width="11.7109375" bestFit="1" customWidth="1"/>
    <col min="12012" max="12012" width="11.7109375" customWidth="1"/>
    <col min="12013" max="12013" width="12.5703125" customWidth="1"/>
    <col min="12014" max="12014" width="11.7109375" bestFit="1" customWidth="1"/>
    <col min="12261" max="12261" width="5" customWidth="1"/>
    <col min="12262" max="12262" width="29.85546875" customWidth="1"/>
    <col min="12263" max="12263" width="8.5703125" customWidth="1"/>
    <col min="12264" max="12264" width="11.85546875" customWidth="1"/>
    <col min="12265" max="12265" width="13" customWidth="1"/>
    <col min="12266" max="12266" width="11.7109375" customWidth="1"/>
    <col min="12267" max="12267" width="11.7109375" bestFit="1" customWidth="1"/>
    <col min="12268" max="12268" width="11.7109375" customWidth="1"/>
    <col min="12269" max="12269" width="12.5703125" customWidth="1"/>
    <col min="12270" max="12270" width="11.7109375" bestFit="1" customWidth="1"/>
    <col min="12517" max="12517" width="5" customWidth="1"/>
    <col min="12518" max="12518" width="29.85546875" customWidth="1"/>
    <col min="12519" max="12519" width="8.5703125" customWidth="1"/>
    <col min="12520" max="12520" width="11.85546875" customWidth="1"/>
    <col min="12521" max="12521" width="13" customWidth="1"/>
    <col min="12522" max="12522" width="11.7109375" customWidth="1"/>
    <col min="12523" max="12523" width="11.7109375" bestFit="1" customWidth="1"/>
    <col min="12524" max="12524" width="11.7109375" customWidth="1"/>
    <col min="12525" max="12525" width="12.5703125" customWidth="1"/>
    <col min="12526" max="12526" width="11.7109375" bestFit="1" customWidth="1"/>
    <col min="12773" max="12773" width="5" customWidth="1"/>
    <col min="12774" max="12774" width="29.85546875" customWidth="1"/>
    <col min="12775" max="12775" width="8.5703125" customWidth="1"/>
    <col min="12776" max="12776" width="11.85546875" customWidth="1"/>
    <col min="12777" max="12777" width="13" customWidth="1"/>
    <col min="12778" max="12778" width="11.7109375" customWidth="1"/>
    <col min="12779" max="12779" width="11.7109375" bestFit="1" customWidth="1"/>
    <col min="12780" max="12780" width="11.7109375" customWidth="1"/>
    <col min="12781" max="12781" width="12.5703125" customWidth="1"/>
    <col min="12782" max="12782" width="11.7109375" bestFit="1" customWidth="1"/>
    <col min="13029" max="13029" width="5" customWidth="1"/>
    <col min="13030" max="13030" width="29.85546875" customWidth="1"/>
    <col min="13031" max="13031" width="8.5703125" customWidth="1"/>
    <col min="13032" max="13032" width="11.85546875" customWidth="1"/>
    <col min="13033" max="13033" width="13" customWidth="1"/>
    <col min="13034" max="13034" width="11.7109375" customWidth="1"/>
    <col min="13035" max="13035" width="11.7109375" bestFit="1" customWidth="1"/>
    <col min="13036" max="13036" width="11.7109375" customWidth="1"/>
    <col min="13037" max="13037" width="12.5703125" customWidth="1"/>
    <col min="13038" max="13038" width="11.7109375" bestFit="1" customWidth="1"/>
    <col min="13285" max="13285" width="5" customWidth="1"/>
    <col min="13286" max="13286" width="29.85546875" customWidth="1"/>
    <col min="13287" max="13287" width="8.5703125" customWidth="1"/>
    <col min="13288" max="13288" width="11.85546875" customWidth="1"/>
    <col min="13289" max="13289" width="13" customWidth="1"/>
    <col min="13290" max="13290" width="11.7109375" customWidth="1"/>
    <col min="13291" max="13291" width="11.7109375" bestFit="1" customWidth="1"/>
    <col min="13292" max="13292" width="11.7109375" customWidth="1"/>
    <col min="13293" max="13293" width="12.5703125" customWidth="1"/>
    <col min="13294" max="13294" width="11.7109375" bestFit="1" customWidth="1"/>
    <col min="13541" max="13541" width="5" customWidth="1"/>
    <col min="13542" max="13542" width="29.85546875" customWidth="1"/>
    <col min="13543" max="13543" width="8.5703125" customWidth="1"/>
    <col min="13544" max="13544" width="11.85546875" customWidth="1"/>
    <col min="13545" max="13545" width="13" customWidth="1"/>
    <col min="13546" max="13546" width="11.7109375" customWidth="1"/>
    <col min="13547" max="13547" width="11.7109375" bestFit="1" customWidth="1"/>
    <col min="13548" max="13548" width="11.7109375" customWidth="1"/>
    <col min="13549" max="13549" width="12.5703125" customWidth="1"/>
    <col min="13550" max="13550" width="11.7109375" bestFit="1" customWidth="1"/>
    <col min="13797" max="13797" width="5" customWidth="1"/>
    <col min="13798" max="13798" width="29.85546875" customWidth="1"/>
    <col min="13799" max="13799" width="8.5703125" customWidth="1"/>
    <col min="13800" max="13800" width="11.85546875" customWidth="1"/>
    <col min="13801" max="13801" width="13" customWidth="1"/>
    <col min="13802" max="13802" width="11.7109375" customWidth="1"/>
    <col min="13803" max="13803" width="11.7109375" bestFit="1" customWidth="1"/>
    <col min="13804" max="13804" width="11.7109375" customWidth="1"/>
    <col min="13805" max="13805" width="12.5703125" customWidth="1"/>
    <col min="13806" max="13806" width="11.7109375" bestFit="1" customWidth="1"/>
    <col min="14053" max="14053" width="5" customWidth="1"/>
    <col min="14054" max="14054" width="29.85546875" customWidth="1"/>
    <col min="14055" max="14055" width="8.5703125" customWidth="1"/>
    <col min="14056" max="14056" width="11.85546875" customWidth="1"/>
    <col min="14057" max="14057" width="13" customWidth="1"/>
    <col min="14058" max="14058" width="11.7109375" customWidth="1"/>
    <col min="14059" max="14059" width="11.7109375" bestFit="1" customWidth="1"/>
    <col min="14060" max="14060" width="11.7109375" customWidth="1"/>
    <col min="14061" max="14061" width="12.5703125" customWidth="1"/>
    <col min="14062" max="14062" width="11.7109375" bestFit="1" customWidth="1"/>
    <col min="14309" max="14309" width="5" customWidth="1"/>
    <col min="14310" max="14310" width="29.85546875" customWidth="1"/>
    <col min="14311" max="14311" width="8.5703125" customWidth="1"/>
    <col min="14312" max="14312" width="11.85546875" customWidth="1"/>
    <col min="14313" max="14313" width="13" customWidth="1"/>
    <col min="14314" max="14314" width="11.7109375" customWidth="1"/>
    <col min="14315" max="14315" width="11.7109375" bestFit="1" customWidth="1"/>
    <col min="14316" max="14316" width="11.7109375" customWidth="1"/>
    <col min="14317" max="14317" width="12.5703125" customWidth="1"/>
    <col min="14318" max="14318" width="11.7109375" bestFit="1" customWidth="1"/>
    <col min="14565" max="14565" width="5" customWidth="1"/>
    <col min="14566" max="14566" width="29.85546875" customWidth="1"/>
    <col min="14567" max="14567" width="8.5703125" customWidth="1"/>
    <col min="14568" max="14568" width="11.85546875" customWidth="1"/>
    <col min="14569" max="14569" width="13" customWidth="1"/>
    <col min="14570" max="14570" width="11.7109375" customWidth="1"/>
    <col min="14571" max="14571" width="11.7109375" bestFit="1" customWidth="1"/>
    <col min="14572" max="14572" width="11.7109375" customWidth="1"/>
    <col min="14573" max="14573" width="12.5703125" customWidth="1"/>
    <col min="14574" max="14574" width="11.7109375" bestFit="1" customWidth="1"/>
    <col min="14821" max="14821" width="5" customWidth="1"/>
    <col min="14822" max="14822" width="29.85546875" customWidth="1"/>
    <col min="14823" max="14823" width="8.5703125" customWidth="1"/>
    <col min="14824" max="14824" width="11.85546875" customWidth="1"/>
    <col min="14825" max="14825" width="13" customWidth="1"/>
    <col min="14826" max="14826" width="11.7109375" customWidth="1"/>
    <col min="14827" max="14827" width="11.7109375" bestFit="1" customWidth="1"/>
    <col min="14828" max="14828" width="11.7109375" customWidth="1"/>
    <col min="14829" max="14829" width="12.5703125" customWidth="1"/>
    <col min="14830" max="14830" width="11.7109375" bestFit="1" customWidth="1"/>
    <col min="15077" max="15077" width="5" customWidth="1"/>
    <col min="15078" max="15078" width="29.85546875" customWidth="1"/>
    <col min="15079" max="15079" width="8.5703125" customWidth="1"/>
    <col min="15080" max="15080" width="11.85546875" customWidth="1"/>
    <col min="15081" max="15081" width="13" customWidth="1"/>
    <col min="15082" max="15082" width="11.7109375" customWidth="1"/>
    <col min="15083" max="15083" width="11.7109375" bestFit="1" customWidth="1"/>
    <col min="15084" max="15084" width="11.7109375" customWidth="1"/>
    <col min="15085" max="15085" width="12.5703125" customWidth="1"/>
    <col min="15086" max="15086" width="11.7109375" bestFit="1" customWidth="1"/>
    <col min="15333" max="15333" width="5" customWidth="1"/>
    <col min="15334" max="15334" width="29.85546875" customWidth="1"/>
    <col min="15335" max="15335" width="8.5703125" customWidth="1"/>
    <col min="15336" max="15336" width="11.85546875" customWidth="1"/>
    <col min="15337" max="15337" width="13" customWidth="1"/>
    <col min="15338" max="15338" width="11.7109375" customWidth="1"/>
    <col min="15339" max="15339" width="11.7109375" bestFit="1" customWidth="1"/>
    <col min="15340" max="15340" width="11.7109375" customWidth="1"/>
    <col min="15341" max="15341" width="12.5703125" customWidth="1"/>
    <col min="15342" max="15342" width="11.7109375" bestFit="1" customWidth="1"/>
    <col min="15589" max="15589" width="5" customWidth="1"/>
    <col min="15590" max="15590" width="29.85546875" customWidth="1"/>
    <col min="15591" max="15591" width="8.5703125" customWidth="1"/>
    <col min="15592" max="15592" width="11.85546875" customWidth="1"/>
    <col min="15593" max="15593" width="13" customWidth="1"/>
    <col min="15594" max="15594" width="11.7109375" customWidth="1"/>
    <col min="15595" max="15595" width="11.7109375" bestFit="1" customWidth="1"/>
    <col min="15596" max="15596" width="11.7109375" customWidth="1"/>
    <col min="15597" max="15597" width="12.5703125" customWidth="1"/>
    <col min="15598" max="15598" width="11.7109375" bestFit="1" customWidth="1"/>
    <col min="15845" max="15845" width="5" customWidth="1"/>
    <col min="15846" max="15846" width="29.85546875" customWidth="1"/>
    <col min="15847" max="15847" width="8.5703125" customWidth="1"/>
    <col min="15848" max="15848" width="11.85546875" customWidth="1"/>
    <col min="15849" max="15849" width="13" customWidth="1"/>
    <col min="15850" max="15850" width="11.7109375" customWidth="1"/>
    <col min="15851" max="15851" width="11.7109375" bestFit="1" customWidth="1"/>
    <col min="15852" max="15852" width="11.7109375" customWidth="1"/>
    <col min="15853" max="15853" width="12.5703125" customWidth="1"/>
    <col min="15854" max="15854" width="11.7109375" bestFit="1" customWidth="1"/>
    <col min="16101" max="16101" width="5" customWidth="1"/>
    <col min="16102" max="16102" width="29.85546875" customWidth="1"/>
    <col min="16103" max="16103" width="8.5703125" customWidth="1"/>
    <col min="16104" max="16104" width="11.85546875" customWidth="1"/>
    <col min="16105" max="16105" width="13" customWidth="1"/>
    <col min="16106" max="16106" width="11.7109375" customWidth="1"/>
    <col min="16107" max="16107" width="11.7109375" bestFit="1" customWidth="1"/>
    <col min="16108" max="16108" width="11.7109375" customWidth="1"/>
    <col min="16109" max="16109" width="12.5703125" customWidth="1"/>
    <col min="16110" max="16110" width="11.7109375" bestFit="1" customWidth="1"/>
  </cols>
  <sheetData>
    <row r="1" spans="1:9" x14ac:dyDescent="0.25">
      <c r="A1" s="53" t="s">
        <v>0</v>
      </c>
      <c r="C1"/>
      <c r="D1"/>
      <c r="E1"/>
      <c r="F1" s="52"/>
    </row>
    <row r="2" spans="1:9" x14ac:dyDescent="0.25">
      <c r="B2" s="2"/>
    </row>
    <row r="4" spans="1:9" x14ac:dyDescent="0.25">
      <c r="B4" s="408" t="s">
        <v>71</v>
      </c>
      <c r="C4" s="408"/>
      <c r="D4" s="408"/>
      <c r="E4" s="408"/>
      <c r="F4" s="408"/>
      <c r="G4" s="408"/>
      <c r="H4" s="408"/>
      <c r="I4" s="408"/>
    </row>
    <row r="5" spans="1:9" x14ac:dyDescent="0.25">
      <c r="B5" s="386"/>
      <c r="C5" s="386"/>
      <c r="D5" s="46"/>
      <c r="E5" s="46"/>
      <c r="F5" s="46"/>
      <c r="G5" s="4" t="s">
        <v>94</v>
      </c>
      <c r="H5" s="46"/>
      <c r="I5" s="46"/>
    </row>
    <row r="6" spans="1:9" x14ac:dyDescent="0.25">
      <c r="D6" s="46"/>
      <c r="F6" s="139"/>
      <c r="G6" s="46" t="s">
        <v>97</v>
      </c>
    </row>
    <row r="7" spans="1:9" x14ac:dyDescent="0.25">
      <c r="D7" s="386"/>
      <c r="F7" s="139"/>
      <c r="G7" s="386"/>
    </row>
    <row r="8" spans="1:9" x14ac:dyDescent="0.25">
      <c r="D8" s="386"/>
      <c r="F8" s="139"/>
      <c r="G8" s="386"/>
    </row>
    <row r="9" spans="1:9" ht="15.75" thickBot="1" x14ac:dyDescent="0.3">
      <c r="C9" s="3"/>
      <c r="D9" s="4"/>
      <c r="F9" s="139"/>
      <c r="G9" s="227"/>
    </row>
    <row r="10" spans="1:9" ht="37.5" customHeight="1" thickBot="1" x14ac:dyDescent="0.3">
      <c r="C10" s="228" t="s">
        <v>2</v>
      </c>
      <c r="D10" s="101" t="s">
        <v>3</v>
      </c>
      <c r="E10" s="95" t="s">
        <v>74</v>
      </c>
      <c r="F10" s="96" t="s">
        <v>67</v>
      </c>
      <c r="G10" s="96" t="s">
        <v>85</v>
      </c>
      <c r="H10" s="385" t="s">
        <v>95</v>
      </c>
      <c r="I10" s="387" t="s">
        <v>96</v>
      </c>
    </row>
    <row r="11" spans="1:9" ht="15.75" thickBot="1" x14ac:dyDescent="0.3">
      <c r="B11" s="2"/>
      <c r="C11" s="382">
        <v>0</v>
      </c>
      <c r="D11" s="383">
        <v>1</v>
      </c>
      <c r="E11" s="231">
        <v>2</v>
      </c>
      <c r="F11" s="232">
        <v>3</v>
      </c>
      <c r="G11" s="339">
        <v>4</v>
      </c>
      <c r="H11" s="384">
        <v>5</v>
      </c>
      <c r="I11" s="384" t="s">
        <v>63</v>
      </c>
    </row>
    <row r="12" spans="1:9" x14ac:dyDescent="0.25">
      <c r="B12" s="2"/>
      <c r="C12" s="380" t="s">
        <v>4</v>
      </c>
      <c r="D12" s="239" t="s">
        <v>5</v>
      </c>
      <c r="E12" s="295"/>
      <c r="F12" s="295"/>
      <c r="G12" s="344">
        <f>346781+217008.24+6864.66+1</f>
        <v>570654.9</v>
      </c>
      <c r="H12" s="381">
        <f>683306-152889.12</f>
        <v>530416.88</v>
      </c>
      <c r="I12" s="381">
        <f>G12+H12</f>
        <v>1101071.78</v>
      </c>
    </row>
    <row r="13" spans="1:9" ht="15.75" thickBot="1" x14ac:dyDescent="0.3">
      <c r="B13" s="11"/>
      <c r="C13" s="206"/>
      <c r="D13" s="211" t="s">
        <v>65</v>
      </c>
      <c r="E13" s="212">
        <v>40</v>
      </c>
      <c r="F13" s="212" t="s">
        <v>14</v>
      </c>
      <c r="G13" s="373">
        <f>G12</f>
        <v>570654.9</v>
      </c>
      <c r="H13" s="378">
        <f t="shared" ref="H13:I13" si="0">H12</f>
        <v>530416.88</v>
      </c>
      <c r="I13" s="378">
        <f t="shared" si="0"/>
        <v>1101071.78</v>
      </c>
    </row>
    <row r="14" spans="1:9" x14ac:dyDescent="0.25">
      <c r="C14" s="207" t="s">
        <v>10</v>
      </c>
      <c r="D14" s="205" t="s">
        <v>11</v>
      </c>
      <c r="E14" s="208"/>
      <c r="F14" s="208"/>
      <c r="G14" s="375">
        <f>437271.53+799523+15828.14-0.99</f>
        <v>1252621.68</v>
      </c>
      <c r="H14" s="376">
        <f>1776507-399210.48</f>
        <v>1377296.52</v>
      </c>
      <c r="I14" s="376">
        <f>G14+H14</f>
        <v>2629918.2000000002</v>
      </c>
    </row>
    <row r="15" spans="1:9" ht="15.75" thickBot="1" x14ac:dyDescent="0.3">
      <c r="C15" s="206"/>
      <c r="D15" s="64" t="s">
        <v>9</v>
      </c>
      <c r="E15" s="13">
        <v>108</v>
      </c>
      <c r="F15" s="13" t="s">
        <v>14</v>
      </c>
      <c r="G15" s="373">
        <f>G14</f>
        <v>1252621.68</v>
      </c>
      <c r="H15" s="378">
        <f t="shared" ref="H15:I15" si="1">H14</f>
        <v>1377296.52</v>
      </c>
      <c r="I15" s="378">
        <f t="shared" si="1"/>
        <v>2629918.2000000002</v>
      </c>
    </row>
    <row r="16" spans="1:9" x14ac:dyDescent="0.25">
      <c r="C16" s="209">
        <v>3</v>
      </c>
      <c r="D16" s="210" t="s">
        <v>64</v>
      </c>
      <c r="E16" s="9"/>
      <c r="F16" s="9"/>
      <c r="G16" s="359">
        <f>375218.23+647545+12820.19</f>
        <v>1035583.4199999999</v>
      </c>
      <c r="H16" s="376">
        <f>1347461-297284.4</f>
        <v>1050176.6000000001</v>
      </c>
      <c r="I16" s="376">
        <f>G16+H16</f>
        <v>2085760.02</v>
      </c>
    </row>
    <row r="17" spans="2:9" ht="15.75" thickBot="1" x14ac:dyDescent="0.3">
      <c r="C17" s="209"/>
      <c r="D17" s="210" t="s">
        <v>9</v>
      </c>
      <c r="E17" s="9">
        <v>79</v>
      </c>
      <c r="F17" s="9" t="s">
        <v>14</v>
      </c>
      <c r="G17" s="359">
        <f>G16</f>
        <v>1035583.4199999999</v>
      </c>
      <c r="H17" s="379">
        <f t="shared" ref="H17:I17" si="2">H16</f>
        <v>1050176.6000000001</v>
      </c>
      <c r="I17" s="379">
        <f t="shared" si="2"/>
        <v>2085760.02</v>
      </c>
    </row>
    <row r="18" spans="2:9" s="213" customFormat="1" ht="15.75" x14ac:dyDescent="0.25">
      <c r="C18" s="216"/>
      <c r="D18" s="217" t="s">
        <v>66</v>
      </c>
      <c r="E18" s="218">
        <f>E15+E17</f>
        <v>187</v>
      </c>
      <c r="F18" s="218"/>
      <c r="G18" s="377">
        <f>G15+G17</f>
        <v>2288205.0999999996</v>
      </c>
      <c r="H18" s="310">
        <f t="shared" ref="H18:I18" si="3">H15+H17</f>
        <v>2427473.12</v>
      </c>
      <c r="I18" s="310">
        <f t="shared" si="3"/>
        <v>4715678.2200000007</v>
      </c>
    </row>
    <row r="19" spans="2:9" s="214" customFormat="1" ht="16.5" thickBot="1" x14ac:dyDescent="0.3">
      <c r="B19" s="215"/>
      <c r="C19" s="220"/>
      <c r="D19" s="221" t="s">
        <v>13</v>
      </c>
      <c r="E19" s="222">
        <f>E13+E15+E17</f>
        <v>227</v>
      </c>
      <c r="F19" s="222" t="s">
        <v>14</v>
      </c>
      <c r="G19" s="240">
        <f>G13+G18</f>
        <v>2858859.9999999995</v>
      </c>
      <c r="H19" s="309">
        <f>H13+H18</f>
        <v>2957890</v>
      </c>
      <c r="I19" s="309">
        <f>I13+I18</f>
        <v>5816750.0000000009</v>
      </c>
    </row>
    <row r="21" spans="2:9" x14ac:dyDescent="0.25">
      <c r="E21" s="111"/>
    </row>
    <row r="22" spans="2:9" x14ac:dyDescent="0.25">
      <c r="I22" s="139" t="s">
        <v>72</v>
      </c>
    </row>
    <row r="23" spans="2:9" x14ac:dyDescent="0.25">
      <c r="C23"/>
      <c r="D23" s="46" t="s">
        <v>45</v>
      </c>
      <c r="F23" s="139"/>
      <c r="I23" s="139" t="s">
        <v>73</v>
      </c>
    </row>
    <row r="24" spans="2:9" x14ac:dyDescent="0.25">
      <c r="C24"/>
      <c r="D24" s="139" t="s">
        <v>48</v>
      </c>
      <c r="F24" s="139"/>
      <c r="G24" s="139"/>
    </row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6765-5A08-4634-9AF4-54214ACA9519}">
  <dimension ref="A1:I24"/>
  <sheetViews>
    <sheetView topLeftCell="C1" workbookViewId="0">
      <selection activeCell="M10" sqref="M10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7" style="139" customWidth="1"/>
    <col min="4" max="4" width="23.7109375" style="139" customWidth="1"/>
    <col min="5" max="5" width="12.42578125" style="139" customWidth="1"/>
    <col min="6" max="6" width="6.42578125" style="227" customWidth="1"/>
    <col min="7" max="8" width="23" customWidth="1"/>
    <col min="9" max="9" width="23.28515625" customWidth="1"/>
    <col min="229" max="229" width="5" customWidth="1"/>
    <col min="230" max="230" width="29.85546875" customWidth="1"/>
    <col min="231" max="231" width="8.5703125" customWidth="1"/>
    <col min="232" max="232" width="11.85546875" customWidth="1"/>
    <col min="233" max="233" width="13" customWidth="1"/>
    <col min="234" max="234" width="11.7109375" customWidth="1"/>
    <col min="235" max="235" width="11.7109375" bestFit="1" customWidth="1"/>
    <col min="236" max="236" width="11.7109375" customWidth="1"/>
    <col min="237" max="237" width="12.5703125" customWidth="1"/>
    <col min="238" max="238" width="11.7109375" bestFit="1" customWidth="1"/>
    <col min="485" max="485" width="5" customWidth="1"/>
    <col min="486" max="486" width="29.85546875" customWidth="1"/>
    <col min="487" max="487" width="8.5703125" customWidth="1"/>
    <col min="488" max="488" width="11.85546875" customWidth="1"/>
    <col min="489" max="489" width="13" customWidth="1"/>
    <col min="490" max="490" width="11.7109375" customWidth="1"/>
    <col min="491" max="491" width="11.7109375" bestFit="1" customWidth="1"/>
    <col min="492" max="492" width="11.7109375" customWidth="1"/>
    <col min="493" max="493" width="12.5703125" customWidth="1"/>
    <col min="494" max="494" width="11.7109375" bestFit="1" customWidth="1"/>
    <col min="741" max="741" width="5" customWidth="1"/>
    <col min="742" max="742" width="29.85546875" customWidth="1"/>
    <col min="743" max="743" width="8.5703125" customWidth="1"/>
    <col min="744" max="744" width="11.85546875" customWidth="1"/>
    <col min="745" max="745" width="13" customWidth="1"/>
    <col min="746" max="746" width="11.7109375" customWidth="1"/>
    <col min="747" max="747" width="11.7109375" bestFit="1" customWidth="1"/>
    <col min="748" max="748" width="11.7109375" customWidth="1"/>
    <col min="749" max="749" width="12.5703125" customWidth="1"/>
    <col min="750" max="750" width="11.7109375" bestFit="1" customWidth="1"/>
    <col min="997" max="997" width="5" customWidth="1"/>
    <col min="998" max="998" width="29.85546875" customWidth="1"/>
    <col min="999" max="999" width="8.5703125" customWidth="1"/>
    <col min="1000" max="1000" width="11.85546875" customWidth="1"/>
    <col min="1001" max="1001" width="13" customWidth="1"/>
    <col min="1002" max="1002" width="11.7109375" customWidth="1"/>
    <col min="1003" max="1003" width="11.7109375" bestFit="1" customWidth="1"/>
    <col min="1004" max="1004" width="11.7109375" customWidth="1"/>
    <col min="1005" max="1005" width="12.5703125" customWidth="1"/>
    <col min="1006" max="1006" width="11.7109375" bestFit="1" customWidth="1"/>
    <col min="1253" max="1253" width="5" customWidth="1"/>
    <col min="1254" max="1254" width="29.85546875" customWidth="1"/>
    <col min="1255" max="1255" width="8.5703125" customWidth="1"/>
    <col min="1256" max="1256" width="11.85546875" customWidth="1"/>
    <col min="1257" max="1257" width="13" customWidth="1"/>
    <col min="1258" max="1258" width="11.7109375" customWidth="1"/>
    <col min="1259" max="1259" width="11.7109375" bestFit="1" customWidth="1"/>
    <col min="1260" max="1260" width="11.7109375" customWidth="1"/>
    <col min="1261" max="1261" width="12.5703125" customWidth="1"/>
    <col min="1262" max="1262" width="11.7109375" bestFit="1" customWidth="1"/>
    <col min="1509" max="1509" width="5" customWidth="1"/>
    <col min="1510" max="1510" width="29.85546875" customWidth="1"/>
    <col min="1511" max="1511" width="8.5703125" customWidth="1"/>
    <col min="1512" max="1512" width="11.85546875" customWidth="1"/>
    <col min="1513" max="1513" width="13" customWidth="1"/>
    <col min="1514" max="1514" width="11.7109375" customWidth="1"/>
    <col min="1515" max="1515" width="11.7109375" bestFit="1" customWidth="1"/>
    <col min="1516" max="1516" width="11.7109375" customWidth="1"/>
    <col min="1517" max="1517" width="12.5703125" customWidth="1"/>
    <col min="1518" max="1518" width="11.7109375" bestFit="1" customWidth="1"/>
    <col min="1765" max="1765" width="5" customWidth="1"/>
    <col min="1766" max="1766" width="29.85546875" customWidth="1"/>
    <col min="1767" max="1767" width="8.5703125" customWidth="1"/>
    <col min="1768" max="1768" width="11.85546875" customWidth="1"/>
    <col min="1769" max="1769" width="13" customWidth="1"/>
    <col min="1770" max="1770" width="11.7109375" customWidth="1"/>
    <col min="1771" max="1771" width="11.7109375" bestFit="1" customWidth="1"/>
    <col min="1772" max="1772" width="11.7109375" customWidth="1"/>
    <col min="1773" max="1773" width="12.5703125" customWidth="1"/>
    <col min="1774" max="1774" width="11.7109375" bestFit="1" customWidth="1"/>
    <col min="2021" max="2021" width="5" customWidth="1"/>
    <col min="2022" max="2022" width="29.85546875" customWidth="1"/>
    <col min="2023" max="2023" width="8.5703125" customWidth="1"/>
    <col min="2024" max="2024" width="11.85546875" customWidth="1"/>
    <col min="2025" max="2025" width="13" customWidth="1"/>
    <col min="2026" max="2026" width="11.7109375" customWidth="1"/>
    <col min="2027" max="2027" width="11.7109375" bestFit="1" customWidth="1"/>
    <col min="2028" max="2028" width="11.7109375" customWidth="1"/>
    <col min="2029" max="2029" width="12.5703125" customWidth="1"/>
    <col min="2030" max="2030" width="11.7109375" bestFit="1" customWidth="1"/>
    <col min="2277" max="2277" width="5" customWidth="1"/>
    <col min="2278" max="2278" width="29.85546875" customWidth="1"/>
    <col min="2279" max="2279" width="8.5703125" customWidth="1"/>
    <col min="2280" max="2280" width="11.85546875" customWidth="1"/>
    <col min="2281" max="2281" width="13" customWidth="1"/>
    <col min="2282" max="2282" width="11.7109375" customWidth="1"/>
    <col min="2283" max="2283" width="11.7109375" bestFit="1" customWidth="1"/>
    <col min="2284" max="2284" width="11.7109375" customWidth="1"/>
    <col min="2285" max="2285" width="12.5703125" customWidth="1"/>
    <col min="2286" max="2286" width="11.7109375" bestFit="1" customWidth="1"/>
    <col min="2533" max="2533" width="5" customWidth="1"/>
    <col min="2534" max="2534" width="29.85546875" customWidth="1"/>
    <col min="2535" max="2535" width="8.5703125" customWidth="1"/>
    <col min="2536" max="2536" width="11.85546875" customWidth="1"/>
    <col min="2537" max="2537" width="13" customWidth="1"/>
    <col min="2538" max="2538" width="11.7109375" customWidth="1"/>
    <col min="2539" max="2539" width="11.7109375" bestFit="1" customWidth="1"/>
    <col min="2540" max="2540" width="11.7109375" customWidth="1"/>
    <col min="2541" max="2541" width="12.5703125" customWidth="1"/>
    <col min="2542" max="2542" width="11.7109375" bestFit="1" customWidth="1"/>
    <col min="2789" max="2789" width="5" customWidth="1"/>
    <col min="2790" max="2790" width="29.85546875" customWidth="1"/>
    <col min="2791" max="2791" width="8.5703125" customWidth="1"/>
    <col min="2792" max="2792" width="11.85546875" customWidth="1"/>
    <col min="2793" max="2793" width="13" customWidth="1"/>
    <col min="2794" max="2794" width="11.7109375" customWidth="1"/>
    <col min="2795" max="2795" width="11.7109375" bestFit="1" customWidth="1"/>
    <col min="2796" max="2796" width="11.7109375" customWidth="1"/>
    <col min="2797" max="2797" width="12.5703125" customWidth="1"/>
    <col min="2798" max="2798" width="11.7109375" bestFit="1" customWidth="1"/>
    <col min="3045" max="3045" width="5" customWidth="1"/>
    <col min="3046" max="3046" width="29.85546875" customWidth="1"/>
    <col min="3047" max="3047" width="8.5703125" customWidth="1"/>
    <col min="3048" max="3048" width="11.85546875" customWidth="1"/>
    <col min="3049" max="3049" width="13" customWidth="1"/>
    <col min="3050" max="3050" width="11.7109375" customWidth="1"/>
    <col min="3051" max="3051" width="11.7109375" bestFit="1" customWidth="1"/>
    <col min="3052" max="3052" width="11.7109375" customWidth="1"/>
    <col min="3053" max="3053" width="12.5703125" customWidth="1"/>
    <col min="3054" max="3054" width="11.7109375" bestFit="1" customWidth="1"/>
    <col min="3301" max="3301" width="5" customWidth="1"/>
    <col min="3302" max="3302" width="29.85546875" customWidth="1"/>
    <col min="3303" max="3303" width="8.5703125" customWidth="1"/>
    <col min="3304" max="3304" width="11.85546875" customWidth="1"/>
    <col min="3305" max="3305" width="13" customWidth="1"/>
    <col min="3306" max="3306" width="11.7109375" customWidth="1"/>
    <col min="3307" max="3307" width="11.7109375" bestFit="1" customWidth="1"/>
    <col min="3308" max="3308" width="11.7109375" customWidth="1"/>
    <col min="3309" max="3309" width="12.5703125" customWidth="1"/>
    <col min="3310" max="3310" width="11.7109375" bestFit="1" customWidth="1"/>
    <col min="3557" max="3557" width="5" customWidth="1"/>
    <col min="3558" max="3558" width="29.85546875" customWidth="1"/>
    <col min="3559" max="3559" width="8.5703125" customWidth="1"/>
    <col min="3560" max="3560" width="11.85546875" customWidth="1"/>
    <col min="3561" max="3561" width="13" customWidth="1"/>
    <col min="3562" max="3562" width="11.7109375" customWidth="1"/>
    <col min="3563" max="3563" width="11.7109375" bestFit="1" customWidth="1"/>
    <col min="3564" max="3564" width="11.7109375" customWidth="1"/>
    <col min="3565" max="3565" width="12.5703125" customWidth="1"/>
    <col min="3566" max="3566" width="11.7109375" bestFit="1" customWidth="1"/>
    <col min="3813" max="3813" width="5" customWidth="1"/>
    <col min="3814" max="3814" width="29.85546875" customWidth="1"/>
    <col min="3815" max="3815" width="8.5703125" customWidth="1"/>
    <col min="3816" max="3816" width="11.85546875" customWidth="1"/>
    <col min="3817" max="3817" width="13" customWidth="1"/>
    <col min="3818" max="3818" width="11.7109375" customWidth="1"/>
    <col min="3819" max="3819" width="11.7109375" bestFit="1" customWidth="1"/>
    <col min="3820" max="3820" width="11.7109375" customWidth="1"/>
    <col min="3821" max="3821" width="12.5703125" customWidth="1"/>
    <col min="3822" max="3822" width="11.7109375" bestFit="1" customWidth="1"/>
    <col min="4069" max="4069" width="5" customWidth="1"/>
    <col min="4070" max="4070" width="29.85546875" customWidth="1"/>
    <col min="4071" max="4071" width="8.5703125" customWidth="1"/>
    <col min="4072" max="4072" width="11.85546875" customWidth="1"/>
    <col min="4073" max="4073" width="13" customWidth="1"/>
    <col min="4074" max="4074" width="11.7109375" customWidth="1"/>
    <col min="4075" max="4075" width="11.7109375" bestFit="1" customWidth="1"/>
    <col min="4076" max="4076" width="11.7109375" customWidth="1"/>
    <col min="4077" max="4077" width="12.5703125" customWidth="1"/>
    <col min="4078" max="4078" width="11.7109375" bestFit="1" customWidth="1"/>
    <col min="4325" max="4325" width="5" customWidth="1"/>
    <col min="4326" max="4326" width="29.85546875" customWidth="1"/>
    <col min="4327" max="4327" width="8.5703125" customWidth="1"/>
    <col min="4328" max="4328" width="11.85546875" customWidth="1"/>
    <col min="4329" max="4329" width="13" customWidth="1"/>
    <col min="4330" max="4330" width="11.7109375" customWidth="1"/>
    <col min="4331" max="4331" width="11.7109375" bestFit="1" customWidth="1"/>
    <col min="4332" max="4332" width="11.7109375" customWidth="1"/>
    <col min="4333" max="4333" width="12.5703125" customWidth="1"/>
    <col min="4334" max="4334" width="11.7109375" bestFit="1" customWidth="1"/>
    <col min="4581" max="4581" width="5" customWidth="1"/>
    <col min="4582" max="4582" width="29.85546875" customWidth="1"/>
    <col min="4583" max="4583" width="8.5703125" customWidth="1"/>
    <col min="4584" max="4584" width="11.85546875" customWidth="1"/>
    <col min="4585" max="4585" width="13" customWidth="1"/>
    <col min="4586" max="4586" width="11.7109375" customWidth="1"/>
    <col min="4587" max="4587" width="11.7109375" bestFit="1" customWidth="1"/>
    <col min="4588" max="4588" width="11.7109375" customWidth="1"/>
    <col min="4589" max="4589" width="12.5703125" customWidth="1"/>
    <col min="4590" max="4590" width="11.7109375" bestFit="1" customWidth="1"/>
    <col min="4837" max="4837" width="5" customWidth="1"/>
    <col min="4838" max="4838" width="29.85546875" customWidth="1"/>
    <col min="4839" max="4839" width="8.5703125" customWidth="1"/>
    <col min="4840" max="4840" width="11.85546875" customWidth="1"/>
    <col min="4841" max="4841" width="13" customWidth="1"/>
    <col min="4842" max="4842" width="11.7109375" customWidth="1"/>
    <col min="4843" max="4843" width="11.7109375" bestFit="1" customWidth="1"/>
    <col min="4844" max="4844" width="11.7109375" customWidth="1"/>
    <col min="4845" max="4845" width="12.5703125" customWidth="1"/>
    <col min="4846" max="4846" width="11.7109375" bestFit="1" customWidth="1"/>
    <col min="5093" max="5093" width="5" customWidth="1"/>
    <col min="5094" max="5094" width="29.85546875" customWidth="1"/>
    <col min="5095" max="5095" width="8.5703125" customWidth="1"/>
    <col min="5096" max="5096" width="11.85546875" customWidth="1"/>
    <col min="5097" max="5097" width="13" customWidth="1"/>
    <col min="5098" max="5098" width="11.7109375" customWidth="1"/>
    <col min="5099" max="5099" width="11.7109375" bestFit="1" customWidth="1"/>
    <col min="5100" max="5100" width="11.7109375" customWidth="1"/>
    <col min="5101" max="5101" width="12.5703125" customWidth="1"/>
    <col min="5102" max="5102" width="11.7109375" bestFit="1" customWidth="1"/>
    <col min="5349" max="5349" width="5" customWidth="1"/>
    <col min="5350" max="5350" width="29.85546875" customWidth="1"/>
    <col min="5351" max="5351" width="8.5703125" customWidth="1"/>
    <col min="5352" max="5352" width="11.85546875" customWidth="1"/>
    <col min="5353" max="5353" width="13" customWidth="1"/>
    <col min="5354" max="5354" width="11.7109375" customWidth="1"/>
    <col min="5355" max="5355" width="11.7109375" bestFit="1" customWidth="1"/>
    <col min="5356" max="5356" width="11.7109375" customWidth="1"/>
    <col min="5357" max="5357" width="12.5703125" customWidth="1"/>
    <col min="5358" max="5358" width="11.7109375" bestFit="1" customWidth="1"/>
    <col min="5605" max="5605" width="5" customWidth="1"/>
    <col min="5606" max="5606" width="29.85546875" customWidth="1"/>
    <col min="5607" max="5607" width="8.5703125" customWidth="1"/>
    <col min="5608" max="5608" width="11.85546875" customWidth="1"/>
    <col min="5609" max="5609" width="13" customWidth="1"/>
    <col min="5610" max="5610" width="11.7109375" customWidth="1"/>
    <col min="5611" max="5611" width="11.7109375" bestFit="1" customWidth="1"/>
    <col min="5612" max="5612" width="11.7109375" customWidth="1"/>
    <col min="5613" max="5613" width="12.5703125" customWidth="1"/>
    <col min="5614" max="5614" width="11.7109375" bestFit="1" customWidth="1"/>
    <col min="5861" max="5861" width="5" customWidth="1"/>
    <col min="5862" max="5862" width="29.85546875" customWidth="1"/>
    <col min="5863" max="5863" width="8.5703125" customWidth="1"/>
    <col min="5864" max="5864" width="11.85546875" customWidth="1"/>
    <col min="5865" max="5865" width="13" customWidth="1"/>
    <col min="5866" max="5866" width="11.7109375" customWidth="1"/>
    <col min="5867" max="5867" width="11.7109375" bestFit="1" customWidth="1"/>
    <col min="5868" max="5868" width="11.7109375" customWidth="1"/>
    <col min="5869" max="5869" width="12.5703125" customWidth="1"/>
    <col min="5870" max="5870" width="11.7109375" bestFit="1" customWidth="1"/>
    <col min="6117" max="6117" width="5" customWidth="1"/>
    <col min="6118" max="6118" width="29.85546875" customWidth="1"/>
    <col min="6119" max="6119" width="8.5703125" customWidth="1"/>
    <col min="6120" max="6120" width="11.85546875" customWidth="1"/>
    <col min="6121" max="6121" width="13" customWidth="1"/>
    <col min="6122" max="6122" width="11.7109375" customWidth="1"/>
    <col min="6123" max="6123" width="11.7109375" bestFit="1" customWidth="1"/>
    <col min="6124" max="6124" width="11.7109375" customWidth="1"/>
    <col min="6125" max="6125" width="12.5703125" customWidth="1"/>
    <col min="6126" max="6126" width="11.7109375" bestFit="1" customWidth="1"/>
    <col min="6373" max="6373" width="5" customWidth="1"/>
    <col min="6374" max="6374" width="29.85546875" customWidth="1"/>
    <col min="6375" max="6375" width="8.5703125" customWidth="1"/>
    <col min="6376" max="6376" width="11.85546875" customWidth="1"/>
    <col min="6377" max="6377" width="13" customWidth="1"/>
    <col min="6378" max="6378" width="11.7109375" customWidth="1"/>
    <col min="6379" max="6379" width="11.7109375" bestFit="1" customWidth="1"/>
    <col min="6380" max="6380" width="11.7109375" customWidth="1"/>
    <col min="6381" max="6381" width="12.5703125" customWidth="1"/>
    <col min="6382" max="6382" width="11.7109375" bestFit="1" customWidth="1"/>
    <col min="6629" max="6629" width="5" customWidth="1"/>
    <col min="6630" max="6630" width="29.85546875" customWidth="1"/>
    <col min="6631" max="6631" width="8.5703125" customWidth="1"/>
    <col min="6632" max="6632" width="11.85546875" customWidth="1"/>
    <col min="6633" max="6633" width="13" customWidth="1"/>
    <col min="6634" max="6634" width="11.7109375" customWidth="1"/>
    <col min="6635" max="6635" width="11.7109375" bestFit="1" customWidth="1"/>
    <col min="6636" max="6636" width="11.7109375" customWidth="1"/>
    <col min="6637" max="6637" width="12.5703125" customWidth="1"/>
    <col min="6638" max="6638" width="11.7109375" bestFit="1" customWidth="1"/>
    <col min="6885" max="6885" width="5" customWidth="1"/>
    <col min="6886" max="6886" width="29.85546875" customWidth="1"/>
    <col min="6887" max="6887" width="8.5703125" customWidth="1"/>
    <col min="6888" max="6888" width="11.85546875" customWidth="1"/>
    <col min="6889" max="6889" width="13" customWidth="1"/>
    <col min="6890" max="6890" width="11.7109375" customWidth="1"/>
    <col min="6891" max="6891" width="11.7109375" bestFit="1" customWidth="1"/>
    <col min="6892" max="6892" width="11.7109375" customWidth="1"/>
    <col min="6893" max="6893" width="12.5703125" customWidth="1"/>
    <col min="6894" max="6894" width="11.7109375" bestFit="1" customWidth="1"/>
    <col min="7141" max="7141" width="5" customWidth="1"/>
    <col min="7142" max="7142" width="29.85546875" customWidth="1"/>
    <col min="7143" max="7143" width="8.5703125" customWidth="1"/>
    <col min="7144" max="7144" width="11.85546875" customWidth="1"/>
    <col min="7145" max="7145" width="13" customWidth="1"/>
    <col min="7146" max="7146" width="11.7109375" customWidth="1"/>
    <col min="7147" max="7147" width="11.7109375" bestFit="1" customWidth="1"/>
    <col min="7148" max="7148" width="11.7109375" customWidth="1"/>
    <col min="7149" max="7149" width="12.5703125" customWidth="1"/>
    <col min="7150" max="7150" width="11.7109375" bestFit="1" customWidth="1"/>
    <col min="7397" max="7397" width="5" customWidth="1"/>
    <col min="7398" max="7398" width="29.85546875" customWidth="1"/>
    <col min="7399" max="7399" width="8.5703125" customWidth="1"/>
    <col min="7400" max="7400" width="11.85546875" customWidth="1"/>
    <col min="7401" max="7401" width="13" customWidth="1"/>
    <col min="7402" max="7402" width="11.7109375" customWidth="1"/>
    <col min="7403" max="7403" width="11.7109375" bestFit="1" customWidth="1"/>
    <col min="7404" max="7404" width="11.7109375" customWidth="1"/>
    <col min="7405" max="7405" width="12.5703125" customWidth="1"/>
    <col min="7406" max="7406" width="11.7109375" bestFit="1" customWidth="1"/>
    <col min="7653" max="7653" width="5" customWidth="1"/>
    <col min="7654" max="7654" width="29.85546875" customWidth="1"/>
    <col min="7655" max="7655" width="8.5703125" customWidth="1"/>
    <col min="7656" max="7656" width="11.85546875" customWidth="1"/>
    <col min="7657" max="7657" width="13" customWidth="1"/>
    <col min="7658" max="7658" width="11.7109375" customWidth="1"/>
    <col min="7659" max="7659" width="11.7109375" bestFit="1" customWidth="1"/>
    <col min="7660" max="7660" width="11.7109375" customWidth="1"/>
    <col min="7661" max="7661" width="12.5703125" customWidth="1"/>
    <col min="7662" max="7662" width="11.7109375" bestFit="1" customWidth="1"/>
    <col min="7909" max="7909" width="5" customWidth="1"/>
    <col min="7910" max="7910" width="29.85546875" customWidth="1"/>
    <col min="7911" max="7911" width="8.5703125" customWidth="1"/>
    <col min="7912" max="7912" width="11.85546875" customWidth="1"/>
    <col min="7913" max="7913" width="13" customWidth="1"/>
    <col min="7914" max="7914" width="11.7109375" customWidth="1"/>
    <col min="7915" max="7915" width="11.7109375" bestFit="1" customWidth="1"/>
    <col min="7916" max="7916" width="11.7109375" customWidth="1"/>
    <col min="7917" max="7917" width="12.5703125" customWidth="1"/>
    <col min="7918" max="7918" width="11.7109375" bestFit="1" customWidth="1"/>
    <col min="8165" max="8165" width="5" customWidth="1"/>
    <col min="8166" max="8166" width="29.85546875" customWidth="1"/>
    <col min="8167" max="8167" width="8.5703125" customWidth="1"/>
    <col min="8168" max="8168" width="11.85546875" customWidth="1"/>
    <col min="8169" max="8169" width="13" customWidth="1"/>
    <col min="8170" max="8170" width="11.7109375" customWidth="1"/>
    <col min="8171" max="8171" width="11.7109375" bestFit="1" customWidth="1"/>
    <col min="8172" max="8172" width="11.7109375" customWidth="1"/>
    <col min="8173" max="8173" width="12.5703125" customWidth="1"/>
    <col min="8174" max="8174" width="11.7109375" bestFit="1" customWidth="1"/>
    <col min="8421" max="8421" width="5" customWidth="1"/>
    <col min="8422" max="8422" width="29.85546875" customWidth="1"/>
    <col min="8423" max="8423" width="8.5703125" customWidth="1"/>
    <col min="8424" max="8424" width="11.85546875" customWidth="1"/>
    <col min="8425" max="8425" width="13" customWidth="1"/>
    <col min="8426" max="8426" width="11.7109375" customWidth="1"/>
    <col min="8427" max="8427" width="11.7109375" bestFit="1" customWidth="1"/>
    <col min="8428" max="8428" width="11.7109375" customWidth="1"/>
    <col min="8429" max="8429" width="12.5703125" customWidth="1"/>
    <col min="8430" max="8430" width="11.7109375" bestFit="1" customWidth="1"/>
    <col min="8677" max="8677" width="5" customWidth="1"/>
    <col min="8678" max="8678" width="29.85546875" customWidth="1"/>
    <col min="8679" max="8679" width="8.5703125" customWidth="1"/>
    <col min="8680" max="8680" width="11.85546875" customWidth="1"/>
    <col min="8681" max="8681" width="13" customWidth="1"/>
    <col min="8682" max="8682" width="11.7109375" customWidth="1"/>
    <col min="8683" max="8683" width="11.7109375" bestFit="1" customWidth="1"/>
    <col min="8684" max="8684" width="11.7109375" customWidth="1"/>
    <col min="8685" max="8685" width="12.5703125" customWidth="1"/>
    <col min="8686" max="8686" width="11.7109375" bestFit="1" customWidth="1"/>
    <col min="8933" max="8933" width="5" customWidth="1"/>
    <col min="8934" max="8934" width="29.85546875" customWidth="1"/>
    <col min="8935" max="8935" width="8.5703125" customWidth="1"/>
    <col min="8936" max="8936" width="11.85546875" customWidth="1"/>
    <col min="8937" max="8937" width="13" customWidth="1"/>
    <col min="8938" max="8938" width="11.7109375" customWidth="1"/>
    <col min="8939" max="8939" width="11.7109375" bestFit="1" customWidth="1"/>
    <col min="8940" max="8940" width="11.7109375" customWidth="1"/>
    <col min="8941" max="8941" width="12.5703125" customWidth="1"/>
    <col min="8942" max="8942" width="11.7109375" bestFit="1" customWidth="1"/>
    <col min="9189" max="9189" width="5" customWidth="1"/>
    <col min="9190" max="9190" width="29.85546875" customWidth="1"/>
    <col min="9191" max="9191" width="8.5703125" customWidth="1"/>
    <col min="9192" max="9192" width="11.85546875" customWidth="1"/>
    <col min="9193" max="9193" width="13" customWidth="1"/>
    <col min="9194" max="9194" width="11.7109375" customWidth="1"/>
    <col min="9195" max="9195" width="11.7109375" bestFit="1" customWidth="1"/>
    <col min="9196" max="9196" width="11.7109375" customWidth="1"/>
    <col min="9197" max="9197" width="12.5703125" customWidth="1"/>
    <col min="9198" max="9198" width="11.7109375" bestFit="1" customWidth="1"/>
    <col min="9445" max="9445" width="5" customWidth="1"/>
    <col min="9446" max="9446" width="29.85546875" customWidth="1"/>
    <col min="9447" max="9447" width="8.5703125" customWidth="1"/>
    <col min="9448" max="9448" width="11.85546875" customWidth="1"/>
    <col min="9449" max="9449" width="13" customWidth="1"/>
    <col min="9450" max="9450" width="11.7109375" customWidth="1"/>
    <col min="9451" max="9451" width="11.7109375" bestFit="1" customWidth="1"/>
    <col min="9452" max="9452" width="11.7109375" customWidth="1"/>
    <col min="9453" max="9453" width="12.5703125" customWidth="1"/>
    <col min="9454" max="9454" width="11.7109375" bestFit="1" customWidth="1"/>
    <col min="9701" max="9701" width="5" customWidth="1"/>
    <col min="9702" max="9702" width="29.85546875" customWidth="1"/>
    <col min="9703" max="9703" width="8.5703125" customWidth="1"/>
    <col min="9704" max="9704" width="11.85546875" customWidth="1"/>
    <col min="9705" max="9705" width="13" customWidth="1"/>
    <col min="9706" max="9706" width="11.7109375" customWidth="1"/>
    <col min="9707" max="9707" width="11.7109375" bestFit="1" customWidth="1"/>
    <col min="9708" max="9708" width="11.7109375" customWidth="1"/>
    <col min="9709" max="9709" width="12.5703125" customWidth="1"/>
    <col min="9710" max="9710" width="11.7109375" bestFit="1" customWidth="1"/>
    <col min="9957" max="9957" width="5" customWidth="1"/>
    <col min="9958" max="9958" width="29.85546875" customWidth="1"/>
    <col min="9959" max="9959" width="8.5703125" customWidth="1"/>
    <col min="9960" max="9960" width="11.85546875" customWidth="1"/>
    <col min="9961" max="9961" width="13" customWidth="1"/>
    <col min="9962" max="9962" width="11.7109375" customWidth="1"/>
    <col min="9963" max="9963" width="11.7109375" bestFit="1" customWidth="1"/>
    <col min="9964" max="9964" width="11.7109375" customWidth="1"/>
    <col min="9965" max="9965" width="12.5703125" customWidth="1"/>
    <col min="9966" max="9966" width="11.7109375" bestFit="1" customWidth="1"/>
    <col min="10213" max="10213" width="5" customWidth="1"/>
    <col min="10214" max="10214" width="29.85546875" customWidth="1"/>
    <col min="10215" max="10215" width="8.5703125" customWidth="1"/>
    <col min="10216" max="10216" width="11.85546875" customWidth="1"/>
    <col min="10217" max="10217" width="13" customWidth="1"/>
    <col min="10218" max="10218" width="11.7109375" customWidth="1"/>
    <col min="10219" max="10219" width="11.7109375" bestFit="1" customWidth="1"/>
    <col min="10220" max="10220" width="11.7109375" customWidth="1"/>
    <col min="10221" max="10221" width="12.5703125" customWidth="1"/>
    <col min="10222" max="10222" width="11.7109375" bestFit="1" customWidth="1"/>
    <col min="10469" max="10469" width="5" customWidth="1"/>
    <col min="10470" max="10470" width="29.85546875" customWidth="1"/>
    <col min="10471" max="10471" width="8.5703125" customWidth="1"/>
    <col min="10472" max="10472" width="11.85546875" customWidth="1"/>
    <col min="10473" max="10473" width="13" customWidth="1"/>
    <col min="10474" max="10474" width="11.7109375" customWidth="1"/>
    <col min="10475" max="10475" width="11.7109375" bestFit="1" customWidth="1"/>
    <col min="10476" max="10476" width="11.7109375" customWidth="1"/>
    <col min="10477" max="10477" width="12.5703125" customWidth="1"/>
    <col min="10478" max="10478" width="11.7109375" bestFit="1" customWidth="1"/>
    <col min="10725" max="10725" width="5" customWidth="1"/>
    <col min="10726" max="10726" width="29.85546875" customWidth="1"/>
    <col min="10727" max="10727" width="8.5703125" customWidth="1"/>
    <col min="10728" max="10728" width="11.85546875" customWidth="1"/>
    <col min="10729" max="10729" width="13" customWidth="1"/>
    <col min="10730" max="10730" width="11.7109375" customWidth="1"/>
    <col min="10731" max="10731" width="11.7109375" bestFit="1" customWidth="1"/>
    <col min="10732" max="10732" width="11.7109375" customWidth="1"/>
    <col min="10733" max="10733" width="12.5703125" customWidth="1"/>
    <col min="10734" max="10734" width="11.7109375" bestFit="1" customWidth="1"/>
    <col min="10981" max="10981" width="5" customWidth="1"/>
    <col min="10982" max="10982" width="29.85546875" customWidth="1"/>
    <col min="10983" max="10983" width="8.5703125" customWidth="1"/>
    <col min="10984" max="10984" width="11.85546875" customWidth="1"/>
    <col min="10985" max="10985" width="13" customWidth="1"/>
    <col min="10986" max="10986" width="11.7109375" customWidth="1"/>
    <col min="10987" max="10987" width="11.7109375" bestFit="1" customWidth="1"/>
    <col min="10988" max="10988" width="11.7109375" customWidth="1"/>
    <col min="10989" max="10989" width="12.5703125" customWidth="1"/>
    <col min="10990" max="10990" width="11.7109375" bestFit="1" customWidth="1"/>
    <col min="11237" max="11237" width="5" customWidth="1"/>
    <col min="11238" max="11238" width="29.85546875" customWidth="1"/>
    <col min="11239" max="11239" width="8.5703125" customWidth="1"/>
    <col min="11240" max="11240" width="11.85546875" customWidth="1"/>
    <col min="11241" max="11241" width="13" customWidth="1"/>
    <col min="11242" max="11242" width="11.7109375" customWidth="1"/>
    <col min="11243" max="11243" width="11.7109375" bestFit="1" customWidth="1"/>
    <col min="11244" max="11244" width="11.7109375" customWidth="1"/>
    <col min="11245" max="11245" width="12.5703125" customWidth="1"/>
    <col min="11246" max="11246" width="11.7109375" bestFit="1" customWidth="1"/>
    <col min="11493" max="11493" width="5" customWidth="1"/>
    <col min="11494" max="11494" width="29.85546875" customWidth="1"/>
    <col min="11495" max="11495" width="8.5703125" customWidth="1"/>
    <col min="11496" max="11496" width="11.85546875" customWidth="1"/>
    <col min="11497" max="11497" width="13" customWidth="1"/>
    <col min="11498" max="11498" width="11.7109375" customWidth="1"/>
    <col min="11499" max="11499" width="11.7109375" bestFit="1" customWidth="1"/>
    <col min="11500" max="11500" width="11.7109375" customWidth="1"/>
    <col min="11501" max="11501" width="12.5703125" customWidth="1"/>
    <col min="11502" max="11502" width="11.7109375" bestFit="1" customWidth="1"/>
    <col min="11749" max="11749" width="5" customWidth="1"/>
    <col min="11750" max="11750" width="29.85546875" customWidth="1"/>
    <col min="11751" max="11751" width="8.5703125" customWidth="1"/>
    <col min="11752" max="11752" width="11.85546875" customWidth="1"/>
    <col min="11753" max="11753" width="13" customWidth="1"/>
    <col min="11754" max="11754" width="11.7109375" customWidth="1"/>
    <col min="11755" max="11755" width="11.7109375" bestFit="1" customWidth="1"/>
    <col min="11756" max="11756" width="11.7109375" customWidth="1"/>
    <col min="11757" max="11757" width="12.5703125" customWidth="1"/>
    <col min="11758" max="11758" width="11.7109375" bestFit="1" customWidth="1"/>
    <col min="12005" max="12005" width="5" customWidth="1"/>
    <col min="12006" max="12006" width="29.85546875" customWidth="1"/>
    <col min="12007" max="12007" width="8.5703125" customWidth="1"/>
    <col min="12008" max="12008" width="11.85546875" customWidth="1"/>
    <col min="12009" max="12009" width="13" customWidth="1"/>
    <col min="12010" max="12010" width="11.7109375" customWidth="1"/>
    <col min="12011" max="12011" width="11.7109375" bestFit="1" customWidth="1"/>
    <col min="12012" max="12012" width="11.7109375" customWidth="1"/>
    <col min="12013" max="12013" width="12.5703125" customWidth="1"/>
    <col min="12014" max="12014" width="11.7109375" bestFit="1" customWidth="1"/>
    <col min="12261" max="12261" width="5" customWidth="1"/>
    <col min="12262" max="12262" width="29.85546875" customWidth="1"/>
    <col min="12263" max="12263" width="8.5703125" customWidth="1"/>
    <col min="12264" max="12264" width="11.85546875" customWidth="1"/>
    <col min="12265" max="12265" width="13" customWidth="1"/>
    <col min="12266" max="12266" width="11.7109375" customWidth="1"/>
    <col min="12267" max="12267" width="11.7109375" bestFit="1" customWidth="1"/>
    <col min="12268" max="12268" width="11.7109375" customWidth="1"/>
    <col min="12269" max="12269" width="12.5703125" customWidth="1"/>
    <col min="12270" max="12270" width="11.7109375" bestFit="1" customWidth="1"/>
    <col min="12517" max="12517" width="5" customWidth="1"/>
    <col min="12518" max="12518" width="29.85546875" customWidth="1"/>
    <col min="12519" max="12519" width="8.5703125" customWidth="1"/>
    <col min="12520" max="12520" width="11.85546875" customWidth="1"/>
    <col min="12521" max="12521" width="13" customWidth="1"/>
    <col min="12522" max="12522" width="11.7109375" customWidth="1"/>
    <col min="12523" max="12523" width="11.7109375" bestFit="1" customWidth="1"/>
    <col min="12524" max="12524" width="11.7109375" customWidth="1"/>
    <col min="12525" max="12525" width="12.5703125" customWidth="1"/>
    <col min="12526" max="12526" width="11.7109375" bestFit="1" customWidth="1"/>
    <col min="12773" max="12773" width="5" customWidth="1"/>
    <col min="12774" max="12774" width="29.85546875" customWidth="1"/>
    <col min="12775" max="12775" width="8.5703125" customWidth="1"/>
    <col min="12776" max="12776" width="11.85546875" customWidth="1"/>
    <col min="12777" max="12777" width="13" customWidth="1"/>
    <col min="12778" max="12778" width="11.7109375" customWidth="1"/>
    <col min="12779" max="12779" width="11.7109375" bestFit="1" customWidth="1"/>
    <col min="12780" max="12780" width="11.7109375" customWidth="1"/>
    <col min="12781" max="12781" width="12.5703125" customWidth="1"/>
    <col min="12782" max="12782" width="11.7109375" bestFit="1" customWidth="1"/>
    <col min="13029" max="13029" width="5" customWidth="1"/>
    <col min="13030" max="13030" width="29.85546875" customWidth="1"/>
    <col min="13031" max="13031" width="8.5703125" customWidth="1"/>
    <col min="13032" max="13032" width="11.85546875" customWidth="1"/>
    <col min="13033" max="13033" width="13" customWidth="1"/>
    <col min="13034" max="13034" width="11.7109375" customWidth="1"/>
    <col min="13035" max="13035" width="11.7109375" bestFit="1" customWidth="1"/>
    <col min="13036" max="13036" width="11.7109375" customWidth="1"/>
    <col min="13037" max="13037" width="12.5703125" customWidth="1"/>
    <col min="13038" max="13038" width="11.7109375" bestFit="1" customWidth="1"/>
    <col min="13285" max="13285" width="5" customWidth="1"/>
    <col min="13286" max="13286" width="29.85546875" customWidth="1"/>
    <col min="13287" max="13287" width="8.5703125" customWidth="1"/>
    <col min="13288" max="13288" width="11.85546875" customWidth="1"/>
    <col min="13289" max="13289" width="13" customWidth="1"/>
    <col min="13290" max="13290" width="11.7109375" customWidth="1"/>
    <col min="13291" max="13291" width="11.7109375" bestFit="1" customWidth="1"/>
    <col min="13292" max="13292" width="11.7109375" customWidth="1"/>
    <col min="13293" max="13293" width="12.5703125" customWidth="1"/>
    <col min="13294" max="13294" width="11.7109375" bestFit="1" customWidth="1"/>
    <col min="13541" max="13541" width="5" customWidth="1"/>
    <col min="13542" max="13542" width="29.85546875" customWidth="1"/>
    <col min="13543" max="13543" width="8.5703125" customWidth="1"/>
    <col min="13544" max="13544" width="11.85546875" customWidth="1"/>
    <col min="13545" max="13545" width="13" customWidth="1"/>
    <col min="13546" max="13546" width="11.7109375" customWidth="1"/>
    <col min="13547" max="13547" width="11.7109375" bestFit="1" customWidth="1"/>
    <col min="13548" max="13548" width="11.7109375" customWidth="1"/>
    <col min="13549" max="13549" width="12.5703125" customWidth="1"/>
    <col min="13550" max="13550" width="11.7109375" bestFit="1" customWidth="1"/>
    <col min="13797" max="13797" width="5" customWidth="1"/>
    <col min="13798" max="13798" width="29.85546875" customWidth="1"/>
    <col min="13799" max="13799" width="8.5703125" customWidth="1"/>
    <col min="13800" max="13800" width="11.85546875" customWidth="1"/>
    <col min="13801" max="13801" width="13" customWidth="1"/>
    <col min="13802" max="13802" width="11.7109375" customWidth="1"/>
    <col min="13803" max="13803" width="11.7109375" bestFit="1" customWidth="1"/>
    <col min="13804" max="13804" width="11.7109375" customWidth="1"/>
    <col min="13805" max="13805" width="12.5703125" customWidth="1"/>
    <col min="13806" max="13806" width="11.7109375" bestFit="1" customWidth="1"/>
    <col min="14053" max="14053" width="5" customWidth="1"/>
    <col min="14054" max="14054" width="29.85546875" customWidth="1"/>
    <col min="14055" max="14055" width="8.5703125" customWidth="1"/>
    <col min="14056" max="14056" width="11.85546875" customWidth="1"/>
    <col min="14057" max="14057" width="13" customWidth="1"/>
    <col min="14058" max="14058" width="11.7109375" customWidth="1"/>
    <col min="14059" max="14059" width="11.7109375" bestFit="1" customWidth="1"/>
    <col min="14060" max="14060" width="11.7109375" customWidth="1"/>
    <col min="14061" max="14061" width="12.5703125" customWidth="1"/>
    <col min="14062" max="14062" width="11.7109375" bestFit="1" customWidth="1"/>
    <col min="14309" max="14309" width="5" customWidth="1"/>
    <col min="14310" max="14310" width="29.85546875" customWidth="1"/>
    <col min="14311" max="14311" width="8.5703125" customWidth="1"/>
    <col min="14312" max="14312" width="11.85546875" customWidth="1"/>
    <col min="14313" max="14313" width="13" customWidth="1"/>
    <col min="14314" max="14314" width="11.7109375" customWidth="1"/>
    <col min="14315" max="14315" width="11.7109375" bestFit="1" customWidth="1"/>
    <col min="14316" max="14316" width="11.7109375" customWidth="1"/>
    <col min="14317" max="14317" width="12.5703125" customWidth="1"/>
    <col min="14318" max="14318" width="11.7109375" bestFit="1" customWidth="1"/>
    <col min="14565" max="14565" width="5" customWidth="1"/>
    <col min="14566" max="14566" width="29.85546875" customWidth="1"/>
    <col min="14567" max="14567" width="8.5703125" customWidth="1"/>
    <col min="14568" max="14568" width="11.85546875" customWidth="1"/>
    <col min="14569" max="14569" width="13" customWidth="1"/>
    <col min="14570" max="14570" width="11.7109375" customWidth="1"/>
    <col min="14571" max="14571" width="11.7109375" bestFit="1" customWidth="1"/>
    <col min="14572" max="14572" width="11.7109375" customWidth="1"/>
    <col min="14573" max="14573" width="12.5703125" customWidth="1"/>
    <col min="14574" max="14574" width="11.7109375" bestFit="1" customWidth="1"/>
    <col min="14821" max="14821" width="5" customWidth="1"/>
    <col min="14822" max="14822" width="29.85546875" customWidth="1"/>
    <col min="14823" max="14823" width="8.5703125" customWidth="1"/>
    <col min="14824" max="14824" width="11.85546875" customWidth="1"/>
    <col min="14825" max="14825" width="13" customWidth="1"/>
    <col min="14826" max="14826" width="11.7109375" customWidth="1"/>
    <col min="14827" max="14827" width="11.7109375" bestFit="1" customWidth="1"/>
    <col min="14828" max="14828" width="11.7109375" customWidth="1"/>
    <col min="14829" max="14829" width="12.5703125" customWidth="1"/>
    <col min="14830" max="14830" width="11.7109375" bestFit="1" customWidth="1"/>
    <col min="15077" max="15077" width="5" customWidth="1"/>
    <col min="15078" max="15078" width="29.85546875" customWidth="1"/>
    <col min="15079" max="15079" width="8.5703125" customWidth="1"/>
    <col min="15080" max="15080" width="11.85546875" customWidth="1"/>
    <col min="15081" max="15081" width="13" customWidth="1"/>
    <col min="15082" max="15082" width="11.7109375" customWidth="1"/>
    <col min="15083" max="15083" width="11.7109375" bestFit="1" customWidth="1"/>
    <col min="15084" max="15084" width="11.7109375" customWidth="1"/>
    <col min="15085" max="15085" width="12.5703125" customWidth="1"/>
    <col min="15086" max="15086" width="11.7109375" bestFit="1" customWidth="1"/>
    <col min="15333" max="15333" width="5" customWidth="1"/>
    <col min="15334" max="15334" width="29.85546875" customWidth="1"/>
    <col min="15335" max="15335" width="8.5703125" customWidth="1"/>
    <col min="15336" max="15336" width="11.85546875" customWidth="1"/>
    <col min="15337" max="15337" width="13" customWidth="1"/>
    <col min="15338" max="15338" width="11.7109375" customWidth="1"/>
    <col min="15339" max="15339" width="11.7109375" bestFit="1" customWidth="1"/>
    <col min="15340" max="15340" width="11.7109375" customWidth="1"/>
    <col min="15341" max="15341" width="12.5703125" customWidth="1"/>
    <col min="15342" max="15342" width="11.7109375" bestFit="1" customWidth="1"/>
    <col min="15589" max="15589" width="5" customWidth="1"/>
    <col min="15590" max="15590" width="29.85546875" customWidth="1"/>
    <col min="15591" max="15591" width="8.5703125" customWidth="1"/>
    <col min="15592" max="15592" width="11.85546875" customWidth="1"/>
    <col min="15593" max="15593" width="13" customWidth="1"/>
    <col min="15594" max="15594" width="11.7109375" customWidth="1"/>
    <col min="15595" max="15595" width="11.7109375" bestFit="1" customWidth="1"/>
    <col min="15596" max="15596" width="11.7109375" customWidth="1"/>
    <col min="15597" max="15597" width="12.5703125" customWidth="1"/>
    <col min="15598" max="15598" width="11.7109375" bestFit="1" customWidth="1"/>
    <col min="15845" max="15845" width="5" customWidth="1"/>
    <col min="15846" max="15846" width="29.85546875" customWidth="1"/>
    <col min="15847" max="15847" width="8.5703125" customWidth="1"/>
    <col min="15848" max="15848" width="11.85546875" customWidth="1"/>
    <col min="15849" max="15849" width="13" customWidth="1"/>
    <col min="15850" max="15850" width="11.7109375" customWidth="1"/>
    <col min="15851" max="15851" width="11.7109375" bestFit="1" customWidth="1"/>
    <col min="15852" max="15852" width="11.7109375" customWidth="1"/>
    <col min="15853" max="15853" width="12.5703125" customWidth="1"/>
    <col min="15854" max="15854" width="11.7109375" bestFit="1" customWidth="1"/>
    <col min="16101" max="16101" width="5" customWidth="1"/>
    <col min="16102" max="16102" width="29.85546875" customWidth="1"/>
    <col min="16103" max="16103" width="8.5703125" customWidth="1"/>
    <col min="16104" max="16104" width="11.85546875" customWidth="1"/>
    <col min="16105" max="16105" width="13" customWidth="1"/>
    <col min="16106" max="16106" width="11.7109375" customWidth="1"/>
    <col min="16107" max="16107" width="11.7109375" bestFit="1" customWidth="1"/>
    <col min="16108" max="16108" width="11.7109375" customWidth="1"/>
    <col min="16109" max="16109" width="12.5703125" customWidth="1"/>
    <col min="16110" max="16110" width="11.7109375" bestFit="1" customWidth="1"/>
  </cols>
  <sheetData>
    <row r="1" spans="1:9" x14ac:dyDescent="0.25">
      <c r="A1" s="53" t="s">
        <v>0</v>
      </c>
      <c r="C1"/>
      <c r="D1"/>
      <c r="E1"/>
      <c r="F1" s="52"/>
    </row>
    <row r="2" spans="1:9" x14ac:dyDescent="0.25">
      <c r="B2" s="2"/>
    </row>
    <row r="4" spans="1:9" x14ac:dyDescent="0.25">
      <c r="B4" s="408" t="s">
        <v>71</v>
      </c>
      <c r="C4" s="408"/>
      <c r="D4" s="408"/>
      <c r="E4" s="408"/>
      <c r="F4" s="408"/>
      <c r="G4" s="408"/>
      <c r="H4" s="408"/>
      <c r="I4" s="408"/>
    </row>
    <row r="5" spans="1:9" x14ac:dyDescent="0.25">
      <c r="B5" s="386"/>
      <c r="C5" s="386"/>
      <c r="D5" s="46"/>
      <c r="E5" s="46"/>
      <c r="F5" s="46"/>
      <c r="G5" s="4" t="s">
        <v>103</v>
      </c>
      <c r="H5" s="46"/>
      <c r="I5" s="46"/>
    </row>
    <row r="6" spans="1:9" x14ac:dyDescent="0.25">
      <c r="D6" s="46"/>
      <c r="F6" s="139"/>
      <c r="G6" s="46" t="s">
        <v>97</v>
      </c>
    </row>
    <row r="7" spans="1:9" x14ac:dyDescent="0.25">
      <c r="D7" s="386"/>
      <c r="F7" s="139"/>
      <c r="G7" s="386"/>
    </row>
    <row r="8" spans="1:9" x14ac:dyDescent="0.25">
      <c r="D8" s="386"/>
      <c r="F8" s="139"/>
      <c r="G8" s="386"/>
    </row>
    <row r="9" spans="1:9" ht="15.75" thickBot="1" x14ac:dyDescent="0.3">
      <c r="C9" s="3"/>
      <c r="D9" s="4"/>
      <c r="F9" s="139"/>
      <c r="G9" s="227"/>
    </row>
    <row r="10" spans="1:9" ht="37.5" customHeight="1" thickBot="1" x14ac:dyDescent="0.3">
      <c r="C10" s="228" t="s">
        <v>2</v>
      </c>
      <c r="D10" s="101" t="s">
        <v>3</v>
      </c>
      <c r="E10" s="95" t="s">
        <v>74</v>
      </c>
      <c r="F10" s="96" t="s">
        <v>67</v>
      </c>
      <c r="G10" s="96" t="s">
        <v>100</v>
      </c>
      <c r="H10" s="385" t="s">
        <v>101</v>
      </c>
      <c r="I10" s="387" t="s">
        <v>102</v>
      </c>
    </row>
    <row r="11" spans="1:9" ht="15.75" thickBot="1" x14ac:dyDescent="0.3">
      <c r="B11" s="2"/>
      <c r="C11" s="382">
        <v>0</v>
      </c>
      <c r="D11" s="383">
        <v>1</v>
      </c>
      <c r="E11" s="231">
        <v>2</v>
      </c>
      <c r="F11" s="232">
        <v>3</v>
      </c>
      <c r="G11" s="339">
        <v>4</v>
      </c>
      <c r="H11" s="384">
        <v>5</v>
      </c>
      <c r="I11" s="384" t="s">
        <v>63</v>
      </c>
    </row>
    <row r="12" spans="1:9" x14ac:dyDescent="0.25">
      <c r="B12" s="2"/>
      <c r="C12" s="380" t="s">
        <v>4</v>
      </c>
      <c r="D12" s="239" t="s">
        <v>5</v>
      </c>
      <c r="E12" s="295"/>
      <c r="F12" s="295"/>
      <c r="G12" s="344">
        <v>1101071.78</v>
      </c>
      <c r="H12" s="390">
        <v>970282.8</v>
      </c>
      <c r="I12" s="381">
        <f>G12+H12</f>
        <v>2071354.58</v>
      </c>
    </row>
    <row r="13" spans="1:9" ht="15.75" thickBot="1" x14ac:dyDescent="0.3">
      <c r="B13" s="11"/>
      <c r="C13" s="206"/>
      <c r="D13" s="211" t="s">
        <v>65</v>
      </c>
      <c r="E13" s="212">
        <v>40</v>
      </c>
      <c r="F13" s="212" t="s">
        <v>14</v>
      </c>
      <c r="G13" s="373">
        <f>SUM(G12)</f>
        <v>1101071.78</v>
      </c>
      <c r="H13" s="378">
        <f>SUM(H12)</f>
        <v>970282.8</v>
      </c>
      <c r="I13" s="378">
        <f t="shared" ref="I13" si="0">I12</f>
        <v>2071354.58</v>
      </c>
    </row>
    <row r="14" spans="1:9" x14ac:dyDescent="0.25">
      <c r="C14" s="207" t="s">
        <v>10</v>
      </c>
      <c r="D14" s="205" t="s">
        <v>11</v>
      </c>
      <c r="E14" s="208"/>
      <c r="F14" s="208"/>
      <c r="G14" s="375">
        <v>2629918.2000000002</v>
      </c>
      <c r="H14" s="376">
        <v>2533516.1999999997</v>
      </c>
      <c r="I14" s="376">
        <f>G14+H14</f>
        <v>5163434.4000000004</v>
      </c>
    </row>
    <row r="15" spans="1:9" ht="15.75" thickBot="1" x14ac:dyDescent="0.3">
      <c r="C15" s="206"/>
      <c r="D15" s="64" t="s">
        <v>9</v>
      </c>
      <c r="E15" s="13">
        <v>108</v>
      </c>
      <c r="F15" s="13" t="s">
        <v>14</v>
      </c>
      <c r="G15" s="373">
        <f>SUM(G14)</f>
        <v>2629918.2000000002</v>
      </c>
      <c r="H15" s="378">
        <f>SUM(H14)</f>
        <v>2533516.1999999997</v>
      </c>
      <c r="I15" s="378">
        <f t="shared" ref="I15" si="1">I14</f>
        <v>5163434.4000000004</v>
      </c>
    </row>
    <row r="16" spans="1:9" x14ac:dyDescent="0.25">
      <c r="C16" s="209">
        <v>3</v>
      </c>
      <c r="D16" s="210" t="s">
        <v>64</v>
      </c>
      <c r="E16" s="9"/>
      <c r="F16" s="9"/>
      <c r="G16" s="359">
        <v>2085760.02</v>
      </c>
      <c r="H16" s="376">
        <v>1886660.9999999998</v>
      </c>
      <c r="I16" s="376">
        <f>G16+H16</f>
        <v>3972421.0199999996</v>
      </c>
    </row>
    <row r="17" spans="2:9" ht="15.75" thickBot="1" x14ac:dyDescent="0.3">
      <c r="C17" s="209"/>
      <c r="D17" s="210" t="s">
        <v>9</v>
      </c>
      <c r="E17" s="9">
        <v>79</v>
      </c>
      <c r="F17" s="9" t="s">
        <v>14</v>
      </c>
      <c r="G17" s="359">
        <f>SUM(G16)</f>
        <v>2085760.02</v>
      </c>
      <c r="H17" s="379">
        <f t="shared" ref="H17:I17" si="2">H16</f>
        <v>1886660.9999999998</v>
      </c>
      <c r="I17" s="379">
        <f t="shared" si="2"/>
        <v>3972421.0199999996</v>
      </c>
    </row>
    <row r="18" spans="2:9" s="213" customFormat="1" ht="15.75" x14ac:dyDescent="0.25">
      <c r="C18" s="216"/>
      <c r="D18" s="217" t="s">
        <v>66</v>
      </c>
      <c r="E18" s="218">
        <f>E15+E17</f>
        <v>187</v>
      </c>
      <c r="F18" s="218"/>
      <c r="G18" s="377">
        <f>G15+G17</f>
        <v>4715678.2200000007</v>
      </c>
      <c r="H18" s="310">
        <f>H15+H17</f>
        <v>4420177.1999999993</v>
      </c>
      <c r="I18" s="310">
        <f t="shared" ref="I18" si="3">I15+I17</f>
        <v>9135855.4199999999</v>
      </c>
    </row>
    <row r="19" spans="2:9" s="214" customFormat="1" ht="16.5" thickBot="1" x14ac:dyDescent="0.3">
      <c r="B19" s="215"/>
      <c r="C19" s="220"/>
      <c r="D19" s="221" t="s">
        <v>13</v>
      </c>
      <c r="E19" s="222">
        <f>E13+E15+E17</f>
        <v>227</v>
      </c>
      <c r="F19" s="222" t="s">
        <v>14</v>
      </c>
      <c r="G19" s="240">
        <f>G13+G18</f>
        <v>5816750.0000000009</v>
      </c>
      <c r="H19" s="309">
        <f>H13+H18</f>
        <v>5390459.9999999991</v>
      </c>
      <c r="I19" s="309">
        <f>I13+I18</f>
        <v>11207210</v>
      </c>
    </row>
    <row r="21" spans="2:9" x14ac:dyDescent="0.25">
      <c r="E21" s="111"/>
    </row>
    <row r="22" spans="2:9" x14ac:dyDescent="0.25">
      <c r="I22" s="139" t="s">
        <v>72</v>
      </c>
    </row>
    <row r="23" spans="2:9" x14ac:dyDescent="0.25">
      <c r="C23"/>
      <c r="D23" s="46" t="s">
        <v>45</v>
      </c>
      <c r="F23" s="139"/>
      <c r="I23" s="139" t="s">
        <v>73</v>
      </c>
    </row>
    <row r="24" spans="2:9" x14ac:dyDescent="0.25">
      <c r="C24"/>
      <c r="D24" s="139" t="s">
        <v>48</v>
      </c>
      <c r="F24" s="139"/>
      <c r="G24" s="139"/>
    </row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topLeftCell="C1" workbookViewId="0">
      <selection activeCell="J7" sqref="J1:Q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7" style="139" customWidth="1"/>
    <col min="4" max="4" width="23.7109375" style="139" customWidth="1"/>
    <col min="5" max="5" width="12.42578125" style="139" customWidth="1"/>
    <col min="6" max="6" width="6.42578125" style="227" customWidth="1"/>
    <col min="7" max="8" width="23" customWidth="1"/>
    <col min="9" max="9" width="23.28515625" customWidth="1"/>
    <col min="229" max="229" width="5" customWidth="1"/>
    <col min="230" max="230" width="29.85546875" customWidth="1"/>
    <col min="231" max="231" width="8.5703125" customWidth="1"/>
    <col min="232" max="232" width="11.85546875" customWidth="1"/>
    <col min="233" max="233" width="13" customWidth="1"/>
    <col min="234" max="234" width="11.7109375" customWidth="1"/>
    <col min="235" max="235" width="11.7109375" bestFit="1" customWidth="1"/>
    <col min="236" max="236" width="11.7109375" customWidth="1"/>
    <col min="237" max="237" width="12.5703125" customWidth="1"/>
    <col min="238" max="238" width="11.7109375" bestFit="1" customWidth="1"/>
    <col min="485" max="485" width="5" customWidth="1"/>
    <col min="486" max="486" width="29.85546875" customWidth="1"/>
    <col min="487" max="487" width="8.5703125" customWidth="1"/>
    <col min="488" max="488" width="11.85546875" customWidth="1"/>
    <col min="489" max="489" width="13" customWidth="1"/>
    <col min="490" max="490" width="11.7109375" customWidth="1"/>
    <col min="491" max="491" width="11.7109375" bestFit="1" customWidth="1"/>
    <col min="492" max="492" width="11.7109375" customWidth="1"/>
    <col min="493" max="493" width="12.5703125" customWidth="1"/>
    <col min="494" max="494" width="11.7109375" bestFit="1" customWidth="1"/>
    <col min="741" max="741" width="5" customWidth="1"/>
    <col min="742" max="742" width="29.85546875" customWidth="1"/>
    <col min="743" max="743" width="8.5703125" customWidth="1"/>
    <col min="744" max="744" width="11.85546875" customWidth="1"/>
    <col min="745" max="745" width="13" customWidth="1"/>
    <col min="746" max="746" width="11.7109375" customWidth="1"/>
    <col min="747" max="747" width="11.7109375" bestFit="1" customWidth="1"/>
    <col min="748" max="748" width="11.7109375" customWidth="1"/>
    <col min="749" max="749" width="12.5703125" customWidth="1"/>
    <col min="750" max="750" width="11.7109375" bestFit="1" customWidth="1"/>
    <col min="997" max="997" width="5" customWidth="1"/>
    <col min="998" max="998" width="29.85546875" customWidth="1"/>
    <col min="999" max="999" width="8.5703125" customWidth="1"/>
    <col min="1000" max="1000" width="11.85546875" customWidth="1"/>
    <col min="1001" max="1001" width="13" customWidth="1"/>
    <col min="1002" max="1002" width="11.7109375" customWidth="1"/>
    <col min="1003" max="1003" width="11.7109375" bestFit="1" customWidth="1"/>
    <col min="1004" max="1004" width="11.7109375" customWidth="1"/>
    <col min="1005" max="1005" width="12.5703125" customWidth="1"/>
    <col min="1006" max="1006" width="11.7109375" bestFit="1" customWidth="1"/>
    <col min="1253" max="1253" width="5" customWidth="1"/>
    <col min="1254" max="1254" width="29.85546875" customWidth="1"/>
    <col min="1255" max="1255" width="8.5703125" customWidth="1"/>
    <col min="1256" max="1256" width="11.85546875" customWidth="1"/>
    <col min="1257" max="1257" width="13" customWidth="1"/>
    <col min="1258" max="1258" width="11.7109375" customWidth="1"/>
    <col min="1259" max="1259" width="11.7109375" bestFit="1" customWidth="1"/>
    <col min="1260" max="1260" width="11.7109375" customWidth="1"/>
    <col min="1261" max="1261" width="12.5703125" customWidth="1"/>
    <col min="1262" max="1262" width="11.7109375" bestFit="1" customWidth="1"/>
    <col min="1509" max="1509" width="5" customWidth="1"/>
    <col min="1510" max="1510" width="29.85546875" customWidth="1"/>
    <col min="1511" max="1511" width="8.5703125" customWidth="1"/>
    <col min="1512" max="1512" width="11.85546875" customWidth="1"/>
    <col min="1513" max="1513" width="13" customWidth="1"/>
    <col min="1514" max="1514" width="11.7109375" customWidth="1"/>
    <col min="1515" max="1515" width="11.7109375" bestFit="1" customWidth="1"/>
    <col min="1516" max="1516" width="11.7109375" customWidth="1"/>
    <col min="1517" max="1517" width="12.5703125" customWidth="1"/>
    <col min="1518" max="1518" width="11.7109375" bestFit="1" customWidth="1"/>
    <col min="1765" max="1765" width="5" customWidth="1"/>
    <col min="1766" max="1766" width="29.85546875" customWidth="1"/>
    <col min="1767" max="1767" width="8.5703125" customWidth="1"/>
    <col min="1768" max="1768" width="11.85546875" customWidth="1"/>
    <col min="1769" max="1769" width="13" customWidth="1"/>
    <col min="1770" max="1770" width="11.7109375" customWidth="1"/>
    <col min="1771" max="1771" width="11.7109375" bestFit="1" customWidth="1"/>
    <col min="1772" max="1772" width="11.7109375" customWidth="1"/>
    <col min="1773" max="1773" width="12.5703125" customWidth="1"/>
    <col min="1774" max="1774" width="11.7109375" bestFit="1" customWidth="1"/>
    <col min="2021" max="2021" width="5" customWidth="1"/>
    <col min="2022" max="2022" width="29.85546875" customWidth="1"/>
    <col min="2023" max="2023" width="8.5703125" customWidth="1"/>
    <col min="2024" max="2024" width="11.85546875" customWidth="1"/>
    <col min="2025" max="2025" width="13" customWidth="1"/>
    <col min="2026" max="2026" width="11.7109375" customWidth="1"/>
    <col min="2027" max="2027" width="11.7109375" bestFit="1" customWidth="1"/>
    <col min="2028" max="2028" width="11.7109375" customWidth="1"/>
    <col min="2029" max="2029" width="12.5703125" customWidth="1"/>
    <col min="2030" max="2030" width="11.7109375" bestFit="1" customWidth="1"/>
    <col min="2277" max="2277" width="5" customWidth="1"/>
    <col min="2278" max="2278" width="29.85546875" customWidth="1"/>
    <col min="2279" max="2279" width="8.5703125" customWidth="1"/>
    <col min="2280" max="2280" width="11.85546875" customWidth="1"/>
    <col min="2281" max="2281" width="13" customWidth="1"/>
    <col min="2282" max="2282" width="11.7109375" customWidth="1"/>
    <col min="2283" max="2283" width="11.7109375" bestFit="1" customWidth="1"/>
    <col min="2284" max="2284" width="11.7109375" customWidth="1"/>
    <col min="2285" max="2285" width="12.5703125" customWidth="1"/>
    <col min="2286" max="2286" width="11.7109375" bestFit="1" customWidth="1"/>
    <col min="2533" max="2533" width="5" customWidth="1"/>
    <col min="2534" max="2534" width="29.85546875" customWidth="1"/>
    <col min="2535" max="2535" width="8.5703125" customWidth="1"/>
    <col min="2536" max="2536" width="11.85546875" customWidth="1"/>
    <col min="2537" max="2537" width="13" customWidth="1"/>
    <col min="2538" max="2538" width="11.7109375" customWidth="1"/>
    <col min="2539" max="2539" width="11.7109375" bestFit="1" customWidth="1"/>
    <col min="2540" max="2540" width="11.7109375" customWidth="1"/>
    <col min="2541" max="2541" width="12.5703125" customWidth="1"/>
    <col min="2542" max="2542" width="11.7109375" bestFit="1" customWidth="1"/>
    <col min="2789" max="2789" width="5" customWidth="1"/>
    <col min="2790" max="2790" width="29.85546875" customWidth="1"/>
    <col min="2791" max="2791" width="8.5703125" customWidth="1"/>
    <col min="2792" max="2792" width="11.85546875" customWidth="1"/>
    <col min="2793" max="2793" width="13" customWidth="1"/>
    <col min="2794" max="2794" width="11.7109375" customWidth="1"/>
    <col min="2795" max="2795" width="11.7109375" bestFit="1" customWidth="1"/>
    <col min="2796" max="2796" width="11.7109375" customWidth="1"/>
    <col min="2797" max="2797" width="12.5703125" customWidth="1"/>
    <col min="2798" max="2798" width="11.7109375" bestFit="1" customWidth="1"/>
    <col min="3045" max="3045" width="5" customWidth="1"/>
    <col min="3046" max="3046" width="29.85546875" customWidth="1"/>
    <col min="3047" max="3047" width="8.5703125" customWidth="1"/>
    <col min="3048" max="3048" width="11.85546875" customWidth="1"/>
    <col min="3049" max="3049" width="13" customWidth="1"/>
    <col min="3050" max="3050" width="11.7109375" customWidth="1"/>
    <col min="3051" max="3051" width="11.7109375" bestFit="1" customWidth="1"/>
    <col min="3052" max="3052" width="11.7109375" customWidth="1"/>
    <col min="3053" max="3053" width="12.5703125" customWidth="1"/>
    <col min="3054" max="3054" width="11.7109375" bestFit="1" customWidth="1"/>
    <col min="3301" max="3301" width="5" customWidth="1"/>
    <col min="3302" max="3302" width="29.85546875" customWidth="1"/>
    <col min="3303" max="3303" width="8.5703125" customWidth="1"/>
    <col min="3304" max="3304" width="11.85546875" customWidth="1"/>
    <col min="3305" max="3305" width="13" customWidth="1"/>
    <col min="3306" max="3306" width="11.7109375" customWidth="1"/>
    <col min="3307" max="3307" width="11.7109375" bestFit="1" customWidth="1"/>
    <col min="3308" max="3308" width="11.7109375" customWidth="1"/>
    <col min="3309" max="3309" width="12.5703125" customWidth="1"/>
    <col min="3310" max="3310" width="11.7109375" bestFit="1" customWidth="1"/>
    <col min="3557" max="3557" width="5" customWidth="1"/>
    <col min="3558" max="3558" width="29.85546875" customWidth="1"/>
    <col min="3559" max="3559" width="8.5703125" customWidth="1"/>
    <col min="3560" max="3560" width="11.85546875" customWidth="1"/>
    <col min="3561" max="3561" width="13" customWidth="1"/>
    <col min="3562" max="3562" width="11.7109375" customWidth="1"/>
    <col min="3563" max="3563" width="11.7109375" bestFit="1" customWidth="1"/>
    <col min="3564" max="3564" width="11.7109375" customWidth="1"/>
    <col min="3565" max="3565" width="12.5703125" customWidth="1"/>
    <col min="3566" max="3566" width="11.7109375" bestFit="1" customWidth="1"/>
    <col min="3813" max="3813" width="5" customWidth="1"/>
    <col min="3814" max="3814" width="29.85546875" customWidth="1"/>
    <col min="3815" max="3815" width="8.5703125" customWidth="1"/>
    <col min="3816" max="3816" width="11.85546875" customWidth="1"/>
    <col min="3817" max="3817" width="13" customWidth="1"/>
    <col min="3818" max="3818" width="11.7109375" customWidth="1"/>
    <col min="3819" max="3819" width="11.7109375" bestFit="1" customWidth="1"/>
    <col min="3820" max="3820" width="11.7109375" customWidth="1"/>
    <col min="3821" max="3821" width="12.5703125" customWidth="1"/>
    <col min="3822" max="3822" width="11.7109375" bestFit="1" customWidth="1"/>
    <col min="4069" max="4069" width="5" customWidth="1"/>
    <col min="4070" max="4070" width="29.85546875" customWidth="1"/>
    <col min="4071" max="4071" width="8.5703125" customWidth="1"/>
    <col min="4072" max="4072" width="11.85546875" customWidth="1"/>
    <col min="4073" max="4073" width="13" customWidth="1"/>
    <col min="4074" max="4074" width="11.7109375" customWidth="1"/>
    <col min="4075" max="4075" width="11.7109375" bestFit="1" customWidth="1"/>
    <col min="4076" max="4076" width="11.7109375" customWidth="1"/>
    <col min="4077" max="4077" width="12.5703125" customWidth="1"/>
    <col min="4078" max="4078" width="11.7109375" bestFit="1" customWidth="1"/>
    <col min="4325" max="4325" width="5" customWidth="1"/>
    <col min="4326" max="4326" width="29.85546875" customWidth="1"/>
    <col min="4327" max="4327" width="8.5703125" customWidth="1"/>
    <col min="4328" max="4328" width="11.85546875" customWidth="1"/>
    <col min="4329" max="4329" width="13" customWidth="1"/>
    <col min="4330" max="4330" width="11.7109375" customWidth="1"/>
    <col min="4331" max="4331" width="11.7109375" bestFit="1" customWidth="1"/>
    <col min="4332" max="4332" width="11.7109375" customWidth="1"/>
    <col min="4333" max="4333" width="12.5703125" customWidth="1"/>
    <col min="4334" max="4334" width="11.7109375" bestFit="1" customWidth="1"/>
    <col min="4581" max="4581" width="5" customWidth="1"/>
    <col min="4582" max="4582" width="29.85546875" customWidth="1"/>
    <col min="4583" max="4583" width="8.5703125" customWidth="1"/>
    <col min="4584" max="4584" width="11.85546875" customWidth="1"/>
    <col min="4585" max="4585" width="13" customWidth="1"/>
    <col min="4586" max="4586" width="11.7109375" customWidth="1"/>
    <col min="4587" max="4587" width="11.7109375" bestFit="1" customWidth="1"/>
    <col min="4588" max="4588" width="11.7109375" customWidth="1"/>
    <col min="4589" max="4589" width="12.5703125" customWidth="1"/>
    <col min="4590" max="4590" width="11.7109375" bestFit="1" customWidth="1"/>
    <col min="4837" max="4837" width="5" customWidth="1"/>
    <col min="4838" max="4838" width="29.85546875" customWidth="1"/>
    <col min="4839" max="4839" width="8.5703125" customWidth="1"/>
    <col min="4840" max="4840" width="11.85546875" customWidth="1"/>
    <col min="4841" max="4841" width="13" customWidth="1"/>
    <col min="4842" max="4842" width="11.7109375" customWidth="1"/>
    <col min="4843" max="4843" width="11.7109375" bestFit="1" customWidth="1"/>
    <col min="4844" max="4844" width="11.7109375" customWidth="1"/>
    <col min="4845" max="4845" width="12.5703125" customWidth="1"/>
    <col min="4846" max="4846" width="11.7109375" bestFit="1" customWidth="1"/>
    <col min="5093" max="5093" width="5" customWidth="1"/>
    <col min="5094" max="5094" width="29.85546875" customWidth="1"/>
    <col min="5095" max="5095" width="8.5703125" customWidth="1"/>
    <col min="5096" max="5096" width="11.85546875" customWidth="1"/>
    <col min="5097" max="5097" width="13" customWidth="1"/>
    <col min="5098" max="5098" width="11.7109375" customWidth="1"/>
    <col min="5099" max="5099" width="11.7109375" bestFit="1" customWidth="1"/>
    <col min="5100" max="5100" width="11.7109375" customWidth="1"/>
    <col min="5101" max="5101" width="12.5703125" customWidth="1"/>
    <col min="5102" max="5102" width="11.7109375" bestFit="1" customWidth="1"/>
    <col min="5349" max="5349" width="5" customWidth="1"/>
    <col min="5350" max="5350" width="29.85546875" customWidth="1"/>
    <col min="5351" max="5351" width="8.5703125" customWidth="1"/>
    <col min="5352" max="5352" width="11.85546875" customWidth="1"/>
    <col min="5353" max="5353" width="13" customWidth="1"/>
    <col min="5354" max="5354" width="11.7109375" customWidth="1"/>
    <col min="5355" max="5355" width="11.7109375" bestFit="1" customWidth="1"/>
    <col min="5356" max="5356" width="11.7109375" customWidth="1"/>
    <col min="5357" max="5357" width="12.5703125" customWidth="1"/>
    <col min="5358" max="5358" width="11.7109375" bestFit="1" customWidth="1"/>
    <col min="5605" max="5605" width="5" customWidth="1"/>
    <col min="5606" max="5606" width="29.85546875" customWidth="1"/>
    <col min="5607" max="5607" width="8.5703125" customWidth="1"/>
    <col min="5608" max="5608" width="11.85546875" customWidth="1"/>
    <col min="5609" max="5609" width="13" customWidth="1"/>
    <col min="5610" max="5610" width="11.7109375" customWidth="1"/>
    <col min="5611" max="5611" width="11.7109375" bestFit="1" customWidth="1"/>
    <col min="5612" max="5612" width="11.7109375" customWidth="1"/>
    <col min="5613" max="5613" width="12.5703125" customWidth="1"/>
    <col min="5614" max="5614" width="11.7109375" bestFit="1" customWidth="1"/>
    <col min="5861" max="5861" width="5" customWidth="1"/>
    <col min="5862" max="5862" width="29.85546875" customWidth="1"/>
    <col min="5863" max="5863" width="8.5703125" customWidth="1"/>
    <col min="5864" max="5864" width="11.85546875" customWidth="1"/>
    <col min="5865" max="5865" width="13" customWidth="1"/>
    <col min="5866" max="5866" width="11.7109375" customWidth="1"/>
    <col min="5867" max="5867" width="11.7109375" bestFit="1" customWidth="1"/>
    <col min="5868" max="5868" width="11.7109375" customWidth="1"/>
    <col min="5869" max="5869" width="12.5703125" customWidth="1"/>
    <col min="5870" max="5870" width="11.7109375" bestFit="1" customWidth="1"/>
    <col min="6117" max="6117" width="5" customWidth="1"/>
    <col min="6118" max="6118" width="29.85546875" customWidth="1"/>
    <col min="6119" max="6119" width="8.5703125" customWidth="1"/>
    <col min="6120" max="6120" width="11.85546875" customWidth="1"/>
    <col min="6121" max="6121" width="13" customWidth="1"/>
    <col min="6122" max="6122" width="11.7109375" customWidth="1"/>
    <col min="6123" max="6123" width="11.7109375" bestFit="1" customWidth="1"/>
    <col min="6124" max="6124" width="11.7109375" customWidth="1"/>
    <col min="6125" max="6125" width="12.5703125" customWidth="1"/>
    <col min="6126" max="6126" width="11.7109375" bestFit="1" customWidth="1"/>
    <col min="6373" max="6373" width="5" customWidth="1"/>
    <col min="6374" max="6374" width="29.85546875" customWidth="1"/>
    <col min="6375" max="6375" width="8.5703125" customWidth="1"/>
    <col min="6376" max="6376" width="11.85546875" customWidth="1"/>
    <col min="6377" max="6377" width="13" customWidth="1"/>
    <col min="6378" max="6378" width="11.7109375" customWidth="1"/>
    <col min="6379" max="6379" width="11.7109375" bestFit="1" customWidth="1"/>
    <col min="6380" max="6380" width="11.7109375" customWidth="1"/>
    <col min="6381" max="6381" width="12.5703125" customWidth="1"/>
    <col min="6382" max="6382" width="11.7109375" bestFit="1" customWidth="1"/>
    <col min="6629" max="6629" width="5" customWidth="1"/>
    <col min="6630" max="6630" width="29.85546875" customWidth="1"/>
    <col min="6631" max="6631" width="8.5703125" customWidth="1"/>
    <col min="6632" max="6632" width="11.85546875" customWidth="1"/>
    <col min="6633" max="6633" width="13" customWidth="1"/>
    <col min="6634" max="6634" width="11.7109375" customWidth="1"/>
    <col min="6635" max="6635" width="11.7109375" bestFit="1" customWidth="1"/>
    <col min="6636" max="6636" width="11.7109375" customWidth="1"/>
    <col min="6637" max="6637" width="12.5703125" customWidth="1"/>
    <col min="6638" max="6638" width="11.7109375" bestFit="1" customWidth="1"/>
    <col min="6885" max="6885" width="5" customWidth="1"/>
    <col min="6886" max="6886" width="29.85546875" customWidth="1"/>
    <col min="6887" max="6887" width="8.5703125" customWidth="1"/>
    <col min="6888" max="6888" width="11.85546875" customWidth="1"/>
    <col min="6889" max="6889" width="13" customWidth="1"/>
    <col min="6890" max="6890" width="11.7109375" customWidth="1"/>
    <col min="6891" max="6891" width="11.7109375" bestFit="1" customWidth="1"/>
    <col min="6892" max="6892" width="11.7109375" customWidth="1"/>
    <col min="6893" max="6893" width="12.5703125" customWidth="1"/>
    <col min="6894" max="6894" width="11.7109375" bestFit="1" customWidth="1"/>
    <col min="7141" max="7141" width="5" customWidth="1"/>
    <col min="7142" max="7142" width="29.85546875" customWidth="1"/>
    <col min="7143" max="7143" width="8.5703125" customWidth="1"/>
    <col min="7144" max="7144" width="11.85546875" customWidth="1"/>
    <col min="7145" max="7145" width="13" customWidth="1"/>
    <col min="7146" max="7146" width="11.7109375" customWidth="1"/>
    <col min="7147" max="7147" width="11.7109375" bestFit="1" customWidth="1"/>
    <col min="7148" max="7148" width="11.7109375" customWidth="1"/>
    <col min="7149" max="7149" width="12.5703125" customWidth="1"/>
    <col min="7150" max="7150" width="11.7109375" bestFit="1" customWidth="1"/>
    <col min="7397" max="7397" width="5" customWidth="1"/>
    <col min="7398" max="7398" width="29.85546875" customWidth="1"/>
    <col min="7399" max="7399" width="8.5703125" customWidth="1"/>
    <col min="7400" max="7400" width="11.85546875" customWidth="1"/>
    <col min="7401" max="7401" width="13" customWidth="1"/>
    <col min="7402" max="7402" width="11.7109375" customWidth="1"/>
    <col min="7403" max="7403" width="11.7109375" bestFit="1" customWidth="1"/>
    <col min="7404" max="7404" width="11.7109375" customWidth="1"/>
    <col min="7405" max="7405" width="12.5703125" customWidth="1"/>
    <col min="7406" max="7406" width="11.7109375" bestFit="1" customWidth="1"/>
    <col min="7653" max="7653" width="5" customWidth="1"/>
    <col min="7654" max="7654" width="29.85546875" customWidth="1"/>
    <col min="7655" max="7655" width="8.5703125" customWidth="1"/>
    <col min="7656" max="7656" width="11.85546875" customWidth="1"/>
    <col min="7657" max="7657" width="13" customWidth="1"/>
    <col min="7658" max="7658" width="11.7109375" customWidth="1"/>
    <col min="7659" max="7659" width="11.7109375" bestFit="1" customWidth="1"/>
    <col min="7660" max="7660" width="11.7109375" customWidth="1"/>
    <col min="7661" max="7661" width="12.5703125" customWidth="1"/>
    <col min="7662" max="7662" width="11.7109375" bestFit="1" customWidth="1"/>
    <col min="7909" max="7909" width="5" customWidth="1"/>
    <col min="7910" max="7910" width="29.85546875" customWidth="1"/>
    <col min="7911" max="7911" width="8.5703125" customWidth="1"/>
    <col min="7912" max="7912" width="11.85546875" customWidth="1"/>
    <col min="7913" max="7913" width="13" customWidth="1"/>
    <col min="7914" max="7914" width="11.7109375" customWidth="1"/>
    <col min="7915" max="7915" width="11.7109375" bestFit="1" customWidth="1"/>
    <col min="7916" max="7916" width="11.7109375" customWidth="1"/>
    <col min="7917" max="7917" width="12.5703125" customWidth="1"/>
    <col min="7918" max="7918" width="11.7109375" bestFit="1" customWidth="1"/>
    <col min="8165" max="8165" width="5" customWidth="1"/>
    <col min="8166" max="8166" width="29.85546875" customWidth="1"/>
    <col min="8167" max="8167" width="8.5703125" customWidth="1"/>
    <col min="8168" max="8168" width="11.85546875" customWidth="1"/>
    <col min="8169" max="8169" width="13" customWidth="1"/>
    <col min="8170" max="8170" width="11.7109375" customWidth="1"/>
    <col min="8171" max="8171" width="11.7109375" bestFit="1" customWidth="1"/>
    <col min="8172" max="8172" width="11.7109375" customWidth="1"/>
    <col min="8173" max="8173" width="12.5703125" customWidth="1"/>
    <col min="8174" max="8174" width="11.7109375" bestFit="1" customWidth="1"/>
    <col min="8421" max="8421" width="5" customWidth="1"/>
    <col min="8422" max="8422" width="29.85546875" customWidth="1"/>
    <col min="8423" max="8423" width="8.5703125" customWidth="1"/>
    <col min="8424" max="8424" width="11.85546875" customWidth="1"/>
    <col min="8425" max="8425" width="13" customWidth="1"/>
    <col min="8426" max="8426" width="11.7109375" customWidth="1"/>
    <col min="8427" max="8427" width="11.7109375" bestFit="1" customWidth="1"/>
    <col min="8428" max="8428" width="11.7109375" customWidth="1"/>
    <col min="8429" max="8429" width="12.5703125" customWidth="1"/>
    <col min="8430" max="8430" width="11.7109375" bestFit="1" customWidth="1"/>
    <col min="8677" max="8677" width="5" customWidth="1"/>
    <col min="8678" max="8678" width="29.85546875" customWidth="1"/>
    <col min="8679" max="8679" width="8.5703125" customWidth="1"/>
    <col min="8680" max="8680" width="11.85546875" customWidth="1"/>
    <col min="8681" max="8681" width="13" customWidth="1"/>
    <col min="8682" max="8682" width="11.7109375" customWidth="1"/>
    <col min="8683" max="8683" width="11.7109375" bestFit="1" customWidth="1"/>
    <col min="8684" max="8684" width="11.7109375" customWidth="1"/>
    <col min="8685" max="8685" width="12.5703125" customWidth="1"/>
    <col min="8686" max="8686" width="11.7109375" bestFit="1" customWidth="1"/>
    <col min="8933" max="8933" width="5" customWidth="1"/>
    <col min="8934" max="8934" width="29.85546875" customWidth="1"/>
    <col min="8935" max="8935" width="8.5703125" customWidth="1"/>
    <col min="8936" max="8936" width="11.85546875" customWidth="1"/>
    <col min="8937" max="8937" width="13" customWidth="1"/>
    <col min="8938" max="8938" width="11.7109375" customWidth="1"/>
    <col min="8939" max="8939" width="11.7109375" bestFit="1" customWidth="1"/>
    <col min="8940" max="8940" width="11.7109375" customWidth="1"/>
    <col min="8941" max="8941" width="12.5703125" customWidth="1"/>
    <col min="8942" max="8942" width="11.7109375" bestFit="1" customWidth="1"/>
    <col min="9189" max="9189" width="5" customWidth="1"/>
    <col min="9190" max="9190" width="29.85546875" customWidth="1"/>
    <col min="9191" max="9191" width="8.5703125" customWidth="1"/>
    <col min="9192" max="9192" width="11.85546875" customWidth="1"/>
    <col min="9193" max="9193" width="13" customWidth="1"/>
    <col min="9194" max="9194" width="11.7109375" customWidth="1"/>
    <col min="9195" max="9195" width="11.7109375" bestFit="1" customWidth="1"/>
    <col min="9196" max="9196" width="11.7109375" customWidth="1"/>
    <col min="9197" max="9197" width="12.5703125" customWidth="1"/>
    <col min="9198" max="9198" width="11.7109375" bestFit="1" customWidth="1"/>
    <col min="9445" max="9445" width="5" customWidth="1"/>
    <col min="9446" max="9446" width="29.85546875" customWidth="1"/>
    <col min="9447" max="9447" width="8.5703125" customWidth="1"/>
    <col min="9448" max="9448" width="11.85546875" customWidth="1"/>
    <col min="9449" max="9449" width="13" customWidth="1"/>
    <col min="9450" max="9450" width="11.7109375" customWidth="1"/>
    <col min="9451" max="9451" width="11.7109375" bestFit="1" customWidth="1"/>
    <col min="9452" max="9452" width="11.7109375" customWidth="1"/>
    <col min="9453" max="9453" width="12.5703125" customWidth="1"/>
    <col min="9454" max="9454" width="11.7109375" bestFit="1" customWidth="1"/>
    <col min="9701" max="9701" width="5" customWidth="1"/>
    <col min="9702" max="9702" width="29.85546875" customWidth="1"/>
    <col min="9703" max="9703" width="8.5703125" customWidth="1"/>
    <col min="9704" max="9704" width="11.85546875" customWidth="1"/>
    <col min="9705" max="9705" width="13" customWidth="1"/>
    <col min="9706" max="9706" width="11.7109375" customWidth="1"/>
    <col min="9707" max="9707" width="11.7109375" bestFit="1" customWidth="1"/>
    <col min="9708" max="9708" width="11.7109375" customWidth="1"/>
    <col min="9709" max="9709" width="12.5703125" customWidth="1"/>
    <col min="9710" max="9710" width="11.7109375" bestFit="1" customWidth="1"/>
    <col min="9957" max="9957" width="5" customWidth="1"/>
    <col min="9958" max="9958" width="29.85546875" customWidth="1"/>
    <col min="9959" max="9959" width="8.5703125" customWidth="1"/>
    <col min="9960" max="9960" width="11.85546875" customWidth="1"/>
    <col min="9961" max="9961" width="13" customWidth="1"/>
    <col min="9962" max="9962" width="11.7109375" customWidth="1"/>
    <col min="9963" max="9963" width="11.7109375" bestFit="1" customWidth="1"/>
    <col min="9964" max="9964" width="11.7109375" customWidth="1"/>
    <col min="9965" max="9965" width="12.5703125" customWidth="1"/>
    <col min="9966" max="9966" width="11.7109375" bestFit="1" customWidth="1"/>
    <col min="10213" max="10213" width="5" customWidth="1"/>
    <col min="10214" max="10214" width="29.85546875" customWidth="1"/>
    <col min="10215" max="10215" width="8.5703125" customWidth="1"/>
    <col min="10216" max="10216" width="11.85546875" customWidth="1"/>
    <col min="10217" max="10217" width="13" customWidth="1"/>
    <col min="10218" max="10218" width="11.7109375" customWidth="1"/>
    <col min="10219" max="10219" width="11.7109375" bestFit="1" customWidth="1"/>
    <col min="10220" max="10220" width="11.7109375" customWidth="1"/>
    <col min="10221" max="10221" width="12.5703125" customWidth="1"/>
    <col min="10222" max="10222" width="11.7109375" bestFit="1" customWidth="1"/>
    <col min="10469" max="10469" width="5" customWidth="1"/>
    <col min="10470" max="10470" width="29.85546875" customWidth="1"/>
    <col min="10471" max="10471" width="8.5703125" customWidth="1"/>
    <col min="10472" max="10472" width="11.85546875" customWidth="1"/>
    <col min="10473" max="10473" width="13" customWidth="1"/>
    <col min="10474" max="10474" width="11.7109375" customWidth="1"/>
    <col min="10475" max="10475" width="11.7109375" bestFit="1" customWidth="1"/>
    <col min="10476" max="10476" width="11.7109375" customWidth="1"/>
    <col min="10477" max="10477" width="12.5703125" customWidth="1"/>
    <col min="10478" max="10478" width="11.7109375" bestFit="1" customWidth="1"/>
    <col min="10725" max="10725" width="5" customWidth="1"/>
    <col min="10726" max="10726" width="29.85546875" customWidth="1"/>
    <col min="10727" max="10727" width="8.5703125" customWidth="1"/>
    <col min="10728" max="10728" width="11.85546875" customWidth="1"/>
    <col min="10729" max="10729" width="13" customWidth="1"/>
    <col min="10730" max="10730" width="11.7109375" customWidth="1"/>
    <col min="10731" max="10731" width="11.7109375" bestFit="1" customWidth="1"/>
    <col min="10732" max="10732" width="11.7109375" customWidth="1"/>
    <col min="10733" max="10733" width="12.5703125" customWidth="1"/>
    <col min="10734" max="10734" width="11.7109375" bestFit="1" customWidth="1"/>
    <col min="10981" max="10981" width="5" customWidth="1"/>
    <col min="10982" max="10982" width="29.85546875" customWidth="1"/>
    <col min="10983" max="10983" width="8.5703125" customWidth="1"/>
    <col min="10984" max="10984" width="11.85546875" customWidth="1"/>
    <col min="10985" max="10985" width="13" customWidth="1"/>
    <col min="10986" max="10986" width="11.7109375" customWidth="1"/>
    <col min="10987" max="10987" width="11.7109375" bestFit="1" customWidth="1"/>
    <col min="10988" max="10988" width="11.7109375" customWidth="1"/>
    <col min="10989" max="10989" width="12.5703125" customWidth="1"/>
    <col min="10990" max="10990" width="11.7109375" bestFit="1" customWidth="1"/>
    <col min="11237" max="11237" width="5" customWidth="1"/>
    <col min="11238" max="11238" width="29.85546875" customWidth="1"/>
    <col min="11239" max="11239" width="8.5703125" customWidth="1"/>
    <col min="11240" max="11240" width="11.85546875" customWidth="1"/>
    <col min="11241" max="11241" width="13" customWidth="1"/>
    <col min="11242" max="11242" width="11.7109375" customWidth="1"/>
    <col min="11243" max="11243" width="11.7109375" bestFit="1" customWidth="1"/>
    <col min="11244" max="11244" width="11.7109375" customWidth="1"/>
    <col min="11245" max="11245" width="12.5703125" customWidth="1"/>
    <col min="11246" max="11246" width="11.7109375" bestFit="1" customWidth="1"/>
    <col min="11493" max="11493" width="5" customWidth="1"/>
    <col min="11494" max="11494" width="29.85546875" customWidth="1"/>
    <col min="11495" max="11495" width="8.5703125" customWidth="1"/>
    <col min="11496" max="11496" width="11.85546875" customWidth="1"/>
    <col min="11497" max="11497" width="13" customWidth="1"/>
    <col min="11498" max="11498" width="11.7109375" customWidth="1"/>
    <col min="11499" max="11499" width="11.7109375" bestFit="1" customWidth="1"/>
    <col min="11500" max="11500" width="11.7109375" customWidth="1"/>
    <col min="11501" max="11501" width="12.5703125" customWidth="1"/>
    <col min="11502" max="11502" width="11.7109375" bestFit="1" customWidth="1"/>
    <col min="11749" max="11749" width="5" customWidth="1"/>
    <col min="11750" max="11750" width="29.85546875" customWidth="1"/>
    <col min="11751" max="11751" width="8.5703125" customWidth="1"/>
    <col min="11752" max="11752" width="11.85546875" customWidth="1"/>
    <col min="11753" max="11753" width="13" customWidth="1"/>
    <col min="11754" max="11754" width="11.7109375" customWidth="1"/>
    <col min="11755" max="11755" width="11.7109375" bestFit="1" customWidth="1"/>
    <col min="11756" max="11756" width="11.7109375" customWidth="1"/>
    <col min="11757" max="11757" width="12.5703125" customWidth="1"/>
    <col min="11758" max="11758" width="11.7109375" bestFit="1" customWidth="1"/>
    <col min="12005" max="12005" width="5" customWidth="1"/>
    <col min="12006" max="12006" width="29.85546875" customWidth="1"/>
    <col min="12007" max="12007" width="8.5703125" customWidth="1"/>
    <col min="12008" max="12008" width="11.85546875" customWidth="1"/>
    <col min="12009" max="12009" width="13" customWidth="1"/>
    <col min="12010" max="12010" width="11.7109375" customWidth="1"/>
    <col min="12011" max="12011" width="11.7109375" bestFit="1" customWidth="1"/>
    <col min="12012" max="12012" width="11.7109375" customWidth="1"/>
    <col min="12013" max="12013" width="12.5703125" customWidth="1"/>
    <col min="12014" max="12014" width="11.7109375" bestFit="1" customWidth="1"/>
    <col min="12261" max="12261" width="5" customWidth="1"/>
    <col min="12262" max="12262" width="29.85546875" customWidth="1"/>
    <col min="12263" max="12263" width="8.5703125" customWidth="1"/>
    <col min="12264" max="12264" width="11.85546875" customWidth="1"/>
    <col min="12265" max="12265" width="13" customWidth="1"/>
    <col min="12266" max="12266" width="11.7109375" customWidth="1"/>
    <col min="12267" max="12267" width="11.7109375" bestFit="1" customWidth="1"/>
    <col min="12268" max="12268" width="11.7109375" customWidth="1"/>
    <col min="12269" max="12269" width="12.5703125" customWidth="1"/>
    <col min="12270" max="12270" width="11.7109375" bestFit="1" customWidth="1"/>
    <col min="12517" max="12517" width="5" customWidth="1"/>
    <col min="12518" max="12518" width="29.85546875" customWidth="1"/>
    <col min="12519" max="12519" width="8.5703125" customWidth="1"/>
    <col min="12520" max="12520" width="11.85546875" customWidth="1"/>
    <col min="12521" max="12521" width="13" customWidth="1"/>
    <col min="12522" max="12522" width="11.7109375" customWidth="1"/>
    <col min="12523" max="12523" width="11.7109375" bestFit="1" customWidth="1"/>
    <col min="12524" max="12524" width="11.7109375" customWidth="1"/>
    <col min="12525" max="12525" width="12.5703125" customWidth="1"/>
    <col min="12526" max="12526" width="11.7109375" bestFit="1" customWidth="1"/>
    <col min="12773" max="12773" width="5" customWidth="1"/>
    <col min="12774" max="12774" width="29.85546875" customWidth="1"/>
    <col min="12775" max="12775" width="8.5703125" customWidth="1"/>
    <col min="12776" max="12776" width="11.85546875" customWidth="1"/>
    <col min="12777" max="12777" width="13" customWidth="1"/>
    <col min="12778" max="12778" width="11.7109375" customWidth="1"/>
    <col min="12779" max="12779" width="11.7109375" bestFit="1" customWidth="1"/>
    <col min="12780" max="12780" width="11.7109375" customWidth="1"/>
    <col min="12781" max="12781" width="12.5703125" customWidth="1"/>
    <col min="12782" max="12782" width="11.7109375" bestFit="1" customWidth="1"/>
    <col min="13029" max="13029" width="5" customWidth="1"/>
    <col min="13030" max="13030" width="29.85546875" customWidth="1"/>
    <col min="13031" max="13031" width="8.5703125" customWidth="1"/>
    <col min="13032" max="13032" width="11.85546875" customWidth="1"/>
    <col min="13033" max="13033" width="13" customWidth="1"/>
    <col min="13034" max="13034" width="11.7109375" customWidth="1"/>
    <col min="13035" max="13035" width="11.7109375" bestFit="1" customWidth="1"/>
    <col min="13036" max="13036" width="11.7109375" customWidth="1"/>
    <col min="13037" max="13037" width="12.5703125" customWidth="1"/>
    <col min="13038" max="13038" width="11.7109375" bestFit="1" customWidth="1"/>
    <col min="13285" max="13285" width="5" customWidth="1"/>
    <col min="13286" max="13286" width="29.85546875" customWidth="1"/>
    <col min="13287" max="13287" width="8.5703125" customWidth="1"/>
    <col min="13288" max="13288" width="11.85546875" customWidth="1"/>
    <col min="13289" max="13289" width="13" customWidth="1"/>
    <col min="13290" max="13290" width="11.7109375" customWidth="1"/>
    <col min="13291" max="13291" width="11.7109375" bestFit="1" customWidth="1"/>
    <col min="13292" max="13292" width="11.7109375" customWidth="1"/>
    <col min="13293" max="13293" width="12.5703125" customWidth="1"/>
    <col min="13294" max="13294" width="11.7109375" bestFit="1" customWidth="1"/>
    <col min="13541" max="13541" width="5" customWidth="1"/>
    <col min="13542" max="13542" width="29.85546875" customWidth="1"/>
    <col min="13543" max="13543" width="8.5703125" customWidth="1"/>
    <col min="13544" max="13544" width="11.85546875" customWidth="1"/>
    <col min="13545" max="13545" width="13" customWidth="1"/>
    <col min="13546" max="13546" width="11.7109375" customWidth="1"/>
    <col min="13547" max="13547" width="11.7109375" bestFit="1" customWidth="1"/>
    <col min="13548" max="13548" width="11.7109375" customWidth="1"/>
    <col min="13549" max="13549" width="12.5703125" customWidth="1"/>
    <col min="13550" max="13550" width="11.7109375" bestFit="1" customWidth="1"/>
    <col min="13797" max="13797" width="5" customWidth="1"/>
    <col min="13798" max="13798" width="29.85546875" customWidth="1"/>
    <col min="13799" max="13799" width="8.5703125" customWidth="1"/>
    <col min="13800" max="13800" width="11.85546875" customWidth="1"/>
    <col min="13801" max="13801" width="13" customWidth="1"/>
    <col min="13802" max="13802" width="11.7109375" customWidth="1"/>
    <col min="13803" max="13803" width="11.7109375" bestFit="1" customWidth="1"/>
    <col min="13804" max="13804" width="11.7109375" customWidth="1"/>
    <col min="13805" max="13805" width="12.5703125" customWidth="1"/>
    <col min="13806" max="13806" width="11.7109375" bestFit="1" customWidth="1"/>
    <col min="14053" max="14053" width="5" customWidth="1"/>
    <col min="14054" max="14054" width="29.85546875" customWidth="1"/>
    <col min="14055" max="14055" width="8.5703125" customWidth="1"/>
    <col min="14056" max="14056" width="11.85546875" customWidth="1"/>
    <col min="14057" max="14057" width="13" customWidth="1"/>
    <col min="14058" max="14058" width="11.7109375" customWidth="1"/>
    <col min="14059" max="14059" width="11.7109375" bestFit="1" customWidth="1"/>
    <col min="14060" max="14060" width="11.7109375" customWidth="1"/>
    <col min="14061" max="14061" width="12.5703125" customWidth="1"/>
    <col min="14062" max="14062" width="11.7109375" bestFit="1" customWidth="1"/>
    <col min="14309" max="14309" width="5" customWidth="1"/>
    <col min="14310" max="14310" width="29.85546875" customWidth="1"/>
    <col min="14311" max="14311" width="8.5703125" customWidth="1"/>
    <col min="14312" max="14312" width="11.85546875" customWidth="1"/>
    <col min="14313" max="14313" width="13" customWidth="1"/>
    <col min="14314" max="14314" width="11.7109375" customWidth="1"/>
    <col min="14315" max="14315" width="11.7109375" bestFit="1" customWidth="1"/>
    <col min="14316" max="14316" width="11.7109375" customWidth="1"/>
    <col min="14317" max="14317" width="12.5703125" customWidth="1"/>
    <col min="14318" max="14318" width="11.7109375" bestFit="1" customWidth="1"/>
    <col min="14565" max="14565" width="5" customWidth="1"/>
    <col min="14566" max="14566" width="29.85546875" customWidth="1"/>
    <col min="14567" max="14567" width="8.5703125" customWidth="1"/>
    <col min="14568" max="14568" width="11.85546875" customWidth="1"/>
    <col min="14569" max="14569" width="13" customWidth="1"/>
    <col min="14570" max="14570" width="11.7109375" customWidth="1"/>
    <col min="14571" max="14571" width="11.7109375" bestFit="1" customWidth="1"/>
    <col min="14572" max="14572" width="11.7109375" customWidth="1"/>
    <col min="14573" max="14573" width="12.5703125" customWidth="1"/>
    <col min="14574" max="14574" width="11.7109375" bestFit="1" customWidth="1"/>
    <col min="14821" max="14821" width="5" customWidth="1"/>
    <col min="14822" max="14822" width="29.85546875" customWidth="1"/>
    <col min="14823" max="14823" width="8.5703125" customWidth="1"/>
    <col min="14824" max="14824" width="11.85546875" customWidth="1"/>
    <col min="14825" max="14825" width="13" customWidth="1"/>
    <col min="14826" max="14826" width="11.7109375" customWidth="1"/>
    <col min="14827" max="14827" width="11.7109375" bestFit="1" customWidth="1"/>
    <col min="14828" max="14828" width="11.7109375" customWidth="1"/>
    <col min="14829" max="14829" width="12.5703125" customWidth="1"/>
    <col min="14830" max="14830" width="11.7109375" bestFit="1" customWidth="1"/>
    <col min="15077" max="15077" width="5" customWidth="1"/>
    <col min="15078" max="15078" width="29.85546875" customWidth="1"/>
    <col min="15079" max="15079" width="8.5703125" customWidth="1"/>
    <col min="15080" max="15080" width="11.85546875" customWidth="1"/>
    <col min="15081" max="15081" width="13" customWidth="1"/>
    <col min="15082" max="15082" width="11.7109375" customWidth="1"/>
    <col min="15083" max="15083" width="11.7109375" bestFit="1" customWidth="1"/>
    <col min="15084" max="15084" width="11.7109375" customWidth="1"/>
    <col min="15085" max="15085" width="12.5703125" customWidth="1"/>
    <col min="15086" max="15086" width="11.7109375" bestFit="1" customWidth="1"/>
    <col min="15333" max="15333" width="5" customWidth="1"/>
    <col min="15334" max="15334" width="29.85546875" customWidth="1"/>
    <col min="15335" max="15335" width="8.5703125" customWidth="1"/>
    <col min="15336" max="15336" width="11.85546875" customWidth="1"/>
    <col min="15337" max="15337" width="13" customWidth="1"/>
    <col min="15338" max="15338" width="11.7109375" customWidth="1"/>
    <col min="15339" max="15339" width="11.7109375" bestFit="1" customWidth="1"/>
    <col min="15340" max="15340" width="11.7109375" customWidth="1"/>
    <col min="15341" max="15341" width="12.5703125" customWidth="1"/>
    <col min="15342" max="15342" width="11.7109375" bestFit="1" customWidth="1"/>
    <col min="15589" max="15589" width="5" customWidth="1"/>
    <col min="15590" max="15590" width="29.85546875" customWidth="1"/>
    <col min="15591" max="15591" width="8.5703125" customWidth="1"/>
    <col min="15592" max="15592" width="11.85546875" customWidth="1"/>
    <col min="15593" max="15593" width="13" customWidth="1"/>
    <col min="15594" max="15594" width="11.7109375" customWidth="1"/>
    <col min="15595" max="15595" width="11.7109375" bestFit="1" customWidth="1"/>
    <col min="15596" max="15596" width="11.7109375" customWidth="1"/>
    <col min="15597" max="15597" width="12.5703125" customWidth="1"/>
    <col min="15598" max="15598" width="11.7109375" bestFit="1" customWidth="1"/>
    <col min="15845" max="15845" width="5" customWidth="1"/>
    <col min="15846" max="15846" width="29.85546875" customWidth="1"/>
    <col min="15847" max="15847" width="8.5703125" customWidth="1"/>
    <col min="15848" max="15848" width="11.85546875" customWidth="1"/>
    <col min="15849" max="15849" width="13" customWidth="1"/>
    <col min="15850" max="15850" width="11.7109375" customWidth="1"/>
    <col min="15851" max="15851" width="11.7109375" bestFit="1" customWidth="1"/>
    <col min="15852" max="15852" width="11.7109375" customWidth="1"/>
    <col min="15853" max="15853" width="12.5703125" customWidth="1"/>
    <col min="15854" max="15854" width="11.7109375" bestFit="1" customWidth="1"/>
    <col min="16101" max="16101" width="5" customWidth="1"/>
    <col min="16102" max="16102" width="29.85546875" customWidth="1"/>
    <col min="16103" max="16103" width="8.5703125" customWidth="1"/>
    <col min="16104" max="16104" width="11.85546875" customWidth="1"/>
    <col min="16105" max="16105" width="13" customWidth="1"/>
    <col min="16106" max="16106" width="11.7109375" customWidth="1"/>
    <col min="16107" max="16107" width="11.7109375" bestFit="1" customWidth="1"/>
    <col min="16108" max="16108" width="11.7109375" customWidth="1"/>
    <col min="16109" max="16109" width="12.5703125" customWidth="1"/>
    <col min="16110" max="16110" width="11.7109375" bestFit="1" customWidth="1"/>
  </cols>
  <sheetData>
    <row r="1" spans="1:9" x14ac:dyDescent="0.25">
      <c r="A1" s="53" t="s">
        <v>0</v>
      </c>
      <c r="C1"/>
      <c r="D1"/>
      <c r="E1"/>
      <c r="F1" s="52"/>
    </row>
    <row r="2" spans="1:9" x14ac:dyDescent="0.25">
      <c r="B2" s="2"/>
    </row>
    <row r="4" spans="1:9" x14ac:dyDescent="0.25">
      <c r="B4" s="408" t="s">
        <v>71</v>
      </c>
      <c r="C4" s="408"/>
      <c r="D4" s="408"/>
      <c r="E4" s="408"/>
      <c r="F4" s="408"/>
      <c r="G4" s="408"/>
      <c r="H4" s="408"/>
      <c r="I4" s="408"/>
    </row>
    <row r="5" spans="1:9" x14ac:dyDescent="0.25">
      <c r="B5" s="386"/>
      <c r="C5" s="386"/>
      <c r="D5" s="46"/>
      <c r="E5" s="46"/>
      <c r="F5" s="46"/>
      <c r="G5" s="4" t="s">
        <v>103</v>
      </c>
      <c r="H5" s="46"/>
      <c r="I5" s="46"/>
    </row>
    <row r="6" spans="1:9" x14ac:dyDescent="0.25">
      <c r="D6" s="46"/>
      <c r="F6" s="139"/>
      <c r="G6" s="46" t="s">
        <v>97</v>
      </c>
    </row>
    <row r="7" spans="1:9" x14ac:dyDescent="0.25">
      <c r="D7" s="386"/>
      <c r="F7" s="139"/>
      <c r="G7" s="386"/>
    </row>
    <row r="8" spans="1:9" x14ac:dyDescent="0.25">
      <c r="D8" s="386"/>
      <c r="F8" s="139"/>
      <c r="G8" s="386"/>
    </row>
    <row r="9" spans="1:9" ht="15.75" thickBot="1" x14ac:dyDescent="0.3">
      <c r="C9" s="3"/>
      <c r="D9" s="4"/>
      <c r="F9" s="139"/>
      <c r="G9" s="227"/>
    </row>
    <row r="10" spans="1:9" ht="37.5" customHeight="1" thickBot="1" x14ac:dyDescent="0.3">
      <c r="C10" s="228" t="s">
        <v>2</v>
      </c>
      <c r="D10" s="101" t="s">
        <v>3</v>
      </c>
      <c r="E10" s="95" t="s">
        <v>74</v>
      </c>
      <c r="F10" s="96" t="s">
        <v>67</v>
      </c>
      <c r="G10" s="96" t="s">
        <v>100</v>
      </c>
      <c r="H10" s="385" t="s">
        <v>101</v>
      </c>
      <c r="I10" s="387" t="s">
        <v>102</v>
      </c>
    </row>
    <row r="11" spans="1:9" ht="15.75" thickBot="1" x14ac:dyDescent="0.3">
      <c r="B11" s="2"/>
      <c r="C11" s="382">
        <v>0</v>
      </c>
      <c r="D11" s="383">
        <v>1</v>
      </c>
      <c r="E11" s="231">
        <v>2</v>
      </c>
      <c r="F11" s="232">
        <v>3</v>
      </c>
      <c r="G11" s="339">
        <v>4</v>
      </c>
      <c r="H11" s="384">
        <v>5</v>
      </c>
      <c r="I11" s="384" t="s">
        <v>63</v>
      </c>
    </row>
    <row r="12" spans="1:9" x14ac:dyDescent="0.25">
      <c r="B12" s="2"/>
      <c r="C12" s="380" t="s">
        <v>4</v>
      </c>
      <c r="D12" s="239" t="s">
        <v>5</v>
      </c>
      <c r="E12" s="295"/>
      <c r="F12" s="295"/>
      <c r="G12" s="344">
        <v>1132573.98</v>
      </c>
      <c r="H12" s="390">
        <f>970282.8-31502.2</f>
        <v>938780.60000000009</v>
      </c>
      <c r="I12" s="381">
        <f>G12+H12</f>
        <v>2071354.58</v>
      </c>
    </row>
    <row r="13" spans="1:9" ht="15.75" thickBot="1" x14ac:dyDescent="0.3">
      <c r="B13" s="11"/>
      <c r="C13" s="206"/>
      <c r="D13" s="211" t="s">
        <v>65</v>
      </c>
      <c r="E13" s="212">
        <v>40</v>
      </c>
      <c r="F13" s="212" t="s">
        <v>14</v>
      </c>
      <c r="G13" s="373">
        <f>SUM(G12)</f>
        <v>1132573.98</v>
      </c>
      <c r="H13" s="378">
        <f>SUM(H12)</f>
        <v>938780.60000000009</v>
      </c>
      <c r="I13" s="378">
        <f t="shared" ref="I13" si="0">I12</f>
        <v>2071354.58</v>
      </c>
    </row>
    <row r="14" spans="1:9" x14ac:dyDescent="0.25">
      <c r="C14" s="207" t="s">
        <v>10</v>
      </c>
      <c r="D14" s="205" t="s">
        <v>11</v>
      </c>
      <c r="E14" s="208"/>
      <c r="F14" s="208"/>
      <c r="G14" s="375">
        <v>2620462.98</v>
      </c>
      <c r="H14" s="376">
        <f>2533516.2+9455.22</f>
        <v>2542971.4200000004</v>
      </c>
      <c r="I14" s="376">
        <f>G14+H14</f>
        <v>5163434.4000000004</v>
      </c>
    </row>
    <row r="15" spans="1:9" ht="15.75" thickBot="1" x14ac:dyDescent="0.3">
      <c r="C15" s="206"/>
      <c r="D15" s="64" t="s">
        <v>9</v>
      </c>
      <c r="E15" s="13">
        <v>108</v>
      </c>
      <c r="F15" s="13" t="s">
        <v>14</v>
      </c>
      <c r="G15" s="373">
        <f>SUM(G14)</f>
        <v>2620462.98</v>
      </c>
      <c r="H15" s="378">
        <f>SUM(H14)</f>
        <v>2542971.4200000004</v>
      </c>
      <c r="I15" s="378">
        <f t="shared" ref="I15" si="1">I14</f>
        <v>5163434.4000000004</v>
      </c>
    </row>
    <row r="16" spans="1:9" x14ac:dyDescent="0.25">
      <c r="C16" s="209">
        <v>3</v>
      </c>
      <c r="D16" s="210" t="s">
        <v>64</v>
      </c>
      <c r="E16" s="9"/>
      <c r="F16" s="9"/>
      <c r="G16" s="359">
        <v>2101793.04</v>
      </c>
      <c r="H16" s="376">
        <f>1886661-16033.02</f>
        <v>1870627.98</v>
      </c>
      <c r="I16" s="376">
        <f>G16+H16</f>
        <v>3972421.02</v>
      </c>
    </row>
    <row r="17" spans="2:9" ht="15.75" thickBot="1" x14ac:dyDescent="0.3">
      <c r="C17" s="209"/>
      <c r="D17" s="210" t="s">
        <v>9</v>
      </c>
      <c r="E17" s="9">
        <v>79</v>
      </c>
      <c r="F17" s="9" t="s">
        <v>14</v>
      </c>
      <c r="G17" s="359">
        <f>SUM(G16)</f>
        <v>2101793.04</v>
      </c>
      <c r="H17" s="379">
        <f t="shared" ref="H17:I17" si="2">H16</f>
        <v>1870627.98</v>
      </c>
      <c r="I17" s="379">
        <f t="shared" si="2"/>
        <v>3972421.02</v>
      </c>
    </row>
    <row r="18" spans="2:9" s="213" customFormat="1" ht="15.75" x14ac:dyDescent="0.25">
      <c r="C18" s="216"/>
      <c r="D18" s="217" t="s">
        <v>66</v>
      </c>
      <c r="E18" s="218">
        <f>E15+E17</f>
        <v>187</v>
      </c>
      <c r="F18" s="218"/>
      <c r="G18" s="377">
        <f>G15+G17</f>
        <v>4722256.0199999996</v>
      </c>
      <c r="H18" s="310">
        <f>H15+H17</f>
        <v>4413599.4000000004</v>
      </c>
      <c r="I18" s="310">
        <f t="shared" ref="I18" si="3">I15+I17</f>
        <v>9135855.4199999999</v>
      </c>
    </row>
    <row r="19" spans="2:9" s="214" customFormat="1" ht="16.5" thickBot="1" x14ac:dyDescent="0.3">
      <c r="B19" s="215"/>
      <c r="C19" s="220"/>
      <c r="D19" s="221" t="s">
        <v>13</v>
      </c>
      <c r="E19" s="222">
        <f>E13+E15+E17</f>
        <v>227</v>
      </c>
      <c r="F19" s="222" t="s">
        <v>14</v>
      </c>
      <c r="G19" s="240">
        <f>G13+G18</f>
        <v>5854830</v>
      </c>
      <c r="H19" s="309">
        <f>H13+H18</f>
        <v>5352380</v>
      </c>
      <c r="I19" s="309">
        <f>I13+I18</f>
        <v>11207210</v>
      </c>
    </row>
    <row r="20" spans="2:9" x14ac:dyDescent="0.25">
      <c r="H20" s="8"/>
    </row>
    <row r="21" spans="2:9" x14ac:dyDescent="0.25">
      <c r="E21" s="111"/>
      <c r="H21" s="8"/>
    </row>
    <row r="22" spans="2:9" x14ac:dyDescent="0.25">
      <c r="I22" s="139" t="s">
        <v>72</v>
      </c>
    </row>
    <row r="23" spans="2:9" x14ac:dyDescent="0.25">
      <c r="C23"/>
      <c r="D23" s="46" t="s">
        <v>45</v>
      </c>
      <c r="F23" s="139"/>
      <c r="I23" s="139" t="s">
        <v>73</v>
      </c>
    </row>
    <row r="24" spans="2:9" x14ac:dyDescent="0.25">
      <c r="C24"/>
      <c r="D24" s="139" t="s">
        <v>48</v>
      </c>
      <c r="F24" s="139"/>
      <c r="G24" s="139"/>
    </row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IAN 2024</vt:lpstr>
      <vt:lpstr>IAN 2024 dim 12.9% (2)</vt:lpstr>
      <vt:lpstr>FEB 2024</vt:lpstr>
      <vt:lpstr>MAR  2024</vt:lpstr>
      <vt:lpstr>REPARTIZARE CB IAN 2024</vt:lpstr>
      <vt:lpstr>REPARTIZARE CB FEB 2024 </vt:lpstr>
      <vt:lpstr>REPARTIZARE CB TRIM I 2024</vt:lpstr>
      <vt:lpstr>REPARTIZARE CB TRIM II 2024</vt:lpstr>
      <vt:lpstr>REPARTIZARE CB TRIM II 2024 MAJ</vt:lpstr>
      <vt:lpstr>nefrol slatina</vt:lpstr>
      <vt:lpstr>nefrol caracal</vt:lpstr>
      <vt:lpstr>sp slatina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2024-04-17T10:59:35Z</dcterms:modified>
</cp:coreProperties>
</file>