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<sst xmlns="http://schemas.openxmlformats.org/spreadsheetml/2006/main" count="103" uniqueCount="62">
  <si>
    <t>CASA DE ASIGURARI DE SANATATE OLT</t>
  </si>
  <si>
    <t xml:space="preserve">1. Materiale sanitare specifice utilizate în programele naţionale cu scop curativ </t>
  </si>
  <si>
    <t>Nr. Crt.</t>
  </si>
  <si>
    <t>Denumire Program/ Subprogram national de sanatate</t>
  </si>
  <si>
    <t>DENUMIRE UNITATE SANITARA</t>
  </si>
  <si>
    <t>Program Ortopedie - endoprotezaţi adulţi, din care:</t>
  </si>
  <si>
    <t>Spital Judetean de Urgenta Slatina</t>
  </si>
  <si>
    <t>Spital Municipal Caracal</t>
  </si>
  <si>
    <t>TOTAL  ORTOPEDIE</t>
  </si>
  <si>
    <t>2. Medicamente pentru boli cronice cu risc crescut utilizate în programele naţionale cu scop curativ</t>
  </si>
  <si>
    <t>TOTAL ONCOLOGIE - ACTIVITATE CURENTA</t>
  </si>
  <si>
    <t>Programul naţional de diagnostic şi tratament pentru HEMOFILIE ŞI TALASEMIE (SPITAL SLATINA), din care:</t>
  </si>
  <si>
    <t>Spital Judetean de Urgenta Slatina: Hemofilie cu substitutie "on demand"</t>
  </si>
  <si>
    <t>Spital Judetean de Urgenta Slatina: Talasemie</t>
  </si>
  <si>
    <t>TOTAL HEMOFILIE/TALASEMIE</t>
  </si>
  <si>
    <t>Programul naţional de diagnostic şi tratament pentru boli rare, din care:</t>
  </si>
  <si>
    <t xml:space="preserve">Spital Municipal Caracal: Tirozinemie </t>
  </si>
  <si>
    <t xml:space="preserve">Spital Judetean de Urgenta Slatina: Boala Hunter </t>
  </si>
  <si>
    <t>TOTAL BOLI RARE</t>
  </si>
  <si>
    <t>TOTAL DIABET - MEDICAMENTE</t>
  </si>
  <si>
    <t>TOTAL VALOARE CONTRACT PNS MEDICAMENTE, din care:</t>
  </si>
  <si>
    <t>TOTAL PNS MEDICAMENTE</t>
  </si>
  <si>
    <t>TOTAL GENERAL VALOARE DE CONTRACT PNS (MEDICAMENTE + MATERIALE SANITARE), din care:</t>
  </si>
  <si>
    <t>VALOARE INITIALA CONTRACT AN 2017</t>
  </si>
  <si>
    <t>VALOARE FINALA CONTRACT AN 2017</t>
  </si>
  <si>
    <t>Programul naţional de oncologie - activitate curentă, din care:</t>
  </si>
  <si>
    <t>Spital Judetean de Urgenta Slatina: Hemofilie profilaxie continuă</t>
  </si>
  <si>
    <t>Tratamentul bolnavilor cu diabet zaharat</t>
  </si>
  <si>
    <t>Programul național de boli endocrine - Osteoporoză</t>
  </si>
  <si>
    <t>TOTAL OSTEOPOROZA</t>
  </si>
  <si>
    <t>TOTAL GENERAL AN 2017</t>
  </si>
  <si>
    <t>VALOARE CONTRACT TRIM III 2017 INITIALA</t>
  </si>
  <si>
    <t>VALOARE CONTRACT TRIM IV 2017 INITIALA</t>
  </si>
  <si>
    <t>Programul naţional de oncologie - Sume medicamente care fac obiectul contractelor cost volum</t>
  </si>
  <si>
    <t xml:space="preserve">ANEXA </t>
  </si>
  <si>
    <t xml:space="preserve"> SITUAŢIA MODIFICARII SUMELOR CONTRACTATE CU UNITĂŢILE SANITARE CU PATURI PENTRU ANUL 2017, CA URMARE A SUPLIMENTARII CREDITELOR DE ANGAJAMENT CONFORM FILEI DE BUGET CNAS NR. LM10328/07.12.2017 - SUPLIMENTARE TIROZINEMIE, BOALA FABRY, ENDOCRINE</t>
  </si>
  <si>
    <t>VALOARE CONTRACT TRIM I 2017 (REALIZAT), DIN CARE:</t>
  </si>
  <si>
    <t>CONTRACT REALIZAT IANUARIE 2017</t>
  </si>
  <si>
    <t>CONTR. REALIZAT FEBRUARIE 2017</t>
  </si>
  <si>
    <t>CONTR. REALIZAT MARTIE 2017</t>
  </si>
  <si>
    <t>VALOARE FINALA CONTRACT TRIM II 2017 (REALIZAT), DIN CARE:</t>
  </si>
  <si>
    <t>CONTRACT REALIZAT APRILIE 2017</t>
  </si>
  <si>
    <t>CONTRACT REALIZAT MAI 2017</t>
  </si>
  <si>
    <t>CONTRACT REALIZAT IUNIE 2017</t>
  </si>
  <si>
    <t>CONTRACT REALIZAT IULIE 2017</t>
  </si>
  <si>
    <t>CONTRACT REALIZAT AUGUST 2017</t>
  </si>
  <si>
    <t>CONTRACT REALIZAT SEPTEMBRIE 2017</t>
  </si>
  <si>
    <t>ECONOMII LA DATA DE 30.09.2017</t>
  </si>
  <si>
    <t>VALOARE CONTRACT TRIM III 2017  (REALIZAT)</t>
  </si>
  <si>
    <t>SUPLIMENTARE FILA BUGET LM10328/ 07.12.2017</t>
  </si>
  <si>
    <t>VALOARE CONTRACT TRIM IV 2017 FINALA, DIN CARE:</t>
  </si>
  <si>
    <t>CONTRACT REALIZAT OCTOMBRIE 2017</t>
  </si>
  <si>
    <t>CONTRACT DISPONIBIL NOIEMBRIE - DECEMBRIE 2017</t>
  </si>
  <si>
    <t>3=4+8+17+18</t>
  </si>
  <si>
    <t>4=5+6+7</t>
  </si>
  <si>
    <t>8=9+10+11</t>
  </si>
  <si>
    <t>16=12-13-14- 15</t>
  </si>
  <si>
    <t>17=13+14+15</t>
  </si>
  <si>
    <t>20=18+ 19</t>
  </si>
  <si>
    <t>22=20-21</t>
  </si>
  <si>
    <t>23=4+8+17+20</t>
  </si>
  <si>
    <t>Spital Judetean de Urgenta Slatina: Boala Fabry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</si>
</sst>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2" borderId="4" xfId="0" applyFont="1" applyFill="1" applyBorder="1" applyAlignment="1">
      <alignment vertical="top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" fontId="4" fillId="3" borderId="3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top"/>
    </xf>
    <xf numFmtId="0" fontId="4" fillId="3" borderId="3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1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" fontId="3" fillId="0" borderId="0" xfId="0" applyNumberFormat="1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/>
    </xf>
    <xf numFmtId="4" fontId="3" fillId="3" borderId="4" xfId="0" applyNumberFormat="1" applyFont="1" applyFill="1" applyBorder="1" applyAlignment="1">
      <alignment vertical="top"/>
    </xf>
    <xf numFmtId="4" fontId="4" fillId="0" borderId="4" xfId="0" applyNumberFormat="1" applyFont="1" applyBorder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4" fontId="6" fillId="0" borderId="0" xfId="0" applyNumberFormat="1" applyFont="1" applyAlignment="1">
      <alignment horizontal="center" vertical="top"/>
    </xf>
    <xf numFmtId="1" fontId="4" fillId="0" borderId="3" xfId="0" applyNumberFormat="1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8" fillId="0" borderId="0" xfId="0" applyFont="1" applyAlignment="1">
      <alignment vertical="top" wrapText="1"/>
    </xf>
    <xf numFmtId="4" fontId="4" fillId="3" borderId="4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3" fillId="0" borderId="0" xfId="0" applyNumberFormat="1" applyFont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" fontId="3" fillId="3" borderId="4" xfId="0" applyNumberFormat="1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/>
    </xf>
    <xf numFmtId="4" fontId="3" fillId="0" borderId="4" xfId="0" applyNumberFormat="1" applyFont="1" applyFill="1" applyBorder="1" applyAlignment="1">
      <alignment vertical="top"/>
    </xf>
    <xf numFmtId="4" fontId="3" fillId="0" borderId="7" xfId="0" applyNumberFormat="1" applyFont="1" applyFill="1" applyBorder="1" applyAlignment="1">
      <alignment vertical="top"/>
    </xf>
    <xf numFmtId="4" fontId="3" fillId="3" borderId="8" xfId="0" applyNumberFormat="1" applyFont="1" applyFill="1" applyBorder="1" applyAlignment="1">
      <alignment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vertical="top"/>
    </xf>
    <xf numFmtId="4" fontId="3" fillId="3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4" fontId="3" fillId="3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4" fontId="3" fillId="3" borderId="12" xfId="0" applyNumberFormat="1" applyFont="1" applyFill="1" applyBorder="1" applyAlignment="1">
      <alignment vertical="top"/>
    </xf>
    <xf numFmtId="0" fontId="4" fillId="3" borderId="13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vertical="top"/>
    </xf>
    <xf numFmtId="0" fontId="4" fillId="3" borderId="14" xfId="0" applyFont="1" applyFill="1" applyBorder="1" applyAlignment="1">
      <alignment vertical="top"/>
    </xf>
    <xf numFmtId="4" fontId="3" fillId="3" borderId="14" xfId="0" applyNumberFormat="1" applyFont="1" applyFill="1" applyBorder="1" applyAlignment="1">
      <alignment horizontal="right" vertical="top"/>
    </xf>
    <xf numFmtId="4" fontId="3" fillId="3" borderId="15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1" fontId="4" fillId="0" borderId="3" xfId="0" applyNumberFormat="1" applyFont="1" applyFill="1" applyBorder="1" applyAlignment="1">
      <alignment horizontal="center" vertical="top" wrapText="1"/>
    </xf>
    <xf numFmtId="40" fontId="3" fillId="0" borderId="4" xfId="0" applyNumberFormat="1" applyFont="1" applyFill="1" applyBorder="1" applyAlignment="1">
      <alignment vertical="top" wrapText="1"/>
    </xf>
    <xf numFmtId="4" fontId="3" fillId="3" borderId="4" xfId="0" applyNumberFormat="1" applyFont="1" applyFill="1" applyBorder="1" applyAlignment="1">
      <alignment horizontal="right" vertical="top"/>
    </xf>
    <xf numFmtId="4" fontId="3" fillId="3" borderId="8" xfId="0" applyNumberFormat="1" applyFont="1" applyFill="1" applyBorder="1" applyAlignment="1">
      <alignment horizontal="right" vertical="top"/>
    </xf>
    <xf numFmtId="4" fontId="4" fillId="3" borderId="4" xfId="0" applyNumberFormat="1" applyFont="1" applyFill="1" applyBorder="1" applyAlignment="1">
      <alignment horizontal="right" vertical="top"/>
    </xf>
    <xf numFmtId="4" fontId="4" fillId="0" borderId="4" xfId="0" applyNumberFormat="1" applyFont="1" applyFill="1" applyBorder="1" applyAlignment="1">
      <alignment horizontal="right" vertical="top"/>
    </xf>
    <xf numFmtId="40" fontId="4" fillId="0" borderId="4" xfId="0" applyNumberFormat="1" applyFont="1" applyFill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40" fontId="3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40" fontId="3" fillId="0" borderId="17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40" fontId="3" fillId="0" borderId="19" xfId="0" applyNumberFormat="1" applyFont="1" applyFill="1" applyBorder="1" applyAlignment="1">
      <alignment horizontal="center" vertical="top" wrapText="1"/>
    </xf>
    <xf numFmtId="40" fontId="3" fillId="0" borderId="4" xfId="0" applyNumberFormat="1" applyFont="1" applyFill="1" applyBorder="1" applyAlignment="1">
      <alignment vertical="top" wrapText="1"/>
    </xf>
    <xf numFmtId="4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4" fontId="3" fillId="3" borderId="10" xfId="0" applyNumberFormat="1" applyFont="1" applyFill="1" applyBorder="1" applyAlignment="1">
      <alignment horizontal="right" vertical="top"/>
    </xf>
    <xf numFmtId="4" fontId="3" fillId="3" borderId="12" xfId="0" applyNumberFormat="1" applyFont="1" applyFill="1" applyBorder="1" applyAlignment="1">
      <alignment horizontal="right" vertical="top"/>
    </xf>
    <xf numFmtId="1" fontId="4" fillId="3" borderId="20" xfId="0" applyNumberFormat="1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workbookViewId="0" topLeftCell="P22">
      <selection activeCell="AA39" sqref="AA39"/>
    </sheetView>
  </sheetViews>
  <sheetFormatPr defaultColWidth="9.140625" defaultRowHeight="12.75"/>
  <cols>
    <col min="1" max="1" width="4.8515625" style="4" customWidth="1"/>
    <col min="2" max="2" width="31.00390625" style="2" customWidth="1"/>
    <col min="3" max="3" width="26.8515625" style="2" customWidth="1"/>
    <col min="4" max="4" width="12.00390625" style="2" customWidth="1"/>
    <col min="5" max="5" width="12.7109375" style="2" customWidth="1"/>
    <col min="6" max="6" width="10.57421875" style="2" customWidth="1"/>
    <col min="7" max="7" width="10.421875" style="2" customWidth="1"/>
    <col min="8" max="8" width="10.28125" style="2" customWidth="1"/>
    <col min="9" max="9" width="17.57421875" style="2" customWidth="1"/>
    <col min="10" max="10" width="13.57421875" style="2" customWidth="1"/>
    <col min="11" max="11" width="13.00390625" style="2" customWidth="1"/>
    <col min="12" max="12" width="12.140625" style="2" customWidth="1"/>
    <col min="13" max="13" width="13.28125" style="48" customWidth="1"/>
    <col min="14" max="15" width="12.140625" style="48" customWidth="1"/>
    <col min="16" max="17" width="13.28125" style="49" customWidth="1"/>
    <col min="18" max="18" width="15.421875" style="49" customWidth="1"/>
    <col min="19" max="19" width="12.140625" style="50" customWidth="1"/>
    <col min="20" max="20" width="15.140625" style="50" customWidth="1"/>
    <col min="21" max="21" width="16.421875" style="50" customWidth="1"/>
    <col min="22" max="22" width="13.140625" style="49" customWidth="1"/>
    <col min="23" max="23" width="14.421875" style="49" customWidth="1"/>
    <col min="24" max="24" width="13.140625" style="2" customWidth="1"/>
    <col min="25" max="25" width="12.28125" style="2" customWidth="1"/>
    <col min="26" max="26" width="9.140625" style="2" customWidth="1"/>
    <col min="27" max="29" width="10.00390625" style="2" bestFit="1" customWidth="1"/>
    <col min="30" max="30" width="9.28125" style="2" bestFit="1" customWidth="1"/>
    <col min="31" max="16384" width="9.140625" style="2" customWidth="1"/>
  </cols>
  <sheetData>
    <row r="1" spans="1:15" ht="13.5" customHeight="1">
      <c r="A1" s="1" t="s">
        <v>0</v>
      </c>
      <c r="C1" s="3"/>
      <c r="O1" s="39" t="s">
        <v>34</v>
      </c>
    </row>
    <row r="2" spans="1:3" ht="4.5" customHeight="1">
      <c r="A2" s="1"/>
      <c r="C2" s="3"/>
    </row>
    <row r="3" spans="1:24" ht="39" customHeight="1">
      <c r="A3" s="40"/>
      <c r="B3" s="40"/>
      <c r="C3" s="40"/>
      <c r="D3" s="45" t="s">
        <v>35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51"/>
      <c r="Q3" s="51"/>
      <c r="R3" s="51"/>
      <c r="S3" s="51"/>
      <c r="T3" s="51"/>
      <c r="U3" s="51"/>
      <c r="V3" s="52"/>
      <c r="W3" s="52"/>
      <c r="X3" s="51"/>
    </row>
    <row r="4" spans="1:3" ht="9" customHeight="1">
      <c r="A4" s="33"/>
      <c r="B4" s="33"/>
      <c r="C4" s="33"/>
    </row>
    <row r="5" ht="15" customHeight="1" thickBot="1">
      <c r="A5" s="1" t="s">
        <v>1</v>
      </c>
    </row>
    <row r="6" spans="1:24" s="7" customFormat="1" ht="66" customHeight="1">
      <c r="A6" s="5" t="s">
        <v>2</v>
      </c>
      <c r="B6" s="6" t="s">
        <v>3</v>
      </c>
      <c r="C6" s="6" t="s">
        <v>4</v>
      </c>
      <c r="D6" s="53" t="s">
        <v>23</v>
      </c>
      <c r="E6" s="53" t="s">
        <v>36</v>
      </c>
      <c r="F6" s="54" t="s">
        <v>37</v>
      </c>
      <c r="G6" s="54" t="s">
        <v>38</v>
      </c>
      <c r="H6" s="54" t="s">
        <v>39</v>
      </c>
      <c r="I6" s="27" t="s">
        <v>40</v>
      </c>
      <c r="J6" s="55" t="s">
        <v>41</v>
      </c>
      <c r="K6" s="54" t="s">
        <v>42</v>
      </c>
      <c r="L6" s="54" t="s">
        <v>43</v>
      </c>
      <c r="M6" s="53" t="s">
        <v>31</v>
      </c>
      <c r="N6" s="55" t="s">
        <v>44</v>
      </c>
      <c r="O6" s="54" t="s">
        <v>45</v>
      </c>
      <c r="P6" s="54" t="s">
        <v>46</v>
      </c>
      <c r="Q6" s="54" t="s">
        <v>47</v>
      </c>
      <c r="R6" s="53" t="s">
        <v>48</v>
      </c>
      <c r="S6" s="27" t="s">
        <v>32</v>
      </c>
      <c r="T6" s="27" t="s">
        <v>49</v>
      </c>
      <c r="U6" s="27" t="s">
        <v>50</v>
      </c>
      <c r="V6" s="54" t="s">
        <v>51</v>
      </c>
      <c r="W6" s="56" t="s">
        <v>52</v>
      </c>
      <c r="X6" s="57" t="s">
        <v>24</v>
      </c>
    </row>
    <row r="7" spans="1:24" s="65" customFormat="1" ht="27" customHeight="1">
      <c r="A7" s="58">
        <v>0</v>
      </c>
      <c r="B7" s="59">
        <v>1</v>
      </c>
      <c r="C7" s="59">
        <v>2</v>
      </c>
      <c r="D7" s="28" t="s">
        <v>53</v>
      </c>
      <c r="E7" s="28" t="s">
        <v>54</v>
      </c>
      <c r="F7" s="60">
        <v>5</v>
      </c>
      <c r="G7" s="60">
        <v>6</v>
      </c>
      <c r="H7" s="60">
        <v>7</v>
      </c>
      <c r="I7" s="28" t="s">
        <v>55</v>
      </c>
      <c r="J7" s="60">
        <v>9</v>
      </c>
      <c r="K7" s="60">
        <v>10</v>
      </c>
      <c r="L7" s="60">
        <v>11</v>
      </c>
      <c r="M7" s="28">
        <v>12</v>
      </c>
      <c r="N7" s="60">
        <v>13</v>
      </c>
      <c r="O7" s="60">
        <v>14</v>
      </c>
      <c r="P7" s="60">
        <v>15</v>
      </c>
      <c r="Q7" s="61" t="s">
        <v>56</v>
      </c>
      <c r="R7" s="28" t="s">
        <v>57</v>
      </c>
      <c r="S7" s="28">
        <v>18</v>
      </c>
      <c r="T7" s="28">
        <v>19</v>
      </c>
      <c r="U7" s="62" t="s">
        <v>58</v>
      </c>
      <c r="V7" s="63">
        <v>21</v>
      </c>
      <c r="W7" s="63" t="s">
        <v>59</v>
      </c>
      <c r="X7" s="64" t="s">
        <v>60</v>
      </c>
    </row>
    <row r="8" spans="1:30" s="7" customFormat="1" ht="25.5" customHeight="1">
      <c r="A8" s="46">
        <v>1</v>
      </c>
      <c r="B8" s="47" t="s">
        <v>5</v>
      </c>
      <c r="C8" s="11" t="s">
        <v>6</v>
      </c>
      <c r="D8" s="66">
        <f>ROUND(E8+I8+R8+S8,2)</f>
        <v>164490</v>
      </c>
      <c r="E8" s="66">
        <v>14912.07</v>
      </c>
      <c r="F8" s="25">
        <v>14912.07</v>
      </c>
      <c r="G8" s="25">
        <v>0</v>
      </c>
      <c r="H8" s="25">
        <v>0</v>
      </c>
      <c r="I8" s="29">
        <f>ROUND(J8+K8+L8,2)</f>
        <v>47232.14</v>
      </c>
      <c r="J8" s="25">
        <v>17496.07</v>
      </c>
      <c r="K8" s="25">
        <v>29736.07</v>
      </c>
      <c r="L8" s="25">
        <v>0</v>
      </c>
      <c r="M8" s="29">
        <v>54345.79</v>
      </c>
      <c r="N8" s="25">
        <v>23129.54</v>
      </c>
      <c r="O8" s="25">
        <v>0</v>
      </c>
      <c r="P8" s="67">
        <v>22290.5</v>
      </c>
      <c r="Q8" s="68">
        <f>ROUND(M8-N8-O8-P8,2)</f>
        <v>8925.75</v>
      </c>
      <c r="R8" s="29">
        <f>ROUND(N8+O8+P8,2)</f>
        <v>45420.04</v>
      </c>
      <c r="S8" s="29">
        <v>56925.75</v>
      </c>
      <c r="T8" s="29">
        <v>0</v>
      </c>
      <c r="U8" s="29">
        <f>ROUND(S8+T8,2)</f>
        <v>56925.75</v>
      </c>
      <c r="V8" s="69">
        <v>16111.07</v>
      </c>
      <c r="W8" s="69">
        <f>ROUND(U8-V8,2)</f>
        <v>40814.68</v>
      </c>
      <c r="X8" s="70">
        <f>ROUND(E8+I8+R8+U8,2)</f>
        <v>164490</v>
      </c>
      <c r="Y8" s="12">
        <f>ROUND(X8-D8,2)</f>
        <v>0</v>
      </c>
      <c r="AA8" s="12"/>
      <c r="AC8" s="12"/>
      <c r="AD8" s="12"/>
    </row>
    <row r="9" spans="1:30" s="7" customFormat="1" ht="13.5" thickBot="1">
      <c r="A9" s="71"/>
      <c r="B9" s="72"/>
      <c r="C9" s="73" t="s">
        <v>7</v>
      </c>
      <c r="D9" s="66">
        <f>ROUND(E9+I9+R9+S9,2)</f>
        <v>356050</v>
      </c>
      <c r="E9" s="74">
        <v>89925.22</v>
      </c>
      <c r="F9" s="75">
        <v>89925.22</v>
      </c>
      <c r="G9" s="75">
        <v>0</v>
      </c>
      <c r="H9" s="75">
        <v>0</v>
      </c>
      <c r="I9" s="76">
        <f>ROUND(J9+K9+L9,2)</f>
        <v>88816.04</v>
      </c>
      <c r="J9" s="75">
        <v>28776.34</v>
      </c>
      <c r="K9" s="75">
        <v>60039.7</v>
      </c>
      <c r="L9" s="75">
        <v>0</v>
      </c>
      <c r="M9" s="76">
        <v>91258.74</v>
      </c>
      <c r="N9" s="75">
        <v>0</v>
      </c>
      <c r="O9" s="75">
        <v>37814.53</v>
      </c>
      <c r="P9" s="77">
        <v>51887</v>
      </c>
      <c r="Q9" s="68">
        <f>ROUND(M9-N9-O9-P9,2)</f>
        <v>1557.21</v>
      </c>
      <c r="R9" s="29">
        <f>ROUND(N9+O9+P9,2)</f>
        <v>89701.53</v>
      </c>
      <c r="S9" s="76">
        <v>87607.21</v>
      </c>
      <c r="T9" s="76">
        <v>0</v>
      </c>
      <c r="U9" s="29">
        <f>ROUND(S9+T9,2)</f>
        <v>87607.21</v>
      </c>
      <c r="V9" s="78">
        <v>15022.09</v>
      </c>
      <c r="W9" s="69">
        <f>ROUND(U9-V9,2)</f>
        <v>72585.12</v>
      </c>
      <c r="X9" s="79">
        <f>ROUND(E9+I9+R9+U9,2)</f>
        <v>356050</v>
      </c>
      <c r="Y9" s="12">
        <f>ROUND(X9-D9,2)</f>
        <v>0</v>
      </c>
      <c r="AA9" s="12"/>
      <c r="AC9" s="12"/>
      <c r="AD9" s="12"/>
    </row>
    <row r="10" spans="1:30" s="7" customFormat="1" ht="13.5" thickBot="1">
      <c r="A10" s="80"/>
      <c r="B10" s="81" t="s">
        <v>8</v>
      </c>
      <c r="C10" s="82"/>
      <c r="D10" s="83">
        <f aca="true" t="shared" si="0" ref="D10:U10">SUM(D8:D9)</f>
        <v>520540</v>
      </c>
      <c r="E10" s="83">
        <f t="shared" si="0"/>
        <v>104837.29000000001</v>
      </c>
      <c r="F10" s="83">
        <f t="shared" si="0"/>
        <v>104837.29000000001</v>
      </c>
      <c r="G10" s="83">
        <f t="shared" si="0"/>
        <v>0</v>
      </c>
      <c r="H10" s="83">
        <f t="shared" si="0"/>
        <v>0</v>
      </c>
      <c r="I10" s="83">
        <f t="shared" si="0"/>
        <v>136048.18</v>
      </c>
      <c r="J10" s="83">
        <f t="shared" si="0"/>
        <v>46272.41</v>
      </c>
      <c r="K10" s="83">
        <f t="shared" si="0"/>
        <v>89775.76999999999</v>
      </c>
      <c r="L10" s="83">
        <f t="shared" si="0"/>
        <v>0</v>
      </c>
      <c r="M10" s="83">
        <f t="shared" si="0"/>
        <v>145604.53</v>
      </c>
      <c r="N10" s="83">
        <f t="shared" si="0"/>
        <v>23129.54</v>
      </c>
      <c r="O10" s="83">
        <f t="shared" si="0"/>
        <v>37814.53</v>
      </c>
      <c r="P10" s="83">
        <f t="shared" si="0"/>
        <v>74177.5</v>
      </c>
      <c r="Q10" s="83">
        <f t="shared" si="0"/>
        <v>10482.96</v>
      </c>
      <c r="R10" s="83">
        <f t="shared" si="0"/>
        <v>135121.57</v>
      </c>
      <c r="S10" s="83">
        <f t="shared" si="0"/>
        <v>144532.96000000002</v>
      </c>
      <c r="T10" s="83">
        <f t="shared" si="0"/>
        <v>0</v>
      </c>
      <c r="U10" s="83">
        <f t="shared" si="0"/>
        <v>144532.96000000002</v>
      </c>
      <c r="V10" s="83">
        <f>SUM(V8:V9)</f>
        <v>31133.16</v>
      </c>
      <c r="W10" s="83">
        <f>SUM(W8:W9)</f>
        <v>113399.79999999999</v>
      </c>
      <c r="X10" s="84">
        <f>SUM(X8:X9)</f>
        <v>520540</v>
      </c>
      <c r="AA10" s="12"/>
      <c r="AB10" s="12"/>
      <c r="AC10" s="12"/>
      <c r="AD10" s="12"/>
    </row>
    <row r="11" spans="1:30" s="7" customFormat="1" ht="12.75">
      <c r="A11" s="13"/>
      <c r="M11" s="23"/>
      <c r="N11" s="23"/>
      <c r="O11" s="23"/>
      <c r="P11" s="85"/>
      <c r="Q11" s="85"/>
      <c r="R11" s="85"/>
      <c r="S11" s="86"/>
      <c r="T11" s="86"/>
      <c r="U11" s="86"/>
      <c r="V11" s="85"/>
      <c r="W11" s="85"/>
      <c r="AA11" s="12"/>
      <c r="AB11" s="12"/>
      <c r="AC11" s="12"/>
      <c r="AD11" s="12"/>
    </row>
    <row r="12" spans="1:30" ht="16.5" thickBot="1">
      <c r="A12" s="1" t="s">
        <v>9</v>
      </c>
      <c r="AA12" s="12"/>
      <c r="AB12" s="34"/>
      <c r="AC12" s="34"/>
      <c r="AD12" s="34"/>
    </row>
    <row r="13" spans="1:30" s="7" customFormat="1" ht="66" customHeight="1">
      <c r="A13" s="5" t="s">
        <v>2</v>
      </c>
      <c r="B13" s="6" t="s">
        <v>3</v>
      </c>
      <c r="C13" s="6" t="s">
        <v>4</v>
      </c>
      <c r="D13" s="53" t="s">
        <v>23</v>
      </c>
      <c r="E13" s="53" t="s">
        <v>36</v>
      </c>
      <c r="F13" s="54" t="s">
        <v>37</v>
      </c>
      <c r="G13" s="54" t="s">
        <v>38</v>
      </c>
      <c r="H13" s="54" t="s">
        <v>39</v>
      </c>
      <c r="I13" s="27" t="s">
        <v>40</v>
      </c>
      <c r="J13" s="55" t="s">
        <v>41</v>
      </c>
      <c r="K13" s="54" t="s">
        <v>42</v>
      </c>
      <c r="L13" s="54" t="s">
        <v>43</v>
      </c>
      <c r="M13" s="53" t="s">
        <v>31</v>
      </c>
      <c r="N13" s="55" t="s">
        <v>44</v>
      </c>
      <c r="O13" s="54" t="s">
        <v>45</v>
      </c>
      <c r="P13" s="54" t="s">
        <v>46</v>
      </c>
      <c r="Q13" s="54" t="s">
        <v>47</v>
      </c>
      <c r="R13" s="53" t="s">
        <v>48</v>
      </c>
      <c r="S13" s="27" t="s">
        <v>32</v>
      </c>
      <c r="T13" s="27" t="s">
        <v>49</v>
      </c>
      <c r="U13" s="27" t="s">
        <v>50</v>
      </c>
      <c r="V13" s="54" t="s">
        <v>51</v>
      </c>
      <c r="W13" s="56" t="s">
        <v>52</v>
      </c>
      <c r="X13" s="57" t="s">
        <v>24</v>
      </c>
      <c r="AA13" s="12"/>
      <c r="AB13" s="12"/>
      <c r="AC13" s="12"/>
      <c r="AD13" s="12"/>
    </row>
    <row r="14" spans="1:30" s="10" customFormat="1" ht="30.75" customHeight="1">
      <c r="A14" s="8">
        <v>0</v>
      </c>
      <c r="B14" s="9">
        <v>1</v>
      </c>
      <c r="C14" s="9">
        <v>2</v>
      </c>
      <c r="D14" s="28" t="s">
        <v>53</v>
      </c>
      <c r="E14" s="28" t="s">
        <v>54</v>
      </c>
      <c r="F14" s="60">
        <v>5</v>
      </c>
      <c r="G14" s="60">
        <v>6</v>
      </c>
      <c r="H14" s="60">
        <v>7</v>
      </c>
      <c r="I14" s="28" t="s">
        <v>55</v>
      </c>
      <c r="J14" s="60">
        <v>9</v>
      </c>
      <c r="K14" s="60">
        <v>10</v>
      </c>
      <c r="L14" s="60">
        <v>11</v>
      </c>
      <c r="M14" s="28">
        <v>12</v>
      </c>
      <c r="N14" s="60">
        <v>13</v>
      </c>
      <c r="O14" s="60">
        <v>14</v>
      </c>
      <c r="P14" s="60">
        <v>15</v>
      </c>
      <c r="Q14" s="61" t="s">
        <v>56</v>
      </c>
      <c r="R14" s="28" t="s">
        <v>57</v>
      </c>
      <c r="S14" s="28">
        <v>18</v>
      </c>
      <c r="T14" s="28">
        <v>19</v>
      </c>
      <c r="U14" s="62" t="s">
        <v>58</v>
      </c>
      <c r="V14" s="63">
        <v>21</v>
      </c>
      <c r="W14" s="63" t="s">
        <v>59</v>
      </c>
      <c r="X14" s="64" t="s">
        <v>60</v>
      </c>
      <c r="AA14" s="12"/>
      <c r="AB14" s="35"/>
      <c r="AC14" s="35"/>
      <c r="AD14" s="35"/>
    </row>
    <row r="15" spans="1:30" s="7" customFormat="1" ht="17.25" customHeight="1">
      <c r="A15" s="87">
        <v>1</v>
      </c>
      <c r="B15" s="88" t="s">
        <v>25</v>
      </c>
      <c r="C15" s="11" t="s">
        <v>6</v>
      </c>
      <c r="D15" s="66">
        <f>ROUND(E15+I15+R15+S15,2)</f>
        <v>2288000</v>
      </c>
      <c r="E15" s="41">
        <v>406359.44</v>
      </c>
      <c r="F15" s="30">
        <v>0</v>
      </c>
      <c r="G15" s="30">
        <v>186462.67</v>
      </c>
      <c r="H15" s="30">
        <v>219896.77</v>
      </c>
      <c r="I15" s="29">
        <f>ROUND(J15+K15+L15,2)</f>
        <v>721325.26</v>
      </c>
      <c r="J15" s="30">
        <v>214969.91</v>
      </c>
      <c r="K15" s="25">
        <v>231690.31</v>
      </c>
      <c r="L15" s="25">
        <v>274665.04</v>
      </c>
      <c r="M15" s="41">
        <v>672315.3</v>
      </c>
      <c r="N15" s="25">
        <v>225857.56</v>
      </c>
      <c r="O15" s="25">
        <v>35524.84</v>
      </c>
      <c r="P15" s="67">
        <v>311027.29</v>
      </c>
      <c r="Q15" s="68">
        <f>ROUND(M15-N15-O15-P15,2)</f>
        <v>99905.61</v>
      </c>
      <c r="R15" s="29">
        <f>ROUND(N15+O15+P15,2)</f>
        <v>572409.69</v>
      </c>
      <c r="S15" s="29">
        <v>587905.61</v>
      </c>
      <c r="T15" s="29">
        <v>0</v>
      </c>
      <c r="U15" s="29">
        <f>ROUND(S15+T15,2)</f>
        <v>587905.61</v>
      </c>
      <c r="V15" s="69">
        <v>103591.17</v>
      </c>
      <c r="W15" s="69">
        <f aca="true" t="shared" si="1" ref="W15:W30">ROUND(U15-V15,2)</f>
        <v>484314.44</v>
      </c>
      <c r="X15" s="70">
        <f>ROUND(E15+I15+R15+U15,2)</f>
        <v>2288000</v>
      </c>
      <c r="Y15" s="12">
        <f aca="true" t="shared" si="2" ref="Y15:Y37">ROUND(X15-D15,2)</f>
        <v>0</v>
      </c>
      <c r="AA15" s="12"/>
      <c r="AC15" s="12"/>
      <c r="AD15" s="12"/>
    </row>
    <row r="16" spans="1:30" s="7" customFormat="1" ht="20.25" customHeight="1">
      <c r="A16" s="87"/>
      <c r="B16" s="88"/>
      <c r="C16" s="11" t="s">
        <v>7</v>
      </c>
      <c r="D16" s="66">
        <f>ROUND(E16+I16+R16+S16,2)</f>
        <v>716000</v>
      </c>
      <c r="E16" s="41">
        <v>143659.31</v>
      </c>
      <c r="F16" s="30">
        <v>61367.37</v>
      </c>
      <c r="G16" s="30">
        <v>8786.5</v>
      </c>
      <c r="H16" s="30">
        <v>73505.44</v>
      </c>
      <c r="I16" s="29">
        <f>ROUND(J16+K16+L16,2)</f>
        <v>92633.75</v>
      </c>
      <c r="J16" s="30">
        <v>39894.24</v>
      </c>
      <c r="K16" s="25">
        <v>24282</v>
      </c>
      <c r="L16" s="25">
        <v>28457.51</v>
      </c>
      <c r="M16" s="41">
        <v>359706.94</v>
      </c>
      <c r="N16" s="25">
        <v>44135.96</v>
      </c>
      <c r="O16" s="25">
        <v>70346.74</v>
      </c>
      <c r="P16" s="67">
        <v>58106.64</v>
      </c>
      <c r="Q16" s="68">
        <f>ROUND(M16-N16-O16-P16,2)</f>
        <v>187117.6</v>
      </c>
      <c r="R16" s="29">
        <f>ROUND(N16+O16+P16,2)</f>
        <v>172589.34</v>
      </c>
      <c r="S16" s="29">
        <v>307117.6</v>
      </c>
      <c r="T16" s="29">
        <v>0</v>
      </c>
      <c r="U16" s="29">
        <f>ROUND(S16+T16,2)</f>
        <v>307117.6</v>
      </c>
      <c r="V16" s="69">
        <v>26910</v>
      </c>
      <c r="W16" s="69">
        <f t="shared" si="1"/>
        <v>280207.6</v>
      </c>
      <c r="X16" s="70">
        <f>ROUND(E16+I16+R16+U16,2)</f>
        <v>716000</v>
      </c>
      <c r="Y16" s="12">
        <f t="shared" si="2"/>
        <v>0</v>
      </c>
      <c r="AA16" s="12"/>
      <c r="AC16" s="12"/>
      <c r="AD16" s="12"/>
    </row>
    <row r="17" spans="1:30" s="7" customFormat="1" ht="12.75">
      <c r="A17" s="14"/>
      <c r="B17" s="15" t="s">
        <v>10</v>
      </c>
      <c r="C17" s="16"/>
      <c r="D17" s="89">
        <f aca="true" t="shared" si="3" ref="D17:U17">SUM(D15:D16)</f>
        <v>3004000</v>
      </c>
      <c r="E17" s="89">
        <f t="shared" si="3"/>
        <v>550018.75</v>
      </c>
      <c r="F17" s="89">
        <f t="shared" si="3"/>
        <v>61367.37</v>
      </c>
      <c r="G17" s="89">
        <f t="shared" si="3"/>
        <v>195249.17</v>
      </c>
      <c r="H17" s="89">
        <f t="shared" si="3"/>
        <v>293402.20999999996</v>
      </c>
      <c r="I17" s="89">
        <f t="shared" si="3"/>
        <v>813959.01</v>
      </c>
      <c r="J17" s="89">
        <f t="shared" si="3"/>
        <v>254864.15</v>
      </c>
      <c r="K17" s="89">
        <f t="shared" si="3"/>
        <v>255972.31</v>
      </c>
      <c r="L17" s="89">
        <f t="shared" si="3"/>
        <v>303122.55</v>
      </c>
      <c r="M17" s="89">
        <f t="shared" si="3"/>
        <v>1032022.24</v>
      </c>
      <c r="N17" s="89">
        <f t="shared" si="3"/>
        <v>269993.52</v>
      </c>
      <c r="O17" s="89">
        <f t="shared" si="3"/>
        <v>105871.58</v>
      </c>
      <c r="P17" s="89">
        <f t="shared" si="3"/>
        <v>369133.93</v>
      </c>
      <c r="Q17" s="89">
        <f t="shared" si="3"/>
        <v>287023.21</v>
      </c>
      <c r="R17" s="89">
        <f t="shared" si="3"/>
        <v>744999.0299999999</v>
      </c>
      <c r="S17" s="89">
        <f t="shared" si="3"/>
        <v>895023.21</v>
      </c>
      <c r="T17" s="89">
        <f t="shared" si="3"/>
        <v>0</v>
      </c>
      <c r="U17" s="89">
        <f t="shared" si="3"/>
        <v>895023.21</v>
      </c>
      <c r="V17" s="89">
        <f>SUM(V15:V16)</f>
        <v>130501.17</v>
      </c>
      <c r="W17" s="89">
        <f>SUM(W15:W16)</f>
        <v>764522.04</v>
      </c>
      <c r="X17" s="90">
        <f>SUM(X15:X16)</f>
        <v>3004000</v>
      </c>
      <c r="Y17" s="12">
        <f t="shared" si="2"/>
        <v>0</v>
      </c>
      <c r="AA17" s="12"/>
      <c r="AB17" s="12"/>
      <c r="AC17" s="12"/>
      <c r="AD17" s="12"/>
    </row>
    <row r="18" spans="1:30" s="23" customFormat="1" ht="38.25">
      <c r="A18" s="36">
        <v>2</v>
      </c>
      <c r="B18" s="32" t="s">
        <v>33</v>
      </c>
      <c r="C18" s="11" t="s">
        <v>7</v>
      </c>
      <c r="D18" s="66">
        <f>ROUND(E18+I18+R18+S18,2)</f>
        <v>318000</v>
      </c>
      <c r="E18" s="91">
        <v>0</v>
      </c>
      <c r="F18" s="92">
        <v>0</v>
      </c>
      <c r="G18" s="92">
        <v>0</v>
      </c>
      <c r="H18" s="92">
        <v>0</v>
      </c>
      <c r="I18" s="29">
        <f>ROUND(J18+K18+L18,2)</f>
        <v>39326.55</v>
      </c>
      <c r="J18" s="30">
        <v>0</v>
      </c>
      <c r="K18" s="25">
        <v>13534.75</v>
      </c>
      <c r="L18" s="25">
        <v>25791.8</v>
      </c>
      <c r="M18" s="91">
        <v>200673.45</v>
      </c>
      <c r="N18" s="92">
        <v>24514.1</v>
      </c>
      <c r="O18" s="92">
        <v>24514.1</v>
      </c>
      <c r="P18" s="37">
        <v>12257.05</v>
      </c>
      <c r="Q18" s="68">
        <f>ROUND(M18-N18-O18-P18,2)</f>
        <v>139388.2</v>
      </c>
      <c r="R18" s="29">
        <f>ROUND(N18+O18+P18,2)</f>
        <v>61285.25</v>
      </c>
      <c r="S18" s="29">
        <v>217388.2</v>
      </c>
      <c r="T18" s="29">
        <v>0</v>
      </c>
      <c r="U18" s="29">
        <f>ROUND(S18+T18,2)</f>
        <v>217388.2</v>
      </c>
      <c r="V18" s="69">
        <v>0</v>
      </c>
      <c r="W18" s="69">
        <f t="shared" si="1"/>
        <v>217388.2</v>
      </c>
      <c r="X18" s="70">
        <f>ROUND(E18+I18+R18+U18,2)</f>
        <v>318000</v>
      </c>
      <c r="Y18" s="12">
        <f t="shared" si="2"/>
        <v>0</v>
      </c>
      <c r="AA18" s="12"/>
      <c r="AC18" s="38"/>
      <c r="AD18" s="38"/>
    </row>
    <row r="19" spans="1:30" s="7" customFormat="1" ht="12.75">
      <c r="A19" s="14"/>
      <c r="B19" s="15"/>
      <c r="C19" s="16"/>
      <c r="D19" s="89">
        <f aca="true" t="shared" si="4" ref="D19:U19">SUM(D18)</f>
        <v>318000</v>
      </c>
      <c r="E19" s="89">
        <f t="shared" si="4"/>
        <v>0</v>
      </c>
      <c r="F19" s="89">
        <f t="shared" si="4"/>
        <v>0</v>
      </c>
      <c r="G19" s="89">
        <f t="shared" si="4"/>
        <v>0</v>
      </c>
      <c r="H19" s="89">
        <f t="shared" si="4"/>
        <v>0</v>
      </c>
      <c r="I19" s="89">
        <f t="shared" si="4"/>
        <v>39326.55</v>
      </c>
      <c r="J19" s="89">
        <f t="shared" si="4"/>
        <v>0</v>
      </c>
      <c r="K19" s="89">
        <f t="shared" si="4"/>
        <v>13534.75</v>
      </c>
      <c r="L19" s="89">
        <f t="shared" si="4"/>
        <v>25791.8</v>
      </c>
      <c r="M19" s="89">
        <f t="shared" si="4"/>
        <v>200673.45</v>
      </c>
      <c r="N19" s="89">
        <f t="shared" si="4"/>
        <v>24514.1</v>
      </c>
      <c r="O19" s="89">
        <f t="shared" si="4"/>
        <v>24514.1</v>
      </c>
      <c r="P19" s="89">
        <f t="shared" si="4"/>
        <v>12257.05</v>
      </c>
      <c r="Q19" s="89">
        <f t="shared" si="4"/>
        <v>139388.2</v>
      </c>
      <c r="R19" s="89">
        <f t="shared" si="4"/>
        <v>61285.25</v>
      </c>
      <c r="S19" s="89">
        <f t="shared" si="4"/>
        <v>217388.2</v>
      </c>
      <c r="T19" s="89">
        <f t="shared" si="4"/>
        <v>0</v>
      </c>
      <c r="U19" s="89">
        <f t="shared" si="4"/>
        <v>217388.2</v>
      </c>
      <c r="V19" s="89">
        <f>SUM(V18)</f>
        <v>0</v>
      </c>
      <c r="W19" s="89">
        <f>SUM(W18)</f>
        <v>217388.2</v>
      </c>
      <c r="X19" s="90">
        <f>SUM(X18)</f>
        <v>318000</v>
      </c>
      <c r="Y19" s="12">
        <f t="shared" si="2"/>
        <v>0</v>
      </c>
      <c r="AA19" s="12"/>
      <c r="AB19" s="12"/>
      <c r="AC19" s="12"/>
      <c r="AD19" s="12"/>
    </row>
    <row r="20" spans="1:30" s="7" customFormat="1" ht="39.75" customHeight="1">
      <c r="A20" s="87">
        <v>3</v>
      </c>
      <c r="B20" s="88" t="s">
        <v>11</v>
      </c>
      <c r="C20" s="93" t="s">
        <v>12</v>
      </c>
      <c r="D20" s="66">
        <f>ROUND(E20+I20+R20+S20,2)</f>
        <v>0</v>
      </c>
      <c r="E20" s="41">
        <v>0</v>
      </c>
      <c r="F20" s="30">
        <v>0</v>
      </c>
      <c r="G20" s="30">
        <v>0</v>
      </c>
      <c r="H20" s="30">
        <v>0</v>
      </c>
      <c r="I20" s="29">
        <f>ROUND(J20+K20+L20,2)</f>
        <v>0</v>
      </c>
      <c r="J20" s="30">
        <v>0</v>
      </c>
      <c r="K20" s="25">
        <v>0</v>
      </c>
      <c r="L20" s="25">
        <v>0</v>
      </c>
      <c r="M20" s="41">
        <v>134640</v>
      </c>
      <c r="N20" s="25">
        <v>0</v>
      </c>
      <c r="O20" s="25">
        <v>0</v>
      </c>
      <c r="P20" s="67">
        <v>0</v>
      </c>
      <c r="Q20" s="68">
        <f>ROUND(M20-N20-O20-P20,2)</f>
        <v>134640</v>
      </c>
      <c r="R20" s="29">
        <f>ROUND(N20+O20+P20,2)</f>
        <v>0</v>
      </c>
      <c r="S20" s="29">
        <v>0</v>
      </c>
      <c r="T20" s="29">
        <v>0</v>
      </c>
      <c r="U20" s="29">
        <f>ROUND(S20+T20,2)</f>
        <v>0</v>
      </c>
      <c r="V20" s="69">
        <v>0</v>
      </c>
      <c r="W20" s="69">
        <f t="shared" si="1"/>
        <v>0</v>
      </c>
      <c r="X20" s="70">
        <f>ROUND(E20+I20+R20+U20,2)</f>
        <v>0</v>
      </c>
      <c r="Y20" s="12">
        <f t="shared" si="2"/>
        <v>0</v>
      </c>
      <c r="AA20" s="12"/>
      <c r="AC20" s="12"/>
      <c r="AD20" s="12"/>
    </row>
    <row r="21" spans="1:30" s="7" customFormat="1" ht="38.25">
      <c r="A21" s="87"/>
      <c r="B21" s="88"/>
      <c r="C21" s="93" t="s">
        <v>26</v>
      </c>
      <c r="D21" s="66">
        <f>ROUND(E21+I21+R21+S21,2)</f>
        <v>716460</v>
      </c>
      <c r="E21" s="41">
        <v>130870.98</v>
      </c>
      <c r="F21" s="30">
        <v>14388</v>
      </c>
      <c r="G21" s="30">
        <v>103288.4</v>
      </c>
      <c r="H21" s="30">
        <v>13194.58</v>
      </c>
      <c r="I21" s="29">
        <f>ROUND(J21+K21+L21,2)</f>
        <v>182825.96</v>
      </c>
      <c r="J21" s="30">
        <v>95266</v>
      </c>
      <c r="K21" s="25">
        <v>61170.8</v>
      </c>
      <c r="L21" s="25">
        <v>26389.16</v>
      </c>
      <c r="M21" s="41">
        <v>283283.06</v>
      </c>
      <c r="N21" s="25">
        <v>103288.4</v>
      </c>
      <c r="O21" s="25">
        <v>0</v>
      </c>
      <c r="P21" s="67">
        <v>61064.85</v>
      </c>
      <c r="Q21" s="68">
        <f>ROUND(M21-N21-O21-P21,2)</f>
        <v>118929.81</v>
      </c>
      <c r="R21" s="29">
        <f>ROUND(N21+O21+P21,2)</f>
        <v>164353.25</v>
      </c>
      <c r="S21" s="29">
        <v>238409.81</v>
      </c>
      <c r="T21" s="29">
        <v>0</v>
      </c>
      <c r="U21" s="29">
        <f>ROUND(S21+T21,2)</f>
        <v>238409.81</v>
      </c>
      <c r="V21" s="69">
        <v>215602</v>
      </c>
      <c r="W21" s="69">
        <f t="shared" si="1"/>
        <v>22807.81</v>
      </c>
      <c r="X21" s="70">
        <f>ROUND(E21+I21+R21+U21,2)</f>
        <v>716460</v>
      </c>
      <c r="Y21" s="12">
        <f t="shared" si="2"/>
        <v>0</v>
      </c>
      <c r="AA21" s="12"/>
      <c r="AC21" s="12"/>
      <c r="AD21" s="12"/>
    </row>
    <row r="22" spans="1:30" s="7" customFormat="1" ht="25.5">
      <c r="A22" s="87"/>
      <c r="B22" s="88"/>
      <c r="C22" s="93" t="s">
        <v>13</v>
      </c>
      <c r="D22" s="66">
        <f>ROUND(E22+I22+R22+S22,2)</f>
        <v>145120</v>
      </c>
      <c r="E22" s="41">
        <v>31123.08</v>
      </c>
      <c r="F22" s="30">
        <v>10374.36</v>
      </c>
      <c r="G22" s="30">
        <v>10374.36</v>
      </c>
      <c r="H22" s="30">
        <v>10374.36</v>
      </c>
      <c r="I22" s="29">
        <f>ROUND(J22+K22+L22,2)</f>
        <v>31123.08</v>
      </c>
      <c r="J22" s="30">
        <v>10374.36</v>
      </c>
      <c r="K22" s="25">
        <v>10374.36</v>
      </c>
      <c r="L22" s="25">
        <v>10374.36</v>
      </c>
      <c r="M22" s="41">
        <v>52623.84</v>
      </c>
      <c r="N22" s="25">
        <v>10374.36</v>
      </c>
      <c r="O22" s="25">
        <v>7780.77</v>
      </c>
      <c r="P22" s="67">
        <v>10374.36</v>
      </c>
      <c r="Q22" s="68">
        <f>ROUND(M22-N22-O22-P22,2)</f>
        <v>24094.35</v>
      </c>
      <c r="R22" s="29">
        <f>ROUND(N22+O22+P22,2)</f>
        <v>28529.49</v>
      </c>
      <c r="S22" s="29">
        <v>54344.35</v>
      </c>
      <c r="T22" s="29">
        <v>0</v>
      </c>
      <c r="U22" s="29">
        <f>ROUND(S22+T22,2)</f>
        <v>54344.35</v>
      </c>
      <c r="V22" s="69">
        <v>12967.95</v>
      </c>
      <c r="W22" s="69">
        <f t="shared" si="1"/>
        <v>41376.4</v>
      </c>
      <c r="X22" s="70">
        <f>ROUND(E22+I22+R22+U22,2)</f>
        <v>145120</v>
      </c>
      <c r="Y22" s="12">
        <f t="shared" si="2"/>
        <v>0</v>
      </c>
      <c r="AA22" s="12"/>
      <c r="AC22" s="12"/>
      <c r="AD22" s="12"/>
    </row>
    <row r="23" spans="1:30" s="7" customFormat="1" ht="12.75">
      <c r="A23" s="17"/>
      <c r="B23" s="15" t="s">
        <v>14</v>
      </c>
      <c r="C23" s="16"/>
      <c r="D23" s="89">
        <f aca="true" t="shared" si="5" ref="D23:U23">SUM(D20:D22)</f>
        <v>861580</v>
      </c>
      <c r="E23" s="89">
        <f t="shared" si="5"/>
        <v>161994.06</v>
      </c>
      <c r="F23" s="89">
        <f t="shared" si="5"/>
        <v>24762.36</v>
      </c>
      <c r="G23" s="89">
        <f t="shared" si="5"/>
        <v>113662.76</v>
      </c>
      <c r="H23" s="89">
        <f t="shared" si="5"/>
        <v>23568.940000000002</v>
      </c>
      <c r="I23" s="89">
        <f t="shared" si="5"/>
        <v>213949.03999999998</v>
      </c>
      <c r="J23" s="89">
        <f t="shared" si="5"/>
        <v>105640.36</v>
      </c>
      <c r="K23" s="89">
        <f t="shared" si="5"/>
        <v>71545.16</v>
      </c>
      <c r="L23" s="89">
        <f t="shared" si="5"/>
        <v>36763.520000000004</v>
      </c>
      <c r="M23" s="89">
        <f t="shared" si="5"/>
        <v>470546.9</v>
      </c>
      <c r="N23" s="89">
        <f t="shared" si="5"/>
        <v>113662.76</v>
      </c>
      <c r="O23" s="89">
        <f t="shared" si="5"/>
        <v>7780.77</v>
      </c>
      <c r="P23" s="89">
        <f t="shared" si="5"/>
        <v>71439.20999999999</v>
      </c>
      <c r="Q23" s="89">
        <f t="shared" si="5"/>
        <v>277664.16</v>
      </c>
      <c r="R23" s="89">
        <f t="shared" si="5"/>
        <v>192882.74</v>
      </c>
      <c r="S23" s="89">
        <f t="shared" si="5"/>
        <v>292754.16</v>
      </c>
      <c r="T23" s="89">
        <f t="shared" si="5"/>
        <v>0</v>
      </c>
      <c r="U23" s="89">
        <f t="shared" si="5"/>
        <v>292754.16</v>
      </c>
      <c r="V23" s="89">
        <f>SUM(V20:V22)</f>
        <v>228569.95</v>
      </c>
      <c r="W23" s="89">
        <f>SUM(W20:W22)</f>
        <v>64184.21000000001</v>
      </c>
      <c r="X23" s="90">
        <f>SUM(X20:X22)</f>
        <v>861580</v>
      </c>
      <c r="Y23" s="12">
        <f t="shared" si="2"/>
        <v>0</v>
      </c>
      <c r="AA23" s="12"/>
      <c r="AB23" s="12"/>
      <c r="AC23" s="12"/>
      <c r="AD23" s="12"/>
    </row>
    <row r="24" spans="1:30" s="7" customFormat="1" ht="27" customHeight="1">
      <c r="A24" s="94">
        <v>4</v>
      </c>
      <c r="B24" s="95" t="s">
        <v>15</v>
      </c>
      <c r="C24" s="93" t="s">
        <v>16</v>
      </c>
      <c r="D24" s="66">
        <f>ROUND(E24+I24+R24+S24,2)</f>
        <v>138420</v>
      </c>
      <c r="E24" s="41">
        <v>26575.95</v>
      </c>
      <c r="F24" s="30">
        <v>9968.27</v>
      </c>
      <c r="G24" s="30">
        <v>16607.68</v>
      </c>
      <c r="H24" s="30">
        <v>0</v>
      </c>
      <c r="I24" s="29">
        <f>ROUND(J24+K24+L24,2)</f>
        <v>29886.5</v>
      </c>
      <c r="J24" s="30">
        <v>6639.41</v>
      </c>
      <c r="K24" s="25">
        <v>16607.68</v>
      </c>
      <c r="L24" s="25">
        <v>6639.41</v>
      </c>
      <c r="M24" s="41">
        <v>51957.55</v>
      </c>
      <c r="N24" s="25">
        <v>13278.82</v>
      </c>
      <c r="O24" s="25">
        <v>23247.09</v>
      </c>
      <c r="P24" s="67">
        <v>9968.27</v>
      </c>
      <c r="Q24" s="68">
        <f>ROUND(M24-N24-O24-P24,2)</f>
        <v>5463.37</v>
      </c>
      <c r="R24" s="29">
        <f>ROUND(N24+O24+P24,2)</f>
        <v>46494.18</v>
      </c>
      <c r="S24" s="29">
        <f>23463.37+12000</f>
        <v>35463.369999999995</v>
      </c>
      <c r="T24" s="29">
        <v>1080</v>
      </c>
      <c r="U24" s="29">
        <f>ROUND(S24+T24,2)</f>
        <v>36543.37</v>
      </c>
      <c r="V24" s="69">
        <v>13278.82</v>
      </c>
      <c r="W24" s="69">
        <f t="shared" si="1"/>
        <v>23264.55</v>
      </c>
      <c r="X24" s="70">
        <f>ROUND(E24+I24+R24+U24,2)</f>
        <v>139500</v>
      </c>
      <c r="Y24" s="12">
        <f t="shared" si="2"/>
        <v>1080</v>
      </c>
      <c r="AA24" s="12"/>
      <c r="AC24" s="12"/>
      <c r="AD24" s="12"/>
    </row>
    <row r="25" spans="1:30" s="7" customFormat="1" ht="25.5">
      <c r="A25" s="96"/>
      <c r="B25" s="97"/>
      <c r="C25" s="93" t="s">
        <v>17</v>
      </c>
      <c r="D25" s="66">
        <f>ROUND(E25+I25+R25+S25,2)</f>
        <v>1550160</v>
      </c>
      <c r="E25" s="41">
        <v>334161.03</v>
      </c>
      <c r="F25" s="30">
        <v>143211.87</v>
      </c>
      <c r="G25" s="30">
        <v>95474.58</v>
      </c>
      <c r="H25" s="30">
        <v>95474.58</v>
      </c>
      <c r="I25" s="29">
        <f>ROUND(J25+K25+L25,2)</f>
        <v>525110.19</v>
      </c>
      <c r="J25" s="30">
        <v>334161.03</v>
      </c>
      <c r="K25" s="25">
        <v>190949.16</v>
      </c>
      <c r="L25" s="25">
        <v>0</v>
      </c>
      <c r="M25" s="41">
        <v>390888.78</v>
      </c>
      <c r="N25" s="25">
        <v>143211.87</v>
      </c>
      <c r="O25" s="25">
        <v>0</v>
      </c>
      <c r="P25" s="67">
        <v>238686.45</v>
      </c>
      <c r="Q25" s="68">
        <f>ROUND(M25-N25-O25-P25,2)</f>
        <v>8990.46</v>
      </c>
      <c r="R25" s="29">
        <f>ROUND(N25+O25+P25,2)</f>
        <v>381898.32</v>
      </c>
      <c r="S25" s="29">
        <f>188990.46+120000</f>
        <v>308990.45999999996</v>
      </c>
      <c r="T25" s="29">
        <v>0</v>
      </c>
      <c r="U25" s="29">
        <f>ROUND(S25+T25,2)</f>
        <v>308990.46</v>
      </c>
      <c r="V25" s="69">
        <v>0</v>
      </c>
      <c r="W25" s="69">
        <f t="shared" si="1"/>
        <v>308990.46</v>
      </c>
      <c r="X25" s="70">
        <f>ROUND(E25+I25+R25+U25,2)</f>
        <v>1550160</v>
      </c>
      <c r="Y25" s="12">
        <f t="shared" si="2"/>
        <v>0</v>
      </c>
      <c r="AA25" s="12"/>
      <c r="AC25" s="12"/>
      <c r="AD25" s="12"/>
    </row>
    <row r="26" spans="1:30" s="7" customFormat="1" ht="25.5">
      <c r="A26" s="98"/>
      <c r="B26" s="99"/>
      <c r="C26" s="93" t="s">
        <v>61</v>
      </c>
      <c r="D26" s="66">
        <f>ROUND(E26+I26+R26+S26,2)</f>
        <v>0</v>
      </c>
      <c r="E26" s="41">
        <v>0</v>
      </c>
      <c r="F26" s="30">
        <v>0</v>
      </c>
      <c r="G26" s="30">
        <v>0</v>
      </c>
      <c r="H26" s="30">
        <v>0</v>
      </c>
      <c r="I26" s="29">
        <f>ROUND(J26+K26+L26,2)</f>
        <v>0</v>
      </c>
      <c r="J26" s="30">
        <v>0</v>
      </c>
      <c r="K26" s="25">
        <v>0</v>
      </c>
      <c r="L26" s="25">
        <v>0</v>
      </c>
      <c r="M26" s="41">
        <v>0</v>
      </c>
      <c r="N26" s="25">
        <v>0</v>
      </c>
      <c r="O26" s="25">
        <v>0</v>
      </c>
      <c r="P26" s="67">
        <v>0</v>
      </c>
      <c r="Q26" s="68">
        <v>0</v>
      </c>
      <c r="R26" s="29">
        <f>ROUND(N26+O26+P26,2)</f>
        <v>0</v>
      </c>
      <c r="S26" s="29">
        <v>0</v>
      </c>
      <c r="T26" s="29">
        <v>101490</v>
      </c>
      <c r="U26" s="29">
        <f>ROUND(S26+T26,2)</f>
        <v>101490</v>
      </c>
      <c r="V26" s="69">
        <v>0</v>
      </c>
      <c r="W26" s="69">
        <f t="shared" si="1"/>
        <v>101490</v>
      </c>
      <c r="X26" s="70">
        <f>ROUND(E26+I26+R26+U26,2)</f>
        <v>101490</v>
      </c>
      <c r="Y26" s="12">
        <f t="shared" si="2"/>
        <v>101490</v>
      </c>
      <c r="AA26" s="12"/>
      <c r="AC26" s="12"/>
      <c r="AD26" s="12"/>
    </row>
    <row r="27" spans="1:30" s="7" customFormat="1" ht="12.75">
      <c r="A27" s="17"/>
      <c r="B27" s="15" t="s">
        <v>18</v>
      </c>
      <c r="C27" s="16"/>
      <c r="D27" s="89">
        <f>SUM(D24:D26)</f>
        <v>1688580</v>
      </c>
      <c r="E27" s="89">
        <f>SUM(E24:E26)</f>
        <v>360736.98000000004</v>
      </c>
      <c r="F27" s="89">
        <f>SUM(F24:F26)</f>
        <v>153180.13999999998</v>
      </c>
      <c r="G27" s="89">
        <f>SUM(G24:G26)</f>
        <v>112082.26000000001</v>
      </c>
      <c r="H27" s="89">
        <f>SUM(H24:H26)</f>
        <v>95474.58</v>
      </c>
      <c r="I27" s="89">
        <f aca="true" t="shared" si="6" ref="I27:X27">SUM(I24:I26)</f>
        <v>554996.69</v>
      </c>
      <c r="J27" s="89">
        <f t="shared" si="6"/>
        <v>340800.44</v>
      </c>
      <c r="K27" s="89">
        <f t="shared" si="6"/>
        <v>207556.84</v>
      </c>
      <c r="L27" s="89">
        <f t="shared" si="6"/>
        <v>6639.41</v>
      </c>
      <c r="M27" s="89">
        <f t="shared" si="6"/>
        <v>442846.33</v>
      </c>
      <c r="N27" s="89">
        <f t="shared" si="6"/>
        <v>156490.69</v>
      </c>
      <c r="O27" s="89">
        <f t="shared" si="6"/>
        <v>23247.09</v>
      </c>
      <c r="P27" s="89">
        <f t="shared" si="6"/>
        <v>248654.72</v>
      </c>
      <c r="Q27" s="89">
        <f t="shared" si="6"/>
        <v>14453.829999999998</v>
      </c>
      <c r="R27" s="89">
        <f t="shared" si="6"/>
        <v>428392.5</v>
      </c>
      <c r="S27" s="89">
        <f t="shared" si="6"/>
        <v>344453.82999999996</v>
      </c>
      <c r="T27" s="89">
        <f t="shared" si="6"/>
        <v>102570</v>
      </c>
      <c r="U27" s="89">
        <f t="shared" si="6"/>
        <v>447023.83</v>
      </c>
      <c r="V27" s="89">
        <f t="shared" si="6"/>
        <v>13278.82</v>
      </c>
      <c r="W27" s="89">
        <f t="shared" si="6"/>
        <v>433745.01</v>
      </c>
      <c r="X27" s="90">
        <f t="shared" si="6"/>
        <v>1791150</v>
      </c>
      <c r="Y27" s="12">
        <f t="shared" si="2"/>
        <v>102570</v>
      </c>
      <c r="AA27" s="12"/>
      <c r="AB27" s="12"/>
      <c r="AC27" s="12"/>
      <c r="AD27" s="12"/>
    </row>
    <row r="28" spans="1:30" s="7" customFormat="1" ht="25.5">
      <c r="A28" s="18">
        <v>5</v>
      </c>
      <c r="B28" s="100" t="s">
        <v>27</v>
      </c>
      <c r="C28" s="11" t="s">
        <v>6</v>
      </c>
      <c r="D28" s="66">
        <f>ROUND(E28+I28+R28+S28,2)</f>
        <v>0</v>
      </c>
      <c r="E28" s="41">
        <v>0</v>
      </c>
      <c r="F28" s="30">
        <v>0</v>
      </c>
      <c r="G28" s="30">
        <v>0</v>
      </c>
      <c r="H28" s="30">
        <v>0</v>
      </c>
      <c r="I28" s="29">
        <f>ROUND(J28+K28+L28,2)</f>
        <v>0</v>
      </c>
      <c r="J28" s="30">
        <v>0</v>
      </c>
      <c r="K28" s="25">
        <v>0</v>
      </c>
      <c r="L28" s="25">
        <v>0</v>
      </c>
      <c r="M28" s="41">
        <v>0</v>
      </c>
      <c r="N28" s="25">
        <v>0</v>
      </c>
      <c r="O28" s="25">
        <v>0</v>
      </c>
      <c r="P28" s="67">
        <v>0</v>
      </c>
      <c r="Q28" s="68">
        <f>ROUND(M28-N28-O28-P28,2)</f>
        <v>0</v>
      </c>
      <c r="R28" s="29">
        <f>ROUND(N28+O28+P28,2)</f>
        <v>0</v>
      </c>
      <c r="S28" s="29">
        <v>0</v>
      </c>
      <c r="T28" s="29">
        <v>0</v>
      </c>
      <c r="U28" s="29">
        <f>ROUND(S28+T28,2)</f>
        <v>0</v>
      </c>
      <c r="V28" s="69">
        <v>0</v>
      </c>
      <c r="W28" s="69">
        <f t="shared" si="1"/>
        <v>0</v>
      </c>
      <c r="X28" s="70">
        <f>ROUND(E28+I28+R28+U28,2)</f>
        <v>0</v>
      </c>
      <c r="Y28" s="12">
        <f t="shared" si="2"/>
        <v>0</v>
      </c>
      <c r="AA28" s="12"/>
      <c r="AB28" s="12"/>
      <c r="AC28" s="12"/>
      <c r="AD28" s="12"/>
    </row>
    <row r="29" spans="1:30" s="7" customFormat="1" ht="12.75">
      <c r="A29" s="17"/>
      <c r="B29" s="15" t="s">
        <v>19</v>
      </c>
      <c r="C29" s="16"/>
      <c r="D29" s="89">
        <f aca="true" t="shared" si="7" ref="D29:U29">SUM(D28)</f>
        <v>0</v>
      </c>
      <c r="E29" s="89">
        <f t="shared" si="7"/>
        <v>0</v>
      </c>
      <c r="F29" s="89">
        <f t="shared" si="7"/>
        <v>0</v>
      </c>
      <c r="G29" s="89">
        <f t="shared" si="7"/>
        <v>0</v>
      </c>
      <c r="H29" s="89">
        <f t="shared" si="7"/>
        <v>0</v>
      </c>
      <c r="I29" s="89">
        <f t="shared" si="7"/>
        <v>0</v>
      </c>
      <c r="J29" s="89">
        <f t="shared" si="7"/>
        <v>0</v>
      </c>
      <c r="K29" s="89">
        <f t="shared" si="7"/>
        <v>0</v>
      </c>
      <c r="L29" s="89">
        <f t="shared" si="7"/>
        <v>0</v>
      </c>
      <c r="M29" s="89">
        <f t="shared" si="7"/>
        <v>0</v>
      </c>
      <c r="N29" s="89">
        <f t="shared" si="7"/>
        <v>0</v>
      </c>
      <c r="O29" s="89">
        <f t="shared" si="7"/>
        <v>0</v>
      </c>
      <c r="P29" s="89">
        <f t="shared" si="7"/>
        <v>0</v>
      </c>
      <c r="Q29" s="89">
        <f t="shared" si="7"/>
        <v>0</v>
      </c>
      <c r="R29" s="89">
        <f t="shared" si="7"/>
        <v>0</v>
      </c>
      <c r="S29" s="89">
        <f t="shared" si="7"/>
        <v>0</v>
      </c>
      <c r="T29" s="89">
        <f t="shared" si="7"/>
        <v>0</v>
      </c>
      <c r="U29" s="89">
        <f t="shared" si="7"/>
        <v>0</v>
      </c>
      <c r="V29" s="89">
        <f>SUM(V28)</f>
        <v>0</v>
      </c>
      <c r="W29" s="89">
        <f>SUM(W28)</f>
        <v>0</v>
      </c>
      <c r="X29" s="90">
        <f>SUM(X28)</f>
        <v>0</v>
      </c>
      <c r="Y29" s="12">
        <f t="shared" si="2"/>
        <v>0</v>
      </c>
      <c r="AA29" s="12"/>
      <c r="AB29" s="12"/>
      <c r="AC29" s="12"/>
      <c r="AD29" s="12"/>
    </row>
    <row r="30" spans="1:30" s="23" customFormat="1" ht="25.5">
      <c r="A30" s="31">
        <v>6</v>
      </c>
      <c r="B30" s="32" t="s">
        <v>28</v>
      </c>
      <c r="C30" s="11" t="s">
        <v>6</v>
      </c>
      <c r="D30" s="66">
        <f>ROUND(E30+I30+R30+S30,2)</f>
        <v>8160</v>
      </c>
      <c r="E30" s="41">
        <v>0</v>
      </c>
      <c r="F30" s="30">
        <v>0</v>
      </c>
      <c r="G30" s="30">
        <v>0</v>
      </c>
      <c r="H30" s="30">
        <v>0</v>
      </c>
      <c r="I30" s="29">
        <f>ROUND(J30+K30+L30,2)</f>
        <v>8147.74</v>
      </c>
      <c r="J30" s="30">
        <v>0</v>
      </c>
      <c r="K30" s="25">
        <v>0</v>
      </c>
      <c r="L30" s="25">
        <v>8147.74</v>
      </c>
      <c r="M30" s="41">
        <v>12.26</v>
      </c>
      <c r="N30" s="25">
        <v>0</v>
      </c>
      <c r="O30" s="25">
        <v>0</v>
      </c>
      <c r="P30" s="68">
        <v>0</v>
      </c>
      <c r="Q30" s="68">
        <f>ROUND(M30-N30-O30-P30,2)</f>
        <v>12.26</v>
      </c>
      <c r="R30" s="29">
        <f>ROUND(N30+O30+P30,2)</f>
        <v>0</v>
      </c>
      <c r="S30" s="29">
        <v>12.26</v>
      </c>
      <c r="T30" s="29">
        <v>4500</v>
      </c>
      <c r="U30" s="29">
        <f>ROUND(S30+T30,2)</f>
        <v>4512.26</v>
      </c>
      <c r="V30" s="69">
        <v>0</v>
      </c>
      <c r="W30" s="69">
        <f t="shared" si="1"/>
        <v>4512.26</v>
      </c>
      <c r="X30" s="70">
        <f>ROUND(E30+I30+R30+U30,2)</f>
        <v>12660</v>
      </c>
      <c r="Y30" s="12">
        <f t="shared" si="2"/>
        <v>4500</v>
      </c>
      <c r="AA30" s="12"/>
      <c r="AB30" s="38"/>
      <c r="AC30" s="38"/>
      <c r="AD30" s="38"/>
    </row>
    <row r="31" spans="1:30" s="7" customFormat="1" ht="12.75">
      <c r="A31" s="17"/>
      <c r="B31" s="15" t="s">
        <v>29</v>
      </c>
      <c r="C31" s="16"/>
      <c r="D31" s="89">
        <f aca="true" t="shared" si="8" ref="D31:T31">SUM(D30)</f>
        <v>8160</v>
      </c>
      <c r="E31" s="89">
        <f t="shared" si="8"/>
        <v>0</v>
      </c>
      <c r="F31" s="89">
        <f t="shared" si="8"/>
        <v>0</v>
      </c>
      <c r="G31" s="89">
        <f t="shared" si="8"/>
        <v>0</v>
      </c>
      <c r="H31" s="89">
        <f t="shared" si="8"/>
        <v>0</v>
      </c>
      <c r="I31" s="89">
        <f t="shared" si="8"/>
        <v>8147.74</v>
      </c>
      <c r="J31" s="89">
        <f t="shared" si="8"/>
        <v>0</v>
      </c>
      <c r="K31" s="89">
        <f t="shared" si="8"/>
        <v>0</v>
      </c>
      <c r="L31" s="89">
        <f t="shared" si="8"/>
        <v>8147.74</v>
      </c>
      <c r="M31" s="89">
        <f t="shared" si="8"/>
        <v>12.26</v>
      </c>
      <c r="N31" s="89">
        <f t="shared" si="8"/>
        <v>0</v>
      </c>
      <c r="O31" s="89">
        <f t="shared" si="8"/>
        <v>0</v>
      </c>
      <c r="P31" s="89">
        <f t="shared" si="8"/>
        <v>0</v>
      </c>
      <c r="Q31" s="89">
        <f t="shared" si="8"/>
        <v>12.26</v>
      </c>
      <c r="R31" s="89">
        <f t="shared" si="8"/>
        <v>0</v>
      </c>
      <c r="S31" s="89">
        <f t="shared" si="8"/>
        <v>12.26</v>
      </c>
      <c r="T31" s="89">
        <f t="shared" si="8"/>
        <v>4500</v>
      </c>
      <c r="U31" s="89">
        <f>SUM(U30)</f>
        <v>4512.26</v>
      </c>
      <c r="V31" s="89">
        <f>SUM(V30)</f>
        <v>0</v>
      </c>
      <c r="W31" s="89">
        <f>SUM(W30)</f>
        <v>4512.26</v>
      </c>
      <c r="X31" s="90">
        <f>SUM(X30)</f>
        <v>12660</v>
      </c>
      <c r="Y31" s="12">
        <f t="shared" si="2"/>
        <v>4500</v>
      </c>
      <c r="AA31" s="12"/>
      <c r="AB31" s="12"/>
      <c r="AC31" s="12"/>
      <c r="AD31" s="12"/>
    </row>
    <row r="32" spans="1:30" s="7" customFormat="1" ht="32.25" customHeight="1">
      <c r="A32" s="44">
        <v>7</v>
      </c>
      <c r="B32" s="88" t="s">
        <v>20</v>
      </c>
      <c r="C32" s="100" t="s">
        <v>6</v>
      </c>
      <c r="D32" s="89">
        <f>ROUND(D15+D23+D25+D28+D31,2)</f>
        <v>4707900</v>
      </c>
      <c r="E32" s="89">
        <f>ROUND(E15+E23+E25+E28+E31,2)</f>
        <v>902514.53</v>
      </c>
      <c r="F32" s="89">
        <f>ROUND(F15+F23+F25+F26+F28+F31,2)</f>
        <v>167974.23</v>
      </c>
      <c r="G32" s="89">
        <f aca="true" t="shared" si="9" ref="G32:X32">ROUND(G15+G23+G25+G26+G28+G31,2)</f>
        <v>395600.01</v>
      </c>
      <c r="H32" s="89">
        <f t="shared" si="9"/>
        <v>338940.29</v>
      </c>
      <c r="I32" s="89">
        <f t="shared" si="9"/>
        <v>1468532.23</v>
      </c>
      <c r="J32" s="89">
        <f t="shared" si="9"/>
        <v>654771.3</v>
      </c>
      <c r="K32" s="89">
        <f t="shared" si="9"/>
        <v>494184.63</v>
      </c>
      <c r="L32" s="89">
        <f t="shared" si="9"/>
        <v>319576.3</v>
      </c>
      <c r="M32" s="89">
        <f t="shared" si="9"/>
        <v>1533763.24</v>
      </c>
      <c r="N32" s="89">
        <f t="shared" si="9"/>
        <v>482732.19</v>
      </c>
      <c r="O32" s="89">
        <f t="shared" si="9"/>
        <v>43305.61</v>
      </c>
      <c r="P32" s="89">
        <f t="shared" si="9"/>
        <v>621152.95</v>
      </c>
      <c r="Q32" s="89">
        <f t="shared" si="9"/>
        <v>386572.49</v>
      </c>
      <c r="R32" s="89">
        <f t="shared" si="9"/>
        <v>1147190.75</v>
      </c>
      <c r="S32" s="89">
        <f t="shared" si="9"/>
        <v>1189662.49</v>
      </c>
      <c r="T32" s="89">
        <f t="shared" si="9"/>
        <v>105990</v>
      </c>
      <c r="U32" s="89">
        <f t="shared" si="9"/>
        <v>1295652.49</v>
      </c>
      <c r="V32" s="89">
        <f t="shared" si="9"/>
        <v>332161.12</v>
      </c>
      <c r="W32" s="89">
        <f t="shared" si="9"/>
        <v>963491.37</v>
      </c>
      <c r="X32" s="90">
        <f t="shared" si="9"/>
        <v>4813890</v>
      </c>
      <c r="Y32" s="12">
        <f t="shared" si="2"/>
        <v>105990</v>
      </c>
      <c r="AA32" s="12"/>
      <c r="AB32" s="12"/>
      <c r="AC32" s="12"/>
      <c r="AD32" s="12"/>
    </row>
    <row r="33" spans="1:30" s="7" customFormat="1" ht="15.75" customHeight="1">
      <c r="A33" s="44"/>
      <c r="B33" s="88"/>
      <c r="C33" s="19" t="s">
        <v>7</v>
      </c>
      <c r="D33" s="89">
        <f aca="true" t="shared" si="10" ref="D33:U33">ROUND(D16+D24+D19,2)</f>
        <v>1172420</v>
      </c>
      <c r="E33" s="89">
        <f t="shared" si="10"/>
        <v>170235.26</v>
      </c>
      <c r="F33" s="89">
        <f t="shared" si="10"/>
        <v>71335.64</v>
      </c>
      <c r="G33" s="89">
        <f t="shared" si="10"/>
        <v>25394.18</v>
      </c>
      <c r="H33" s="89">
        <f t="shared" si="10"/>
        <v>73505.44</v>
      </c>
      <c r="I33" s="89">
        <f t="shared" si="10"/>
        <v>161846.8</v>
      </c>
      <c r="J33" s="89">
        <f t="shared" si="10"/>
        <v>46533.65</v>
      </c>
      <c r="K33" s="89">
        <f t="shared" si="10"/>
        <v>54424.43</v>
      </c>
      <c r="L33" s="89">
        <f t="shared" si="10"/>
        <v>60888.72</v>
      </c>
      <c r="M33" s="89">
        <f t="shared" si="10"/>
        <v>612337.94</v>
      </c>
      <c r="N33" s="89">
        <f t="shared" si="10"/>
        <v>81928.88</v>
      </c>
      <c r="O33" s="89">
        <f t="shared" si="10"/>
        <v>118107.93</v>
      </c>
      <c r="P33" s="89">
        <f t="shared" si="10"/>
        <v>80331.96</v>
      </c>
      <c r="Q33" s="89">
        <f t="shared" si="10"/>
        <v>331969.17</v>
      </c>
      <c r="R33" s="89">
        <f t="shared" si="10"/>
        <v>280368.77</v>
      </c>
      <c r="S33" s="89">
        <f t="shared" si="10"/>
        <v>559969.17</v>
      </c>
      <c r="T33" s="89">
        <f t="shared" si="10"/>
        <v>1080</v>
      </c>
      <c r="U33" s="89">
        <f t="shared" si="10"/>
        <v>561049.17</v>
      </c>
      <c r="V33" s="89">
        <f>ROUND(V16+V24+V19,2)</f>
        <v>40188.82</v>
      </c>
      <c r="W33" s="89">
        <f>ROUND(W16+W24+W19,2)</f>
        <v>520860.35</v>
      </c>
      <c r="X33" s="90">
        <f>ROUND(X16+X24+X19,2)</f>
        <v>1173500</v>
      </c>
      <c r="Y33" s="12">
        <f t="shared" si="2"/>
        <v>1080</v>
      </c>
      <c r="AA33" s="12"/>
      <c r="AB33" s="12"/>
      <c r="AC33" s="12"/>
      <c r="AD33" s="12"/>
    </row>
    <row r="34" spans="1:30" s="7" customFormat="1" ht="12.75">
      <c r="A34" s="14"/>
      <c r="B34" s="15" t="s">
        <v>21</v>
      </c>
      <c r="C34" s="16"/>
      <c r="D34" s="89">
        <f aca="true" t="shared" si="11" ref="D34:U34">SUM(D32:D33)</f>
        <v>5880320</v>
      </c>
      <c r="E34" s="89">
        <f t="shared" si="11"/>
        <v>1072749.79</v>
      </c>
      <c r="F34" s="89">
        <f t="shared" si="11"/>
        <v>239309.87</v>
      </c>
      <c r="G34" s="89">
        <f t="shared" si="11"/>
        <v>420994.19</v>
      </c>
      <c r="H34" s="89">
        <f t="shared" si="11"/>
        <v>412445.73</v>
      </c>
      <c r="I34" s="89">
        <f t="shared" si="11"/>
        <v>1630379.03</v>
      </c>
      <c r="J34" s="89">
        <f t="shared" si="11"/>
        <v>701304.9500000001</v>
      </c>
      <c r="K34" s="89">
        <f t="shared" si="11"/>
        <v>548609.06</v>
      </c>
      <c r="L34" s="89">
        <f t="shared" si="11"/>
        <v>380465.02</v>
      </c>
      <c r="M34" s="89">
        <f t="shared" si="11"/>
        <v>2146101.1799999997</v>
      </c>
      <c r="N34" s="89">
        <f t="shared" si="11"/>
        <v>564661.0700000001</v>
      </c>
      <c r="O34" s="89">
        <f t="shared" si="11"/>
        <v>161413.53999999998</v>
      </c>
      <c r="P34" s="89">
        <f t="shared" si="11"/>
        <v>701484.9099999999</v>
      </c>
      <c r="Q34" s="89">
        <f t="shared" si="11"/>
        <v>718541.6599999999</v>
      </c>
      <c r="R34" s="89">
        <f t="shared" si="11"/>
        <v>1427559.52</v>
      </c>
      <c r="S34" s="89">
        <f t="shared" si="11"/>
        <v>1749631.6600000001</v>
      </c>
      <c r="T34" s="89">
        <f t="shared" si="11"/>
        <v>107070</v>
      </c>
      <c r="U34" s="89">
        <f t="shared" si="11"/>
        <v>1856701.6600000001</v>
      </c>
      <c r="V34" s="89">
        <f>SUM(V32:V33)</f>
        <v>372349.94</v>
      </c>
      <c r="W34" s="89">
        <f>SUM(W32:W33)</f>
        <v>1484351.72</v>
      </c>
      <c r="X34" s="90">
        <f>SUM(X32:X33)</f>
        <v>5987390</v>
      </c>
      <c r="Y34" s="12">
        <f t="shared" si="2"/>
        <v>107070</v>
      </c>
      <c r="AA34" s="12"/>
      <c r="AB34" s="12"/>
      <c r="AC34" s="12"/>
      <c r="AD34" s="12"/>
    </row>
    <row r="35" spans="1:30" s="7" customFormat="1" ht="30" customHeight="1">
      <c r="A35" s="44">
        <v>8</v>
      </c>
      <c r="B35" s="88" t="s">
        <v>22</v>
      </c>
      <c r="C35" s="100" t="s">
        <v>6</v>
      </c>
      <c r="D35" s="89">
        <f aca="true" t="shared" si="12" ref="D35:X36">ROUND(D8+D32,2)</f>
        <v>4872390</v>
      </c>
      <c r="E35" s="89">
        <f t="shared" si="12"/>
        <v>917426.6</v>
      </c>
      <c r="F35" s="89">
        <f t="shared" si="12"/>
        <v>182886.3</v>
      </c>
      <c r="G35" s="89">
        <f t="shared" si="12"/>
        <v>395600.01</v>
      </c>
      <c r="H35" s="89">
        <f t="shared" si="12"/>
        <v>338940.29</v>
      </c>
      <c r="I35" s="89">
        <f t="shared" si="12"/>
        <v>1515764.37</v>
      </c>
      <c r="J35" s="89">
        <f t="shared" si="12"/>
        <v>672267.37</v>
      </c>
      <c r="K35" s="89">
        <f t="shared" si="12"/>
        <v>523920.7</v>
      </c>
      <c r="L35" s="89">
        <f t="shared" si="12"/>
        <v>319576.3</v>
      </c>
      <c r="M35" s="89">
        <f t="shared" si="12"/>
        <v>1588109.03</v>
      </c>
      <c r="N35" s="89">
        <f t="shared" si="12"/>
        <v>505861.73</v>
      </c>
      <c r="O35" s="89">
        <f t="shared" si="12"/>
        <v>43305.61</v>
      </c>
      <c r="P35" s="89">
        <f t="shared" si="12"/>
        <v>643443.45</v>
      </c>
      <c r="Q35" s="89">
        <f t="shared" si="12"/>
        <v>395498.24</v>
      </c>
      <c r="R35" s="89">
        <f t="shared" si="12"/>
        <v>1192610.79</v>
      </c>
      <c r="S35" s="89">
        <f t="shared" si="12"/>
        <v>1246588.24</v>
      </c>
      <c r="T35" s="89">
        <f t="shared" si="12"/>
        <v>105990</v>
      </c>
      <c r="U35" s="89">
        <f t="shared" si="12"/>
        <v>1352578.24</v>
      </c>
      <c r="V35" s="89">
        <f t="shared" si="12"/>
        <v>348272.19</v>
      </c>
      <c r="W35" s="89">
        <f t="shared" si="12"/>
        <v>1004306.05</v>
      </c>
      <c r="X35" s="90">
        <f t="shared" si="12"/>
        <v>4978380</v>
      </c>
      <c r="Y35" s="12">
        <f t="shared" si="2"/>
        <v>105990</v>
      </c>
      <c r="AA35" s="12"/>
      <c r="AB35" s="12"/>
      <c r="AC35" s="12"/>
      <c r="AD35" s="12"/>
    </row>
    <row r="36" spans="1:30" s="7" customFormat="1" ht="18" customHeight="1" thickBot="1">
      <c r="A36" s="94"/>
      <c r="B36" s="101"/>
      <c r="C36" s="102" t="s">
        <v>7</v>
      </c>
      <c r="D36" s="103">
        <f t="shared" si="12"/>
        <v>1528470</v>
      </c>
      <c r="E36" s="103">
        <f t="shared" si="12"/>
        <v>260160.48</v>
      </c>
      <c r="F36" s="103">
        <f t="shared" si="12"/>
        <v>161260.86</v>
      </c>
      <c r="G36" s="103">
        <f t="shared" si="12"/>
        <v>25394.18</v>
      </c>
      <c r="H36" s="103">
        <f t="shared" si="12"/>
        <v>73505.44</v>
      </c>
      <c r="I36" s="103">
        <f t="shared" si="12"/>
        <v>250662.84</v>
      </c>
      <c r="J36" s="103">
        <f t="shared" si="12"/>
        <v>75309.99</v>
      </c>
      <c r="K36" s="103">
        <f t="shared" si="12"/>
        <v>114464.13</v>
      </c>
      <c r="L36" s="103">
        <f t="shared" si="12"/>
        <v>60888.72</v>
      </c>
      <c r="M36" s="103">
        <f t="shared" si="12"/>
        <v>703596.68</v>
      </c>
      <c r="N36" s="103">
        <f t="shared" si="12"/>
        <v>81928.88</v>
      </c>
      <c r="O36" s="103">
        <f t="shared" si="12"/>
        <v>155922.46</v>
      </c>
      <c r="P36" s="103">
        <f t="shared" si="12"/>
        <v>132218.96</v>
      </c>
      <c r="Q36" s="103">
        <f t="shared" si="12"/>
        <v>333526.38</v>
      </c>
      <c r="R36" s="103">
        <f t="shared" si="12"/>
        <v>370070.3</v>
      </c>
      <c r="S36" s="103">
        <f t="shared" si="12"/>
        <v>647576.38</v>
      </c>
      <c r="T36" s="103">
        <f t="shared" si="12"/>
        <v>1080</v>
      </c>
      <c r="U36" s="103">
        <f t="shared" si="12"/>
        <v>648656.38</v>
      </c>
      <c r="V36" s="103">
        <f t="shared" si="12"/>
        <v>55210.91</v>
      </c>
      <c r="W36" s="103">
        <f t="shared" si="12"/>
        <v>593445.47</v>
      </c>
      <c r="X36" s="104">
        <f t="shared" si="12"/>
        <v>1529550</v>
      </c>
      <c r="Y36" s="12">
        <f t="shared" si="2"/>
        <v>1080</v>
      </c>
      <c r="AA36" s="12"/>
      <c r="AB36" s="12"/>
      <c r="AC36" s="12"/>
      <c r="AD36" s="12"/>
    </row>
    <row r="37" spans="1:30" s="7" customFormat="1" ht="13.5" thickBot="1">
      <c r="A37" s="105"/>
      <c r="B37" s="106" t="s">
        <v>30</v>
      </c>
      <c r="C37" s="82"/>
      <c r="D37" s="83">
        <f aca="true" t="shared" si="13" ref="D37:U37">D35+D36</f>
        <v>6400860</v>
      </c>
      <c r="E37" s="83">
        <f t="shared" si="13"/>
        <v>1177587.08</v>
      </c>
      <c r="F37" s="83">
        <f t="shared" si="13"/>
        <v>344147.16</v>
      </c>
      <c r="G37" s="83">
        <f t="shared" si="13"/>
        <v>420994.19</v>
      </c>
      <c r="H37" s="83">
        <f t="shared" si="13"/>
        <v>412445.73</v>
      </c>
      <c r="I37" s="83">
        <f t="shared" si="13"/>
        <v>1766427.2100000002</v>
      </c>
      <c r="J37" s="83">
        <f t="shared" si="13"/>
        <v>747577.36</v>
      </c>
      <c r="K37" s="83">
        <f t="shared" si="13"/>
        <v>638384.8300000001</v>
      </c>
      <c r="L37" s="83">
        <f t="shared" si="13"/>
        <v>380465.02</v>
      </c>
      <c r="M37" s="83">
        <f t="shared" si="13"/>
        <v>2291705.71</v>
      </c>
      <c r="N37" s="83">
        <f t="shared" si="13"/>
        <v>587790.61</v>
      </c>
      <c r="O37" s="83">
        <f t="shared" si="13"/>
        <v>199228.07</v>
      </c>
      <c r="P37" s="83">
        <f t="shared" si="13"/>
        <v>775662.4099999999</v>
      </c>
      <c r="Q37" s="83">
        <f t="shared" si="13"/>
        <v>729024.62</v>
      </c>
      <c r="R37" s="83">
        <f t="shared" si="13"/>
        <v>1562681.09</v>
      </c>
      <c r="S37" s="83">
        <f t="shared" si="13"/>
        <v>1894164.62</v>
      </c>
      <c r="T37" s="83">
        <f t="shared" si="13"/>
        <v>107070</v>
      </c>
      <c r="U37" s="83">
        <f t="shared" si="13"/>
        <v>2001234.62</v>
      </c>
      <c r="V37" s="83">
        <f>V35+V36</f>
        <v>403483.1</v>
      </c>
      <c r="W37" s="83">
        <f>W35+W36</f>
        <v>1597751.52</v>
      </c>
      <c r="X37" s="84">
        <f>X35+X36</f>
        <v>6507930</v>
      </c>
      <c r="Y37" s="12">
        <f t="shared" si="2"/>
        <v>107070</v>
      </c>
      <c r="AA37" s="12"/>
      <c r="AB37" s="12"/>
      <c r="AC37" s="12"/>
      <c r="AD37" s="12"/>
    </row>
    <row r="38" spans="1:23" s="23" customFormat="1" ht="12.75">
      <c r="A38" s="20"/>
      <c r="B38" s="21"/>
      <c r="C38" s="22"/>
      <c r="P38" s="85"/>
      <c r="Q38" s="85"/>
      <c r="R38" s="85"/>
      <c r="S38" s="85"/>
      <c r="T38" s="85"/>
      <c r="U38" s="85"/>
      <c r="V38" s="85"/>
      <c r="W38" s="85"/>
    </row>
    <row r="39" spans="1:27" s="23" customFormat="1" ht="12.75">
      <c r="A39" s="20"/>
      <c r="P39" s="85"/>
      <c r="Q39" s="107"/>
      <c r="X39" s="42"/>
      <c r="AA39" s="24"/>
    </row>
    <row r="40" spans="17:27" ht="15.75">
      <c r="Q40" s="107"/>
      <c r="R40" s="2"/>
      <c r="S40" s="2"/>
      <c r="T40" s="2"/>
      <c r="U40" s="2"/>
      <c r="V40" s="48"/>
      <c r="W40" s="48"/>
      <c r="X40" s="43"/>
      <c r="AA40" s="26"/>
    </row>
    <row r="42" ht="15.75">
      <c r="C42" s="3"/>
    </row>
    <row r="43" ht="15.75">
      <c r="C43" s="3"/>
    </row>
  </sheetData>
  <mergeCells count="13">
    <mergeCell ref="A35:A36"/>
    <mergeCell ref="B35:B36"/>
    <mergeCell ref="A20:A22"/>
    <mergeCell ref="B20:B22"/>
    <mergeCell ref="A24:A26"/>
    <mergeCell ref="B24:B26"/>
    <mergeCell ref="A32:A33"/>
    <mergeCell ref="B32:B33"/>
    <mergeCell ref="D3:O3"/>
    <mergeCell ref="A8:A9"/>
    <mergeCell ref="B8:B9"/>
    <mergeCell ref="A15:A16"/>
    <mergeCell ref="B15:B16"/>
  </mergeCells>
  <printOptions/>
  <pageMargins left="0.14" right="0.14" top="0.2" bottom="0.15" header="0.18" footer="0.1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adriana</cp:lastModifiedBy>
  <cp:lastPrinted>2017-12-14T11:53:35Z</cp:lastPrinted>
  <dcterms:created xsi:type="dcterms:W3CDTF">2016-04-27T06:35:09Z</dcterms:created>
  <dcterms:modified xsi:type="dcterms:W3CDTF">2017-12-14T11:53:43Z</dcterms:modified>
  <cp:category/>
  <cp:version/>
  <cp:contentType/>
  <cp:contentStatus/>
</cp:coreProperties>
</file>