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4" activeTab="10"/>
  </bookViews>
  <sheets>
    <sheet name="IAN2019" sheetId="1" r:id="rId1"/>
    <sheet name="febr.2019" sheetId="2" r:id="rId2"/>
    <sheet name="MARTIE 2019" sheetId="3" r:id="rId3"/>
    <sheet name="APRILIE 2019" sheetId="4" r:id="rId4"/>
    <sheet name="MAI 2019 " sheetId="5" r:id="rId5"/>
    <sheet name="IUNIE 2019 " sheetId="6" r:id="rId6"/>
    <sheet name="IULIE 2019" sheetId="7" r:id="rId7"/>
    <sheet name="AUG. 2019" sheetId="8" r:id="rId8"/>
    <sheet name="SEPT. 2019" sheetId="9" r:id="rId9"/>
    <sheet name="OCTOMBRIE 2019" sheetId="10" r:id="rId10"/>
    <sheet name="NOIEMBRIE 2019 " sheetId="11" r:id="rId11"/>
  </sheets>
  <definedNames/>
  <calcPr fullCalcOnLoad="1"/>
</workbook>
</file>

<file path=xl/sharedStrings.xml><?xml version="1.0" encoding="utf-8"?>
<sst xmlns="http://schemas.openxmlformats.org/spreadsheetml/2006/main" count="406" uniqueCount="56">
  <si>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</si>
  <si>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</si>
  <si>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</si>
  <si>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</si>
  <si>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</si>
  <si>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</si>
  <si>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</si>
  <si>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</si>
  <si>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</si>
  <si>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</si>
  <si>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</si>
  <si>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</si>
  <si>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</si>
  <si>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</si>
  <si>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ANGIODEM</t>
  </si>
  <si>
    <t>TESTE COPII</t>
  </si>
  <si>
    <t>TESTE ADULTI</t>
  </si>
  <si>
    <t xml:space="preserve">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</si>
  <si>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</si>
  <si>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IANUARIE 2019</t>
  </si>
  <si>
    <t>OCT.2018</t>
  </si>
  <si>
    <t>AUG.+SEPT2018</t>
  </si>
  <si>
    <t>NOV.2018</t>
  </si>
  <si>
    <t>PLATI FARMACII FEBRUARIE 2019</t>
  </si>
  <si>
    <t>DEC.2018</t>
  </si>
  <si>
    <t>FIBROZA</t>
  </si>
  <si>
    <t>PLATI FARMACII MARTIE 2019</t>
  </si>
  <si>
    <t>IAN.2019</t>
  </si>
  <si>
    <t>NOV.DEC.2018PARTIAL IAN.2019</t>
  </si>
  <si>
    <t>PLATI FARMACII APRILIE 2019</t>
  </si>
  <si>
    <t>IAN.2018</t>
  </si>
  <si>
    <t>PLATI FARMACII MAI 2019</t>
  </si>
  <si>
    <t>FEBR.2019</t>
  </si>
  <si>
    <t>MARTIE2019</t>
  </si>
  <si>
    <t>DIF.IAN+FEBR.+MARTIE 2019</t>
  </si>
  <si>
    <t>PLATI FARMACII IULIE 2019</t>
  </si>
  <si>
    <t>PLATI FARMACII IUNIE 2019</t>
  </si>
  <si>
    <t>APRILIE 2019</t>
  </si>
  <si>
    <t>MARTIE 2019</t>
  </si>
  <si>
    <t>APRILIE2019</t>
  </si>
  <si>
    <t>MAI 2019</t>
  </si>
  <si>
    <t>PLATI FARMACII AUGUST 2019</t>
  </si>
  <si>
    <t>IUNIE 2019</t>
  </si>
  <si>
    <t xml:space="preserve"> MAI 2019</t>
  </si>
  <si>
    <t>TOTAL</t>
  </si>
  <si>
    <t>PLATI FARMACII SEPTEMBRIE 2019</t>
  </si>
  <si>
    <t xml:space="preserve"> IUNIE 2019</t>
  </si>
  <si>
    <t>MAI 2019 partial iunie</t>
  </si>
  <si>
    <t>PLATI FARMACII OCTOMBRIE 2019</t>
  </si>
  <si>
    <t>DIF.IUNIE2019</t>
  </si>
  <si>
    <t>IULIE 2019</t>
  </si>
  <si>
    <t>IULIE 2019 AUGUST 2019</t>
  </si>
  <si>
    <t>PLATI FARMACII NOIEMBRIE 2019</t>
  </si>
  <si>
    <t>IULIE2019</t>
  </si>
  <si>
    <t>AUG. 2019</t>
  </si>
  <si>
    <t>SEPT.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</si>
</sst>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4" fontId="1" fillId="0" borderId="5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7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Border="1" applyAlignment="1">
      <alignment/>
    </xf>
    <xf numFmtId="4" fontId="1" fillId="0" borderId="8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1" fillId="0" borderId="9" xfId="0" applyNumberFormat="1" applyFont="1" applyBorder="1" applyAlignment="1">
      <alignment vertical="top"/>
    </xf>
    <xf numFmtId="4" fontId="1" fillId="0" borderId="9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 wrapText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5" fillId="0" borderId="7" xfId="0" applyNumberFormat="1" applyFont="1" applyBorder="1" applyAlignment="1">
      <alignment/>
    </xf>
    <xf numFmtId="4" fontId="6" fillId="0" borderId="5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" fontId="3" fillId="0" borderId="8" xfId="0" applyNumberFormat="1" applyFont="1" applyBorder="1" applyAlignment="1">
      <alignment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" fontId="4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2" fillId="0" borderId="8" xfId="0" applyNumberFormat="1" applyFont="1" applyBorder="1" applyAlignment="1">
      <alignment vertical="top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6"/>
  <sheetViews>
    <sheetView workbookViewId="0" topLeftCell="A1">
      <selection activeCell="D44" sqref="D44"/>
    </sheetView>
  </sheetViews>
  <sheetFormatPr defaultColWidth="9.140625" defaultRowHeight="12.75"/>
  <cols>
    <col min="1" max="1" width="12.57421875" style="0" customWidth="1"/>
    <col min="2" max="2" width="12.8515625" style="0" customWidth="1"/>
    <col min="5" max="5" width="10.28125" style="0" customWidth="1"/>
    <col min="6" max="6" width="12.421875" style="0" customWidth="1"/>
    <col min="7" max="7" width="10.140625" style="0" customWidth="1"/>
    <col min="8" max="8" width="11.421875" style="0" customWidth="1"/>
    <col min="9" max="9" width="10.140625" style="0" customWidth="1"/>
    <col min="10" max="10" width="10.28125" style="0" customWidth="1"/>
    <col min="11" max="11" width="9.8515625" style="0" customWidth="1"/>
    <col min="12" max="12" width="9.28125" style="0" customWidth="1"/>
    <col min="13" max="13" width="8.28125" style="0" customWidth="1"/>
    <col min="14" max="14" width="9.00390625" style="0" customWidth="1"/>
    <col min="15" max="15" width="7.8515625" style="0" customWidth="1"/>
    <col min="16" max="16" width="10.28125" style="0" customWidth="1"/>
  </cols>
  <sheetData>
    <row r="4" spans="1:16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2"/>
      <c r="C5" s="3" t="s">
        <v>19</v>
      </c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39" thickBot="1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8" t="s">
        <v>16</v>
      </c>
    </row>
    <row r="10" spans="1:16" ht="12" customHeight="1">
      <c r="A10" s="9" t="s">
        <v>21</v>
      </c>
      <c r="B10" s="10">
        <v>12782692.77</v>
      </c>
      <c r="C10" s="11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2" customHeight="1">
      <c r="A11" s="9" t="s">
        <v>20</v>
      </c>
      <c r="B11" s="31"/>
      <c r="C11" s="11"/>
      <c r="D11" s="11"/>
      <c r="E11" s="12">
        <v>848342.02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ht="12" customHeight="1">
      <c r="A12" s="9" t="s">
        <v>20</v>
      </c>
      <c r="B12" s="31"/>
      <c r="C12" s="11"/>
      <c r="D12" s="11"/>
      <c r="E12" s="12"/>
      <c r="F12" s="13">
        <v>173333.44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1:16" ht="12" customHeight="1">
      <c r="A13" s="9" t="s">
        <v>20</v>
      </c>
      <c r="B13" s="31"/>
      <c r="C13" s="11"/>
      <c r="D13" s="11"/>
      <c r="E13" s="12"/>
      <c r="F13" s="13"/>
      <c r="G13" s="13">
        <v>832362.63</v>
      </c>
      <c r="H13" s="13"/>
      <c r="I13" s="13"/>
      <c r="J13" s="13"/>
      <c r="K13" s="13"/>
      <c r="L13" s="13"/>
      <c r="M13" s="13"/>
      <c r="N13" s="13"/>
      <c r="O13" s="13"/>
      <c r="P13" s="14"/>
    </row>
    <row r="14" spans="1:16" ht="12" customHeight="1">
      <c r="A14" s="9" t="s">
        <v>20</v>
      </c>
      <c r="B14" s="31"/>
      <c r="C14" s="11"/>
      <c r="D14" s="11"/>
      <c r="E14" s="12"/>
      <c r="F14" s="13"/>
      <c r="G14" s="13"/>
      <c r="H14" s="13"/>
      <c r="I14" s="13">
        <v>464118.95</v>
      </c>
      <c r="J14" s="13"/>
      <c r="K14" s="13"/>
      <c r="L14" s="13"/>
      <c r="M14" s="13"/>
      <c r="N14" s="13"/>
      <c r="O14" s="13"/>
      <c r="P14" s="14"/>
    </row>
    <row r="15" spans="1:16" ht="12" customHeight="1">
      <c r="A15" s="9" t="s">
        <v>22</v>
      </c>
      <c r="B15" s="31"/>
      <c r="C15" s="11"/>
      <c r="D15" s="11"/>
      <c r="E15" s="12"/>
      <c r="F15" s="13"/>
      <c r="G15" s="13"/>
      <c r="H15" s="13"/>
      <c r="I15" s="13"/>
      <c r="J15" s="13">
        <v>67552.7</v>
      </c>
      <c r="K15" s="13"/>
      <c r="L15" s="13"/>
      <c r="M15" s="13"/>
      <c r="N15" s="13"/>
      <c r="O15" s="13"/>
      <c r="P15" s="14"/>
    </row>
    <row r="16" spans="1:16" ht="12" customHeight="1">
      <c r="A16" s="9" t="s">
        <v>20</v>
      </c>
      <c r="B16" s="31"/>
      <c r="C16" s="11"/>
      <c r="D16" s="11"/>
      <c r="E16" s="12"/>
      <c r="F16" s="13"/>
      <c r="G16" s="13"/>
      <c r="H16" s="13"/>
      <c r="I16" s="13"/>
      <c r="J16" s="13"/>
      <c r="K16" s="13">
        <v>63752.24</v>
      </c>
      <c r="L16" s="13"/>
      <c r="M16" s="13"/>
      <c r="N16" s="13"/>
      <c r="O16" s="13"/>
      <c r="P16" s="14"/>
    </row>
    <row r="17" spans="1:16" ht="15" customHeight="1">
      <c r="A17" s="9" t="s">
        <v>20</v>
      </c>
      <c r="B17" s="15"/>
      <c r="C17" s="15"/>
      <c r="D17" s="15"/>
      <c r="E17" s="16"/>
      <c r="F17" s="17"/>
      <c r="G17" s="17"/>
      <c r="H17" s="17"/>
      <c r="I17" s="17"/>
      <c r="J17" s="17"/>
      <c r="K17" s="17"/>
      <c r="L17" s="17">
        <f>12975.18+7282.32</f>
        <v>20257.5</v>
      </c>
      <c r="M17" s="17"/>
      <c r="N17" s="17"/>
      <c r="O17" s="17"/>
      <c r="P17" s="18"/>
    </row>
    <row r="18" spans="1:16" ht="12.75">
      <c r="A18" s="9" t="s">
        <v>20</v>
      </c>
      <c r="B18" s="15"/>
      <c r="C18" s="15"/>
      <c r="D18" s="15"/>
      <c r="E18" s="10"/>
      <c r="F18" s="19"/>
      <c r="G18" s="19"/>
      <c r="H18" s="17"/>
      <c r="I18" s="17"/>
      <c r="J18" s="17"/>
      <c r="K18" s="17"/>
      <c r="L18" s="17"/>
      <c r="M18" s="17">
        <v>2523.24</v>
      </c>
      <c r="N18" s="17"/>
      <c r="O18" s="17"/>
      <c r="P18" s="18"/>
    </row>
    <row r="19" spans="1:16" ht="12.75" hidden="1">
      <c r="A19" s="9" t="s">
        <v>20</v>
      </c>
      <c r="B19" s="15"/>
      <c r="C19" s="15"/>
      <c r="D19" s="15"/>
      <c r="E19" s="16"/>
      <c r="F19" s="17"/>
      <c r="G19" s="17"/>
      <c r="H19" s="17"/>
      <c r="I19" s="16"/>
      <c r="J19" s="16"/>
      <c r="K19" s="16"/>
      <c r="L19" s="16"/>
      <c r="M19" s="16"/>
      <c r="N19" s="16"/>
      <c r="O19" s="16"/>
      <c r="P19" s="20"/>
    </row>
    <row r="20" spans="1:16" ht="12" customHeight="1" hidden="1">
      <c r="A20" s="9" t="s">
        <v>20</v>
      </c>
      <c r="B20" s="15"/>
      <c r="C20" s="15"/>
      <c r="D20" s="15"/>
      <c r="E20" s="16"/>
      <c r="F20" s="16"/>
      <c r="G20" s="16"/>
      <c r="H20" s="17"/>
      <c r="I20" s="21"/>
      <c r="J20" s="21"/>
      <c r="K20" s="21"/>
      <c r="L20" s="21"/>
      <c r="M20" s="21"/>
      <c r="N20" s="21"/>
      <c r="O20" s="21"/>
      <c r="P20" s="22"/>
    </row>
    <row r="21" spans="1:16" ht="15" customHeight="1" hidden="1">
      <c r="A21" s="9" t="s">
        <v>20</v>
      </c>
      <c r="B21" s="15"/>
      <c r="C21" s="15"/>
      <c r="D21" s="15"/>
      <c r="E21" s="16"/>
      <c r="F21" s="16"/>
      <c r="G21" s="16"/>
      <c r="H21" s="17"/>
      <c r="I21" s="21"/>
      <c r="J21" s="21"/>
      <c r="K21" s="21"/>
      <c r="L21" s="21"/>
      <c r="M21" s="21"/>
      <c r="N21" s="21"/>
      <c r="O21" s="21"/>
      <c r="P21" s="22"/>
    </row>
    <row r="22" spans="1:16" ht="15" customHeight="1">
      <c r="A22" s="9" t="s">
        <v>20</v>
      </c>
      <c r="B22" s="15"/>
      <c r="C22" s="15"/>
      <c r="D22" s="15"/>
      <c r="E22" s="16"/>
      <c r="F22" s="16"/>
      <c r="G22" s="16"/>
      <c r="H22" s="17"/>
      <c r="I22" s="16"/>
      <c r="J22" s="16"/>
      <c r="K22" s="16"/>
      <c r="L22" s="16"/>
      <c r="M22" s="16"/>
      <c r="N22" s="16">
        <v>14631.66</v>
      </c>
      <c r="O22" s="16"/>
      <c r="P22" s="20"/>
    </row>
    <row r="23" spans="1:16" ht="13.5" thickBot="1">
      <c r="A23" s="9" t="s">
        <v>20</v>
      </c>
      <c r="B23" s="15"/>
      <c r="C23" s="15"/>
      <c r="D23" s="15"/>
      <c r="E23" s="16"/>
      <c r="F23" s="16"/>
      <c r="G23" s="16"/>
      <c r="H23" s="17"/>
      <c r="I23" s="21"/>
      <c r="J23" s="21"/>
      <c r="K23" s="21"/>
      <c r="L23" s="21"/>
      <c r="M23" s="21"/>
      <c r="N23" s="21"/>
      <c r="O23" s="21">
        <v>9600</v>
      </c>
      <c r="P23" s="32">
        <v>143616</v>
      </c>
    </row>
    <row r="24" spans="1:16" ht="16.5" customHeight="1" hidden="1">
      <c r="A24" s="9"/>
      <c r="B24" s="15"/>
      <c r="C24" s="15"/>
      <c r="D24" s="15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20"/>
    </row>
    <row r="25" spans="1:16" ht="12.75" customHeight="1" hidden="1">
      <c r="A25" s="9"/>
      <c r="B25" s="15"/>
      <c r="C25" s="15"/>
      <c r="D25" s="15"/>
      <c r="E25" s="16"/>
      <c r="F25" s="16"/>
      <c r="G25" s="16"/>
      <c r="H25" s="17"/>
      <c r="I25" s="16"/>
      <c r="J25" s="16"/>
      <c r="K25" s="16"/>
      <c r="L25" s="16"/>
      <c r="M25" s="16"/>
      <c r="N25" s="16"/>
      <c r="O25" s="16"/>
      <c r="P25" s="20"/>
    </row>
    <row r="26" spans="1:16" ht="17.25" customHeight="1" hidden="1">
      <c r="A26" s="9"/>
      <c r="B26" s="15"/>
      <c r="C26" s="15"/>
      <c r="D26" s="15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20"/>
    </row>
    <row r="27" spans="1:16" ht="15.75" customHeight="1" hidden="1">
      <c r="A27" s="9"/>
      <c r="B27" s="15"/>
      <c r="C27" s="15"/>
      <c r="D27" s="15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20"/>
    </row>
    <row r="28" spans="1:16" ht="15.75" customHeight="1" hidden="1">
      <c r="A28" s="9"/>
      <c r="B28" s="23"/>
      <c r="C28" s="23"/>
      <c r="D28" s="23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24"/>
      <c r="P28" s="26"/>
    </row>
    <row r="29" spans="1:16" ht="13.5" thickBot="1">
      <c r="A29" s="27" t="s">
        <v>17</v>
      </c>
      <c r="B29" s="28">
        <f aca="true" t="shared" si="0" ref="B29:G29">SUM(B10:B28)</f>
        <v>12782692.77</v>
      </c>
      <c r="C29" s="29">
        <f t="shared" si="0"/>
        <v>0</v>
      </c>
      <c r="D29" s="29">
        <f t="shared" si="0"/>
        <v>0</v>
      </c>
      <c r="E29" s="29">
        <f t="shared" si="0"/>
        <v>848342.02</v>
      </c>
      <c r="F29" s="29">
        <f t="shared" si="0"/>
        <v>173333.44</v>
      </c>
      <c r="G29" s="29">
        <f t="shared" si="0"/>
        <v>832362.63</v>
      </c>
      <c r="H29" s="6">
        <f>E29+F29+G29</f>
        <v>1854038.0899999999</v>
      </c>
      <c r="I29" s="6">
        <f aca="true" t="shared" si="1" ref="I29:P29">SUM(I10:I28)</f>
        <v>464118.95</v>
      </c>
      <c r="J29" s="6">
        <f t="shared" si="1"/>
        <v>67552.7</v>
      </c>
      <c r="K29" s="6">
        <f t="shared" si="1"/>
        <v>63752.24</v>
      </c>
      <c r="L29" s="6">
        <f t="shared" si="1"/>
        <v>20257.5</v>
      </c>
      <c r="M29" s="6">
        <f t="shared" si="1"/>
        <v>2523.24</v>
      </c>
      <c r="N29" s="6">
        <f t="shared" si="1"/>
        <v>14631.66</v>
      </c>
      <c r="O29" s="6">
        <f t="shared" si="1"/>
        <v>9600</v>
      </c>
      <c r="P29" s="30">
        <f t="shared" si="1"/>
        <v>143616</v>
      </c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2.75">
      <c r="H33" s="2"/>
    </row>
    <row r="34" spans="6:7" ht="12.75">
      <c r="F34" s="2"/>
      <c r="G34" s="2"/>
    </row>
    <row r="35" spans="3:8" ht="12.75">
      <c r="C35" s="2"/>
      <c r="D35" s="2"/>
      <c r="E35" s="2"/>
      <c r="F35" s="2"/>
      <c r="G35" s="2"/>
      <c r="H35" s="2"/>
    </row>
    <row r="36" spans="6:7" ht="12.75">
      <c r="F36" s="2"/>
      <c r="G36" s="2"/>
    </row>
    <row r="37" spans="3:8" ht="12.75">
      <c r="C37" s="2"/>
      <c r="D37" s="2"/>
      <c r="E37" s="2"/>
      <c r="F37" s="2"/>
      <c r="G37" s="2"/>
      <c r="H37" s="2"/>
    </row>
    <row r="38" spans="4:7" ht="12.75">
      <c r="D38" s="2"/>
      <c r="F38" s="2"/>
      <c r="G38" s="2"/>
    </row>
    <row r="39" spans="5:8" ht="12.75">
      <c r="E39" s="2"/>
      <c r="F39" s="2"/>
      <c r="G39" s="2"/>
      <c r="H39" s="2"/>
    </row>
    <row r="40" ht="12.75">
      <c r="F40" s="33"/>
    </row>
    <row r="41" spans="6:11" ht="12.75">
      <c r="F41" s="2"/>
      <c r="G41" s="2"/>
      <c r="H41" s="2"/>
      <c r="K41" t="s">
        <v>18</v>
      </c>
    </row>
    <row r="42" ht="12.75">
      <c r="F42" s="2"/>
    </row>
    <row r="46" ht="12.75">
      <c r="F46" s="2"/>
    </row>
  </sheetData>
  <printOptions/>
  <pageMargins left="0.15748031496062992" right="0" top="0" bottom="0" header="0.5118110236220472" footer="0.5118110236220472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K46" sqref="K46"/>
    </sheetView>
  </sheetViews>
  <sheetFormatPr defaultColWidth="9.140625" defaultRowHeight="12.75"/>
  <cols>
    <col min="1" max="1" width="10.140625" style="68" customWidth="1"/>
    <col min="2" max="2" width="9.851562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9.8515625" style="68" customWidth="1"/>
    <col min="7" max="7" width="8.421875" style="68" customWidth="1"/>
    <col min="8" max="8" width="10.00390625" style="68" customWidth="1"/>
    <col min="9" max="9" width="10.140625" style="68" customWidth="1"/>
    <col min="10" max="10" width="9.28125" style="68" customWidth="1"/>
    <col min="11" max="11" width="10.00390625" style="68" bestFit="1" customWidth="1"/>
    <col min="12" max="12" width="9.28125" style="68" customWidth="1"/>
    <col min="13" max="13" width="8.28125" style="68" customWidth="1"/>
    <col min="14" max="14" width="9.574218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8" width="10.8515625" style="68" hidden="1" customWidth="1"/>
    <col min="19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48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8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  <c r="R9" s="102" t="s">
        <v>44</v>
      </c>
    </row>
    <row r="10" spans="1:18" ht="34.5" customHeight="1">
      <c r="A10" s="65" t="s">
        <v>49</v>
      </c>
      <c r="B10" s="106">
        <v>2413633.21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103"/>
    </row>
    <row r="11" spans="1:18" ht="33" customHeight="1">
      <c r="A11" s="65" t="s">
        <v>51</v>
      </c>
      <c r="B11" s="78"/>
      <c r="C11" s="74">
        <f>206029.92+198021.45</f>
        <v>404051.37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104"/>
    </row>
    <row r="12" spans="1:18" ht="12" customHeight="1">
      <c r="A12" s="65" t="s">
        <v>50</v>
      </c>
      <c r="B12" s="78"/>
      <c r="C12" s="74"/>
      <c r="D12" s="74">
        <v>29748.64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104"/>
    </row>
    <row r="13" spans="1:18" ht="12" customHeight="1">
      <c r="A13" s="65" t="s">
        <v>50</v>
      </c>
      <c r="B13" s="78"/>
      <c r="C13" s="74"/>
      <c r="D13" s="74"/>
      <c r="E13" s="75">
        <v>1014200.79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104"/>
    </row>
    <row r="14" spans="1:18" ht="12" customHeight="1">
      <c r="A14" s="65" t="s">
        <v>50</v>
      </c>
      <c r="B14" s="78"/>
      <c r="C14" s="74"/>
      <c r="D14" s="74"/>
      <c r="E14" s="75"/>
      <c r="F14" s="76">
        <v>184357.19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104"/>
    </row>
    <row r="15" spans="1:18" ht="12" customHeight="1">
      <c r="A15" s="65" t="s">
        <v>50</v>
      </c>
      <c r="B15" s="78"/>
      <c r="C15" s="74"/>
      <c r="D15" s="74"/>
      <c r="E15" s="75"/>
      <c r="F15" s="76"/>
      <c r="G15" s="76">
        <f>996832.02</f>
        <v>996832.02</v>
      </c>
      <c r="H15" s="76"/>
      <c r="I15" s="76">
        <v>707306.71</v>
      </c>
      <c r="J15" s="76">
        <v>141154.35</v>
      </c>
      <c r="K15" s="76"/>
      <c r="L15" s="76"/>
      <c r="M15" s="76"/>
      <c r="N15" s="76"/>
      <c r="O15" s="76"/>
      <c r="P15" s="76"/>
      <c r="Q15" s="77"/>
      <c r="R15" s="104"/>
    </row>
    <row r="16" spans="1:18" ht="12" customHeight="1">
      <c r="A16" s="65" t="s">
        <v>50</v>
      </c>
      <c r="B16" s="78"/>
      <c r="C16" s="74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104"/>
    </row>
    <row r="17" spans="1:18" ht="15" customHeight="1">
      <c r="A17" s="65" t="s">
        <v>50</v>
      </c>
      <c r="B17" s="79"/>
      <c r="C17" s="79"/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  <c r="R17" s="104"/>
    </row>
    <row r="18" spans="1:18" ht="15" customHeight="1">
      <c r="A18" s="65" t="s">
        <v>50</v>
      </c>
      <c r="B18" s="79"/>
      <c r="C18" s="79"/>
      <c r="D18" s="79"/>
      <c r="E18" s="80"/>
      <c r="F18" s="81"/>
      <c r="G18" s="81"/>
      <c r="H18" s="81"/>
      <c r="I18" s="81"/>
      <c r="J18" s="81"/>
      <c r="K18" s="81">
        <v>80389.78</v>
      </c>
      <c r="L18" s="81"/>
      <c r="M18" s="81"/>
      <c r="N18" s="81"/>
      <c r="O18" s="81"/>
      <c r="P18" s="81"/>
      <c r="Q18" s="82"/>
      <c r="R18" s="104"/>
    </row>
    <row r="19" spans="1:18" ht="15" customHeight="1">
      <c r="A19" s="65" t="s">
        <v>50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>
        <v>23185.23</v>
      </c>
      <c r="M19" s="81"/>
      <c r="N19" s="81"/>
      <c r="O19" s="81"/>
      <c r="P19" s="81"/>
      <c r="Q19" s="82"/>
      <c r="R19" s="104"/>
    </row>
    <row r="20" spans="1:18" ht="11.25">
      <c r="A20" s="65" t="s">
        <v>50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>
        <v>3076.01</v>
      </c>
      <c r="N20" s="81"/>
      <c r="O20" s="81"/>
      <c r="P20" s="81"/>
      <c r="Q20" s="82"/>
      <c r="R20" s="104"/>
    </row>
    <row r="21" spans="1:18" ht="11.25" hidden="1">
      <c r="A21" s="65" t="s">
        <v>50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  <c r="R21" s="104"/>
    </row>
    <row r="22" spans="1:18" ht="12" customHeight="1" hidden="1">
      <c r="A22" s="65" t="s">
        <v>50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  <c r="R22" s="104"/>
    </row>
    <row r="23" spans="1:18" ht="15" customHeight="1" hidden="1">
      <c r="A23" s="65" t="s">
        <v>50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  <c r="R23" s="104"/>
    </row>
    <row r="24" spans="1:18" ht="15" customHeight="1">
      <c r="A24" s="65" t="s">
        <v>50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107">
        <v>113150.7</v>
      </c>
      <c r="O24" s="107">
        <v>10338.57</v>
      </c>
      <c r="P24" s="85"/>
      <c r="Q24" s="86"/>
      <c r="R24" s="104"/>
    </row>
    <row r="25" spans="1:18" ht="15" customHeight="1">
      <c r="A25" s="65" t="s">
        <v>50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>
        <v>7500</v>
      </c>
      <c r="Q25" s="84"/>
      <c r="R25" s="104"/>
    </row>
    <row r="26" spans="1:18" ht="12" thickBot="1">
      <c r="A26" s="65" t="s">
        <v>50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/>
      <c r="Q26" s="87">
        <v>152214.18</v>
      </c>
      <c r="R26" s="104"/>
    </row>
    <row r="27" spans="1:18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  <c r="R27" s="104"/>
    </row>
    <row r="28" spans="1:18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  <c r="R28" s="104"/>
    </row>
    <row r="29" spans="1:18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  <c r="R29" s="104"/>
    </row>
    <row r="30" spans="1:18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  <c r="R30" s="104"/>
    </row>
    <row r="31" spans="1:18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  <c r="R31" s="104"/>
    </row>
    <row r="32" spans="1:18" ht="12" thickBot="1">
      <c r="A32" s="92" t="s">
        <v>17</v>
      </c>
      <c r="B32" s="93">
        <f aca="true" t="shared" si="0" ref="B32:G32">SUM(B10:B31)</f>
        <v>2413633.21</v>
      </c>
      <c r="C32" s="94">
        <f t="shared" si="0"/>
        <v>404051.37</v>
      </c>
      <c r="D32" s="94">
        <f t="shared" si="0"/>
        <v>29748.64</v>
      </c>
      <c r="E32" s="94">
        <f t="shared" si="0"/>
        <v>1014200.79</v>
      </c>
      <c r="F32" s="94">
        <f t="shared" si="0"/>
        <v>184357.19</v>
      </c>
      <c r="G32" s="94">
        <f t="shared" si="0"/>
        <v>996832.02</v>
      </c>
      <c r="H32" s="71">
        <f>E32+F32+G32</f>
        <v>2195390</v>
      </c>
      <c r="I32" s="71">
        <f aca="true" t="shared" si="1" ref="I32:Q32">SUM(I10:I31)</f>
        <v>707306.71</v>
      </c>
      <c r="J32" s="71">
        <f t="shared" si="1"/>
        <v>141154.35</v>
      </c>
      <c r="K32" s="71">
        <f t="shared" si="1"/>
        <v>80389.78</v>
      </c>
      <c r="L32" s="71">
        <f t="shared" si="1"/>
        <v>23185.23</v>
      </c>
      <c r="M32" s="71">
        <f t="shared" si="1"/>
        <v>3076.01</v>
      </c>
      <c r="N32" s="71">
        <f t="shared" si="1"/>
        <v>113150.7</v>
      </c>
      <c r="O32" s="71">
        <f t="shared" si="1"/>
        <v>10338.57</v>
      </c>
      <c r="P32" s="71">
        <f t="shared" si="1"/>
        <v>7500</v>
      </c>
      <c r="Q32" s="72">
        <f t="shared" si="1"/>
        <v>152214.18</v>
      </c>
      <c r="R32" s="105">
        <f>B32+C32+D32+H32+I32+J32+K32+L32+M32+N32+O32+P32+Q32</f>
        <v>6281138.750000001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18" ht="11.25">
      <c r="F37" s="67"/>
      <c r="G37" s="67"/>
      <c r="K37" s="67"/>
      <c r="R37" s="67"/>
    </row>
    <row r="38" spans="3:8" ht="11.25">
      <c r="C38" s="67"/>
      <c r="D38" s="67"/>
      <c r="E38" s="67"/>
      <c r="F38" s="67"/>
      <c r="G38" s="67"/>
      <c r="H38" s="67"/>
    </row>
    <row r="39" spans="6:11" ht="11.25">
      <c r="F39" s="67"/>
      <c r="G39" s="67"/>
      <c r="K39" s="67"/>
    </row>
    <row r="40" spans="6:11" ht="11.25">
      <c r="F40" s="67"/>
      <c r="G40" s="67"/>
      <c r="I40" s="67"/>
      <c r="K40" s="67"/>
    </row>
    <row r="41" spans="6:9" ht="11.25">
      <c r="F41" s="67"/>
      <c r="G41" s="67"/>
      <c r="H41" s="67"/>
      <c r="I41" s="67"/>
    </row>
    <row r="42" spans="6:8" ht="11.25">
      <c r="F42" s="67"/>
      <c r="H42" s="67"/>
    </row>
    <row r="43" ht="11.25">
      <c r="K43" s="67"/>
    </row>
    <row r="45" ht="11.25">
      <c r="G45" s="67"/>
    </row>
    <row r="46" spans="6:9" ht="11.25">
      <c r="F46" s="67"/>
      <c r="I46" s="67"/>
    </row>
    <row r="50" ht="11.25">
      <c r="G50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50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10.140625" style="68" customWidth="1"/>
    <col min="2" max="2" width="9.851562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9.8515625" style="68" customWidth="1"/>
    <col min="7" max="7" width="8.421875" style="68" customWidth="1"/>
    <col min="8" max="8" width="10.421875" style="68" customWidth="1"/>
    <col min="9" max="9" width="10.140625" style="68" customWidth="1"/>
    <col min="10" max="10" width="9.28125" style="68" customWidth="1"/>
    <col min="11" max="11" width="10.00390625" style="68" bestFit="1" customWidth="1"/>
    <col min="12" max="12" width="9.28125" style="68" customWidth="1"/>
    <col min="13" max="13" width="8.28125" style="68" customWidth="1"/>
    <col min="14" max="14" width="9.574218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8" width="10.8515625" style="68" hidden="1" customWidth="1"/>
    <col min="19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52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8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  <c r="R9" s="102" t="s">
        <v>44</v>
      </c>
    </row>
    <row r="10" spans="1:18" ht="34.5" customHeight="1">
      <c r="A10" s="65" t="s">
        <v>53</v>
      </c>
      <c r="B10" s="106">
        <v>7085376.06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103"/>
    </row>
    <row r="11" spans="1:18" ht="33" customHeight="1">
      <c r="A11" s="65" t="s">
        <v>55</v>
      </c>
      <c r="B11" s="78"/>
      <c r="C11" s="74">
        <v>199127.21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104"/>
    </row>
    <row r="12" spans="1:18" ht="12" customHeight="1">
      <c r="A12" s="65" t="s">
        <v>54</v>
      </c>
      <c r="B12" s="78"/>
      <c r="C12" s="74"/>
      <c r="D12" s="74">
        <v>0</v>
      </c>
      <c r="E12" s="75">
        <v>904284.3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104"/>
    </row>
    <row r="13" spans="1:18" ht="12" customHeight="1">
      <c r="A13" s="65" t="s">
        <v>54</v>
      </c>
      <c r="B13" s="78"/>
      <c r="C13" s="74"/>
      <c r="D13" s="74"/>
      <c r="E13" s="75"/>
      <c r="F13" s="76">
        <v>150581.84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104"/>
    </row>
    <row r="14" spans="1:18" ht="12" customHeight="1">
      <c r="A14" s="65" t="s">
        <v>54</v>
      </c>
      <c r="B14" s="78"/>
      <c r="C14" s="74"/>
      <c r="D14" s="74"/>
      <c r="E14" s="75"/>
      <c r="F14" s="76"/>
      <c r="G14" s="76">
        <v>896763.86</v>
      </c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104"/>
    </row>
    <row r="15" spans="1:18" ht="12" customHeight="1">
      <c r="A15" s="65" t="s">
        <v>54</v>
      </c>
      <c r="B15" s="78"/>
      <c r="C15" s="74"/>
      <c r="D15" s="74"/>
      <c r="E15" s="75"/>
      <c r="F15" s="76"/>
      <c r="G15" s="76"/>
      <c r="H15" s="76"/>
      <c r="I15" s="76">
        <v>552703.72</v>
      </c>
      <c r="J15" s="76"/>
      <c r="K15" s="76"/>
      <c r="L15" s="76"/>
      <c r="M15" s="76"/>
      <c r="N15" s="76"/>
      <c r="O15" s="76"/>
      <c r="P15" s="76"/>
      <c r="Q15" s="77"/>
      <c r="R15" s="104"/>
    </row>
    <row r="16" spans="1:18" ht="12" customHeight="1">
      <c r="A16" s="65" t="s">
        <v>54</v>
      </c>
      <c r="B16" s="78"/>
      <c r="C16" s="74"/>
      <c r="D16" s="74"/>
      <c r="E16" s="75"/>
      <c r="F16" s="76"/>
      <c r="G16" s="76"/>
      <c r="H16" s="76"/>
      <c r="I16" s="76"/>
      <c r="J16" s="76">
        <v>141154.35</v>
      </c>
      <c r="K16" s="76"/>
      <c r="L16" s="76"/>
      <c r="M16" s="76"/>
      <c r="N16" s="76"/>
      <c r="O16" s="76"/>
      <c r="P16" s="76"/>
      <c r="Q16" s="77"/>
      <c r="R16" s="104"/>
    </row>
    <row r="17" spans="1:18" ht="15" customHeight="1">
      <c r="A17" s="65" t="s">
        <v>54</v>
      </c>
      <c r="B17" s="79"/>
      <c r="C17" s="79"/>
      <c r="D17" s="79"/>
      <c r="E17" s="80"/>
      <c r="F17" s="81"/>
      <c r="G17" s="81"/>
      <c r="H17" s="81"/>
      <c r="I17" s="81"/>
      <c r="J17" s="81"/>
      <c r="K17" s="81">
        <v>45115.76</v>
      </c>
      <c r="L17" s="81">
        <f>11511.76</f>
        <v>11511.76</v>
      </c>
      <c r="M17" s="81"/>
      <c r="N17" s="81"/>
      <c r="O17" s="81"/>
      <c r="P17" s="81"/>
      <c r="Q17" s="82"/>
      <c r="R17" s="104"/>
    </row>
    <row r="18" spans="1:18" ht="15" customHeight="1">
      <c r="A18" s="65" t="s">
        <v>54</v>
      </c>
      <c r="B18" s="79"/>
      <c r="C18" s="79"/>
      <c r="D18" s="79"/>
      <c r="E18" s="80"/>
      <c r="F18" s="81"/>
      <c r="G18" s="81"/>
      <c r="H18" s="81"/>
      <c r="I18" s="81"/>
      <c r="J18" s="81"/>
      <c r="K18" s="81"/>
      <c r="L18" s="81"/>
      <c r="M18" s="81">
        <v>3076.01</v>
      </c>
      <c r="N18" s="81">
        <v>45260.28</v>
      </c>
      <c r="O18" s="81"/>
      <c r="P18" s="81"/>
      <c r="Q18" s="82"/>
      <c r="R18" s="104"/>
    </row>
    <row r="19" spans="1:18" ht="15" customHeight="1">
      <c r="A19" s="65" t="s">
        <v>54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1">
        <v>0</v>
      </c>
      <c r="P19" s="81"/>
      <c r="Q19" s="82"/>
      <c r="R19" s="104"/>
    </row>
    <row r="20" spans="1:18" ht="11.25">
      <c r="A20" s="65" t="s">
        <v>54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/>
      <c r="N20" s="81"/>
      <c r="O20" s="81"/>
      <c r="P20" s="81">
        <v>8640</v>
      </c>
      <c r="Q20" s="82"/>
      <c r="R20" s="104"/>
    </row>
    <row r="21" spans="1:18" ht="11.25" hidden="1">
      <c r="A21" s="65" t="s">
        <v>54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  <c r="R21" s="104"/>
    </row>
    <row r="22" spans="1:18" ht="12" customHeight="1" hidden="1">
      <c r="A22" s="65" t="s">
        <v>54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  <c r="R22" s="104"/>
    </row>
    <row r="23" spans="1:18" ht="15" customHeight="1" hidden="1">
      <c r="A23" s="65" t="s">
        <v>54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  <c r="R23" s="104"/>
    </row>
    <row r="24" spans="1:18" ht="15" customHeight="1">
      <c r="A24" s="65" t="s">
        <v>54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107"/>
      <c r="O24" s="107"/>
      <c r="P24" s="85"/>
      <c r="Q24" s="86">
        <v>130434</v>
      </c>
      <c r="R24" s="104"/>
    </row>
    <row r="25" spans="1:18" ht="15" customHeight="1">
      <c r="A25" s="65" t="s">
        <v>54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4"/>
      <c r="R25" s="104"/>
    </row>
    <row r="26" spans="1:18" ht="12" thickBot="1">
      <c r="A26" s="65" t="s">
        <v>54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/>
      <c r="Q26" s="87"/>
      <c r="R26" s="104"/>
    </row>
    <row r="27" spans="1:18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  <c r="R27" s="104"/>
    </row>
    <row r="28" spans="1:18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  <c r="R28" s="104"/>
    </row>
    <row r="29" spans="1:18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  <c r="R29" s="104"/>
    </row>
    <row r="30" spans="1:18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  <c r="R30" s="104"/>
    </row>
    <row r="31" spans="1:18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  <c r="R31" s="104"/>
    </row>
    <row r="32" spans="1:18" ht="12" thickBot="1">
      <c r="A32" s="92" t="s">
        <v>17</v>
      </c>
      <c r="B32" s="93">
        <f aca="true" t="shared" si="0" ref="B32:G32">SUM(B10:B31)</f>
        <v>7085376.06</v>
      </c>
      <c r="C32" s="94">
        <f t="shared" si="0"/>
        <v>199127.21</v>
      </c>
      <c r="D32" s="94">
        <f t="shared" si="0"/>
        <v>0</v>
      </c>
      <c r="E32" s="94">
        <f t="shared" si="0"/>
        <v>904284.3</v>
      </c>
      <c r="F32" s="94">
        <f t="shared" si="0"/>
        <v>150581.84</v>
      </c>
      <c r="G32" s="94">
        <f t="shared" si="0"/>
        <v>896763.86</v>
      </c>
      <c r="H32" s="71">
        <f>E32+F32+G32</f>
        <v>1951630</v>
      </c>
      <c r="I32" s="71">
        <f aca="true" t="shared" si="1" ref="I32:Q32">SUM(I10:I31)</f>
        <v>552703.72</v>
      </c>
      <c r="J32" s="71">
        <f t="shared" si="1"/>
        <v>141154.35</v>
      </c>
      <c r="K32" s="71">
        <f t="shared" si="1"/>
        <v>45115.76</v>
      </c>
      <c r="L32" s="71">
        <f t="shared" si="1"/>
        <v>11511.76</v>
      </c>
      <c r="M32" s="71">
        <f t="shared" si="1"/>
        <v>3076.01</v>
      </c>
      <c r="N32" s="71">
        <f t="shared" si="1"/>
        <v>45260.28</v>
      </c>
      <c r="O32" s="71">
        <f t="shared" si="1"/>
        <v>0</v>
      </c>
      <c r="P32" s="71">
        <f t="shared" si="1"/>
        <v>8640</v>
      </c>
      <c r="Q32" s="72">
        <f t="shared" si="1"/>
        <v>130434</v>
      </c>
      <c r="R32" s="105">
        <f>B32+C32+D32+H32+I32+J32+K32+L32+M32+N32+O32+P32+Q32</f>
        <v>10174029.149999999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18" ht="11.25">
      <c r="F37" s="67"/>
      <c r="G37" s="67"/>
      <c r="H37" s="67"/>
      <c r="K37" s="67"/>
      <c r="R37" s="67"/>
    </row>
    <row r="38" spans="3:8" ht="11.25">
      <c r="C38" s="67"/>
      <c r="D38" s="67"/>
      <c r="E38" s="67"/>
      <c r="F38" s="67"/>
      <c r="G38" s="67"/>
      <c r="H38" s="67"/>
    </row>
    <row r="39" spans="6:11" ht="11.25">
      <c r="F39" s="67"/>
      <c r="G39" s="67"/>
      <c r="K39" s="67"/>
    </row>
    <row r="40" spans="6:11" ht="11.25">
      <c r="F40" s="67"/>
      <c r="G40" s="67"/>
      <c r="H40" s="67"/>
      <c r="I40" s="67"/>
      <c r="K40" s="67"/>
    </row>
    <row r="41" spans="6:9" ht="11.25">
      <c r="F41" s="67"/>
      <c r="G41" s="67"/>
      <c r="H41" s="67"/>
      <c r="I41" s="67"/>
    </row>
    <row r="42" spans="6:8" ht="11.25">
      <c r="F42" s="67"/>
      <c r="H42" s="67"/>
    </row>
    <row r="43" ht="11.25">
      <c r="K43" s="67"/>
    </row>
    <row r="44" ht="11.25">
      <c r="H44" s="67"/>
    </row>
    <row r="45" ht="11.25">
      <c r="G45" s="67"/>
    </row>
    <row r="46" spans="6:9" ht="12.75">
      <c r="F46" s="67"/>
      <c r="H46" s="108"/>
      <c r="I46" s="67"/>
    </row>
    <row r="49" ht="11.25">
      <c r="H49" s="67"/>
    </row>
    <row r="50" ht="11.25">
      <c r="G50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6"/>
  <sheetViews>
    <sheetView workbookViewId="0" topLeftCell="A1">
      <selection activeCell="G34" sqref="G34"/>
    </sheetView>
  </sheetViews>
  <sheetFormatPr defaultColWidth="9.140625" defaultRowHeight="12.75"/>
  <cols>
    <col min="1" max="1" width="10.7109375" style="36" customWidth="1"/>
    <col min="2" max="2" width="11.421875" style="36" customWidth="1"/>
    <col min="3" max="3" width="10.140625" style="36" bestFit="1" customWidth="1"/>
    <col min="4" max="4" width="9.140625" style="36" customWidth="1"/>
    <col min="5" max="5" width="10.57421875" style="36" customWidth="1"/>
    <col min="6" max="6" width="10.421875" style="36" customWidth="1"/>
    <col min="7" max="7" width="9.57421875" style="36" customWidth="1"/>
    <col min="8" max="8" width="11.421875" style="36" customWidth="1"/>
    <col min="9" max="9" width="10.140625" style="36" customWidth="1"/>
    <col min="10" max="10" width="10.00390625" style="36" customWidth="1"/>
    <col min="11" max="11" width="9.8515625" style="36" customWidth="1"/>
    <col min="12" max="12" width="9.28125" style="36" customWidth="1"/>
    <col min="13" max="13" width="8.28125" style="36" customWidth="1"/>
    <col min="14" max="15" width="9.00390625" style="36" customWidth="1"/>
    <col min="16" max="16" width="7.8515625" style="36" customWidth="1"/>
    <col min="17" max="17" width="9.57421875" style="36" customWidth="1"/>
    <col min="18" max="16384" width="9.140625" style="36" customWidth="1"/>
  </cols>
  <sheetData>
    <row r="4" spans="1:17" ht="12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ht="12">
      <c r="B5" s="35"/>
      <c r="C5" s="37" t="s">
        <v>23</v>
      </c>
      <c r="D5" s="37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 ht="12">
      <c r="B6" s="35"/>
      <c r="C6" s="35"/>
      <c r="D6" s="35"/>
      <c r="E6" s="35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ht="1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ht="12.75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36.75" thickBot="1">
      <c r="A9" s="38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  <c r="H9" s="39" t="s">
        <v>8</v>
      </c>
      <c r="I9" s="39" t="s">
        <v>9</v>
      </c>
      <c r="J9" s="39" t="s">
        <v>10</v>
      </c>
      <c r="K9" s="39" t="s">
        <v>11</v>
      </c>
      <c r="L9" s="39" t="s">
        <v>12</v>
      </c>
      <c r="M9" s="39" t="s">
        <v>13</v>
      </c>
      <c r="N9" s="39" t="s">
        <v>14</v>
      </c>
      <c r="O9" s="39" t="s">
        <v>25</v>
      </c>
      <c r="P9" s="39" t="s">
        <v>15</v>
      </c>
      <c r="Q9" s="40" t="s">
        <v>16</v>
      </c>
    </row>
    <row r="10" spans="1:17" ht="12" customHeight="1">
      <c r="A10" s="41" t="s">
        <v>20</v>
      </c>
      <c r="B10" s="42">
        <v>7329164.33</v>
      </c>
      <c r="C10" s="43"/>
      <c r="D10" s="43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7" ht="12" customHeight="1">
      <c r="A11" s="41" t="s">
        <v>22</v>
      </c>
      <c r="B11" s="47"/>
      <c r="C11" s="48"/>
      <c r="D11" s="43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ht="12" customHeight="1">
      <c r="A12" s="41" t="s">
        <v>22</v>
      </c>
      <c r="B12" s="47"/>
      <c r="C12" s="43"/>
      <c r="D12" s="43">
        <v>24491.72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2" customHeight="1">
      <c r="A13" s="41" t="s">
        <v>22</v>
      </c>
      <c r="B13" s="47"/>
      <c r="C13" s="43"/>
      <c r="D13" s="43"/>
      <c r="E13" s="44">
        <v>802425.88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2" customHeight="1">
      <c r="A14" s="41" t="s">
        <v>22</v>
      </c>
      <c r="B14" s="47"/>
      <c r="C14" s="43"/>
      <c r="D14" s="43"/>
      <c r="E14" s="44"/>
      <c r="F14" s="45">
        <v>155084.18</v>
      </c>
      <c r="G14" s="45">
        <v>814956.48</v>
      </c>
      <c r="H14" s="45"/>
      <c r="I14" s="45">
        <v>472760.22</v>
      </c>
      <c r="J14" s="45"/>
      <c r="K14" s="45"/>
      <c r="L14" s="45"/>
      <c r="M14" s="45"/>
      <c r="N14" s="45"/>
      <c r="O14" s="45"/>
      <c r="P14" s="45"/>
      <c r="Q14" s="46"/>
    </row>
    <row r="15" spans="1:17" ht="12" customHeight="1">
      <c r="A15" s="41" t="s">
        <v>24</v>
      </c>
      <c r="B15" s="47"/>
      <c r="C15" s="43"/>
      <c r="D15" s="43"/>
      <c r="E15" s="44"/>
      <c r="F15" s="45"/>
      <c r="G15" s="45"/>
      <c r="H15" s="45"/>
      <c r="I15" s="45"/>
      <c r="J15" s="45">
        <v>67552.7</v>
      </c>
      <c r="K15" s="45"/>
      <c r="L15" s="45"/>
      <c r="M15" s="45"/>
      <c r="N15" s="45"/>
      <c r="O15" s="45"/>
      <c r="P15" s="45"/>
      <c r="Q15" s="46"/>
    </row>
    <row r="16" spans="1:17" ht="12" customHeight="1">
      <c r="A16" s="41" t="s">
        <v>22</v>
      </c>
      <c r="B16" s="47"/>
      <c r="C16" s="43"/>
      <c r="D16" s="43"/>
      <c r="E16" s="44"/>
      <c r="F16" s="45"/>
      <c r="G16" s="45"/>
      <c r="H16" s="45"/>
      <c r="I16" s="45"/>
      <c r="J16" s="45"/>
      <c r="K16" s="45">
        <v>45106.29</v>
      </c>
      <c r="L16" s="45"/>
      <c r="M16" s="45"/>
      <c r="N16" s="45"/>
      <c r="O16" s="45"/>
      <c r="P16" s="45"/>
      <c r="Q16" s="46"/>
    </row>
    <row r="17" spans="1:17" ht="15" customHeight="1">
      <c r="A17" s="41" t="s">
        <v>22</v>
      </c>
      <c r="B17" s="49"/>
      <c r="C17" s="49"/>
      <c r="D17" s="49"/>
      <c r="E17" s="50"/>
      <c r="F17" s="51"/>
      <c r="G17" s="51"/>
      <c r="H17" s="51"/>
      <c r="I17" s="51"/>
      <c r="J17" s="51"/>
      <c r="K17" s="51"/>
      <c r="L17" s="51">
        <f>8675.09+2982.23</f>
        <v>11657.32</v>
      </c>
      <c r="M17" s="51"/>
      <c r="N17" s="51"/>
      <c r="O17" s="51"/>
      <c r="P17" s="51"/>
      <c r="Q17" s="52"/>
    </row>
    <row r="18" spans="1:17" ht="12">
      <c r="A18" s="41" t="s">
        <v>22</v>
      </c>
      <c r="B18" s="49"/>
      <c r="C18" s="49"/>
      <c r="D18" s="49"/>
      <c r="E18" s="42"/>
      <c r="F18" s="53"/>
      <c r="G18" s="53"/>
      <c r="H18" s="51"/>
      <c r="I18" s="51"/>
      <c r="J18" s="51"/>
      <c r="K18" s="51"/>
      <c r="L18" s="51"/>
      <c r="M18" s="51">
        <v>5046.45</v>
      </c>
      <c r="N18" s="51"/>
      <c r="O18" s="51"/>
      <c r="P18" s="51"/>
      <c r="Q18" s="52"/>
    </row>
    <row r="19" spans="1:17" ht="12" hidden="1">
      <c r="A19" s="41" t="s">
        <v>22</v>
      </c>
      <c r="B19" s="49"/>
      <c r="C19" s="49"/>
      <c r="D19" s="49"/>
      <c r="E19" s="50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4"/>
    </row>
    <row r="20" spans="1:17" ht="12" customHeight="1" hidden="1">
      <c r="A20" s="41" t="s">
        <v>22</v>
      </c>
      <c r="B20" s="49"/>
      <c r="C20" s="49"/>
      <c r="D20" s="49"/>
      <c r="E20" s="50"/>
      <c r="F20" s="50"/>
      <c r="G20" s="50"/>
      <c r="H20" s="51"/>
      <c r="I20" s="55"/>
      <c r="J20" s="55"/>
      <c r="K20" s="55"/>
      <c r="L20" s="55"/>
      <c r="M20" s="55"/>
      <c r="N20" s="55"/>
      <c r="O20" s="55"/>
      <c r="P20" s="55"/>
      <c r="Q20" s="56"/>
    </row>
    <row r="21" spans="1:17" ht="15" customHeight="1" hidden="1">
      <c r="A21" s="41" t="s">
        <v>22</v>
      </c>
      <c r="B21" s="49"/>
      <c r="C21" s="49"/>
      <c r="D21" s="49"/>
      <c r="E21" s="50"/>
      <c r="F21" s="50"/>
      <c r="G21" s="50"/>
      <c r="H21" s="51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" customHeight="1">
      <c r="A22" s="41" t="s">
        <v>22</v>
      </c>
      <c r="B22" s="49"/>
      <c r="C22" s="49"/>
      <c r="D22" s="49"/>
      <c r="E22" s="50"/>
      <c r="F22" s="50"/>
      <c r="G22" s="50"/>
      <c r="H22" s="51"/>
      <c r="I22" s="50"/>
      <c r="J22" s="50"/>
      <c r="K22" s="50"/>
      <c r="L22" s="50"/>
      <c r="M22" s="50"/>
      <c r="N22" s="50">
        <v>14631.66</v>
      </c>
      <c r="O22" s="50">
        <v>10477.3</v>
      </c>
      <c r="P22" s="50"/>
      <c r="Q22" s="54"/>
    </row>
    <row r="23" spans="1:17" ht="12.75" thickBot="1">
      <c r="A23" s="41" t="s">
        <v>22</v>
      </c>
      <c r="B23" s="49"/>
      <c r="C23" s="49"/>
      <c r="D23" s="49"/>
      <c r="E23" s="50"/>
      <c r="F23" s="50"/>
      <c r="G23" s="50"/>
      <c r="H23" s="51"/>
      <c r="I23" s="55"/>
      <c r="J23" s="55"/>
      <c r="K23" s="55"/>
      <c r="L23" s="55"/>
      <c r="M23" s="55"/>
      <c r="N23" s="55"/>
      <c r="O23" s="55"/>
      <c r="P23" s="55">
        <v>7200</v>
      </c>
      <c r="Q23" s="57">
        <v>137268</v>
      </c>
    </row>
    <row r="24" spans="1:17" ht="16.5" customHeight="1" hidden="1">
      <c r="A24" s="41"/>
      <c r="B24" s="49"/>
      <c r="C24" s="49"/>
      <c r="D24" s="49"/>
      <c r="E24" s="50"/>
      <c r="F24" s="50"/>
      <c r="G24" s="50"/>
      <c r="H24" s="51"/>
      <c r="I24" s="50"/>
      <c r="J24" s="50"/>
      <c r="K24" s="50"/>
      <c r="L24" s="50"/>
      <c r="M24" s="50"/>
      <c r="N24" s="50"/>
      <c r="O24" s="50"/>
      <c r="P24" s="50"/>
      <c r="Q24" s="54"/>
    </row>
    <row r="25" spans="1:17" ht="12.75" customHeight="1" hidden="1">
      <c r="A25" s="41"/>
      <c r="B25" s="49"/>
      <c r="C25" s="49"/>
      <c r="D25" s="49"/>
      <c r="E25" s="50"/>
      <c r="F25" s="50"/>
      <c r="G25" s="50"/>
      <c r="H25" s="51"/>
      <c r="I25" s="50"/>
      <c r="J25" s="50"/>
      <c r="K25" s="50"/>
      <c r="L25" s="50"/>
      <c r="M25" s="50"/>
      <c r="N25" s="50"/>
      <c r="O25" s="50"/>
      <c r="P25" s="50"/>
      <c r="Q25" s="54"/>
    </row>
    <row r="26" spans="1:17" ht="17.25" customHeight="1" hidden="1">
      <c r="A26" s="41"/>
      <c r="B26" s="49"/>
      <c r="C26" s="49"/>
      <c r="D26" s="49"/>
      <c r="E26" s="50"/>
      <c r="F26" s="50"/>
      <c r="G26" s="50"/>
      <c r="H26" s="51"/>
      <c r="I26" s="50"/>
      <c r="J26" s="50"/>
      <c r="K26" s="50"/>
      <c r="L26" s="50"/>
      <c r="M26" s="50"/>
      <c r="N26" s="50"/>
      <c r="O26" s="50"/>
      <c r="P26" s="50"/>
      <c r="Q26" s="54"/>
    </row>
    <row r="27" spans="1:17" ht="15.75" customHeight="1" hidden="1">
      <c r="A27" s="41"/>
      <c r="B27" s="49"/>
      <c r="C27" s="49"/>
      <c r="D27" s="49"/>
      <c r="E27" s="50"/>
      <c r="F27" s="50"/>
      <c r="G27" s="50"/>
      <c r="H27" s="51"/>
      <c r="I27" s="50"/>
      <c r="J27" s="50"/>
      <c r="K27" s="50"/>
      <c r="L27" s="50"/>
      <c r="M27" s="50"/>
      <c r="N27" s="50"/>
      <c r="O27" s="50"/>
      <c r="P27" s="50"/>
      <c r="Q27" s="54"/>
    </row>
    <row r="28" spans="1:17" ht="15.75" customHeight="1" hidden="1">
      <c r="A28" s="41"/>
      <c r="B28" s="58"/>
      <c r="C28" s="58"/>
      <c r="D28" s="58"/>
      <c r="E28" s="59"/>
      <c r="F28" s="59"/>
      <c r="G28" s="59"/>
      <c r="H28" s="60"/>
      <c r="I28" s="59"/>
      <c r="J28" s="59"/>
      <c r="K28" s="59"/>
      <c r="L28" s="59"/>
      <c r="M28" s="59"/>
      <c r="N28" s="59"/>
      <c r="O28" s="59"/>
      <c r="P28" s="59"/>
      <c r="Q28" s="61"/>
    </row>
    <row r="29" spans="1:17" ht="12.75" thickBot="1">
      <c r="A29" s="62" t="s">
        <v>17</v>
      </c>
      <c r="B29" s="63">
        <f aca="true" t="shared" si="0" ref="B29:G29">SUM(B10:B28)</f>
        <v>7329164.33</v>
      </c>
      <c r="C29" s="64">
        <f t="shared" si="0"/>
        <v>0</v>
      </c>
      <c r="D29" s="64">
        <f t="shared" si="0"/>
        <v>24491.72</v>
      </c>
      <c r="E29" s="64">
        <f t="shared" si="0"/>
        <v>802425.88</v>
      </c>
      <c r="F29" s="64">
        <f t="shared" si="0"/>
        <v>155084.18</v>
      </c>
      <c r="G29" s="64">
        <f t="shared" si="0"/>
        <v>814956.48</v>
      </c>
      <c r="H29" s="39">
        <f>E29+F29+G29</f>
        <v>1772466.54</v>
      </c>
      <c r="I29" s="39">
        <f aca="true" t="shared" si="1" ref="I29:Q29">SUM(I10:I28)</f>
        <v>472760.22</v>
      </c>
      <c r="J29" s="39">
        <f t="shared" si="1"/>
        <v>67552.7</v>
      </c>
      <c r="K29" s="39">
        <f>SUM(K10:K28)</f>
        <v>45106.29</v>
      </c>
      <c r="L29" s="39">
        <f t="shared" si="1"/>
        <v>11657.32</v>
      </c>
      <c r="M29" s="39">
        <f t="shared" si="1"/>
        <v>5046.45</v>
      </c>
      <c r="N29" s="39">
        <f t="shared" si="1"/>
        <v>14631.66</v>
      </c>
      <c r="O29" s="39">
        <f>SUM(O10:O28)</f>
        <v>10477.3</v>
      </c>
      <c r="P29" s="39">
        <f t="shared" si="1"/>
        <v>7200</v>
      </c>
      <c r="Q29" s="40">
        <f t="shared" si="1"/>
        <v>137268</v>
      </c>
    </row>
    <row r="30" spans="2:17" ht="1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3:17" ht="1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ht="1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ht="12">
      <c r="H33" s="35"/>
    </row>
    <row r="34" spans="6:7" ht="12">
      <c r="F34" s="35"/>
      <c r="G34" s="35"/>
    </row>
    <row r="35" spans="3:8" ht="12">
      <c r="C35" s="35"/>
      <c r="D35" s="35"/>
      <c r="E35" s="35"/>
      <c r="F35" s="35"/>
      <c r="G35" s="35"/>
      <c r="H35" s="35"/>
    </row>
    <row r="36" spans="6:7" ht="12">
      <c r="F36" s="35"/>
      <c r="G36" s="35"/>
    </row>
    <row r="37" spans="3:8" ht="12">
      <c r="C37" s="35"/>
      <c r="D37" s="35"/>
      <c r="E37" s="35"/>
      <c r="F37" s="35"/>
      <c r="G37" s="35"/>
      <c r="H37" s="35"/>
    </row>
    <row r="38" spans="4:7" ht="12">
      <c r="D38" s="35"/>
      <c r="E38" s="35"/>
      <c r="F38" s="35"/>
      <c r="G38" s="35"/>
    </row>
    <row r="39" spans="5:8" ht="12">
      <c r="E39" s="35"/>
      <c r="F39" s="35"/>
      <c r="G39" s="35"/>
      <c r="H39" s="35"/>
    </row>
    <row r="40" ht="12">
      <c r="F40" s="35"/>
    </row>
    <row r="41" spans="6:11" ht="12">
      <c r="F41" s="35"/>
      <c r="G41" s="35"/>
      <c r="H41" s="35"/>
      <c r="K41" s="36" t="s">
        <v>18</v>
      </c>
    </row>
    <row r="42" spans="6:8" ht="12">
      <c r="F42" s="35"/>
      <c r="H42" s="35"/>
    </row>
    <row r="46" ht="12">
      <c r="F46" s="35"/>
    </row>
  </sheetData>
  <printOptions/>
  <pageMargins left="0" right="0" top="0" bottom="0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46"/>
  <sheetViews>
    <sheetView workbookViewId="0" topLeftCell="A1">
      <selection activeCell="I37" sqref="I37"/>
    </sheetView>
  </sheetViews>
  <sheetFormatPr defaultColWidth="9.140625" defaultRowHeight="12.75"/>
  <cols>
    <col min="1" max="1" width="11.28125" style="68" customWidth="1"/>
    <col min="2" max="2" width="10.8515625" style="68" customWidth="1"/>
    <col min="3" max="3" width="10.140625" style="68" bestFit="1" customWidth="1"/>
    <col min="4" max="4" width="9.140625" style="68" customWidth="1"/>
    <col min="5" max="5" width="9.7109375" style="68" customWidth="1"/>
    <col min="6" max="6" width="9.140625" style="68" customWidth="1"/>
    <col min="7" max="7" width="8.7109375" style="68" bestFit="1" customWidth="1"/>
    <col min="8" max="8" width="10.5742187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26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</row>
    <row r="10" spans="1:17" ht="12" customHeight="1">
      <c r="A10" s="65" t="s">
        <v>22</v>
      </c>
      <c r="B10" s="73">
        <v>7146046.39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33" customHeight="1">
      <c r="A11" s="65" t="s">
        <v>28</v>
      </c>
      <c r="B11" s="78"/>
      <c r="C11" s="74">
        <v>593080</v>
      </c>
      <c r="D11" s="74">
        <v>21894.26</v>
      </c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" customHeight="1">
      <c r="A12" s="65" t="s">
        <v>24</v>
      </c>
      <c r="B12" s="78"/>
      <c r="C12" s="74"/>
      <c r="D12" s="74"/>
      <c r="E12" s="75">
        <v>749291.21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" customHeight="1">
      <c r="A13" s="65" t="s">
        <v>24</v>
      </c>
      <c r="B13" s="78"/>
      <c r="C13" s="74"/>
      <c r="D13" s="74"/>
      <c r="E13" s="75"/>
      <c r="F13" s="76">
        <v>164458.96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12" customHeight="1">
      <c r="A14" s="65" t="s">
        <v>24</v>
      </c>
      <c r="B14" s="78"/>
      <c r="C14" s="74"/>
      <c r="D14" s="74"/>
      <c r="E14" s="75"/>
      <c r="F14" s="76"/>
      <c r="G14" s="76">
        <v>774580.71</v>
      </c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" customHeight="1">
      <c r="A15" s="65" t="s">
        <v>24</v>
      </c>
      <c r="B15" s="78"/>
      <c r="C15" s="74"/>
      <c r="D15" s="74"/>
      <c r="E15" s="75"/>
      <c r="F15" s="76"/>
      <c r="G15" s="76"/>
      <c r="H15" s="76"/>
      <c r="I15" s="76">
        <v>436012.3</v>
      </c>
      <c r="J15" s="76"/>
      <c r="K15" s="76"/>
      <c r="L15" s="76"/>
      <c r="M15" s="76"/>
      <c r="N15" s="76"/>
      <c r="O15" s="76"/>
      <c r="P15" s="76"/>
      <c r="Q15" s="77"/>
    </row>
    <row r="16" spans="1:17" ht="12" customHeight="1">
      <c r="A16" s="65" t="s">
        <v>27</v>
      </c>
      <c r="B16" s="78"/>
      <c r="C16" s="74"/>
      <c r="D16" s="74"/>
      <c r="E16" s="75"/>
      <c r="F16" s="76"/>
      <c r="G16" s="76"/>
      <c r="H16" s="76"/>
      <c r="I16" s="76"/>
      <c r="J16" s="76">
        <v>44559.76</v>
      </c>
      <c r="K16" s="76"/>
      <c r="L16" s="76"/>
      <c r="M16" s="76"/>
      <c r="N16" s="76"/>
      <c r="O16" s="76"/>
      <c r="P16" s="76"/>
      <c r="Q16" s="77"/>
    </row>
    <row r="17" spans="1:17" ht="15" customHeight="1">
      <c r="A17" s="65" t="s">
        <v>24</v>
      </c>
      <c r="B17" s="79"/>
      <c r="C17" s="79"/>
      <c r="D17" s="79"/>
      <c r="E17" s="80"/>
      <c r="F17" s="81"/>
      <c r="G17" s="81"/>
      <c r="H17" s="81"/>
      <c r="I17" s="81"/>
      <c r="J17" s="81"/>
      <c r="K17" s="81">
        <v>65704.95</v>
      </c>
      <c r="L17" s="81"/>
      <c r="M17" s="81"/>
      <c r="N17" s="81"/>
      <c r="O17" s="81"/>
      <c r="P17" s="81"/>
      <c r="Q17" s="82"/>
    </row>
    <row r="18" spans="1:17" ht="11.25">
      <c r="A18" s="65" t="s">
        <v>24</v>
      </c>
      <c r="B18" s="79"/>
      <c r="C18" s="79"/>
      <c r="D18" s="79"/>
      <c r="E18" s="73"/>
      <c r="F18" s="83"/>
      <c r="G18" s="83"/>
      <c r="H18" s="81"/>
      <c r="I18" s="81"/>
      <c r="J18" s="81"/>
      <c r="K18" s="81"/>
      <c r="L18" s="81">
        <f>19519.28+7282.32</f>
        <v>26801.6</v>
      </c>
      <c r="M18" s="81">
        <v>2943.78</v>
      </c>
      <c r="N18" s="81"/>
      <c r="O18" s="81"/>
      <c r="P18" s="81"/>
      <c r="Q18" s="82"/>
    </row>
    <row r="19" spans="1:17" ht="11.25" hidden="1">
      <c r="A19" s="65" t="s">
        <v>24</v>
      </c>
      <c r="B19" s="79"/>
      <c r="C19" s="79"/>
      <c r="D19" s="79"/>
      <c r="E19" s="80"/>
      <c r="F19" s="81"/>
      <c r="G19" s="81"/>
      <c r="H19" s="81"/>
      <c r="I19" s="80"/>
      <c r="J19" s="80"/>
      <c r="K19" s="80"/>
      <c r="L19" s="80"/>
      <c r="M19" s="80"/>
      <c r="N19" s="80"/>
      <c r="O19" s="80"/>
      <c r="P19" s="80"/>
      <c r="Q19" s="84"/>
    </row>
    <row r="20" spans="1:17" ht="12" customHeight="1" hidden="1">
      <c r="A20" s="65" t="s">
        <v>24</v>
      </c>
      <c r="B20" s="79"/>
      <c r="C20" s="79"/>
      <c r="D20" s="79"/>
      <c r="E20" s="80"/>
      <c r="F20" s="80"/>
      <c r="G20" s="80"/>
      <c r="H20" s="81"/>
      <c r="I20" s="85"/>
      <c r="J20" s="85"/>
      <c r="K20" s="85"/>
      <c r="L20" s="85"/>
      <c r="M20" s="85"/>
      <c r="N20" s="85"/>
      <c r="O20" s="85"/>
      <c r="P20" s="85"/>
      <c r="Q20" s="86"/>
    </row>
    <row r="21" spans="1:17" ht="15" customHeight="1" hidden="1">
      <c r="A21" s="65" t="s">
        <v>24</v>
      </c>
      <c r="B21" s="79"/>
      <c r="C21" s="79"/>
      <c r="D21" s="79"/>
      <c r="E21" s="80"/>
      <c r="F21" s="80"/>
      <c r="G21" s="80"/>
      <c r="H21" s="81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>
      <c r="A22" s="65" t="s">
        <v>24</v>
      </c>
      <c r="B22" s="79"/>
      <c r="C22" s="79"/>
      <c r="D22" s="79"/>
      <c r="E22" s="80"/>
      <c r="F22" s="80"/>
      <c r="G22" s="80"/>
      <c r="H22" s="81"/>
      <c r="I22" s="80"/>
      <c r="J22" s="80"/>
      <c r="K22" s="80"/>
      <c r="L22" s="80"/>
      <c r="M22" s="80"/>
      <c r="N22" s="80">
        <v>0</v>
      </c>
      <c r="O22" s="80">
        <v>10477.3</v>
      </c>
      <c r="P22" s="80">
        <v>8640</v>
      </c>
      <c r="Q22" s="84"/>
    </row>
    <row r="23" spans="1:17" ht="12" thickBot="1">
      <c r="A23" s="65" t="s">
        <v>24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7">
        <v>129276</v>
      </c>
    </row>
    <row r="24" spans="1:17" ht="16.5" customHeight="1" hidden="1">
      <c r="A24" s="65"/>
      <c r="B24" s="79"/>
      <c r="C24" s="79"/>
      <c r="D24" s="79"/>
      <c r="E24" s="80"/>
      <c r="F24" s="80"/>
      <c r="G24" s="80"/>
      <c r="H24" s="81"/>
      <c r="I24" s="80"/>
      <c r="J24" s="80"/>
      <c r="K24" s="80"/>
      <c r="L24" s="80"/>
      <c r="M24" s="80"/>
      <c r="N24" s="80"/>
      <c r="O24" s="80"/>
      <c r="P24" s="80"/>
      <c r="Q24" s="84"/>
    </row>
    <row r="25" spans="1:17" ht="12.75" customHeight="1" hidden="1">
      <c r="A25" s="65"/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4"/>
    </row>
    <row r="26" spans="1:17" ht="17.25" customHeight="1" hidden="1">
      <c r="A26" s="65"/>
      <c r="B26" s="79"/>
      <c r="C26" s="79"/>
      <c r="D26" s="79"/>
      <c r="E26" s="80"/>
      <c r="F26" s="80"/>
      <c r="G26" s="80"/>
      <c r="H26" s="81"/>
      <c r="I26" s="80"/>
      <c r="J26" s="80"/>
      <c r="K26" s="80"/>
      <c r="L26" s="80"/>
      <c r="M26" s="80"/>
      <c r="N26" s="80"/>
      <c r="O26" s="80"/>
      <c r="P26" s="80"/>
      <c r="Q26" s="84"/>
    </row>
    <row r="27" spans="1:17" ht="15.7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</row>
    <row r="28" spans="1:17" ht="15.75" customHeight="1" hidden="1">
      <c r="A28" s="65"/>
      <c r="B28" s="88"/>
      <c r="C28" s="88"/>
      <c r="D28" s="88"/>
      <c r="E28" s="89"/>
      <c r="F28" s="89"/>
      <c r="G28" s="89"/>
      <c r="H28" s="90"/>
      <c r="I28" s="89"/>
      <c r="J28" s="89"/>
      <c r="K28" s="89"/>
      <c r="L28" s="89"/>
      <c r="M28" s="89"/>
      <c r="N28" s="89"/>
      <c r="O28" s="89"/>
      <c r="P28" s="89"/>
      <c r="Q28" s="91"/>
    </row>
    <row r="29" spans="1:17" ht="12" thickBot="1">
      <c r="A29" s="92" t="s">
        <v>17</v>
      </c>
      <c r="B29" s="93">
        <f aca="true" t="shared" si="0" ref="B29:G29">SUM(B10:B28)</f>
        <v>7146046.39</v>
      </c>
      <c r="C29" s="94">
        <f t="shared" si="0"/>
        <v>593080</v>
      </c>
      <c r="D29" s="94">
        <f t="shared" si="0"/>
        <v>21894.26</v>
      </c>
      <c r="E29" s="94">
        <f t="shared" si="0"/>
        <v>749291.21</v>
      </c>
      <c r="F29" s="94">
        <f t="shared" si="0"/>
        <v>164458.96</v>
      </c>
      <c r="G29" s="94">
        <f t="shared" si="0"/>
        <v>774580.71</v>
      </c>
      <c r="H29" s="71">
        <f>E29+F29+G29</f>
        <v>1688330.88</v>
      </c>
      <c r="I29" s="71">
        <f aca="true" t="shared" si="1" ref="I29:Q29">SUM(I10:I28)</f>
        <v>436012.3</v>
      </c>
      <c r="J29" s="71">
        <f t="shared" si="1"/>
        <v>44559.76</v>
      </c>
      <c r="K29" s="71">
        <f>SUM(K10:K28)</f>
        <v>65704.95</v>
      </c>
      <c r="L29" s="71">
        <f t="shared" si="1"/>
        <v>26801.6</v>
      </c>
      <c r="M29" s="71">
        <f t="shared" si="1"/>
        <v>2943.78</v>
      </c>
      <c r="N29" s="71">
        <f t="shared" si="1"/>
        <v>0</v>
      </c>
      <c r="O29" s="71">
        <f>SUM(O10:O28)</f>
        <v>10477.3</v>
      </c>
      <c r="P29" s="71">
        <f t="shared" si="1"/>
        <v>8640</v>
      </c>
      <c r="Q29" s="72">
        <f t="shared" si="1"/>
        <v>129276</v>
      </c>
    </row>
    <row r="30" spans="2:17" ht="11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3:17" ht="11.2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ht="11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ht="11.25">
      <c r="H33" s="67"/>
    </row>
    <row r="34" spans="6:7" ht="11.25">
      <c r="F34" s="67"/>
      <c r="G34" s="67"/>
    </row>
    <row r="35" spans="3:8" ht="11.25">
      <c r="C35" s="67"/>
      <c r="D35" s="67"/>
      <c r="E35" s="67"/>
      <c r="F35" s="67"/>
      <c r="G35" s="67"/>
      <c r="H35" s="67"/>
    </row>
    <row r="36" spans="6:7" ht="11.25">
      <c r="F36" s="67"/>
      <c r="G36" s="67"/>
    </row>
    <row r="37" spans="3:8" ht="11.25">
      <c r="C37" s="67"/>
      <c r="D37" s="67"/>
      <c r="E37" s="67"/>
      <c r="F37" s="67"/>
      <c r="G37" s="67"/>
      <c r="H37" s="67"/>
    </row>
    <row r="38" spans="4:7" ht="11.25">
      <c r="D38" s="67"/>
      <c r="E38" s="67"/>
      <c r="F38" s="67"/>
      <c r="G38" s="67"/>
    </row>
    <row r="39" spans="5:8" ht="11.25">
      <c r="E39" s="67"/>
      <c r="F39" s="67"/>
      <c r="G39" s="67"/>
      <c r="H39" s="67"/>
    </row>
    <row r="40" ht="11.25">
      <c r="F40" s="67"/>
    </row>
    <row r="41" spans="6:11" ht="11.25">
      <c r="F41" s="67"/>
      <c r="G41" s="67"/>
      <c r="H41" s="67"/>
      <c r="K41" s="68" t="s">
        <v>18</v>
      </c>
    </row>
    <row r="42" spans="6:8" ht="11.25">
      <c r="F42" s="67"/>
      <c r="H42" s="67"/>
    </row>
    <row r="46" ht="11.25">
      <c r="F46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46"/>
  <sheetViews>
    <sheetView workbookViewId="0" topLeftCell="A1">
      <selection activeCell="C41" sqref="C41"/>
    </sheetView>
  </sheetViews>
  <sheetFormatPr defaultColWidth="9.140625" defaultRowHeight="12.75"/>
  <cols>
    <col min="1" max="1" width="11.28125" style="68" customWidth="1"/>
    <col min="2" max="2" width="10.851562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11.140625" style="68" customWidth="1"/>
    <col min="7" max="7" width="8.7109375" style="68" bestFit="1" customWidth="1"/>
    <col min="8" max="8" width="10.5742187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29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</row>
    <row r="10" spans="1:17" ht="12" customHeight="1">
      <c r="A10" s="65" t="s">
        <v>24</v>
      </c>
      <c r="B10" s="73">
        <v>6513728.99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33" customHeight="1">
      <c r="A11" s="65" t="s">
        <v>28</v>
      </c>
      <c r="B11" s="78"/>
      <c r="C11" s="74">
        <v>0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" customHeight="1">
      <c r="A12" s="65" t="s">
        <v>27</v>
      </c>
      <c r="B12" s="78"/>
      <c r="C12" s="74"/>
      <c r="D12" s="74">
        <v>23201.37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" customHeight="1">
      <c r="A13" s="65" t="s">
        <v>27</v>
      </c>
      <c r="B13" s="78"/>
      <c r="C13" s="74"/>
      <c r="D13" s="74"/>
      <c r="E13" s="75">
        <v>850688.94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12" customHeight="1">
      <c r="A14" s="65" t="s">
        <v>27</v>
      </c>
      <c r="B14" s="78"/>
      <c r="C14" s="74"/>
      <c r="D14" s="74"/>
      <c r="E14" s="75"/>
      <c r="F14" s="76">
        <v>176035.02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" customHeight="1">
      <c r="A15" s="65" t="s">
        <v>27</v>
      </c>
      <c r="B15" s="78"/>
      <c r="C15" s="74"/>
      <c r="D15" s="74"/>
      <c r="E15" s="75"/>
      <c r="F15" s="76"/>
      <c r="G15" s="76">
        <v>785746.45</v>
      </c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1:17" ht="12" customHeight="1">
      <c r="A16" s="65" t="s">
        <v>27</v>
      </c>
      <c r="B16" s="78"/>
      <c r="C16" s="74"/>
      <c r="D16" s="74"/>
      <c r="E16" s="75"/>
      <c r="F16" s="76"/>
      <c r="G16" s="76"/>
      <c r="H16" s="76"/>
      <c r="I16" s="76">
        <v>388195.91</v>
      </c>
      <c r="J16" s="76"/>
      <c r="K16" s="76"/>
      <c r="L16" s="76"/>
      <c r="M16" s="76"/>
      <c r="N16" s="76"/>
      <c r="O16" s="76"/>
      <c r="P16" s="76"/>
      <c r="Q16" s="77"/>
    </row>
    <row r="17" spans="1:17" ht="15" customHeight="1">
      <c r="A17" s="65" t="s">
        <v>27</v>
      </c>
      <c r="B17" s="79"/>
      <c r="C17" s="79"/>
      <c r="D17" s="79"/>
      <c r="E17" s="80"/>
      <c r="F17" s="81"/>
      <c r="G17" s="81"/>
      <c r="H17" s="81"/>
      <c r="I17" s="81"/>
      <c r="J17" s="81">
        <v>90545.64</v>
      </c>
      <c r="K17" s="81">
        <v>47305.33</v>
      </c>
      <c r="L17" s="81">
        <f>11567.69+3040.38</f>
        <v>14608.07</v>
      </c>
      <c r="M17" s="81"/>
      <c r="N17" s="81"/>
      <c r="O17" s="81"/>
      <c r="P17" s="81"/>
      <c r="Q17" s="82"/>
    </row>
    <row r="18" spans="1:17" ht="11.25">
      <c r="A18" s="65" t="s">
        <v>27</v>
      </c>
      <c r="B18" s="79"/>
      <c r="C18" s="79"/>
      <c r="D18" s="79"/>
      <c r="E18" s="73"/>
      <c r="F18" s="83"/>
      <c r="G18" s="83"/>
      <c r="H18" s="81"/>
      <c r="I18" s="81"/>
      <c r="J18" s="81"/>
      <c r="K18" s="81"/>
      <c r="L18" s="81"/>
      <c r="M18" s="81">
        <v>3076</v>
      </c>
      <c r="N18" s="81"/>
      <c r="O18" s="81">
        <v>10338.57</v>
      </c>
      <c r="P18" s="81"/>
      <c r="Q18" s="82"/>
    </row>
    <row r="19" spans="1:17" ht="11.25" hidden="1">
      <c r="A19" s="65" t="s">
        <v>30</v>
      </c>
      <c r="B19" s="79"/>
      <c r="C19" s="79"/>
      <c r="D19" s="79"/>
      <c r="E19" s="80"/>
      <c r="F19" s="81"/>
      <c r="G19" s="81"/>
      <c r="H19" s="81"/>
      <c r="I19" s="80"/>
      <c r="J19" s="80"/>
      <c r="K19" s="80"/>
      <c r="L19" s="80"/>
      <c r="M19" s="80"/>
      <c r="N19" s="80"/>
      <c r="O19" s="80"/>
      <c r="P19" s="80"/>
      <c r="Q19" s="84"/>
    </row>
    <row r="20" spans="1:17" ht="12" customHeight="1" hidden="1">
      <c r="A20" s="65" t="s">
        <v>30</v>
      </c>
      <c r="B20" s="79"/>
      <c r="C20" s="79"/>
      <c r="D20" s="79"/>
      <c r="E20" s="80"/>
      <c r="F20" s="80"/>
      <c r="G20" s="80"/>
      <c r="H20" s="81"/>
      <c r="I20" s="85"/>
      <c r="J20" s="85"/>
      <c r="K20" s="85"/>
      <c r="L20" s="85"/>
      <c r="M20" s="85"/>
      <c r="N20" s="85"/>
      <c r="O20" s="85"/>
      <c r="P20" s="85"/>
      <c r="Q20" s="86"/>
    </row>
    <row r="21" spans="1:17" ht="15" customHeight="1" hidden="1">
      <c r="A21" s="65" t="s">
        <v>30</v>
      </c>
      <c r="B21" s="79"/>
      <c r="C21" s="79"/>
      <c r="D21" s="79"/>
      <c r="E21" s="80"/>
      <c r="F21" s="80"/>
      <c r="G21" s="80"/>
      <c r="H21" s="81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>
      <c r="A22" s="65" t="s">
        <v>27</v>
      </c>
      <c r="B22" s="79"/>
      <c r="C22" s="79"/>
      <c r="D22" s="79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>
        <v>8160</v>
      </c>
      <c r="Q22" s="84"/>
    </row>
    <row r="23" spans="1:17" ht="12" thickBot="1">
      <c r="A23" s="65" t="s">
        <v>27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7">
        <v>140268</v>
      </c>
    </row>
    <row r="24" spans="1:17" ht="16.5" customHeight="1" hidden="1">
      <c r="A24" s="65"/>
      <c r="B24" s="79"/>
      <c r="C24" s="79"/>
      <c r="D24" s="79"/>
      <c r="E24" s="80"/>
      <c r="F24" s="80"/>
      <c r="G24" s="80"/>
      <c r="H24" s="81"/>
      <c r="I24" s="80"/>
      <c r="J24" s="80"/>
      <c r="K24" s="80"/>
      <c r="L24" s="80"/>
      <c r="M24" s="80"/>
      <c r="N24" s="80"/>
      <c r="O24" s="80"/>
      <c r="P24" s="80"/>
      <c r="Q24" s="84"/>
    </row>
    <row r="25" spans="1:17" ht="12.75" customHeight="1" hidden="1">
      <c r="A25" s="65"/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4"/>
    </row>
    <row r="26" spans="1:17" ht="17.25" customHeight="1" hidden="1">
      <c r="A26" s="65"/>
      <c r="B26" s="79"/>
      <c r="C26" s="79"/>
      <c r="D26" s="79"/>
      <c r="E26" s="80"/>
      <c r="F26" s="80"/>
      <c r="G26" s="80"/>
      <c r="H26" s="81"/>
      <c r="I26" s="80"/>
      <c r="J26" s="80"/>
      <c r="K26" s="80"/>
      <c r="L26" s="80"/>
      <c r="M26" s="80"/>
      <c r="N26" s="80"/>
      <c r="O26" s="80"/>
      <c r="P26" s="80"/>
      <c r="Q26" s="84"/>
    </row>
    <row r="27" spans="1:17" ht="15.7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</row>
    <row r="28" spans="1:17" ht="15.75" customHeight="1" hidden="1">
      <c r="A28" s="65"/>
      <c r="B28" s="88"/>
      <c r="C28" s="88"/>
      <c r="D28" s="88"/>
      <c r="E28" s="89"/>
      <c r="F28" s="89"/>
      <c r="G28" s="89"/>
      <c r="H28" s="90"/>
      <c r="I28" s="89"/>
      <c r="J28" s="89"/>
      <c r="K28" s="89"/>
      <c r="L28" s="89"/>
      <c r="M28" s="89"/>
      <c r="N28" s="89"/>
      <c r="O28" s="89"/>
      <c r="P28" s="89"/>
      <c r="Q28" s="91"/>
    </row>
    <row r="29" spans="1:17" ht="12" thickBot="1">
      <c r="A29" s="92" t="s">
        <v>17</v>
      </c>
      <c r="B29" s="93">
        <f aca="true" t="shared" si="0" ref="B29:G29">SUM(B10:B28)</f>
        <v>6513728.99</v>
      </c>
      <c r="C29" s="94">
        <f t="shared" si="0"/>
        <v>0</v>
      </c>
      <c r="D29" s="94">
        <f t="shared" si="0"/>
        <v>23201.37</v>
      </c>
      <c r="E29" s="94">
        <f t="shared" si="0"/>
        <v>850688.94</v>
      </c>
      <c r="F29" s="94">
        <f t="shared" si="0"/>
        <v>176035.02</v>
      </c>
      <c r="G29" s="94">
        <f t="shared" si="0"/>
        <v>785746.45</v>
      </c>
      <c r="H29" s="71">
        <f>E29+F29+G29</f>
        <v>1812470.41</v>
      </c>
      <c r="I29" s="71">
        <f aca="true" t="shared" si="1" ref="I29:Q29">SUM(I10:I28)</f>
        <v>388195.91</v>
      </c>
      <c r="J29" s="71">
        <f t="shared" si="1"/>
        <v>90545.64</v>
      </c>
      <c r="K29" s="71">
        <f t="shared" si="1"/>
        <v>47305.33</v>
      </c>
      <c r="L29" s="71">
        <f t="shared" si="1"/>
        <v>14608.07</v>
      </c>
      <c r="M29" s="71">
        <f t="shared" si="1"/>
        <v>3076</v>
      </c>
      <c r="N29" s="71">
        <f t="shared" si="1"/>
        <v>0</v>
      </c>
      <c r="O29" s="71">
        <f t="shared" si="1"/>
        <v>10338.57</v>
      </c>
      <c r="P29" s="71">
        <f t="shared" si="1"/>
        <v>8160</v>
      </c>
      <c r="Q29" s="72">
        <f t="shared" si="1"/>
        <v>140268</v>
      </c>
    </row>
    <row r="30" spans="2:17" ht="11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3:17" ht="11.2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 ht="11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ht="11.25">
      <c r="H33" s="67"/>
    </row>
    <row r="34" spans="6:7" ht="11.25">
      <c r="F34" s="67"/>
      <c r="G34" s="67"/>
    </row>
    <row r="35" spans="3:8" ht="11.25">
      <c r="C35" s="67"/>
      <c r="D35" s="67"/>
      <c r="E35" s="67"/>
      <c r="F35" s="67"/>
      <c r="G35" s="67"/>
      <c r="H35" s="67"/>
    </row>
    <row r="36" spans="6:7" ht="11.25">
      <c r="F36" s="67"/>
      <c r="G36" s="67"/>
    </row>
    <row r="37" spans="3:8" ht="11.25">
      <c r="C37" s="67"/>
      <c r="D37" s="67"/>
      <c r="E37" s="67"/>
      <c r="F37" s="67"/>
      <c r="G37" s="67"/>
      <c r="H37" s="67"/>
    </row>
    <row r="38" spans="4:7" ht="11.25">
      <c r="D38" s="67"/>
      <c r="E38" s="67"/>
      <c r="F38" s="67"/>
      <c r="G38" s="67"/>
    </row>
    <row r="39" spans="5:8" ht="11.25">
      <c r="E39" s="67"/>
      <c r="F39" s="67"/>
      <c r="G39" s="67"/>
      <c r="H39" s="67"/>
    </row>
    <row r="40" ht="11.25">
      <c r="F40" s="67"/>
    </row>
    <row r="41" spans="6:11" ht="11.25">
      <c r="F41" s="67"/>
      <c r="G41" s="67"/>
      <c r="H41" s="67"/>
      <c r="K41" s="68" t="s">
        <v>18</v>
      </c>
    </row>
    <row r="42" spans="6:8" ht="11.25">
      <c r="F42" s="67"/>
      <c r="H42" s="67"/>
    </row>
    <row r="46" ht="11.25">
      <c r="F46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49"/>
  <sheetViews>
    <sheetView workbookViewId="0" topLeftCell="A1">
      <selection activeCell="B37" sqref="B37"/>
    </sheetView>
  </sheetViews>
  <sheetFormatPr defaultColWidth="9.140625" defaultRowHeight="12.75"/>
  <cols>
    <col min="1" max="1" width="11.28125" style="68" customWidth="1"/>
    <col min="2" max="2" width="10.851562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11.140625" style="68" customWidth="1"/>
    <col min="7" max="7" width="8.7109375" style="68" bestFit="1" customWidth="1"/>
    <col min="8" max="8" width="10.5742187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31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</row>
    <row r="10" spans="1:17" ht="12" customHeight="1">
      <c r="A10" s="65" t="s">
        <v>27</v>
      </c>
      <c r="B10" s="73">
        <v>7463859.07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33" customHeight="1">
      <c r="A11" s="65" t="s">
        <v>34</v>
      </c>
      <c r="B11" s="78"/>
      <c r="C11" s="74">
        <f>206224.68+198783.15</f>
        <v>405007.82999999996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" customHeight="1">
      <c r="A12" s="65" t="s">
        <v>32</v>
      </c>
      <c r="B12" s="78"/>
      <c r="C12" s="74"/>
      <c r="D12" s="74">
        <v>23201.38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" customHeight="1">
      <c r="A13" s="65" t="s">
        <v>32</v>
      </c>
      <c r="B13" s="78"/>
      <c r="C13" s="74"/>
      <c r="D13" s="74"/>
      <c r="E13" s="75">
        <v>805978.39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12" customHeight="1">
      <c r="A14" s="65" t="s">
        <v>32</v>
      </c>
      <c r="B14" s="78"/>
      <c r="C14" s="74"/>
      <c r="D14" s="74"/>
      <c r="E14" s="75"/>
      <c r="F14" s="76">
        <v>168546.08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" customHeight="1">
      <c r="A15" s="65" t="s">
        <v>32</v>
      </c>
      <c r="B15" s="78"/>
      <c r="C15" s="74"/>
      <c r="D15" s="74"/>
      <c r="E15" s="75"/>
      <c r="F15" s="76"/>
      <c r="G15" s="76">
        <v>924745.51</v>
      </c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1:17" ht="12" customHeight="1">
      <c r="A16" s="65" t="s">
        <v>32</v>
      </c>
      <c r="B16" s="78"/>
      <c r="C16" s="74"/>
      <c r="D16" s="74"/>
      <c r="E16" s="75"/>
      <c r="F16" s="76"/>
      <c r="G16" s="76"/>
      <c r="H16" s="76"/>
      <c r="I16" s="76">
        <v>531427.51</v>
      </c>
      <c r="J16" s="76"/>
      <c r="K16" s="76"/>
      <c r="L16" s="76"/>
      <c r="M16" s="76"/>
      <c r="N16" s="76"/>
      <c r="O16" s="76"/>
      <c r="P16" s="76"/>
      <c r="Q16" s="77"/>
    </row>
    <row r="17" spans="1:17" ht="15" customHeight="1">
      <c r="A17" s="65" t="s">
        <v>33</v>
      </c>
      <c r="B17" s="79"/>
      <c r="C17" s="79"/>
      <c r="D17" s="79"/>
      <c r="E17" s="80"/>
      <c r="F17" s="81"/>
      <c r="G17" s="81"/>
      <c r="H17" s="81"/>
      <c r="I17" s="81"/>
      <c r="J17" s="81">
        <v>75798.55</v>
      </c>
      <c r="K17" s="81"/>
      <c r="L17" s="81"/>
      <c r="M17" s="81"/>
      <c r="N17" s="81"/>
      <c r="O17" s="81"/>
      <c r="P17" s="81"/>
      <c r="Q17" s="82"/>
    </row>
    <row r="18" spans="1:17" ht="15" customHeight="1">
      <c r="A18" s="65" t="s">
        <v>32</v>
      </c>
      <c r="B18" s="79"/>
      <c r="C18" s="79"/>
      <c r="D18" s="79"/>
      <c r="E18" s="80"/>
      <c r="F18" s="81"/>
      <c r="G18" s="81"/>
      <c r="H18" s="81"/>
      <c r="I18" s="81"/>
      <c r="J18" s="81"/>
      <c r="K18" s="81">
        <v>58210.12</v>
      </c>
      <c r="L18" s="81"/>
      <c r="M18" s="81"/>
      <c r="N18" s="81"/>
      <c r="O18" s="81"/>
      <c r="P18" s="81"/>
      <c r="Q18" s="82"/>
    </row>
    <row r="19" spans="1:17" ht="15" customHeight="1">
      <c r="A19" s="65" t="s">
        <v>32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>
        <f>14248.81+6623.79</f>
        <v>20872.6</v>
      </c>
      <c r="M19" s="81"/>
      <c r="N19" s="81"/>
      <c r="O19" s="81"/>
      <c r="P19" s="81"/>
      <c r="Q19" s="82"/>
    </row>
    <row r="20" spans="1:17" ht="11.25">
      <c r="A20" s="65" t="s">
        <v>32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>
        <v>2197.14</v>
      </c>
      <c r="N20" s="81"/>
      <c r="O20" s="81"/>
      <c r="P20" s="81"/>
      <c r="Q20" s="82"/>
    </row>
    <row r="21" spans="1:17" ht="11.25" hidden="1">
      <c r="A21" s="65" t="s">
        <v>32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</row>
    <row r="22" spans="1:17" ht="12" customHeight="1" hidden="1">
      <c r="A22" s="65" t="s">
        <v>32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</row>
    <row r="23" spans="1:17" ht="15" customHeight="1" hidden="1">
      <c r="A23" s="65" t="s">
        <v>32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</row>
    <row r="24" spans="1:17" ht="15" customHeight="1">
      <c r="A24" s="65" t="s">
        <v>32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85">
        <v>15086.76</v>
      </c>
      <c r="O24" s="85"/>
      <c r="P24" s="85"/>
      <c r="Q24" s="86"/>
    </row>
    <row r="25" spans="1:17" ht="15" customHeight="1">
      <c r="A25" s="65" t="s">
        <v>32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>
        <v>10338.57</v>
      </c>
      <c r="P25" s="80"/>
      <c r="Q25" s="84"/>
    </row>
    <row r="26" spans="1:17" ht="12" thickBot="1">
      <c r="A26" s="65" t="s">
        <v>32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>
        <v>9120</v>
      </c>
      <c r="Q26" s="87">
        <v>146424</v>
      </c>
    </row>
    <row r="27" spans="1:17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</row>
    <row r="28" spans="1:17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</row>
    <row r="29" spans="1:17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</row>
    <row r="30" spans="1:17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</row>
    <row r="31" spans="1:17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</row>
    <row r="32" spans="1:17" ht="12" thickBot="1">
      <c r="A32" s="92" t="s">
        <v>17</v>
      </c>
      <c r="B32" s="93">
        <f aca="true" t="shared" si="0" ref="B32:G32">SUM(B10:B31)</f>
        <v>7463859.07</v>
      </c>
      <c r="C32" s="94">
        <f t="shared" si="0"/>
        <v>405007.82999999996</v>
      </c>
      <c r="D32" s="94">
        <f t="shared" si="0"/>
        <v>23201.38</v>
      </c>
      <c r="E32" s="94">
        <f t="shared" si="0"/>
        <v>805978.39</v>
      </c>
      <c r="F32" s="94">
        <f t="shared" si="0"/>
        <v>168546.08</v>
      </c>
      <c r="G32" s="94">
        <f t="shared" si="0"/>
        <v>924745.51</v>
      </c>
      <c r="H32" s="71">
        <f>E32+F32+G32</f>
        <v>1899269.98</v>
      </c>
      <c r="I32" s="71">
        <f aca="true" t="shared" si="1" ref="I32:Q32">SUM(I10:I31)</f>
        <v>531427.51</v>
      </c>
      <c r="J32" s="71">
        <f t="shared" si="1"/>
        <v>75798.55</v>
      </c>
      <c r="K32" s="71">
        <f t="shared" si="1"/>
        <v>58210.12</v>
      </c>
      <c r="L32" s="71">
        <f t="shared" si="1"/>
        <v>20872.6</v>
      </c>
      <c r="M32" s="71">
        <f t="shared" si="1"/>
        <v>2197.14</v>
      </c>
      <c r="N32" s="71">
        <f t="shared" si="1"/>
        <v>15086.76</v>
      </c>
      <c r="O32" s="71">
        <f t="shared" si="1"/>
        <v>10338.57</v>
      </c>
      <c r="P32" s="71">
        <f t="shared" si="1"/>
        <v>9120</v>
      </c>
      <c r="Q32" s="72">
        <f t="shared" si="1"/>
        <v>146424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7" ht="11.25">
      <c r="F37" s="67"/>
      <c r="G37" s="67"/>
    </row>
    <row r="38" spans="3:8" ht="11.25">
      <c r="C38" s="67"/>
      <c r="D38" s="67"/>
      <c r="E38" s="67"/>
      <c r="F38" s="67"/>
      <c r="G38" s="67"/>
      <c r="H38" s="67"/>
    </row>
    <row r="39" spans="6:7" ht="11.25">
      <c r="F39" s="67"/>
      <c r="G39" s="67"/>
    </row>
    <row r="40" spans="3:8" ht="11.25">
      <c r="C40" s="67"/>
      <c r="D40" s="67"/>
      <c r="E40" s="67"/>
      <c r="F40" s="67"/>
      <c r="G40" s="67"/>
      <c r="H40" s="67"/>
    </row>
    <row r="41" spans="4:7" ht="11.25">
      <c r="D41" s="67"/>
      <c r="E41" s="67"/>
      <c r="F41" s="67"/>
      <c r="G41" s="67"/>
    </row>
    <row r="42" spans="5:8" ht="11.25">
      <c r="E42" s="67"/>
      <c r="F42" s="67"/>
      <c r="G42" s="67"/>
      <c r="H42" s="67"/>
    </row>
    <row r="43" ht="11.25">
      <c r="F43" s="67"/>
    </row>
    <row r="44" spans="6:11" ht="11.25">
      <c r="F44" s="67"/>
      <c r="G44" s="67"/>
      <c r="H44" s="67"/>
      <c r="K44" s="68" t="s">
        <v>18</v>
      </c>
    </row>
    <row r="45" spans="6:8" ht="11.25">
      <c r="F45" s="67"/>
      <c r="H45" s="67"/>
    </row>
    <row r="49" ht="11.25">
      <c r="F49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Q49"/>
  <sheetViews>
    <sheetView workbookViewId="0" topLeftCell="A1">
      <selection activeCell="J45" sqref="J45"/>
    </sheetView>
  </sheetViews>
  <sheetFormatPr defaultColWidth="9.140625" defaultRowHeight="12.75"/>
  <cols>
    <col min="1" max="1" width="11.28125" style="68" customWidth="1"/>
    <col min="2" max="2" width="10.851562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11.140625" style="68" customWidth="1"/>
    <col min="7" max="7" width="8.7109375" style="68" bestFit="1" customWidth="1"/>
    <col min="8" max="8" width="10.5742187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36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</row>
    <row r="10" spans="1:17" ht="12" customHeight="1">
      <c r="A10" s="65" t="s">
        <v>32</v>
      </c>
      <c r="B10" s="73">
        <v>6693584.62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33" customHeight="1">
      <c r="A11" s="65" t="s">
        <v>37</v>
      </c>
      <c r="B11" s="78"/>
      <c r="C11" s="74">
        <v>188912.17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" customHeight="1">
      <c r="A12" s="65" t="s">
        <v>38</v>
      </c>
      <c r="B12" s="78"/>
      <c r="C12" s="74"/>
      <c r="D12" s="74">
        <v>24597.25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" customHeight="1">
      <c r="A13" s="65" t="s">
        <v>38</v>
      </c>
      <c r="B13" s="78"/>
      <c r="C13" s="74"/>
      <c r="D13" s="74"/>
      <c r="E13" s="75">
        <v>879759.32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12" customHeight="1">
      <c r="A14" s="65" t="s">
        <v>38</v>
      </c>
      <c r="B14" s="78"/>
      <c r="C14" s="74"/>
      <c r="D14" s="74"/>
      <c r="E14" s="75"/>
      <c r="F14" s="76">
        <v>163288.71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" customHeight="1">
      <c r="A15" s="65" t="s">
        <v>38</v>
      </c>
      <c r="B15" s="78"/>
      <c r="C15" s="74"/>
      <c r="D15" s="74"/>
      <c r="E15" s="75"/>
      <c r="F15" s="76"/>
      <c r="G15" s="76">
        <v>82292.01</v>
      </c>
      <c r="H15" s="76"/>
      <c r="I15" s="76">
        <v>543727.12</v>
      </c>
      <c r="J15" s="76">
        <v>118161.4</v>
      </c>
      <c r="K15" s="76"/>
      <c r="L15" s="76"/>
      <c r="M15" s="76"/>
      <c r="N15" s="76"/>
      <c r="O15" s="76"/>
      <c r="P15" s="76"/>
      <c r="Q15" s="77"/>
    </row>
    <row r="16" spans="1:17" ht="12" customHeight="1">
      <c r="A16" s="65" t="s">
        <v>38</v>
      </c>
      <c r="B16" s="78"/>
      <c r="C16" s="74"/>
      <c r="D16" s="74"/>
      <c r="E16" s="75"/>
      <c r="F16" s="76"/>
      <c r="G16" s="76"/>
      <c r="H16" s="76"/>
      <c r="I16" s="76"/>
      <c r="J16" s="76"/>
      <c r="K16" s="76">
        <v>47891.37</v>
      </c>
      <c r="L16" s="76"/>
      <c r="M16" s="76"/>
      <c r="N16" s="76"/>
      <c r="O16" s="76"/>
      <c r="P16" s="76"/>
      <c r="Q16" s="77"/>
    </row>
    <row r="17" spans="1:17" ht="15" customHeight="1">
      <c r="A17" s="65" t="s">
        <v>33</v>
      </c>
      <c r="B17" s="79"/>
      <c r="C17" s="79"/>
      <c r="D17" s="79"/>
      <c r="E17" s="80"/>
      <c r="F17" s="81"/>
      <c r="G17" s="81"/>
      <c r="H17" s="81"/>
      <c r="I17" s="81"/>
      <c r="J17" s="81"/>
      <c r="K17" s="81"/>
      <c r="L17" s="81">
        <f>17202.94+3040.38</f>
        <v>20243.32</v>
      </c>
      <c r="M17" s="81"/>
      <c r="N17" s="81"/>
      <c r="O17" s="81"/>
      <c r="P17" s="81"/>
      <c r="Q17" s="82"/>
    </row>
    <row r="18" spans="1:17" ht="15" customHeight="1">
      <c r="A18" s="65" t="s">
        <v>38</v>
      </c>
      <c r="B18" s="79"/>
      <c r="C18" s="79"/>
      <c r="D18" s="79"/>
      <c r="E18" s="80"/>
      <c r="F18" s="81"/>
      <c r="G18" s="81"/>
      <c r="H18" s="81"/>
      <c r="I18" s="81"/>
      <c r="J18" s="81"/>
      <c r="K18" s="81"/>
      <c r="L18" s="81"/>
      <c r="M18" s="81">
        <v>3515.44</v>
      </c>
      <c r="N18" s="81"/>
      <c r="O18" s="81"/>
      <c r="P18" s="81"/>
      <c r="Q18" s="82"/>
    </row>
    <row r="19" spans="1:17" ht="15" customHeight="1">
      <c r="A19" s="65" t="s">
        <v>38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>
        <v>30173.52</v>
      </c>
      <c r="O19" s="81"/>
      <c r="P19" s="81"/>
      <c r="Q19" s="82"/>
    </row>
    <row r="20" spans="1:17" ht="11.25">
      <c r="A20" s="65" t="s">
        <v>38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/>
      <c r="N20" s="81"/>
      <c r="O20" s="81">
        <v>10338.57</v>
      </c>
      <c r="P20" s="81"/>
      <c r="Q20" s="82"/>
    </row>
    <row r="21" spans="1:17" ht="11.25" hidden="1">
      <c r="A21" s="65" t="s">
        <v>38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</row>
    <row r="22" spans="1:17" ht="12" customHeight="1" hidden="1">
      <c r="A22" s="65" t="s">
        <v>38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</row>
    <row r="23" spans="1:17" ht="15" customHeight="1" hidden="1">
      <c r="A23" s="65" t="s">
        <v>38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</row>
    <row r="24" spans="1:17" ht="15" customHeight="1">
      <c r="A24" s="65" t="s">
        <v>38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85"/>
      <c r="O24" s="85"/>
      <c r="P24" s="85">
        <v>7200</v>
      </c>
      <c r="Q24" s="86"/>
    </row>
    <row r="25" spans="1:17" ht="15" customHeight="1">
      <c r="A25" s="65" t="s">
        <v>38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4">
        <v>110828</v>
      </c>
    </row>
    <row r="26" spans="1:17" ht="12" thickBot="1">
      <c r="A26" s="65" t="s">
        <v>38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/>
      <c r="Q26" s="87"/>
    </row>
    <row r="27" spans="1:17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</row>
    <row r="28" spans="1:17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</row>
    <row r="29" spans="1:17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</row>
    <row r="30" spans="1:17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</row>
    <row r="31" spans="1:17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</row>
    <row r="32" spans="1:17" ht="12" thickBot="1">
      <c r="A32" s="92" t="s">
        <v>17</v>
      </c>
      <c r="B32" s="93">
        <f aca="true" t="shared" si="0" ref="B32:G32">SUM(B10:B31)</f>
        <v>6693584.62</v>
      </c>
      <c r="C32" s="94">
        <f t="shared" si="0"/>
        <v>188912.17</v>
      </c>
      <c r="D32" s="94">
        <f t="shared" si="0"/>
        <v>24597.25</v>
      </c>
      <c r="E32" s="94">
        <f t="shared" si="0"/>
        <v>879759.32</v>
      </c>
      <c r="F32" s="94">
        <f t="shared" si="0"/>
        <v>163288.71</v>
      </c>
      <c r="G32" s="94">
        <f t="shared" si="0"/>
        <v>82292.01</v>
      </c>
      <c r="H32" s="71">
        <f>E32+F32+G32</f>
        <v>1125340.0399999998</v>
      </c>
      <c r="I32" s="71">
        <f aca="true" t="shared" si="1" ref="I32:Q32">SUM(I10:I31)</f>
        <v>543727.12</v>
      </c>
      <c r="J32" s="71">
        <f t="shared" si="1"/>
        <v>118161.4</v>
      </c>
      <c r="K32" s="71">
        <f t="shared" si="1"/>
        <v>47891.37</v>
      </c>
      <c r="L32" s="71">
        <f t="shared" si="1"/>
        <v>20243.32</v>
      </c>
      <c r="M32" s="71">
        <f t="shared" si="1"/>
        <v>3515.44</v>
      </c>
      <c r="N32" s="71">
        <f t="shared" si="1"/>
        <v>30173.52</v>
      </c>
      <c r="O32" s="71">
        <f t="shared" si="1"/>
        <v>10338.57</v>
      </c>
      <c r="P32" s="71">
        <f t="shared" si="1"/>
        <v>7200</v>
      </c>
      <c r="Q32" s="72">
        <f t="shared" si="1"/>
        <v>110828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7" ht="11.25">
      <c r="F37" s="67"/>
      <c r="G37" s="67"/>
    </row>
    <row r="38" spans="3:8" ht="11.25">
      <c r="C38" s="67"/>
      <c r="D38" s="67"/>
      <c r="E38" s="67"/>
      <c r="F38" s="67"/>
      <c r="G38" s="67"/>
      <c r="H38" s="67"/>
    </row>
    <row r="39" spans="6:7" ht="11.25">
      <c r="F39" s="67"/>
      <c r="G39" s="67"/>
    </row>
    <row r="40" spans="3:8" ht="11.25">
      <c r="C40" s="67"/>
      <c r="D40" s="67"/>
      <c r="E40" s="67"/>
      <c r="F40" s="67"/>
      <c r="G40" s="67"/>
      <c r="H40" s="67"/>
    </row>
    <row r="41" spans="4:7" ht="11.25">
      <c r="D41" s="67"/>
      <c r="E41" s="67"/>
      <c r="F41" s="67"/>
      <c r="G41" s="67"/>
    </row>
    <row r="42" spans="5:8" ht="11.25">
      <c r="E42" s="67"/>
      <c r="F42" s="67"/>
      <c r="G42" s="67"/>
      <c r="H42" s="67"/>
    </row>
    <row r="43" ht="11.25">
      <c r="F43" s="67"/>
    </row>
    <row r="44" spans="6:11" ht="11.25">
      <c r="F44" s="67"/>
      <c r="G44" s="67"/>
      <c r="H44" s="67"/>
      <c r="K44" s="68" t="s">
        <v>18</v>
      </c>
    </row>
    <row r="45" spans="6:8" ht="11.25">
      <c r="F45" s="67"/>
      <c r="H45" s="67"/>
    </row>
    <row r="49" ht="11.25">
      <c r="F49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49"/>
  <sheetViews>
    <sheetView workbookViewId="0" topLeftCell="A1">
      <selection activeCell="H49" sqref="H49"/>
    </sheetView>
  </sheetViews>
  <sheetFormatPr defaultColWidth="9.140625" defaultRowHeight="12.75"/>
  <cols>
    <col min="1" max="1" width="11.28125" style="68" customWidth="1"/>
    <col min="2" max="2" width="9.8515625" style="68" customWidth="1"/>
    <col min="3" max="3" width="8.57421875" style="68" customWidth="1"/>
    <col min="4" max="4" width="9.140625" style="68" customWidth="1"/>
    <col min="5" max="5" width="9.7109375" style="68" customWidth="1"/>
    <col min="6" max="7" width="9.8515625" style="68" customWidth="1"/>
    <col min="8" max="8" width="10.5742187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35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</row>
    <row r="10" spans="1:17" ht="12" customHeight="1">
      <c r="A10" s="65" t="s">
        <v>33</v>
      </c>
      <c r="B10" s="73">
        <v>6899583.72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33" customHeight="1">
      <c r="A11" s="65" t="s">
        <v>40</v>
      </c>
      <c r="B11" s="78"/>
      <c r="C11" s="74">
        <f>206941.47+973.2</f>
        <v>207914.67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2" customHeight="1">
      <c r="A12" s="65" t="s">
        <v>39</v>
      </c>
      <c r="B12" s="78"/>
      <c r="C12" s="74"/>
      <c r="D12" s="74">
        <v>25820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" customHeight="1">
      <c r="A13" s="65" t="s">
        <v>39</v>
      </c>
      <c r="B13" s="78"/>
      <c r="C13" s="74"/>
      <c r="D13" s="74"/>
      <c r="E13" s="75">
        <v>858096.15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1:17" ht="12" customHeight="1">
      <c r="A14" s="65" t="s">
        <v>39</v>
      </c>
      <c r="B14" s="78"/>
      <c r="C14" s="74"/>
      <c r="D14" s="74"/>
      <c r="E14" s="75"/>
      <c r="F14" s="76">
        <v>146867.84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" customHeight="1">
      <c r="A15" s="65" t="s">
        <v>39</v>
      </c>
      <c r="B15" s="78"/>
      <c r="C15" s="74"/>
      <c r="D15" s="74"/>
      <c r="E15" s="75"/>
      <c r="F15" s="76"/>
      <c r="G15" s="76">
        <v>1732258.19</v>
      </c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1:17" ht="12" customHeight="1">
      <c r="A16" s="65" t="s">
        <v>39</v>
      </c>
      <c r="B16" s="78"/>
      <c r="C16" s="74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7" ht="15" customHeight="1">
      <c r="A17" s="65" t="s">
        <v>40</v>
      </c>
      <c r="B17" s="79"/>
      <c r="C17" s="79"/>
      <c r="D17" s="79"/>
      <c r="E17" s="80"/>
      <c r="F17" s="81"/>
      <c r="G17" s="81"/>
      <c r="H17" s="81"/>
      <c r="I17" s="81">
        <v>553567.26</v>
      </c>
      <c r="J17" s="81"/>
      <c r="K17" s="81"/>
      <c r="L17" s="81"/>
      <c r="M17" s="81"/>
      <c r="N17" s="81"/>
      <c r="O17" s="81"/>
      <c r="P17" s="81"/>
      <c r="Q17" s="82"/>
    </row>
    <row r="18" spans="1:17" ht="15" customHeight="1">
      <c r="A18" s="65" t="s">
        <v>39</v>
      </c>
      <c r="B18" s="79"/>
      <c r="C18" s="79"/>
      <c r="D18" s="79"/>
      <c r="E18" s="80"/>
      <c r="F18" s="81"/>
      <c r="G18" s="81"/>
      <c r="H18" s="81"/>
      <c r="I18" s="81"/>
      <c r="J18" s="81">
        <v>118161.4</v>
      </c>
      <c r="K18" s="81"/>
      <c r="L18" s="81"/>
      <c r="M18" s="81"/>
      <c r="N18" s="81"/>
      <c r="O18" s="81"/>
      <c r="P18" s="81"/>
      <c r="Q18" s="82"/>
    </row>
    <row r="19" spans="1:17" ht="15" customHeight="1">
      <c r="A19" s="65" t="s">
        <v>39</v>
      </c>
      <c r="B19" s="79"/>
      <c r="C19" s="79"/>
      <c r="D19" s="79"/>
      <c r="E19" s="80"/>
      <c r="F19" s="81"/>
      <c r="G19" s="81"/>
      <c r="H19" s="81"/>
      <c r="I19" s="81"/>
      <c r="J19" s="81"/>
      <c r="K19" s="81">
        <v>62007.57</v>
      </c>
      <c r="L19" s="81"/>
      <c r="M19" s="81"/>
      <c r="N19" s="81"/>
      <c r="O19" s="81"/>
      <c r="P19" s="81"/>
      <c r="Q19" s="82"/>
    </row>
    <row r="20" spans="1:17" ht="11.25">
      <c r="A20" s="65" t="s">
        <v>39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>
        <f>17612.63+6623.79</f>
        <v>24236.420000000002</v>
      </c>
      <c r="M20" s="81"/>
      <c r="N20" s="81"/>
      <c r="O20" s="81"/>
      <c r="P20" s="81"/>
      <c r="Q20" s="82"/>
    </row>
    <row r="21" spans="1:17" ht="11.25" hidden="1">
      <c r="A21" s="65" t="s">
        <v>39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</row>
    <row r="22" spans="1:17" ht="12" customHeight="1" hidden="1">
      <c r="A22" s="65" t="s">
        <v>39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</row>
    <row r="23" spans="1:17" ht="15" customHeight="1" hidden="1">
      <c r="A23" s="65" t="s">
        <v>39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</row>
    <row r="24" spans="1:17" ht="15" customHeight="1">
      <c r="A24" s="65" t="s">
        <v>39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>
        <v>4833.72</v>
      </c>
      <c r="N24" s="85"/>
      <c r="O24" s="85"/>
      <c r="P24" s="85"/>
      <c r="Q24" s="86"/>
    </row>
    <row r="25" spans="1:17" ht="15" customHeight="1">
      <c r="A25" s="65" t="s">
        <v>39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>
        <v>45260.28</v>
      </c>
      <c r="O25" s="80">
        <v>10338.57</v>
      </c>
      <c r="P25" s="80"/>
      <c r="Q25" s="84"/>
    </row>
    <row r="26" spans="1:17" ht="12" thickBot="1">
      <c r="A26" s="65" t="s">
        <v>39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>
        <v>7200</v>
      </c>
      <c r="Q26" s="87">
        <v>171046.18</v>
      </c>
    </row>
    <row r="27" spans="1:17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</row>
    <row r="28" spans="1:17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</row>
    <row r="29" spans="1:17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</row>
    <row r="30" spans="1:17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</row>
    <row r="31" spans="1:17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</row>
    <row r="32" spans="1:17" ht="12" thickBot="1">
      <c r="A32" s="92" t="s">
        <v>17</v>
      </c>
      <c r="B32" s="93">
        <f aca="true" t="shared" si="0" ref="B32:G32">SUM(B10:B31)</f>
        <v>6899583.72</v>
      </c>
      <c r="C32" s="94">
        <f t="shared" si="0"/>
        <v>207914.67</v>
      </c>
      <c r="D32" s="94">
        <f t="shared" si="0"/>
        <v>25820</v>
      </c>
      <c r="E32" s="94">
        <f t="shared" si="0"/>
        <v>858096.15</v>
      </c>
      <c r="F32" s="94">
        <f t="shared" si="0"/>
        <v>146867.84</v>
      </c>
      <c r="G32" s="94">
        <f t="shared" si="0"/>
        <v>1732258.19</v>
      </c>
      <c r="H32" s="71">
        <f>E32+F32+G32</f>
        <v>2737222.1799999997</v>
      </c>
      <c r="I32" s="71">
        <f aca="true" t="shared" si="1" ref="I32:Q32">SUM(I10:I31)</f>
        <v>553567.26</v>
      </c>
      <c r="J32" s="71">
        <f t="shared" si="1"/>
        <v>118161.4</v>
      </c>
      <c r="K32" s="71">
        <f t="shared" si="1"/>
        <v>62007.57</v>
      </c>
      <c r="L32" s="71">
        <f t="shared" si="1"/>
        <v>24236.420000000002</v>
      </c>
      <c r="M32" s="71">
        <f t="shared" si="1"/>
        <v>4833.72</v>
      </c>
      <c r="N32" s="71">
        <f t="shared" si="1"/>
        <v>45260.28</v>
      </c>
      <c r="O32" s="71">
        <f t="shared" si="1"/>
        <v>10338.57</v>
      </c>
      <c r="P32" s="71">
        <f t="shared" si="1"/>
        <v>7200</v>
      </c>
      <c r="Q32" s="72">
        <f t="shared" si="1"/>
        <v>171046.18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7" ht="11.25">
      <c r="F37" s="67"/>
      <c r="G37" s="67"/>
    </row>
    <row r="38" spans="3:8" ht="11.25">
      <c r="C38" s="67"/>
      <c r="D38" s="67"/>
      <c r="E38" s="67"/>
      <c r="F38" s="67"/>
      <c r="G38" s="67"/>
      <c r="H38" s="67"/>
    </row>
    <row r="39" spans="6:7" ht="11.25">
      <c r="F39" s="67"/>
      <c r="G39" s="67"/>
    </row>
    <row r="40" spans="3:8" ht="11.25">
      <c r="C40" s="67"/>
      <c r="D40" s="67"/>
      <c r="E40" s="67"/>
      <c r="F40" s="67"/>
      <c r="G40" s="67"/>
      <c r="H40" s="67"/>
    </row>
    <row r="41" spans="4:7" ht="11.25">
      <c r="D41" s="67"/>
      <c r="E41" s="67"/>
      <c r="F41" s="67"/>
      <c r="G41" s="67"/>
    </row>
    <row r="42" spans="5:8" ht="11.25">
      <c r="E42" s="67"/>
      <c r="F42" s="67"/>
      <c r="G42" s="67"/>
      <c r="H42" s="67"/>
    </row>
    <row r="43" ht="11.25">
      <c r="F43" s="67"/>
    </row>
    <row r="44" spans="6:11" ht="11.25">
      <c r="F44" s="67"/>
      <c r="G44" s="67"/>
      <c r="H44" s="67"/>
      <c r="K44" s="68" t="s">
        <v>18</v>
      </c>
    </row>
    <row r="45" spans="6:8" ht="11.25">
      <c r="F45" s="67"/>
      <c r="H45" s="67"/>
    </row>
    <row r="49" ht="11.25">
      <c r="F49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49"/>
  <sheetViews>
    <sheetView workbookViewId="0" topLeftCell="A1">
      <selection activeCell="K52" sqref="K52"/>
    </sheetView>
  </sheetViews>
  <sheetFormatPr defaultColWidth="9.140625" defaultRowHeight="12.75"/>
  <cols>
    <col min="1" max="1" width="11.28125" style="68" customWidth="1"/>
    <col min="2" max="2" width="9.8515625" style="68" customWidth="1"/>
    <col min="3" max="3" width="8.57421875" style="68" customWidth="1"/>
    <col min="4" max="4" width="9.140625" style="68" customWidth="1"/>
    <col min="5" max="5" width="9.7109375" style="68" customWidth="1"/>
    <col min="6" max="7" width="9.8515625" style="68" customWidth="1"/>
    <col min="8" max="8" width="10.00390625" style="68" customWidth="1"/>
    <col min="9" max="9" width="10.140625" style="68" customWidth="1"/>
    <col min="10" max="10" width="9.28125" style="68" customWidth="1"/>
    <col min="11" max="11" width="9.140625" style="68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8" width="10.8515625" style="68" hidden="1" customWidth="1"/>
    <col min="19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41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8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  <c r="R9" s="102" t="s">
        <v>44</v>
      </c>
    </row>
    <row r="10" spans="1:18" ht="12" customHeight="1">
      <c r="A10" s="65" t="s">
        <v>37</v>
      </c>
      <c r="B10" s="73">
        <v>6734964.87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95"/>
      <c r="R10" s="103"/>
    </row>
    <row r="11" spans="1:18" ht="33" customHeight="1">
      <c r="A11" s="65" t="s">
        <v>42</v>
      </c>
      <c r="B11" s="78"/>
      <c r="C11" s="74">
        <v>194248.95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95"/>
      <c r="R11" s="104"/>
    </row>
    <row r="12" spans="1:18" ht="12" customHeight="1">
      <c r="A12" s="65" t="s">
        <v>43</v>
      </c>
      <c r="B12" s="78"/>
      <c r="C12" s="74"/>
      <c r="D12" s="74">
        <v>31441.11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95"/>
      <c r="R12" s="104"/>
    </row>
    <row r="13" spans="1:18" ht="12" customHeight="1">
      <c r="A13" s="65" t="s">
        <v>43</v>
      </c>
      <c r="B13" s="78"/>
      <c r="C13" s="74"/>
      <c r="D13" s="74"/>
      <c r="E13" s="75">
        <v>945086.53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95"/>
      <c r="R13" s="104"/>
    </row>
    <row r="14" spans="1:18" ht="12" customHeight="1">
      <c r="A14" s="65" t="s">
        <v>43</v>
      </c>
      <c r="B14" s="78"/>
      <c r="C14" s="74"/>
      <c r="D14" s="74"/>
      <c r="E14" s="75"/>
      <c r="F14" s="76">
        <v>188571.93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95"/>
      <c r="R14" s="104"/>
    </row>
    <row r="15" spans="1:18" ht="12" customHeight="1">
      <c r="A15" s="65" t="s">
        <v>43</v>
      </c>
      <c r="B15" s="78"/>
      <c r="C15" s="74"/>
      <c r="D15" s="74"/>
      <c r="E15" s="75"/>
      <c r="F15" s="76"/>
      <c r="G15" s="76">
        <f>981686.4-822.55</f>
        <v>980863.85</v>
      </c>
      <c r="H15" s="76"/>
      <c r="I15" s="76"/>
      <c r="J15" s="76"/>
      <c r="K15" s="76"/>
      <c r="L15" s="76"/>
      <c r="M15" s="76"/>
      <c r="N15" s="76"/>
      <c r="O15" s="76"/>
      <c r="P15" s="76"/>
      <c r="Q15" s="95"/>
      <c r="R15" s="104"/>
    </row>
    <row r="16" spans="1:18" ht="12" customHeight="1">
      <c r="A16" s="65" t="s">
        <v>43</v>
      </c>
      <c r="B16" s="78"/>
      <c r="C16" s="74"/>
      <c r="D16" s="74"/>
      <c r="E16" s="75"/>
      <c r="F16" s="76"/>
      <c r="G16" s="76"/>
      <c r="H16" s="76"/>
      <c r="I16" s="76">
        <v>629289.69</v>
      </c>
      <c r="J16" s="76">
        <v>118161.4</v>
      </c>
      <c r="K16" s="76">
        <v>73820.85</v>
      </c>
      <c r="L16" s="76"/>
      <c r="M16" s="76"/>
      <c r="N16" s="76"/>
      <c r="O16" s="76"/>
      <c r="P16" s="76"/>
      <c r="Q16" s="95"/>
      <c r="R16" s="104"/>
    </row>
    <row r="17" spans="1:18" ht="15" customHeight="1">
      <c r="A17" s="65" t="s">
        <v>43</v>
      </c>
      <c r="B17" s="79"/>
      <c r="C17" s="79"/>
      <c r="D17" s="79"/>
      <c r="E17" s="80"/>
      <c r="F17" s="81"/>
      <c r="G17" s="81"/>
      <c r="H17" s="81"/>
      <c r="I17" s="81"/>
      <c r="J17" s="81"/>
      <c r="K17" s="81"/>
      <c r="L17" s="81">
        <f>14261.05+3040.38</f>
        <v>17301.43</v>
      </c>
      <c r="M17" s="81"/>
      <c r="N17" s="81"/>
      <c r="O17" s="81"/>
      <c r="P17" s="81"/>
      <c r="Q17" s="96"/>
      <c r="R17" s="104"/>
    </row>
    <row r="18" spans="1:18" ht="15" customHeight="1">
      <c r="A18" s="65" t="s">
        <v>43</v>
      </c>
      <c r="B18" s="79"/>
      <c r="C18" s="79"/>
      <c r="D18" s="79"/>
      <c r="E18" s="80"/>
      <c r="F18" s="81"/>
      <c r="G18" s="81"/>
      <c r="H18" s="81"/>
      <c r="I18" s="81"/>
      <c r="J18" s="81"/>
      <c r="K18" s="81"/>
      <c r="L18" s="81"/>
      <c r="M18" s="81">
        <v>3954.87</v>
      </c>
      <c r="N18" s="81"/>
      <c r="O18" s="81"/>
      <c r="P18" s="81"/>
      <c r="Q18" s="96"/>
      <c r="R18" s="104"/>
    </row>
    <row r="19" spans="1:18" ht="15" customHeight="1">
      <c r="A19" s="65" t="s">
        <v>43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>
        <v>67890.42</v>
      </c>
      <c r="O19" s="81"/>
      <c r="P19" s="81"/>
      <c r="Q19" s="96"/>
      <c r="R19" s="104"/>
    </row>
    <row r="20" spans="1:18" ht="11.25">
      <c r="A20" s="65" t="s">
        <v>43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/>
      <c r="N20" s="81"/>
      <c r="O20" s="81">
        <v>10338.57</v>
      </c>
      <c r="P20" s="81"/>
      <c r="Q20" s="96"/>
      <c r="R20" s="104"/>
    </row>
    <row r="21" spans="1:18" ht="11.25" hidden="1">
      <c r="A21" s="65" t="s">
        <v>43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97"/>
      <c r="R21" s="104"/>
    </row>
    <row r="22" spans="1:18" ht="12" customHeight="1" hidden="1">
      <c r="A22" s="65" t="s">
        <v>43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98"/>
      <c r="R22" s="104"/>
    </row>
    <row r="23" spans="1:18" ht="15" customHeight="1" hidden="1">
      <c r="A23" s="65" t="s">
        <v>43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98"/>
      <c r="R23" s="104"/>
    </row>
    <row r="24" spans="1:18" ht="15" customHeight="1">
      <c r="A24" s="65" t="s">
        <v>43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85"/>
      <c r="O24" s="85"/>
      <c r="P24" s="85">
        <v>9600</v>
      </c>
      <c r="Q24" s="98"/>
      <c r="R24" s="104"/>
    </row>
    <row r="25" spans="1:18" ht="15" customHeight="1">
      <c r="A25" s="65" t="s">
        <v>43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97">
        <v>149988</v>
      </c>
      <c r="R25" s="104"/>
    </row>
    <row r="26" spans="1:18" ht="12" thickBot="1">
      <c r="A26" s="65" t="s">
        <v>43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/>
      <c r="Q26" s="99"/>
      <c r="R26" s="104"/>
    </row>
    <row r="27" spans="1:18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97"/>
      <c r="R27" s="104"/>
    </row>
    <row r="28" spans="1:18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97"/>
      <c r="R28" s="104"/>
    </row>
    <row r="29" spans="1:18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97"/>
      <c r="R29" s="104"/>
    </row>
    <row r="30" spans="1:18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97"/>
      <c r="R30" s="104"/>
    </row>
    <row r="31" spans="1:18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100"/>
      <c r="R31" s="104"/>
    </row>
    <row r="32" spans="1:18" ht="12" thickBot="1">
      <c r="A32" s="92" t="s">
        <v>17</v>
      </c>
      <c r="B32" s="93">
        <f aca="true" t="shared" si="0" ref="B32:G32">SUM(B10:B31)</f>
        <v>6734964.87</v>
      </c>
      <c r="C32" s="94">
        <f t="shared" si="0"/>
        <v>194248.95</v>
      </c>
      <c r="D32" s="94">
        <f t="shared" si="0"/>
        <v>31441.11</v>
      </c>
      <c r="E32" s="94">
        <f t="shared" si="0"/>
        <v>945086.53</v>
      </c>
      <c r="F32" s="94">
        <f t="shared" si="0"/>
        <v>188571.93</v>
      </c>
      <c r="G32" s="94">
        <f t="shared" si="0"/>
        <v>980863.85</v>
      </c>
      <c r="H32" s="71">
        <f>E32+F32+G32</f>
        <v>2114522.31</v>
      </c>
      <c r="I32" s="71">
        <f aca="true" t="shared" si="1" ref="I32:Q32">SUM(I10:I31)</f>
        <v>629289.69</v>
      </c>
      <c r="J32" s="71">
        <f t="shared" si="1"/>
        <v>118161.4</v>
      </c>
      <c r="K32" s="71">
        <f t="shared" si="1"/>
        <v>73820.85</v>
      </c>
      <c r="L32" s="71">
        <f t="shared" si="1"/>
        <v>17301.43</v>
      </c>
      <c r="M32" s="71">
        <f t="shared" si="1"/>
        <v>3954.87</v>
      </c>
      <c r="N32" s="71">
        <f t="shared" si="1"/>
        <v>67890.42</v>
      </c>
      <c r="O32" s="71">
        <f t="shared" si="1"/>
        <v>10338.57</v>
      </c>
      <c r="P32" s="71">
        <f t="shared" si="1"/>
        <v>9600</v>
      </c>
      <c r="Q32" s="101">
        <f t="shared" si="1"/>
        <v>149988</v>
      </c>
      <c r="R32" s="105">
        <f>B32+C32+D32+H32+I32+J32+K32+L32+M32+N32+O32+P32+Q32</f>
        <v>10155522.469999999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18" ht="11.25">
      <c r="F37" s="67"/>
      <c r="G37" s="67"/>
      <c r="R37" s="67"/>
    </row>
    <row r="38" spans="3:8" ht="11.25">
      <c r="C38" s="67"/>
      <c r="D38" s="67"/>
      <c r="E38" s="67"/>
      <c r="F38" s="67"/>
      <c r="G38" s="67"/>
      <c r="H38" s="67"/>
    </row>
    <row r="39" spans="6:7" ht="11.25">
      <c r="F39" s="67"/>
      <c r="G39" s="67"/>
    </row>
    <row r="40" spans="3:8" ht="11.25">
      <c r="C40" s="67"/>
      <c r="D40" s="67"/>
      <c r="E40" s="67"/>
      <c r="F40" s="67"/>
      <c r="G40" s="67"/>
      <c r="H40" s="67"/>
    </row>
    <row r="41" spans="4:7" ht="11.25">
      <c r="D41" s="67"/>
      <c r="E41" s="67"/>
      <c r="F41" s="67"/>
      <c r="G41" s="67"/>
    </row>
    <row r="42" spans="5:8" ht="11.25">
      <c r="E42" s="67"/>
      <c r="F42" s="67"/>
      <c r="G42" s="67"/>
      <c r="H42" s="67"/>
    </row>
    <row r="43" ht="11.25">
      <c r="F43" s="67"/>
    </row>
    <row r="44" spans="6:11" ht="11.25">
      <c r="F44" s="67"/>
      <c r="G44" s="67"/>
      <c r="H44" s="67"/>
      <c r="K44" s="68" t="s">
        <v>18</v>
      </c>
    </row>
    <row r="45" spans="6:8" ht="11.25">
      <c r="F45" s="67"/>
      <c r="H45" s="67"/>
    </row>
    <row r="49" ht="11.25">
      <c r="F49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R50"/>
  <sheetViews>
    <sheetView workbookViewId="0" topLeftCell="A1">
      <selection activeCell="D35" sqref="D35"/>
    </sheetView>
  </sheetViews>
  <sheetFormatPr defaultColWidth="9.140625" defaultRowHeight="12.75"/>
  <cols>
    <col min="1" max="1" width="11.28125" style="68" customWidth="1"/>
    <col min="2" max="2" width="10.7109375" style="68" customWidth="1"/>
    <col min="3" max="3" width="8.57421875" style="68" customWidth="1"/>
    <col min="4" max="4" width="9.140625" style="68" customWidth="1"/>
    <col min="5" max="5" width="9.7109375" style="68" customWidth="1"/>
    <col min="6" max="6" width="9.8515625" style="68" customWidth="1"/>
    <col min="7" max="7" width="8.421875" style="68" customWidth="1"/>
    <col min="8" max="8" width="10.00390625" style="68" customWidth="1"/>
    <col min="9" max="9" width="10.140625" style="68" customWidth="1"/>
    <col min="10" max="10" width="9.28125" style="68" customWidth="1"/>
    <col min="11" max="11" width="10.00390625" style="68" bestFit="1" customWidth="1"/>
    <col min="12" max="12" width="9.28125" style="68" customWidth="1"/>
    <col min="13" max="13" width="8.28125" style="68" customWidth="1"/>
    <col min="14" max="14" width="7.7109375" style="68" customWidth="1"/>
    <col min="15" max="15" width="9.00390625" style="68" customWidth="1"/>
    <col min="16" max="16" width="7.8515625" style="68" customWidth="1"/>
    <col min="17" max="17" width="9.8515625" style="68" customWidth="1"/>
    <col min="18" max="18" width="10.8515625" style="68" hidden="1" customWidth="1"/>
    <col min="19" max="16384" width="9.140625" style="68" customWidth="1"/>
  </cols>
  <sheetData>
    <row r="4" spans="1:17" ht="11.2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17" ht="11.25">
      <c r="B5" s="67"/>
      <c r="C5" s="69" t="s">
        <v>45</v>
      </c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7" ht="11.25">
      <c r="B6" s="67"/>
      <c r="C6" s="67"/>
      <c r="D6" s="67"/>
      <c r="E6" s="67"/>
      <c r="F6" s="69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17" ht="11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2:17" ht="12" thickBo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8" ht="34.5" thickBot="1">
      <c r="A9" s="70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12</v>
      </c>
      <c r="M9" s="71" t="s">
        <v>13</v>
      </c>
      <c r="N9" s="71" t="s">
        <v>14</v>
      </c>
      <c r="O9" s="71" t="s">
        <v>25</v>
      </c>
      <c r="P9" s="71" t="s">
        <v>15</v>
      </c>
      <c r="Q9" s="72" t="s">
        <v>16</v>
      </c>
      <c r="R9" s="102" t="s">
        <v>44</v>
      </c>
    </row>
    <row r="10" spans="1:18" ht="34.5" customHeight="1">
      <c r="A10" s="65" t="s">
        <v>47</v>
      </c>
      <c r="B10" s="73">
        <f>7245906.47+4049000</f>
        <v>11294906.469999999</v>
      </c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103"/>
    </row>
    <row r="11" spans="1:18" ht="33" customHeight="1">
      <c r="A11" s="65" t="s">
        <v>42</v>
      </c>
      <c r="B11" s="78"/>
      <c r="C11" s="74"/>
      <c r="D11" s="74">
        <f>40002.91+13937.97</f>
        <v>53940.880000000005</v>
      </c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104"/>
    </row>
    <row r="12" spans="1:18" ht="12" customHeight="1">
      <c r="A12" s="65" t="s">
        <v>46</v>
      </c>
      <c r="B12" s="78"/>
      <c r="C12" s="74"/>
      <c r="D12" s="74"/>
      <c r="E12" s="75">
        <v>865149.33</v>
      </c>
      <c r="F12" s="76">
        <v>139815.84</v>
      </c>
      <c r="G12" s="76">
        <v>835264.83</v>
      </c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104"/>
    </row>
    <row r="13" spans="1:18" ht="12" customHeight="1">
      <c r="A13" s="65" t="s">
        <v>46</v>
      </c>
      <c r="B13" s="78"/>
      <c r="C13" s="74"/>
      <c r="D13" s="74"/>
      <c r="E13" s="75"/>
      <c r="F13" s="76"/>
      <c r="G13" s="76"/>
      <c r="H13" s="76"/>
      <c r="I13" s="76">
        <v>584986.38</v>
      </c>
      <c r="J13" s="76"/>
      <c r="K13" s="76"/>
      <c r="L13" s="76"/>
      <c r="M13" s="76"/>
      <c r="N13" s="76"/>
      <c r="O13" s="76"/>
      <c r="P13" s="76"/>
      <c r="Q13" s="77"/>
      <c r="R13" s="104"/>
    </row>
    <row r="14" spans="1:18" ht="12" customHeight="1">
      <c r="A14" s="65" t="s">
        <v>46</v>
      </c>
      <c r="B14" s="78"/>
      <c r="C14" s="74"/>
      <c r="D14" s="74"/>
      <c r="E14" s="75"/>
      <c r="F14" s="76"/>
      <c r="G14" s="76"/>
      <c r="H14" s="76"/>
      <c r="I14" s="76"/>
      <c r="J14" s="76">
        <v>103308.15</v>
      </c>
      <c r="K14" s="76"/>
      <c r="L14" s="76"/>
      <c r="M14" s="76"/>
      <c r="N14" s="76"/>
      <c r="O14" s="76"/>
      <c r="P14" s="76"/>
      <c r="Q14" s="77"/>
      <c r="R14" s="104"/>
    </row>
    <row r="15" spans="1:18" ht="12" customHeight="1">
      <c r="A15" s="65" t="s">
        <v>46</v>
      </c>
      <c r="B15" s="78"/>
      <c r="C15" s="74"/>
      <c r="D15" s="74"/>
      <c r="E15" s="75"/>
      <c r="F15" s="76"/>
      <c r="G15" s="76"/>
      <c r="H15" s="76"/>
      <c r="I15" s="76"/>
      <c r="J15" s="76"/>
      <c r="K15" s="76">
        <v>57022.74</v>
      </c>
      <c r="L15" s="76"/>
      <c r="M15" s="76"/>
      <c r="N15" s="76"/>
      <c r="O15" s="76"/>
      <c r="P15" s="76"/>
      <c r="Q15" s="77"/>
      <c r="R15" s="104"/>
    </row>
    <row r="16" spans="1:18" ht="12" customHeight="1">
      <c r="A16" s="65" t="s">
        <v>46</v>
      </c>
      <c r="B16" s="78"/>
      <c r="C16" s="74"/>
      <c r="D16" s="74"/>
      <c r="E16" s="75"/>
      <c r="F16" s="76"/>
      <c r="G16" s="76"/>
      <c r="H16" s="76"/>
      <c r="I16" s="76"/>
      <c r="J16" s="76"/>
      <c r="K16" s="76"/>
      <c r="L16" s="76">
        <f>5651.92+6623.79</f>
        <v>12275.71</v>
      </c>
      <c r="M16" s="76"/>
      <c r="N16" s="76"/>
      <c r="O16" s="76"/>
      <c r="P16" s="76"/>
      <c r="Q16" s="77"/>
      <c r="R16" s="104"/>
    </row>
    <row r="17" spans="1:18" ht="15" customHeight="1">
      <c r="A17" s="65" t="s">
        <v>46</v>
      </c>
      <c r="B17" s="79"/>
      <c r="C17" s="79"/>
      <c r="D17" s="79"/>
      <c r="E17" s="80"/>
      <c r="F17" s="81"/>
      <c r="G17" s="81"/>
      <c r="H17" s="81"/>
      <c r="I17" s="81"/>
      <c r="J17" s="81"/>
      <c r="K17" s="81"/>
      <c r="L17" s="81"/>
      <c r="M17" s="81">
        <v>3515.44</v>
      </c>
      <c r="N17" s="81"/>
      <c r="O17" s="81"/>
      <c r="P17" s="81"/>
      <c r="Q17" s="82"/>
      <c r="R17" s="104"/>
    </row>
    <row r="18" spans="1:18" ht="15" customHeight="1">
      <c r="A18" s="65" t="s">
        <v>46</v>
      </c>
      <c r="B18" s="79"/>
      <c r="C18" s="79"/>
      <c r="D18" s="79"/>
      <c r="E18" s="80"/>
      <c r="F18" s="81"/>
      <c r="G18" s="81"/>
      <c r="H18" s="81"/>
      <c r="I18" s="81"/>
      <c r="J18" s="81"/>
      <c r="K18" s="81"/>
      <c r="L18" s="81"/>
      <c r="M18" s="81"/>
      <c r="N18" s="81">
        <v>67890.42</v>
      </c>
      <c r="O18" s="81"/>
      <c r="P18" s="81"/>
      <c r="Q18" s="82"/>
      <c r="R18" s="104"/>
    </row>
    <row r="19" spans="1:18" ht="15" customHeight="1">
      <c r="A19" s="65" t="s">
        <v>46</v>
      </c>
      <c r="B19" s="79"/>
      <c r="C19" s="79"/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1">
        <v>10338.57</v>
      </c>
      <c r="P19" s="81"/>
      <c r="Q19" s="82"/>
      <c r="R19" s="104"/>
    </row>
    <row r="20" spans="1:18" ht="11.25">
      <c r="A20" s="65" t="s">
        <v>46</v>
      </c>
      <c r="B20" s="79"/>
      <c r="C20" s="79"/>
      <c r="D20" s="79"/>
      <c r="E20" s="78"/>
      <c r="F20" s="85"/>
      <c r="G20" s="85"/>
      <c r="H20" s="81"/>
      <c r="I20" s="81"/>
      <c r="J20" s="81"/>
      <c r="K20" s="81"/>
      <c r="L20" s="81"/>
      <c r="M20" s="81"/>
      <c r="N20" s="81"/>
      <c r="O20" s="81"/>
      <c r="P20" s="81">
        <v>7200</v>
      </c>
      <c r="Q20" s="82">
        <v>133020</v>
      </c>
      <c r="R20" s="104"/>
    </row>
    <row r="21" spans="1:18" ht="11.25" hidden="1">
      <c r="A21" s="65" t="s">
        <v>46</v>
      </c>
      <c r="B21" s="79"/>
      <c r="C21" s="79"/>
      <c r="D21" s="79"/>
      <c r="E21" s="80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4"/>
      <c r="R21" s="104"/>
    </row>
    <row r="22" spans="1:18" ht="12" customHeight="1" hidden="1">
      <c r="A22" s="65" t="s">
        <v>46</v>
      </c>
      <c r="B22" s="79"/>
      <c r="C22" s="79"/>
      <c r="D22" s="79"/>
      <c r="E22" s="80"/>
      <c r="F22" s="80"/>
      <c r="G22" s="80"/>
      <c r="H22" s="81"/>
      <c r="I22" s="85"/>
      <c r="J22" s="85"/>
      <c r="K22" s="85"/>
      <c r="L22" s="85"/>
      <c r="M22" s="85"/>
      <c r="N22" s="85"/>
      <c r="O22" s="85"/>
      <c r="P22" s="85"/>
      <c r="Q22" s="86"/>
      <c r="R22" s="104"/>
    </row>
    <row r="23" spans="1:18" ht="15" customHeight="1" hidden="1">
      <c r="A23" s="65" t="s">
        <v>46</v>
      </c>
      <c r="B23" s="79"/>
      <c r="C23" s="79"/>
      <c r="D23" s="79"/>
      <c r="E23" s="80"/>
      <c r="F23" s="80"/>
      <c r="G23" s="80"/>
      <c r="H23" s="81"/>
      <c r="I23" s="85"/>
      <c r="J23" s="85"/>
      <c r="K23" s="85"/>
      <c r="L23" s="85"/>
      <c r="M23" s="85"/>
      <c r="N23" s="85"/>
      <c r="O23" s="85"/>
      <c r="P23" s="85"/>
      <c r="Q23" s="86"/>
      <c r="R23" s="104"/>
    </row>
    <row r="24" spans="1:18" ht="15" customHeight="1">
      <c r="A24" s="65" t="s">
        <v>46</v>
      </c>
      <c r="B24" s="79"/>
      <c r="C24" s="79"/>
      <c r="D24" s="79"/>
      <c r="E24" s="80"/>
      <c r="F24" s="80"/>
      <c r="G24" s="80"/>
      <c r="H24" s="81"/>
      <c r="I24" s="85"/>
      <c r="J24" s="85"/>
      <c r="K24" s="85"/>
      <c r="L24" s="85"/>
      <c r="M24" s="85"/>
      <c r="N24" s="85"/>
      <c r="O24" s="85"/>
      <c r="P24" s="85"/>
      <c r="Q24" s="86"/>
      <c r="R24" s="104"/>
    </row>
    <row r="25" spans="1:18" ht="15" customHeight="1">
      <c r="A25" s="65" t="s">
        <v>46</v>
      </c>
      <c r="B25" s="79"/>
      <c r="C25" s="79"/>
      <c r="D25" s="79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4"/>
      <c r="R25" s="104"/>
    </row>
    <row r="26" spans="1:18" ht="12" thickBot="1">
      <c r="A26" s="65" t="s">
        <v>46</v>
      </c>
      <c r="B26" s="79"/>
      <c r="C26" s="79"/>
      <c r="D26" s="79"/>
      <c r="E26" s="80"/>
      <c r="F26" s="80"/>
      <c r="G26" s="80"/>
      <c r="H26" s="81"/>
      <c r="I26" s="85"/>
      <c r="J26" s="85"/>
      <c r="K26" s="85"/>
      <c r="L26" s="85"/>
      <c r="M26" s="85"/>
      <c r="N26" s="85"/>
      <c r="O26" s="85"/>
      <c r="P26" s="85"/>
      <c r="Q26" s="87"/>
      <c r="R26" s="104"/>
    </row>
    <row r="27" spans="1:18" ht="16.5" customHeight="1" hidden="1">
      <c r="A27" s="65"/>
      <c r="B27" s="79"/>
      <c r="C27" s="79"/>
      <c r="D27" s="79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  <c r="P27" s="80"/>
      <c r="Q27" s="84"/>
      <c r="R27" s="104"/>
    </row>
    <row r="28" spans="1:18" ht="12.75" customHeight="1" hidden="1">
      <c r="A28" s="65"/>
      <c r="B28" s="79"/>
      <c r="C28" s="79"/>
      <c r="D28" s="79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4"/>
      <c r="R28" s="104"/>
    </row>
    <row r="29" spans="1:18" ht="17.25" customHeight="1" hidden="1">
      <c r="A29" s="65"/>
      <c r="B29" s="79"/>
      <c r="C29" s="79"/>
      <c r="D29" s="79"/>
      <c r="E29" s="80"/>
      <c r="F29" s="80"/>
      <c r="G29" s="80"/>
      <c r="H29" s="81"/>
      <c r="I29" s="80"/>
      <c r="J29" s="80"/>
      <c r="K29" s="80"/>
      <c r="L29" s="80"/>
      <c r="M29" s="80"/>
      <c r="N29" s="80"/>
      <c r="O29" s="80"/>
      <c r="P29" s="80"/>
      <c r="Q29" s="84"/>
      <c r="R29" s="104"/>
    </row>
    <row r="30" spans="1:18" ht="15.75" customHeight="1" hidden="1">
      <c r="A30" s="65"/>
      <c r="B30" s="79"/>
      <c r="C30" s="79"/>
      <c r="D30" s="79"/>
      <c r="E30" s="80"/>
      <c r="F30" s="80"/>
      <c r="G30" s="80"/>
      <c r="H30" s="81"/>
      <c r="I30" s="80"/>
      <c r="J30" s="80"/>
      <c r="K30" s="80"/>
      <c r="L30" s="80"/>
      <c r="M30" s="80"/>
      <c r="N30" s="80"/>
      <c r="O30" s="80"/>
      <c r="P30" s="80"/>
      <c r="Q30" s="84"/>
      <c r="R30" s="104"/>
    </row>
    <row r="31" spans="1:18" ht="15.75" customHeight="1" hidden="1">
      <c r="A31" s="65"/>
      <c r="B31" s="88"/>
      <c r="C31" s="88"/>
      <c r="D31" s="88"/>
      <c r="E31" s="89"/>
      <c r="F31" s="89"/>
      <c r="G31" s="89"/>
      <c r="H31" s="90"/>
      <c r="I31" s="89"/>
      <c r="J31" s="89"/>
      <c r="K31" s="89"/>
      <c r="L31" s="89"/>
      <c r="M31" s="89"/>
      <c r="N31" s="89"/>
      <c r="O31" s="89"/>
      <c r="P31" s="89"/>
      <c r="Q31" s="91"/>
      <c r="R31" s="104"/>
    </row>
    <row r="32" spans="1:18" ht="12" thickBot="1">
      <c r="A32" s="92" t="s">
        <v>17</v>
      </c>
      <c r="B32" s="93">
        <f aca="true" t="shared" si="0" ref="B32:G32">SUM(B10:B31)</f>
        <v>11294906.469999999</v>
      </c>
      <c r="C32" s="94">
        <f t="shared" si="0"/>
        <v>0</v>
      </c>
      <c r="D32" s="94">
        <f t="shared" si="0"/>
        <v>53940.880000000005</v>
      </c>
      <c r="E32" s="94">
        <f t="shared" si="0"/>
        <v>865149.33</v>
      </c>
      <c r="F32" s="94">
        <f t="shared" si="0"/>
        <v>139815.84</v>
      </c>
      <c r="G32" s="94">
        <f t="shared" si="0"/>
        <v>835264.83</v>
      </c>
      <c r="H32" s="71">
        <f>E32+F32+G32</f>
        <v>1840230</v>
      </c>
      <c r="I32" s="71">
        <f>SUM(I10:I31)</f>
        <v>584986.38</v>
      </c>
      <c r="J32" s="71">
        <f aca="true" t="shared" si="1" ref="J32:Q32">SUM(J10:J31)</f>
        <v>103308.15</v>
      </c>
      <c r="K32" s="71">
        <f t="shared" si="1"/>
        <v>57022.74</v>
      </c>
      <c r="L32" s="71">
        <f t="shared" si="1"/>
        <v>12275.71</v>
      </c>
      <c r="M32" s="71">
        <f t="shared" si="1"/>
        <v>3515.44</v>
      </c>
      <c r="N32" s="71">
        <f t="shared" si="1"/>
        <v>67890.42</v>
      </c>
      <c r="O32" s="71">
        <f t="shared" si="1"/>
        <v>10338.57</v>
      </c>
      <c r="P32" s="71">
        <f t="shared" si="1"/>
        <v>7200</v>
      </c>
      <c r="Q32" s="72">
        <f t="shared" si="1"/>
        <v>133020</v>
      </c>
      <c r="R32" s="105">
        <f>B32+C32+D32+H32+I32+J32+K32+L32+M32+N32+O32+P32+Q32</f>
        <v>14168634.760000002</v>
      </c>
    </row>
    <row r="33" spans="2:17" ht="11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11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ht="11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ht="11.25">
      <c r="H36" s="67"/>
    </row>
    <row r="37" spans="6:18" ht="11.25">
      <c r="F37" s="67"/>
      <c r="G37" s="67"/>
      <c r="K37" s="67"/>
      <c r="R37" s="67"/>
    </row>
    <row r="38" spans="3:8" ht="11.25">
      <c r="C38" s="67"/>
      <c r="D38" s="67"/>
      <c r="E38" s="67"/>
      <c r="F38" s="67"/>
      <c r="G38" s="67"/>
      <c r="H38" s="67"/>
    </row>
    <row r="39" spans="6:11" ht="11.25">
      <c r="F39" s="67"/>
      <c r="G39" s="67"/>
      <c r="K39" s="67"/>
    </row>
    <row r="40" spans="6:11" ht="11.25">
      <c r="F40" s="67"/>
      <c r="G40" s="67"/>
      <c r="K40" s="67"/>
    </row>
    <row r="41" spans="6:8" ht="11.25">
      <c r="F41" s="67"/>
      <c r="G41" s="67"/>
      <c r="H41" s="67"/>
    </row>
    <row r="42" spans="6:8" ht="11.25">
      <c r="F42" s="67"/>
      <c r="H42" s="67"/>
    </row>
    <row r="43" ht="11.25">
      <c r="K43" s="67"/>
    </row>
    <row r="45" ht="11.25">
      <c r="G45" s="67"/>
    </row>
    <row r="46" ht="11.25">
      <c r="F46" s="67"/>
    </row>
    <row r="50" ht="11.25">
      <c r="G50" s="67"/>
    </row>
  </sheetData>
  <printOptions/>
  <pageMargins left="0.35433070866141736" right="0" top="0.984251968503937" bottom="0.984251968503937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2019-12-02T13:48:20Z</cp:lastPrinted>
  <dcterms:created xsi:type="dcterms:W3CDTF">1996-10-14T23:33:28Z</dcterms:created>
  <dcterms:modified xsi:type="dcterms:W3CDTF">2019-12-02T13:48:30Z</dcterms:modified>
  <cp:category/>
  <cp:version/>
  <cp:contentType/>
  <cp:contentStatus/>
</cp:coreProperties>
</file>