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'Foaie1'!$A:$C</definedName>
  </definedNames>
  <calcPr fullCalcOnLoad="1"/>
</workbook>
</file>

<file path=xl/sharedStrings.xml><?xml version="1.0" encoding="utf-8"?>
<sst xmlns="http://schemas.openxmlformats.org/spreadsheetml/2006/main" count="124" uniqueCount="73">
  <si>
    <t>CASA DE ASIGURARI DE SANATATE OLT</t>
  </si>
  <si>
    <t xml:space="preserve">1. Materiale sanitare specifice utilizate în programele naţionale cu scop curativ </t>
  </si>
  <si>
    <t>Nr. Crt.</t>
  </si>
  <si>
    <t>Denumire Program/ Subprogram national de sanatate</t>
  </si>
  <si>
    <t>DENUMIRE UNITATE SANITARA</t>
  </si>
  <si>
    <t>Program Ortopedie - endoprotezaţi adulţi, din care:</t>
  </si>
  <si>
    <t>Spital Judetean de Urgenta Slatina</t>
  </si>
  <si>
    <t>Spital Municipal Caracal</t>
  </si>
  <si>
    <t>TOTAL  ORTOPEDIE</t>
  </si>
  <si>
    <t>2. Medicamente pentru boli cronice cu risc crescut utilizate în programele naţionale cu scop curativ</t>
  </si>
  <si>
    <t>Programul naţional de oncologie - activitate curentă, din care:</t>
  </si>
  <si>
    <t>TOTAL ONCOLOGIE - ACTIVITATE CURENTA</t>
  </si>
  <si>
    <t>TOTAL ONCOLOGIE - COST VOLUM</t>
  </si>
  <si>
    <t>Programul naţional de diagnostic şi tratament pentru HEMOFILIE ŞI TALASEMIE (SPITAL SLATINA), din care:</t>
  </si>
  <si>
    <t>Spital Judetean de Urgenta Slatina: Hemofilie cu substitutie "on demand"</t>
  </si>
  <si>
    <t>Spital Judetean de Urgenta Slatina: Hemofilie profilaxie continuă</t>
  </si>
  <si>
    <t>Spital Judetean de Urgenta Slatina: Talasemie</t>
  </si>
  <si>
    <t>TOTAL HEMOFILIE/TALASEMIE</t>
  </si>
  <si>
    <t>Programul naţional de diagnostic şi tratament pentru boli rare, din care:</t>
  </si>
  <si>
    <t xml:space="preserve">Spital Municipal Caracal: Tirozinemie </t>
  </si>
  <si>
    <t xml:space="preserve">Spital Judetean de Urgenta Slatina: Boala Hunter </t>
  </si>
  <si>
    <t>Spital Judetean de Urgenta Slatina: Boala Fabry</t>
  </si>
  <si>
    <t>TOTAL BOLI RARE</t>
  </si>
  <si>
    <t>Programul național de boli endocrine - Osteoporoză</t>
  </si>
  <si>
    <t>TOTAL OSTEOPOROZA</t>
  </si>
  <si>
    <t>TOTAL VALOARE CONTRACT PNS MEDICAMENTE, din care:</t>
  </si>
  <si>
    <t>Spital Jud. Urgenta Slatina</t>
  </si>
  <si>
    <t>TOTAL PNS MEDICAMENTE</t>
  </si>
  <si>
    <t>TOTAL GENERAL VALOARE DE CONTRACT PNS (MEDICAMENTE + MATERIALE SANITARE), din care:</t>
  </si>
  <si>
    <t>TOTAL GENERAL AN 2019</t>
  </si>
  <si>
    <t xml:space="preserve"> </t>
  </si>
  <si>
    <t>VALOARE CONTRACT TRIM. I INITIALA</t>
  </si>
  <si>
    <t>VALOARE CONTRACT REALIZAT TRIM I, DIN CARE:</t>
  </si>
  <si>
    <t>CONTRACT REALIZAT IANUARIE 2019</t>
  </si>
  <si>
    <t>CONTRACT REALIZAT FEBRUARIE 2019</t>
  </si>
  <si>
    <t>CONTRACT REALIZAT MARTIE 2019</t>
  </si>
  <si>
    <t>ECONOMII LA DATA DE 31.03.2019</t>
  </si>
  <si>
    <t xml:space="preserve"> VALOARE CONTRACT TRIM II 2019 INITIALA</t>
  </si>
  <si>
    <t>5=6+7+8</t>
  </si>
  <si>
    <t>9=4-5</t>
  </si>
  <si>
    <t>Programul naţional de oncologie - DCI medicamente contracte cost volum</t>
  </si>
  <si>
    <t xml:space="preserve"> VALOARE CONTRACT REALIZAT TRIM II, DIN CARE:</t>
  </si>
  <si>
    <t>CONTRACT REALIZAT APRILIE 2019</t>
  </si>
  <si>
    <t>CONTRACT REALIZAT MAI 2019</t>
  </si>
  <si>
    <t>CONTRACT REALIZAT IUNIE 2019</t>
  </si>
  <si>
    <t>ECONOMII LA DATA DE 30.06.2019</t>
  </si>
  <si>
    <t>11=12+13+14</t>
  </si>
  <si>
    <t>15=9+10-11</t>
  </si>
  <si>
    <t>TOTAL VALOARE CONTRACT AN 2019 INITIALA, DIN CARE:</t>
  </si>
  <si>
    <t>VALOARE CONTRACT TRIM III 2019 INITIALA</t>
  </si>
  <si>
    <t>CONTRACT REALIZAT IULIE 2019</t>
  </si>
  <si>
    <t>CONTRACT REALIZAT AUGUST 2019</t>
  </si>
  <si>
    <t>VALOARE CONTRACT TRIM IV 2019 INITIALA</t>
  </si>
  <si>
    <t>VALOARE CONTRACT TRIM IV 2019 FINALA</t>
  </si>
  <si>
    <t>TOTAL VALOARE CONTRACT AN 2019 FINALA</t>
  </si>
  <si>
    <t>3=4+10+16+22</t>
  </si>
  <si>
    <t>CONTRACT REALIZAT SEPTEMBRIE 2019</t>
  </si>
  <si>
    <t>ECONOMII LA DATA DE 30.09.2019</t>
  </si>
  <si>
    <t xml:space="preserve"> VALOARE CONTRACT REALIZAT TRIM III</t>
  </si>
  <si>
    <t>20=15+16- 17-18-19</t>
  </si>
  <si>
    <t>21=17+18+ 19</t>
  </si>
  <si>
    <t>SITUAŢIA SUMELOR CONTRACTATE CU UNITĂŢILE SANITARE CU PATURI PENTRU DERULAREA PNS PENTRU ANUL 2019 ȘI A SUMELOR REALIZATE ÎN ANUL 2019, CA URMARE A VALIDĂRII CERERILOR JUSTIFICATIVE RAPORTATE PENTRU LUNA DECEMBRIE 2019, CU INCADRAREA IN CREDITELE DE ANGAJAMENT APROBATE PENTRU ANUL 2019, CONFORM ADRESEI CNAS NR. P11233/23.12.2019</t>
  </si>
  <si>
    <t>CONTRACT REALIZAT OCTOMBRIE 2019</t>
  </si>
  <si>
    <t>CONTRACT REALIZAT NOIEMBRIE 2019</t>
  </si>
  <si>
    <t>CONTRACT REALIZAT DECEMBRIE 2019</t>
  </si>
  <si>
    <t xml:space="preserve"> VALOARE CONTRACT REALIZAT TRIM IV 2019</t>
  </si>
  <si>
    <t>TOTAL VALOARE CONTRACT AN 2019 REALIZATA</t>
  </si>
  <si>
    <t>ECONOMII AN 2019</t>
  </si>
  <si>
    <t>23=20+22</t>
  </si>
  <si>
    <t>27=24+25+26</t>
  </si>
  <si>
    <t>28=5+11+21+23</t>
  </si>
  <si>
    <t>29=5+11+21+27</t>
  </si>
  <si>
    <t>30=28-29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</si>
</sst>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4" fontId="4" fillId="3" borderId="4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0" fontId="4" fillId="0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40" fontId="5" fillId="0" borderId="3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/>
    </xf>
    <xf numFmtId="4" fontId="4" fillId="3" borderId="4" xfId="0" applyNumberFormat="1" applyFont="1" applyFill="1" applyBorder="1" applyAlignment="1">
      <alignment horizontal="right" vertical="top"/>
    </xf>
    <xf numFmtId="1" fontId="5" fillId="3" borderId="5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4" fontId="4" fillId="0" borderId="0" xfId="0" applyNumberFormat="1" applyFont="1" applyAlignment="1">
      <alignment vertical="top"/>
    </xf>
    <xf numFmtId="4" fontId="4" fillId="3" borderId="3" xfId="0" applyNumberFormat="1" applyFont="1" applyFill="1" applyBorder="1" applyAlignment="1">
      <alignment horizontal="right" vertical="top"/>
    </xf>
    <xf numFmtId="4" fontId="4" fillId="3" borderId="3" xfId="0" applyNumberFormat="1" applyFont="1" applyFill="1" applyBorder="1" applyAlignment="1">
      <alignment vertical="top"/>
    </xf>
    <xf numFmtId="0" fontId="5" fillId="3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1" fontId="5" fillId="3" borderId="7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/>
    </xf>
    <xf numFmtId="4" fontId="4" fillId="3" borderId="6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4" fillId="0" borderId="0" xfId="0" applyNumberFormat="1" applyFont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Fill="1" applyAlignment="1">
      <alignment vertical="top"/>
    </xf>
    <xf numFmtId="4" fontId="4" fillId="3" borderId="8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NumberFormat="1" applyFont="1" applyFill="1" applyAlignment="1">
      <alignment vertical="top" wrapText="1"/>
    </xf>
    <xf numFmtId="4" fontId="4" fillId="3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40" fontId="4" fillId="0" borderId="3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/>
    </xf>
    <xf numFmtId="40" fontId="4" fillId="0" borderId="3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/>
    </xf>
    <xf numFmtId="4" fontId="4" fillId="3" borderId="4" xfId="0" applyNumberFormat="1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vertical="top"/>
    </xf>
    <xf numFmtId="4" fontId="4" fillId="3" borderId="6" xfId="0" applyNumberFormat="1" applyFont="1" applyFill="1" applyBorder="1" applyAlignment="1">
      <alignment horizontal="right" vertical="top"/>
    </xf>
    <xf numFmtId="4" fontId="4" fillId="3" borderId="6" xfId="0" applyNumberFormat="1" applyFont="1" applyFill="1" applyBorder="1" applyAlignment="1">
      <alignment horizontal="right" vertical="top"/>
    </xf>
    <xf numFmtId="4" fontId="4" fillId="3" borderId="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R34">
      <selection activeCell="X44" sqref="X44"/>
    </sheetView>
  </sheetViews>
  <sheetFormatPr defaultColWidth="9.140625" defaultRowHeight="12.75"/>
  <cols>
    <col min="1" max="1" width="4.8515625" style="32" customWidth="1"/>
    <col min="2" max="2" width="31.00390625" style="2" customWidth="1"/>
    <col min="3" max="3" width="29.00390625" style="2" customWidth="1"/>
    <col min="4" max="4" width="18.421875" style="2" customWidth="1"/>
    <col min="5" max="5" width="12.7109375" style="2" customWidth="1"/>
    <col min="6" max="6" width="15.00390625" style="2" customWidth="1"/>
    <col min="7" max="10" width="12.8515625" style="55" customWidth="1"/>
    <col min="11" max="11" width="12.28125" style="34" customWidth="1"/>
    <col min="12" max="12" width="15.28125" style="34" customWidth="1"/>
    <col min="13" max="14" width="12.28125" style="56" customWidth="1"/>
    <col min="15" max="15" width="13.140625" style="56" customWidth="1"/>
    <col min="16" max="16" width="15.28125" style="56" customWidth="1"/>
    <col min="17" max="17" width="13.57421875" style="56" customWidth="1"/>
    <col min="18" max="19" width="13.8515625" style="56" customWidth="1"/>
    <col min="20" max="20" width="13.421875" style="56" customWidth="1"/>
    <col min="21" max="21" width="10.57421875" style="56" customWidth="1"/>
    <col min="22" max="22" width="11.8515625" style="56" customWidth="1"/>
    <col min="23" max="23" width="13.57421875" style="56" customWidth="1"/>
    <col min="24" max="24" width="15.8515625" style="56" customWidth="1"/>
    <col min="25" max="26" width="14.140625" style="56" customWidth="1"/>
    <col min="27" max="27" width="13.140625" style="56" customWidth="1"/>
    <col min="28" max="28" width="14.7109375" style="56" customWidth="1"/>
    <col min="29" max="29" width="15.421875" style="2" customWidth="1"/>
    <col min="30" max="30" width="16.00390625" style="34" customWidth="1"/>
    <col min="31" max="31" width="13.140625" style="2" customWidth="1"/>
    <col min="32" max="32" width="12.00390625" style="2" customWidth="1"/>
    <col min="33" max="16384" width="9.140625" style="2" customWidth="1"/>
  </cols>
  <sheetData>
    <row r="1" spans="1:15" ht="13.5" customHeight="1">
      <c r="A1" s="1" t="s">
        <v>0</v>
      </c>
      <c r="C1" s="3"/>
      <c r="L1" s="35"/>
      <c r="O1" s="35"/>
    </row>
    <row r="2" spans="1:3" ht="15.75">
      <c r="A2" s="1"/>
      <c r="C2" s="3"/>
    </row>
    <row r="3" spans="1:29" ht="64.5" customHeight="1">
      <c r="A3" s="4"/>
      <c r="B3" s="57" t="s">
        <v>30</v>
      </c>
      <c r="C3" s="57"/>
      <c r="D3" s="80" t="s">
        <v>61</v>
      </c>
      <c r="E3" s="80"/>
      <c r="F3" s="80"/>
      <c r="G3" s="80"/>
      <c r="H3" s="80"/>
      <c r="I3" s="80"/>
      <c r="J3" s="80"/>
      <c r="K3" s="80"/>
      <c r="L3" s="80"/>
      <c r="M3" s="57"/>
      <c r="N3" s="54"/>
      <c r="O3" s="54"/>
      <c r="P3" s="66"/>
      <c r="Q3" s="66"/>
      <c r="R3" s="66"/>
      <c r="S3" s="66"/>
      <c r="T3" s="66"/>
      <c r="U3" s="71"/>
      <c r="V3" s="66"/>
      <c r="W3" s="66"/>
      <c r="X3" s="66"/>
      <c r="Y3" s="66"/>
      <c r="Z3" s="66"/>
      <c r="AA3" s="66"/>
      <c r="AB3" s="66"/>
      <c r="AC3" s="57"/>
    </row>
    <row r="4" ht="15" customHeight="1" thickBot="1">
      <c r="A4" s="1" t="s">
        <v>1</v>
      </c>
    </row>
    <row r="5" spans="1:31" s="7" customFormat="1" ht="53.25" customHeight="1">
      <c r="A5" s="36" t="s">
        <v>2</v>
      </c>
      <c r="B5" s="27" t="s">
        <v>3</v>
      </c>
      <c r="C5" s="27" t="s">
        <v>4</v>
      </c>
      <c r="D5" s="28" t="s">
        <v>48</v>
      </c>
      <c r="E5" s="58" t="s">
        <v>31</v>
      </c>
      <c r="F5" s="28" t="s">
        <v>32</v>
      </c>
      <c r="G5" s="58" t="s">
        <v>33</v>
      </c>
      <c r="H5" s="58" t="s">
        <v>34</v>
      </c>
      <c r="I5" s="58" t="s">
        <v>35</v>
      </c>
      <c r="J5" s="58" t="s">
        <v>36</v>
      </c>
      <c r="K5" s="83" t="s">
        <v>37</v>
      </c>
      <c r="L5" s="59" t="s">
        <v>41</v>
      </c>
      <c r="M5" s="58" t="s">
        <v>42</v>
      </c>
      <c r="N5" s="58" t="s">
        <v>43</v>
      </c>
      <c r="O5" s="58" t="s">
        <v>44</v>
      </c>
      <c r="P5" s="58" t="s">
        <v>45</v>
      </c>
      <c r="Q5" s="59" t="s">
        <v>49</v>
      </c>
      <c r="R5" s="58" t="s">
        <v>50</v>
      </c>
      <c r="S5" s="58" t="s">
        <v>51</v>
      </c>
      <c r="T5" s="58" t="s">
        <v>56</v>
      </c>
      <c r="U5" s="58" t="s">
        <v>57</v>
      </c>
      <c r="V5" s="59" t="s">
        <v>58</v>
      </c>
      <c r="W5" s="83" t="s">
        <v>52</v>
      </c>
      <c r="X5" s="59" t="s">
        <v>53</v>
      </c>
      <c r="Y5" s="58" t="s">
        <v>62</v>
      </c>
      <c r="Z5" s="58" t="s">
        <v>63</v>
      </c>
      <c r="AA5" s="58" t="s">
        <v>64</v>
      </c>
      <c r="AB5" s="59" t="s">
        <v>65</v>
      </c>
      <c r="AC5" s="59" t="s">
        <v>54</v>
      </c>
      <c r="AD5" s="59" t="s">
        <v>66</v>
      </c>
      <c r="AE5" s="84" t="s">
        <v>67</v>
      </c>
    </row>
    <row r="6" spans="1:31" s="8" customFormat="1" ht="27">
      <c r="A6" s="37">
        <v>0</v>
      </c>
      <c r="B6" s="38">
        <v>1</v>
      </c>
      <c r="C6" s="38">
        <v>2</v>
      </c>
      <c r="D6" s="39" t="s">
        <v>55</v>
      </c>
      <c r="E6" s="40">
        <v>4</v>
      </c>
      <c r="F6" s="39" t="s">
        <v>38</v>
      </c>
      <c r="G6" s="40">
        <v>6</v>
      </c>
      <c r="H6" s="40">
        <v>7</v>
      </c>
      <c r="I6" s="40">
        <v>8</v>
      </c>
      <c r="J6" s="40" t="s">
        <v>39</v>
      </c>
      <c r="K6" s="40">
        <v>10</v>
      </c>
      <c r="L6" s="39" t="s">
        <v>46</v>
      </c>
      <c r="M6" s="40">
        <v>12</v>
      </c>
      <c r="N6" s="40">
        <v>13</v>
      </c>
      <c r="O6" s="40">
        <v>14</v>
      </c>
      <c r="P6" s="40" t="s">
        <v>47</v>
      </c>
      <c r="Q6" s="39">
        <v>16</v>
      </c>
      <c r="R6" s="40">
        <v>17</v>
      </c>
      <c r="S6" s="40">
        <v>18</v>
      </c>
      <c r="T6" s="40">
        <v>19</v>
      </c>
      <c r="U6" s="38" t="s">
        <v>59</v>
      </c>
      <c r="V6" s="85" t="s">
        <v>60</v>
      </c>
      <c r="W6" s="40">
        <v>22</v>
      </c>
      <c r="X6" s="39" t="s">
        <v>68</v>
      </c>
      <c r="Y6" s="40">
        <v>24</v>
      </c>
      <c r="Z6" s="40">
        <v>25</v>
      </c>
      <c r="AA6" s="40">
        <v>26</v>
      </c>
      <c r="AB6" s="39" t="s">
        <v>69</v>
      </c>
      <c r="AC6" s="39" t="s">
        <v>70</v>
      </c>
      <c r="AD6" s="39" t="s">
        <v>71</v>
      </c>
      <c r="AE6" s="86" t="s">
        <v>72</v>
      </c>
    </row>
    <row r="7" spans="1:33" s="7" customFormat="1" ht="15" customHeight="1">
      <c r="A7" s="76">
        <v>1</v>
      </c>
      <c r="B7" s="77" t="s">
        <v>5</v>
      </c>
      <c r="C7" s="41" t="s">
        <v>6</v>
      </c>
      <c r="D7" s="42">
        <f>ROUND(E7+K7+Q7+W7,2)</f>
        <v>727420</v>
      </c>
      <c r="E7" s="87">
        <v>132000</v>
      </c>
      <c r="F7" s="42">
        <f>ROUND(G7+H7+I7,2)</f>
        <v>94520.48</v>
      </c>
      <c r="G7" s="60">
        <v>0</v>
      </c>
      <c r="H7" s="60">
        <v>61316.86</v>
      </c>
      <c r="I7" s="60">
        <v>33203.62</v>
      </c>
      <c r="J7" s="60">
        <f>ROUND(E7-F7,2)</f>
        <v>37479.52</v>
      </c>
      <c r="K7" s="88">
        <v>180000</v>
      </c>
      <c r="L7" s="46">
        <f>ROUND(M7+N7+O7,2)</f>
        <v>213522.86</v>
      </c>
      <c r="M7" s="60">
        <v>78256.04</v>
      </c>
      <c r="N7" s="60">
        <v>121319.18</v>
      </c>
      <c r="O7" s="60">
        <v>13947.64</v>
      </c>
      <c r="P7" s="60">
        <f>ROUND(J7+K7-L7,2)</f>
        <v>3956.66</v>
      </c>
      <c r="Q7" s="46">
        <v>240000</v>
      </c>
      <c r="R7" s="60">
        <v>80141.16</v>
      </c>
      <c r="S7" s="60">
        <v>44925.92</v>
      </c>
      <c r="T7" s="60">
        <v>69868.23</v>
      </c>
      <c r="U7" s="88">
        <f>ROUND(P7+Q7-R7-S7-T7,2)</f>
        <v>49021.35</v>
      </c>
      <c r="V7" s="46">
        <f>ROUND(R7+S7+T7,2)</f>
        <v>194935.31</v>
      </c>
      <c r="W7" s="88">
        <v>175420</v>
      </c>
      <c r="X7" s="46">
        <f>ROUND(U7+W7,2)</f>
        <v>224441.35</v>
      </c>
      <c r="Y7" s="88">
        <v>49183.15</v>
      </c>
      <c r="Z7" s="88">
        <v>57873.55</v>
      </c>
      <c r="AA7" s="88">
        <v>116982.85</v>
      </c>
      <c r="AB7" s="46">
        <f>ROUND(Y7+Z7+AA7,2)</f>
        <v>224039.55</v>
      </c>
      <c r="AC7" s="46">
        <f>ROUND(F7+L7+V7+X7,2)</f>
        <v>727420</v>
      </c>
      <c r="AD7" s="46">
        <f>ROUND(F7+L7+V7+AB7,2)</f>
        <v>727018.2</v>
      </c>
      <c r="AE7" s="89">
        <f>ROUND(AC7-AD7,2)</f>
        <v>401.8</v>
      </c>
      <c r="AF7" s="11"/>
      <c r="AG7" s="11">
        <f>D7-AC7</f>
        <v>0</v>
      </c>
    </row>
    <row r="8" spans="1:33" s="7" customFormat="1" ht="12.75">
      <c r="A8" s="76"/>
      <c r="B8" s="77"/>
      <c r="C8" s="41" t="s">
        <v>7</v>
      </c>
      <c r="D8" s="42">
        <f>ROUND(E8+K8+Q8+W8,2)</f>
        <v>230220</v>
      </c>
      <c r="E8" s="87">
        <v>45000</v>
      </c>
      <c r="F8" s="42">
        <f>ROUND(G8+H8+I8,2)</f>
        <v>41325.17</v>
      </c>
      <c r="G8" s="60">
        <v>0</v>
      </c>
      <c r="H8" s="60">
        <v>27477.54</v>
      </c>
      <c r="I8" s="60">
        <v>13847.63</v>
      </c>
      <c r="J8" s="60">
        <f>ROUND(E8-F8,2)</f>
        <v>3674.83</v>
      </c>
      <c r="K8" s="88">
        <v>90000</v>
      </c>
      <c r="L8" s="46">
        <f>ROUND(M8+N8+O8,2)</f>
        <v>80424.34</v>
      </c>
      <c r="M8" s="60">
        <v>0</v>
      </c>
      <c r="N8" s="60">
        <v>80424.34</v>
      </c>
      <c r="O8" s="60">
        <v>0</v>
      </c>
      <c r="P8" s="60">
        <f>ROUND(J8+K8-L8,2)</f>
        <v>13250.49</v>
      </c>
      <c r="Q8" s="46">
        <v>60000</v>
      </c>
      <c r="R8" s="60">
        <v>10588.52</v>
      </c>
      <c r="S8" s="60">
        <v>14642.24</v>
      </c>
      <c r="T8" s="60">
        <v>0</v>
      </c>
      <c r="U8" s="88">
        <f>ROUND(P8+Q8-R8-S8-T8,2)</f>
        <v>48019.73</v>
      </c>
      <c r="V8" s="46">
        <f>ROUND(R8+S8+T8,2)</f>
        <v>25230.76</v>
      </c>
      <c r="W8" s="88">
        <v>35220</v>
      </c>
      <c r="X8" s="46">
        <f>ROUND(U8+W8,2)</f>
        <v>83239.73</v>
      </c>
      <c r="Y8" s="88">
        <v>46798.43</v>
      </c>
      <c r="Z8" s="88">
        <v>19184</v>
      </c>
      <c r="AA8" s="88">
        <v>17225.72</v>
      </c>
      <c r="AB8" s="46">
        <f>ROUND(Y8+Z8+AA8,2)</f>
        <v>83208.15</v>
      </c>
      <c r="AC8" s="46">
        <f>ROUND(F8+L8+V8+X8,2)</f>
        <v>230220</v>
      </c>
      <c r="AD8" s="46">
        <f>ROUND(F8+L8+V8+AB8,2)</f>
        <v>230188.42</v>
      </c>
      <c r="AE8" s="89">
        <f>ROUND(AC8-AD8,2)</f>
        <v>31.58</v>
      </c>
      <c r="AF8" s="11"/>
      <c r="AG8" s="11">
        <f>D8-AC8</f>
        <v>0</v>
      </c>
    </row>
    <row r="9" spans="1:33" s="7" customFormat="1" ht="13.5" thickBot="1">
      <c r="A9" s="90"/>
      <c r="B9" s="91" t="s">
        <v>8</v>
      </c>
      <c r="C9" s="43"/>
      <c r="D9" s="92">
        <f aca="true" t="shared" si="0" ref="D9:AE9">SUM(D7:D8)</f>
        <v>957640</v>
      </c>
      <c r="E9" s="92">
        <f t="shared" si="0"/>
        <v>177000</v>
      </c>
      <c r="F9" s="92">
        <f t="shared" si="0"/>
        <v>135845.65</v>
      </c>
      <c r="G9" s="92">
        <f t="shared" si="0"/>
        <v>0</v>
      </c>
      <c r="H9" s="92">
        <f t="shared" si="0"/>
        <v>88794.4</v>
      </c>
      <c r="I9" s="92">
        <f t="shared" si="0"/>
        <v>47051.25</v>
      </c>
      <c r="J9" s="92">
        <f t="shared" si="0"/>
        <v>41154.35</v>
      </c>
      <c r="K9" s="92">
        <f t="shared" si="0"/>
        <v>270000</v>
      </c>
      <c r="L9" s="92">
        <f t="shared" si="0"/>
        <v>293947.19999999995</v>
      </c>
      <c r="M9" s="92">
        <f t="shared" si="0"/>
        <v>78256.04</v>
      </c>
      <c r="N9" s="92">
        <f t="shared" si="0"/>
        <v>201743.52</v>
      </c>
      <c r="O9" s="92">
        <f t="shared" si="0"/>
        <v>13947.64</v>
      </c>
      <c r="P9" s="92">
        <f t="shared" si="0"/>
        <v>17207.15</v>
      </c>
      <c r="Q9" s="92">
        <f t="shared" si="0"/>
        <v>300000</v>
      </c>
      <c r="R9" s="92">
        <f t="shared" si="0"/>
        <v>90729.68000000001</v>
      </c>
      <c r="S9" s="92">
        <f t="shared" si="0"/>
        <v>59568.159999999996</v>
      </c>
      <c r="T9" s="92">
        <f t="shared" si="0"/>
        <v>69868.23</v>
      </c>
      <c r="U9" s="93">
        <f t="shared" si="0"/>
        <v>97041.08</v>
      </c>
      <c r="V9" s="92">
        <f t="shared" si="0"/>
        <v>220166.07</v>
      </c>
      <c r="W9" s="92">
        <f t="shared" si="0"/>
        <v>210640</v>
      </c>
      <c r="X9" s="92">
        <f t="shared" si="0"/>
        <v>307681.08</v>
      </c>
      <c r="Y9" s="92">
        <f t="shared" si="0"/>
        <v>95981.58</v>
      </c>
      <c r="Z9" s="92">
        <f t="shared" si="0"/>
        <v>77057.55</v>
      </c>
      <c r="AA9" s="92">
        <f t="shared" si="0"/>
        <v>134208.57</v>
      </c>
      <c r="AB9" s="92">
        <f t="shared" si="0"/>
        <v>307247.69999999995</v>
      </c>
      <c r="AC9" s="92">
        <f t="shared" si="0"/>
        <v>957640</v>
      </c>
      <c r="AD9" s="92">
        <f t="shared" si="0"/>
        <v>957206.62</v>
      </c>
      <c r="AE9" s="94">
        <f t="shared" si="0"/>
        <v>433.38</v>
      </c>
      <c r="AF9" s="11"/>
      <c r="AG9" s="11"/>
    </row>
    <row r="10" spans="1:33" s="7" customFormat="1" ht="7.5" customHeight="1">
      <c r="A10" s="12"/>
      <c r="E10" s="11"/>
      <c r="F10" s="11"/>
      <c r="G10" s="20"/>
      <c r="H10" s="20"/>
      <c r="I10" s="20"/>
      <c r="J10" s="20"/>
      <c r="K10" s="44"/>
      <c r="L10" s="4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11"/>
      <c r="AD10" s="44"/>
      <c r="AF10" s="11"/>
      <c r="AG10" s="11"/>
    </row>
    <row r="11" spans="1:33" ht="16.5" thickBot="1">
      <c r="A11" s="1" t="s">
        <v>9</v>
      </c>
      <c r="E11" s="13"/>
      <c r="F11" s="13"/>
      <c r="G11" s="62"/>
      <c r="H11" s="62"/>
      <c r="I11" s="62"/>
      <c r="J11" s="62"/>
      <c r="K11" s="63"/>
      <c r="L11" s="63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13"/>
      <c r="AD11" s="44"/>
      <c r="AF11" s="11"/>
      <c r="AG11" s="11"/>
    </row>
    <row r="12" spans="1:33" s="7" customFormat="1" ht="51">
      <c r="A12" s="5" t="s">
        <v>2</v>
      </c>
      <c r="B12" s="6" t="s">
        <v>3</v>
      </c>
      <c r="C12" s="6" t="s">
        <v>4</v>
      </c>
      <c r="D12" s="28" t="s">
        <v>48</v>
      </c>
      <c r="E12" s="58" t="s">
        <v>31</v>
      </c>
      <c r="F12" s="28" t="s">
        <v>32</v>
      </c>
      <c r="G12" s="58" t="s">
        <v>33</v>
      </c>
      <c r="H12" s="58" t="s">
        <v>34</v>
      </c>
      <c r="I12" s="58" t="s">
        <v>35</v>
      </c>
      <c r="J12" s="58" t="s">
        <v>36</v>
      </c>
      <c r="K12" s="83" t="s">
        <v>37</v>
      </c>
      <c r="L12" s="59" t="s">
        <v>41</v>
      </c>
      <c r="M12" s="58" t="s">
        <v>42</v>
      </c>
      <c r="N12" s="58" t="s">
        <v>43</v>
      </c>
      <c r="O12" s="58" t="s">
        <v>44</v>
      </c>
      <c r="P12" s="58" t="s">
        <v>45</v>
      </c>
      <c r="Q12" s="59" t="s">
        <v>49</v>
      </c>
      <c r="R12" s="58" t="s">
        <v>50</v>
      </c>
      <c r="S12" s="58" t="s">
        <v>51</v>
      </c>
      <c r="T12" s="58" t="s">
        <v>56</v>
      </c>
      <c r="U12" s="58" t="s">
        <v>57</v>
      </c>
      <c r="V12" s="59" t="s">
        <v>58</v>
      </c>
      <c r="W12" s="83" t="s">
        <v>52</v>
      </c>
      <c r="X12" s="59" t="s">
        <v>53</v>
      </c>
      <c r="Y12" s="58" t="s">
        <v>62</v>
      </c>
      <c r="Z12" s="58" t="s">
        <v>63</v>
      </c>
      <c r="AA12" s="58" t="s">
        <v>64</v>
      </c>
      <c r="AB12" s="59" t="s">
        <v>65</v>
      </c>
      <c r="AC12" s="59" t="s">
        <v>54</v>
      </c>
      <c r="AD12" s="59" t="s">
        <v>66</v>
      </c>
      <c r="AE12" s="84" t="s">
        <v>67</v>
      </c>
      <c r="AF12" s="11"/>
      <c r="AG12" s="11"/>
    </row>
    <row r="13" spans="1:33" s="16" customFormat="1" ht="27">
      <c r="A13" s="14">
        <v>0</v>
      </c>
      <c r="B13" s="15">
        <v>1</v>
      </c>
      <c r="C13" s="15">
        <v>2</v>
      </c>
      <c r="D13" s="39" t="s">
        <v>55</v>
      </c>
      <c r="E13" s="40">
        <v>4</v>
      </c>
      <c r="F13" s="39" t="s">
        <v>38</v>
      </c>
      <c r="G13" s="40">
        <v>6</v>
      </c>
      <c r="H13" s="40">
        <v>7</v>
      </c>
      <c r="I13" s="40">
        <v>8</v>
      </c>
      <c r="J13" s="40" t="s">
        <v>39</v>
      </c>
      <c r="K13" s="40">
        <v>10</v>
      </c>
      <c r="L13" s="39" t="s">
        <v>46</v>
      </c>
      <c r="M13" s="40">
        <v>12</v>
      </c>
      <c r="N13" s="40">
        <v>13</v>
      </c>
      <c r="O13" s="40">
        <v>14</v>
      </c>
      <c r="P13" s="40" t="s">
        <v>47</v>
      </c>
      <c r="Q13" s="39">
        <v>16</v>
      </c>
      <c r="R13" s="40">
        <v>17</v>
      </c>
      <c r="S13" s="40">
        <v>18</v>
      </c>
      <c r="T13" s="40">
        <v>19</v>
      </c>
      <c r="U13" s="38" t="s">
        <v>59</v>
      </c>
      <c r="V13" s="85" t="s">
        <v>60</v>
      </c>
      <c r="W13" s="40">
        <v>22</v>
      </c>
      <c r="X13" s="39" t="s">
        <v>68</v>
      </c>
      <c r="Y13" s="40">
        <v>24</v>
      </c>
      <c r="Z13" s="40">
        <v>25</v>
      </c>
      <c r="AA13" s="40">
        <v>26</v>
      </c>
      <c r="AB13" s="39" t="s">
        <v>69</v>
      </c>
      <c r="AC13" s="39" t="s">
        <v>70</v>
      </c>
      <c r="AD13" s="39" t="s">
        <v>71</v>
      </c>
      <c r="AE13" s="86" t="s">
        <v>72</v>
      </c>
      <c r="AF13" s="11"/>
      <c r="AG13" s="11"/>
    </row>
    <row r="14" spans="1:33" s="7" customFormat="1" ht="17.25" customHeight="1">
      <c r="A14" s="78">
        <v>1</v>
      </c>
      <c r="B14" s="79" t="s">
        <v>10</v>
      </c>
      <c r="C14" s="18" t="s">
        <v>6</v>
      </c>
      <c r="D14" s="42">
        <f>ROUND(E14+K14+Q14+W14,2)</f>
        <v>3070000</v>
      </c>
      <c r="E14" s="87">
        <v>750000</v>
      </c>
      <c r="F14" s="42">
        <f>ROUND(G14+H14+I14,2)</f>
        <v>542366.89</v>
      </c>
      <c r="G14" s="60">
        <v>55684.25</v>
      </c>
      <c r="H14" s="60">
        <v>264663.61</v>
      </c>
      <c r="I14" s="60">
        <v>222019.03</v>
      </c>
      <c r="J14" s="60">
        <f>ROUND(E14-F14,2)</f>
        <v>207633.11</v>
      </c>
      <c r="K14" s="88">
        <v>750000</v>
      </c>
      <c r="L14" s="46">
        <f>ROUND(M14+N14+O14,2)</f>
        <v>712983.03</v>
      </c>
      <c r="M14" s="60">
        <v>250101.57</v>
      </c>
      <c r="N14" s="60">
        <v>174789.35</v>
      </c>
      <c r="O14" s="60">
        <v>288092.11</v>
      </c>
      <c r="P14" s="60">
        <f>ROUND(J14+K14-L14,2)</f>
        <v>244650.08</v>
      </c>
      <c r="Q14" s="46">
        <v>600000</v>
      </c>
      <c r="R14" s="60">
        <v>300369.14</v>
      </c>
      <c r="S14" s="60">
        <v>316622.03</v>
      </c>
      <c r="T14" s="60">
        <v>196836.44</v>
      </c>
      <c r="U14" s="88">
        <f>ROUND(P14+Q14-R14-S14-T14,2)</f>
        <v>30822.47</v>
      </c>
      <c r="V14" s="46">
        <f>ROUND(R14+S14+T14,2)</f>
        <v>813827.61</v>
      </c>
      <c r="W14" s="88">
        <v>970000</v>
      </c>
      <c r="X14" s="46">
        <f>ROUND(U14+W14,2)</f>
        <v>1000822.47</v>
      </c>
      <c r="Y14" s="88">
        <v>163980.6</v>
      </c>
      <c r="Z14" s="88">
        <v>81701.16</v>
      </c>
      <c r="AA14" s="88">
        <v>705153.35</v>
      </c>
      <c r="AB14" s="46">
        <f>ROUND(Y14+Z14+AA14,2)</f>
        <v>950835.11</v>
      </c>
      <c r="AC14" s="46">
        <f>ROUND(F14+L14+V14+X14,2)</f>
        <v>3070000</v>
      </c>
      <c r="AD14" s="46">
        <f>ROUND(F14+L14+V14+AB14,2)</f>
        <v>3020012.64</v>
      </c>
      <c r="AE14" s="89">
        <f>ROUND(AC14-AD14,2)</f>
        <v>49987.36</v>
      </c>
      <c r="AF14" s="11"/>
      <c r="AG14" s="11">
        <f aca="true" t="shared" si="1" ref="AG14:AG35">D14-AC14</f>
        <v>0</v>
      </c>
    </row>
    <row r="15" spans="1:33" s="7" customFormat="1" ht="12.75">
      <c r="A15" s="78"/>
      <c r="B15" s="79"/>
      <c r="C15" s="9" t="s">
        <v>7</v>
      </c>
      <c r="D15" s="42">
        <f>ROUND(E15+K15+Q15+W15,2)</f>
        <v>680630</v>
      </c>
      <c r="E15" s="87">
        <v>150000</v>
      </c>
      <c r="F15" s="42">
        <f>ROUND(G15+H15+I15,2)</f>
        <v>61431.03</v>
      </c>
      <c r="G15" s="60">
        <v>0</v>
      </c>
      <c r="H15" s="60">
        <v>15033.2</v>
      </c>
      <c r="I15" s="60">
        <v>46397.83</v>
      </c>
      <c r="J15" s="60">
        <f>ROUND(E15-F15,2)</f>
        <v>88568.97</v>
      </c>
      <c r="K15" s="88">
        <v>180000</v>
      </c>
      <c r="L15" s="46">
        <f>ROUND(M15+N15+O15,2)</f>
        <v>119451.62</v>
      </c>
      <c r="M15" s="60">
        <v>35287.11</v>
      </c>
      <c r="N15" s="60">
        <v>42473.88</v>
      </c>
      <c r="O15" s="60">
        <v>41690.63</v>
      </c>
      <c r="P15" s="60">
        <f>ROUND(J15+K15-L15,2)</f>
        <v>149117.35</v>
      </c>
      <c r="Q15" s="46">
        <v>100000</v>
      </c>
      <c r="R15" s="60">
        <v>87091.85</v>
      </c>
      <c r="S15" s="60">
        <v>81722.27</v>
      </c>
      <c r="T15" s="60">
        <v>45433.1</v>
      </c>
      <c r="U15" s="88">
        <f>ROUND(P15+Q15-R15-S15-T15,2)</f>
        <v>34870.13</v>
      </c>
      <c r="V15" s="46">
        <f>ROUND(R15+S15+T15,2)</f>
        <v>214247.22</v>
      </c>
      <c r="W15" s="88">
        <v>250630</v>
      </c>
      <c r="X15" s="46">
        <f>ROUND(U15+W15,2)</f>
        <v>285500.13</v>
      </c>
      <c r="Y15" s="88">
        <v>54539.7</v>
      </c>
      <c r="Z15" s="88">
        <v>34789.5</v>
      </c>
      <c r="AA15" s="88">
        <v>191526.21</v>
      </c>
      <c r="AB15" s="46">
        <f>ROUND(Y15+Z15+AA15,2)</f>
        <v>280855.41</v>
      </c>
      <c r="AC15" s="46">
        <f>ROUND(F15+L15+V15+X15,2)</f>
        <v>680630</v>
      </c>
      <c r="AD15" s="46">
        <f>ROUND(F15+L15+V15+AB15,2)</f>
        <v>675985.28</v>
      </c>
      <c r="AE15" s="89">
        <f>ROUND(AC15-AD15,2)</f>
        <v>4644.72</v>
      </c>
      <c r="AF15" s="11"/>
      <c r="AG15" s="11">
        <f t="shared" si="1"/>
        <v>0</v>
      </c>
    </row>
    <row r="16" spans="1:33" s="7" customFormat="1" ht="12.75">
      <c r="A16" s="24"/>
      <c r="B16" s="25" t="s">
        <v>11</v>
      </c>
      <c r="C16" s="26"/>
      <c r="D16" s="45">
        <f aca="true" t="shared" si="2" ref="D16:Q16">SUM(D14:D15)</f>
        <v>3750630</v>
      </c>
      <c r="E16" s="45">
        <f t="shared" si="2"/>
        <v>900000</v>
      </c>
      <c r="F16" s="45">
        <f t="shared" si="2"/>
        <v>603797.92</v>
      </c>
      <c r="G16" s="45">
        <f t="shared" si="2"/>
        <v>55684.25</v>
      </c>
      <c r="H16" s="45">
        <f t="shared" si="2"/>
        <v>279696.81</v>
      </c>
      <c r="I16" s="45">
        <f t="shared" si="2"/>
        <v>268416.86</v>
      </c>
      <c r="J16" s="45">
        <f t="shared" si="2"/>
        <v>296202.07999999996</v>
      </c>
      <c r="K16" s="45">
        <f t="shared" si="2"/>
        <v>930000</v>
      </c>
      <c r="L16" s="45">
        <f t="shared" si="2"/>
        <v>832434.65</v>
      </c>
      <c r="M16" s="45">
        <f t="shared" si="2"/>
        <v>285388.68</v>
      </c>
      <c r="N16" s="45">
        <f t="shared" si="2"/>
        <v>217263.23</v>
      </c>
      <c r="O16" s="45">
        <f t="shared" si="2"/>
        <v>329782.74</v>
      </c>
      <c r="P16" s="45">
        <f t="shared" si="2"/>
        <v>393767.43</v>
      </c>
      <c r="Q16" s="45">
        <f t="shared" si="2"/>
        <v>700000</v>
      </c>
      <c r="R16" s="45">
        <f>SUM(R14:R15)</f>
        <v>387460.99</v>
      </c>
      <c r="S16" s="45">
        <f aca="true" t="shared" si="3" ref="S16:X16">SUM(S14:S15)</f>
        <v>398344.30000000005</v>
      </c>
      <c r="T16" s="45">
        <f t="shared" si="3"/>
        <v>242269.54</v>
      </c>
      <c r="U16" s="72">
        <f t="shared" si="3"/>
        <v>65692.6</v>
      </c>
      <c r="V16" s="45">
        <f t="shared" si="3"/>
        <v>1028074.83</v>
      </c>
      <c r="W16" s="45">
        <f t="shared" si="3"/>
        <v>1220630</v>
      </c>
      <c r="X16" s="45">
        <f t="shared" si="3"/>
        <v>1286322.6</v>
      </c>
      <c r="Y16" s="45">
        <f>SUM(Y14:Y15)</f>
        <v>218520.3</v>
      </c>
      <c r="Z16" s="45">
        <f aca="true" t="shared" si="4" ref="Z16:AE16">SUM(Z14:Z15)</f>
        <v>116490.66</v>
      </c>
      <c r="AA16" s="45">
        <f t="shared" si="4"/>
        <v>896679.5599999999</v>
      </c>
      <c r="AB16" s="45">
        <f t="shared" si="4"/>
        <v>1231690.52</v>
      </c>
      <c r="AC16" s="45">
        <f t="shared" si="4"/>
        <v>3750630</v>
      </c>
      <c r="AD16" s="45">
        <f t="shared" si="4"/>
        <v>3695997.92</v>
      </c>
      <c r="AE16" s="23">
        <f t="shared" si="4"/>
        <v>54632.08</v>
      </c>
      <c r="AF16" s="11"/>
      <c r="AG16" s="11">
        <f t="shared" si="1"/>
        <v>0</v>
      </c>
    </row>
    <row r="17" spans="1:33" s="19" customFormat="1" ht="12.75">
      <c r="A17" s="81">
        <v>2</v>
      </c>
      <c r="B17" s="77" t="s">
        <v>40</v>
      </c>
      <c r="C17" s="9" t="s">
        <v>7</v>
      </c>
      <c r="D17" s="42">
        <f>ROUND(E17+K17+Q17+W17,2)</f>
        <v>1176670</v>
      </c>
      <c r="E17" s="87">
        <v>232000</v>
      </c>
      <c r="F17" s="42">
        <f>ROUND(G17+H17+I17,2)</f>
        <v>132769.04</v>
      </c>
      <c r="G17" s="60">
        <v>16267.93</v>
      </c>
      <c r="H17" s="60">
        <v>64616.49</v>
      </c>
      <c r="I17" s="60">
        <v>51884.62</v>
      </c>
      <c r="J17" s="60">
        <f>ROUND(E17-F17,2)</f>
        <v>99230.96</v>
      </c>
      <c r="K17" s="88">
        <f>240000-70000</f>
        <v>170000</v>
      </c>
      <c r="L17" s="46">
        <f>ROUND(M17+N17+O17,2)</f>
        <v>233483.3</v>
      </c>
      <c r="M17" s="60">
        <v>64469.47</v>
      </c>
      <c r="N17" s="60">
        <v>80717.22</v>
      </c>
      <c r="O17" s="60">
        <v>88296.61</v>
      </c>
      <c r="P17" s="60">
        <f>ROUND(J17+K17-L17,2)</f>
        <v>35747.66</v>
      </c>
      <c r="Q17" s="46">
        <f>160000+50000</f>
        <v>210000</v>
      </c>
      <c r="R17" s="60">
        <v>44148.31</v>
      </c>
      <c r="S17" s="60">
        <v>102545.27</v>
      </c>
      <c r="T17" s="60">
        <v>46193.33</v>
      </c>
      <c r="U17" s="88">
        <f>ROUND(P17+Q17-R17-S17-T17,2)</f>
        <v>52860.75</v>
      </c>
      <c r="V17" s="46">
        <f>ROUND(R17+S17+T17,2)</f>
        <v>192886.91</v>
      </c>
      <c r="W17" s="88">
        <v>564670</v>
      </c>
      <c r="X17" s="46">
        <f>ROUND(U17+W17,2)</f>
        <v>617530.75</v>
      </c>
      <c r="Y17" s="88">
        <v>126332.62</v>
      </c>
      <c r="Z17" s="88">
        <v>160996.42</v>
      </c>
      <c r="AA17" s="88">
        <v>329240.96</v>
      </c>
      <c r="AB17" s="46">
        <f>ROUND(Y17+Z17+AA17,2)</f>
        <v>616570</v>
      </c>
      <c r="AC17" s="46">
        <f>ROUND(F17+L17+V17+X17,2)</f>
        <v>1176670</v>
      </c>
      <c r="AD17" s="46">
        <f>ROUND(F17+L17+V17+AB17,2)</f>
        <v>1175709.25</v>
      </c>
      <c r="AE17" s="89">
        <f>ROUND(AC17-AD17,2)</f>
        <v>960.75</v>
      </c>
      <c r="AF17" s="11"/>
      <c r="AG17" s="11">
        <f t="shared" si="1"/>
        <v>0</v>
      </c>
    </row>
    <row r="18" spans="1:33" s="7" customFormat="1" ht="12.75">
      <c r="A18" s="81"/>
      <c r="B18" s="77"/>
      <c r="C18" s="18" t="s">
        <v>6</v>
      </c>
      <c r="D18" s="42">
        <f>ROUND(E18+K18+Q18+W18,2)</f>
        <v>2778600</v>
      </c>
      <c r="E18" s="87">
        <v>366000</v>
      </c>
      <c r="F18" s="42">
        <f>ROUND(G18+H18+I18,2)</f>
        <v>363212.6</v>
      </c>
      <c r="G18" s="60">
        <v>67935.68</v>
      </c>
      <c r="H18" s="60">
        <v>130923.25</v>
      </c>
      <c r="I18" s="60">
        <v>164353.67</v>
      </c>
      <c r="J18" s="60">
        <f>ROUND(E18-F18,2)</f>
        <v>2787.4</v>
      </c>
      <c r="K18" s="88">
        <v>783000</v>
      </c>
      <c r="L18" s="46">
        <f>ROUND(M18+N18+O18,2)</f>
        <v>579628.31</v>
      </c>
      <c r="M18" s="60">
        <v>81937.95</v>
      </c>
      <c r="N18" s="60">
        <v>276507.71</v>
      </c>
      <c r="O18" s="60">
        <v>221182.65</v>
      </c>
      <c r="P18" s="60">
        <f>ROUND(J18+K18-L18,2)</f>
        <v>206159.09</v>
      </c>
      <c r="Q18" s="46">
        <f>600000-50000</f>
        <v>550000</v>
      </c>
      <c r="R18" s="60">
        <v>275044.84</v>
      </c>
      <c r="S18" s="60">
        <v>120340.51</v>
      </c>
      <c r="T18" s="60">
        <v>125338.81</v>
      </c>
      <c r="U18" s="88">
        <f>ROUND(P18+Q18-R18-S18-T18,2)</f>
        <v>235434.93</v>
      </c>
      <c r="V18" s="46">
        <f>ROUND(R18+S18+T18,2)</f>
        <v>520724.16</v>
      </c>
      <c r="W18" s="88">
        <v>1079600</v>
      </c>
      <c r="X18" s="46">
        <f>ROUND(U18+W18,2)</f>
        <v>1315034.93</v>
      </c>
      <c r="Y18" s="88">
        <v>210639.11</v>
      </c>
      <c r="Z18" s="88">
        <v>223510.46</v>
      </c>
      <c r="AA18" s="88">
        <v>878705.52</v>
      </c>
      <c r="AB18" s="46">
        <f>ROUND(Y18+Z18+AA18,2)</f>
        <v>1312855.09</v>
      </c>
      <c r="AC18" s="46">
        <f>ROUND(F18+L18+V18+X18,2)</f>
        <v>2778600</v>
      </c>
      <c r="AD18" s="46">
        <f>ROUND(F18+L18+V18+AB18,2)</f>
        <v>2776420.16</v>
      </c>
      <c r="AE18" s="89">
        <f>ROUND(AC18-AD18,2)</f>
        <v>2179.84</v>
      </c>
      <c r="AF18" s="11"/>
      <c r="AG18" s="11">
        <f t="shared" si="1"/>
        <v>0</v>
      </c>
    </row>
    <row r="19" spans="1:33" s="7" customFormat="1" ht="12.75">
      <c r="A19" s="24"/>
      <c r="B19" s="25" t="s">
        <v>12</v>
      </c>
      <c r="C19" s="26"/>
      <c r="D19" s="42">
        <f aca="true" t="shared" si="5" ref="D19:AE19">SUM(D17:D18)</f>
        <v>3955270</v>
      </c>
      <c r="E19" s="42">
        <f t="shared" si="5"/>
        <v>598000</v>
      </c>
      <c r="F19" s="42">
        <f t="shared" si="5"/>
        <v>495981.64</v>
      </c>
      <c r="G19" s="42">
        <f t="shared" si="5"/>
        <v>84203.60999999999</v>
      </c>
      <c r="H19" s="42">
        <f t="shared" si="5"/>
        <v>195539.74</v>
      </c>
      <c r="I19" s="42">
        <f t="shared" si="5"/>
        <v>216238.29</v>
      </c>
      <c r="J19" s="42">
        <f t="shared" si="5"/>
        <v>102018.36</v>
      </c>
      <c r="K19" s="42">
        <f t="shared" si="5"/>
        <v>953000</v>
      </c>
      <c r="L19" s="42">
        <f t="shared" si="5"/>
        <v>813111.6100000001</v>
      </c>
      <c r="M19" s="42">
        <f t="shared" si="5"/>
        <v>146407.41999999998</v>
      </c>
      <c r="N19" s="42">
        <f t="shared" si="5"/>
        <v>357224.93000000005</v>
      </c>
      <c r="O19" s="42">
        <f t="shared" si="5"/>
        <v>309479.26</v>
      </c>
      <c r="P19" s="42">
        <f t="shared" si="5"/>
        <v>241906.75</v>
      </c>
      <c r="Q19" s="42">
        <f t="shared" si="5"/>
        <v>760000</v>
      </c>
      <c r="R19" s="42">
        <f t="shared" si="5"/>
        <v>319193.15</v>
      </c>
      <c r="S19" s="42">
        <f t="shared" si="5"/>
        <v>222885.78</v>
      </c>
      <c r="T19" s="42">
        <f t="shared" si="5"/>
        <v>171532.14</v>
      </c>
      <c r="U19" s="46">
        <f t="shared" si="5"/>
        <v>288295.68</v>
      </c>
      <c r="V19" s="42">
        <f t="shared" si="5"/>
        <v>713611.07</v>
      </c>
      <c r="W19" s="42">
        <f t="shared" si="5"/>
        <v>1644270</v>
      </c>
      <c r="X19" s="42">
        <f t="shared" si="5"/>
        <v>1932565.68</v>
      </c>
      <c r="Y19" s="42">
        <f t="shared" si="5"/>
        <v>336971.73</v>
      </c>
      <c r="Z19" s="42">
        <f t="shared" si="5"/>
        <v>384506.88</v>
      </c>
      <c r="AA19" s="42">
        <f t="shared" si="5"/>
        <v>1207946.48</v>
      </c>
      <c r="AB19" s="42">
        <f t="shared" si="5"/>
        <v>1929425.09</v>
      </c>
      <c r="AC19" s="42">
        <f t="shared" si="5"/>
        <v>3955270</v>
      </c>
      <c r="AD19" s="42">
        <f t="shared" si="5"/>
        <v>3952129.41</v>
      </c>
      <c r="AE19" s="10">
        <f t="shared" si="5"/>
        <v>3140.59</v>
      </c>
      <c r="AF19" s="11"/>
      <c r="AG19" s="11">
        <f t="shared" si="1"/>
        <v>0</v>
      </c>
    </row>
    <row r="20" spans="1:33" s="7" customFormat="1" ht="38.25">
      <c r="A20" s="78">
        <v>3</v>
      </c>
      <c r="B20" s="79" t="s">
        <v>13</v>
      </c>
      <c r="C20" s="21" t="s">
        <v>14</v>
      </c>
      <c r="D20" s="42">
        <f>ROUND(E20+K20+Q20+W20,2)</f>
        <v>31000</v>
      </c>
      <c r="E20" s="87">
        <v>6000</v>
      </c>
      <c r="F20" s="42">
        <f>ROUND(G20+H20+I20,2)</f>
        <v>0</v>
      </c>
      <c r="G20" s="60">
        <v>0</v>
      </c>
      <c r="H20" s="60">
        <v>0</v>
      </c>
      <c r="I20" s="60">
        <v>0</v>
      </c>
      <c r="J20" s="60">
        <f>ROUND(E20-F20,2)</f>
        <v>6000</v>
      </c>
      <c r="K20" s="88">
        <v>6000</v>
      </c>
      <c r="L20" s="46">
        <f>ROUND(M20+N20+O20,2)</f>
        <v>5014</v>
      </c>
      <c r="M20" s="60">
        <v>0</v>
      </c>
      <c r="N20" s="60">
        <v>0</v>
      </c>
      <c r="O20" s="60">
        <v>5014</v>
      </c>
      <c r="P20" s="60">
        <f>ROUND(J20+K20-L20,2)</f>
        <v>6986</v>
      </c>
      <c r="Q20" s="46">
        <v>0</v>
      </c>
      <c r="R20" s="60">
        <v>0</v>
      </c>
      <c r="S20" s="60">
        <v>0</v>
      </c>
      <c r="T20" s="60">
        <v>0</v>
      </c>
      <c r="U20" s="88">
        <f>ROUND(P20+Q20-R20-S20-T20,2)</f>
        <v>6986</v>
      </c>
      <c r="V20" s="46">
        <f>ROUND(R20+S20+T20,2)</f>
        <v>0</v>
      </c>
      <c r="W20" s="88">
        <v>19000</v>
      </c>
      <c r="X20" s="46">
        <f>ROUND(U20+W20,2)</f>
        <v>25986</v>
      </c>
      <c r="Y20" s="88">
        <v>0</v>
      </c>
      <c r="Z20" s="88">
        <v>0</v>
      </c>
      <c r="AA20" s="88">
        <v>24861.81</v>
      </c>
      <c r="AB20" s="46">
        <f>ROUND(Y20+Z20+AA20,2)</f>
        <v>24861.81</v>
      </c>
      <c r="AC20" s="46">
        <f>ROUND(F20+L20+V20+X20,2)</f>
        <v>31000</v>
      </c>
      <c r="AD20" s="46">
        <f>ROUND(F20+L20+V20+AB20,2)</f>
        <v>29875.81</v>
      </c>
      <c r="AE20" s="89">
        <f>ROUND(AC20-AD20,2)</f>
        <v>1124.19</v>
      </c>
      <c r="AF20" s="11"/>
      <c r="AG20" s="11">
        <f t="shared" si="1"/>
        <v>0</v>
      </c>
    </row>
    <row r="21" spans="1:33" s="7" customFormat="1" ht="25.5">
      <c r="A21" s="78"/>
      <c r="B21" s="79"/>
      <c r="C21" s="21" t="s">
        <v>15</v>
      </c>
      <c r="D21" s="42">
        <f>ROUND(E21+K21+Q21+W21,2)</f>
        <v>912300</v>
      </c>
      <c r="E21" s="87">
        <v>186000</v>
      </c>
      <c r="F21" s="42">
        <f>ROUND(G21+H21+I21,2)</f>
        <v>156436.8</v>
      </c>
      <c r="G21" s="60">
        <v>52145.6</v>
      </c>
      <c r="H21" s="60">
        <v>52145.6</v>
      </c>
      <c r="I21" s="60">
        <v>52145.6</v>
      </c>
      <c r="J21" s="60">
        <f>ROUND(E21-F21,2)</f>
        <v>29563.2</v>
      </c>
      <c r="K21" s="88">
        <v>180000</v>
      </c>
      <c r="L21" s="46">
        <f>ROUND(M21+N21+O21,2)</f>
        <v>208872.78</v>
      </c>
      <c r="M21" s="60">
        <v>89162.78</v>
      </c>
      <c r="N21" s="60">
        <v>26072.8</v>
      </c>
      <c r="O21" s="60">
        <v>93637.2</v>
      </c>
      <c r="P21" s="60">
        <f>ROUND(J21+K21-L21,2)</f>
        <v>690.42</v>
      </c>
      <c r="Q21" s="46">
        <v>240000</v>
      </c>
      <c r="R21" s="60">
        <v>79918.8</v>
      </c>
      <c r="S21" s="60">
        <v>77069.98</v>
      </c>
      <c r="T21" s="60">
        <v>41557.78</v>
      </c>
      <c r="U21" s="88">
        <f>ROUND(P21+Q21-R21-S21-T21,2)</f>
        <v>42143.86</v>
      </c>
      <c r="V21" s="46">
        <f>ROUND(R21+S21+T21,2)</f>
        <v>198546.56</v>
      </c>
      <c r="W21" s="88">
        <v>306300</v>
      </c>
      <c r="X21" s="46">
        <f>ROUND(U21+W21,2)</f>
        <v>348443.86</v>
      </c>
      <c r="Y21" s="88">
        <v>67131.79</v>
      </c>
      <c r="Z21" s="88">
        <v>165148.08</v>
      </c>
      <c r="AA21" s="88">
        <v>115882.26</v>
      </c>
      <c r="AB21" s="46">
        <f>ROUND(Y21+Z21+AA21,2)</f>
        <v>348162.13</v>
      </c>
      <c r="AC21" s="46">
        <f>ROUND(F21+L21+V21+X21,2)</f>
        <v>912300</v>
      </c>
      <c r="AD21" s="46">
        <f>ROUND(F21+L21+V21+AB21,2)</f>
        <v>912018.27</v>
      </c>
      <c r="AE21" s="89">
        <f>ROUND(AC21-AD21,2)</f>
        <v>281.73</v>
      </c>
      <c r="AF21" s="11"/>
      <c r="AG21" s="11">
        <f t="shared" si="1"/>
        <v>0</v>
      </c>
    </row>
    <row r="22" spans="1:33" s="7" customFormat="1" ht="25.5">
      <c r="A22" s="78"/>
      <c r="B22" s="79"/>
      <c r="C22" s="21" t="s">
        <v>16</v>
      </c>
      <c r="D22" s="42">
        <f>ROUND(E22+K22+Q22+W22,2)</f>
        <v>529950</v>
      </c>
      <c r="E22" s="87">
        <v>36000</v>
      </c>
      <c r="F22" s="42">
        <f>ROUND(G22+H22+I22,2)</f>
        <v>32760.18</v>
      </c>
      <c r="G22" s="60">
        <v>10920.06</v>
      </c>
      <c r="H22" s="60">
        <v>10920.06</v>
      </c>
      <c r="I22" s="60">
        <v>10920.06</v>
      </c>
      <c r="J22" s="60">
        <f>ROUND(E22-F22,2)</f>
        <v>3239.82</v>
      </c>
      <c r="K22" s="88">
        <v>207000</v>
      </c>
      <c r="L22" s="46">
        <f>ROUND(M22+N22+O22,2)</f>
        <v>150163.28</v>
      </c>
      <c r="M22" s="60">
        <v>38220.2</v>
      </c>
      <c r="N22" s="60">
        <v>57336.7</v>
      </c>
      <c r="O22" s="60">
        <v>54606.38</v>
      </c>
      <c r="P22" s="60">
        <f>ROUND(J22+K22-L22,2)</f>
        <v>60076.54</v>
      </c>
      <c r="Q22" s="46">
        <v>201000</v>
      </c>
      <c r="R22" s="60">
        <v>54606.38</v>
      </c>
      <c r="S22" s="60">
        <v>54606.38</v>
      </c>
      <c r="T22" s="60">
        <v>10921.28</v>
      </c>
      <c r="U22" s="88">
        <f>ROUND(P22+Q22-R22-S22-T22,2)</f>
        <v>140942.5</v>
      </c>
      <c r="V22" s="46">
        <f>ROUND(R22+S22+T22,2)</f>
        <v>120134.04</v>
      </c>
      <c r="W22" s="88">
        <v>85950</v>
      </c>
      <c r="X22" s="46">
        <f>ROUND(U22+W22,2)</f>
        <v>226892.5</v>
      </c>
      <c r="Y22" s="88">
        <v>43685.11</v>
      </c>
      <c r="Z22" s="88">
        <v>119042.05</v>
      </c>
      <c r="AA22" s="88">
        <v>62797.34</v>
      </c>
      <c r="AB22" s="46">
        <f>ROUND(Y22+Z22+AA22,2)</f>
        <v>225524.5</v>
      </c>
      <c r="AC22" s="46">
        <f>ROUND(F22+L22+V22+X22,2)</f>
        <v>529950</v>
      </c>
      <c r="AD22" s="46">
        <f>ROUND(F22+L22+V22+AB22,2)</f>
        <v>528582</v>
      </c>
      <c r="AE22" s="89">
        <f>ROUND(AC22-AD22,2)</f>
        <v>1368</v>
      </c>
      <c r="AF22" s="11"/>
      <c r="AG22" s="11">
        <f t="shared" si="1"/>
        <v>0</v>
      </c>
    </row>
    <row r="23" spans="1:33" s="7" customFormat="1" ht="12.75">
      <c r="A23" s="47"/>
      <c r="B23" s="25" t="s">
        <v>17</v>
      </c>
      <c r="C23" s="26"/>
      <c r="D23" s="42">
        <f aca="true" t="shared" si="6" ref="D23:AE23">SUM(D20:D22)</f>
        <v>1473250</v>
      </c>
      <c r="E23" s="42">
        <f t="shared" si="6"/>
        <v>228000</v>
      </c>
      <c r="F23" s="42">
        <f t="shared" si="6"/>
        <v>189196.97999999998</v>
      </c>
      <c r="G23" s="42">
        <f t="shared" si="6"/>
        <v>63065.659999999996</v>
      </c>
      <c r="H23" s="42">
        <f t="shared" si="6"/>
        <v>63065.659999999996</v>
      </c>
      <c r="I23" s="42">
        <f t="shared" si="6"/>
        <v>63065.659999999996</v>
      </c>
      <c r="J23" s="42">
        <f t="shared" si="6"/>
        <v>38803.02</v>
      </c>
      <c r="K23" s="42">
        <f t="shared" si="6"/>
        <v>393000</v>
      </c>
      <c r="L23" s="42">
        <f t="shared" si="6"/>
        <v>364050.06</v>
      </c>
      <c r="M23" s="42">
        <f t="shared" si="6"/>
        <v>127382.98</v>
      </c>
      <c r="N23" s="42">
        <f t="shared" si="6"/>
        <v>83409.5</v>
      </c>
      <c r="O23" s="42">
        <f t="shared" si="6"/>
        <v>153257.58</v>
      </c>
      <c r="P23" s="42">
        <f t="shared" si="6"/>
        <v>67752.96</v>
      </c>
      <c r="Q23" s="42">
        <f t="shared" si="6"/>
        <v>441000</v>
      </c>
      <c r="R23" s="42">
        <f t="shared" si="6"/>
        <v>134525.18</v>
      </c>
      <c r="S23" s="42">
        <f t="shared" si="6"/>
        <v>131676.36</v>
      </c>
      <c r="T23" s="42">
        <f t="shared" si="6"/>
        <v>52479.06</v>
      </c>
      <c r="U23" s="46">
        <f t="shared" si="6"/>
        <v>190072.36</v>
      </c>
      <c r="V23" s="42">
        <f t="shared" si="6"/>
        <v>318680.6</v>
      </c>
      <c r="W23" s="42">
        <f t="shared" si="6"/>
        <v>411250</v>
      </c>
      <c r="X23" s="42">
        <f t="shared" si="6"/>
        <v>601322.36</v>
      </c>
      <c r="Y23" s="42">
        <f t="shared" si="6"/>
        <v>110816.9</v>
      </c>
      <c r="Z23" s="42">
        <f t="shared" si="6"/>
        <v>284190.13</v>
      </c>
      <c r="AA23" s="42">
        <f t="shared" si="6"/>
        <v>203541.41</v>
      </c>
      <c r="AB23" s="42">
        <f t="shared" si="6"/>
        <v>598548.44</v>
      </c>
      <c r="AC23" s="42">
        <f t="shared" si="6"/>
        <v>1473250</v>
      </c>
      <c r="AD23" s="42">
        <f t="shared" si="6"/>
        <v>1470476.08</v>
      </c>
      <c r="AE23" s="10">
        <f t="shared" si="6"/>
        <v>2773.92</v>
      </c>
      <c r="AF23" s="11"/>
      <c r="AG23" s="11">
        <f t="shared" si="1"/>
        <v>0</v>
      </c>
    </row>
    <row r="24" spans="1:33" s="7" customFormat="1" ht="15" customHeight="1">
      <c r="A24" s="75">
        <v>4</v>
      </c>
      <c r="B24" s="82" t="s">
        <v>18</v>
      </c>
      <c r="C24" s="21" t="s">
        <v>19</v>
      </c>
      <c r="D24" s="42">
        <f>ROUND(E24+K24+Q24+W24,2)</f>
        <v>189650</v>
      </c>
      <c r="E24" s="87">
        <v>44000</v>
      </c>
      <c r="F24" s="42">
        <f>ROUND(G24+H24+I24,2)</f>
        <v>43424.95</v>
      </c>
      <c r="G24" s="60">
        <v>13527.34</v>
      </c>
      <c r="H24" s="60">
        <v>14453.9</v>
      </c>
      <c r="I24" s="60">
        <v>15443.71</v>
      </c>
      <c r="J24" s="60">
        <f>ROUND(E24-F24,2)</f>
        <v>575.05</v>
      </c>
      <c r="K24" s="88">
        <v>45000</v>
      </c>
      <c r="L24" s="46">
        <f>ROUND(M24+N24+O24,2)</f>
        <v>45519.28</v>
      </c>
      <c r="M24" s="60">
        <v>2842.94</v>
      </c>
      <c r="N24" s="60">
        <v>35714.29</v>
      </c>
      <c r="O24" s="60">
        <v>6962.05</v>
      </c>
      <c r="P24" s="60">
        <f>ROUND(J24+K24-L24,2)</f>
        <v>55.77</v>
      </c>
      <c r="Q24" s="46">
        <f>45000+7000</f>
        <v>52000</v>
      </c>
      <c r="R24" s="60">
        <v>19145.63</v>
      </c>
      <c r="S24" s="60">
        <v>18739.72</v>
      </c>
      <c r="T24" s="60">
        <v>14143.63</v>
      </c>
      <c r="U24" s="88">
        <f>ROUND(P24+Q24-R24-S24-T24,2)</f>
        <v>26.79</v>
      </c>
      <c r="V24" s="46">
        <f>ROUND(R24+S24+T24,2)</f>
        <v>52028.98</v>
      </c>
      <c r="W24" s="88">
        <v>48650</v>
      </c>
      <c r="X24" s="46">
        <f>ROUND(U24+W24,2)</f>
        <v>48676.79</v>
      </c>
      <c r="Y24" s="88">
        <v>12058.23</v>
      </c>
      <c r="Z24" s="88">
        <v>10305.08</v>
      </c>
      <c r="AA24" s="88">
        <v>20610.15</v>
      </c>
      <c r="AB24" s="46">
        <f>ROUND(Y24+Z24+AA24,2)</f>
        <v>42973.46</v>
      </c>
      <c r="AC24" s="46">
        <f>ROUND(F24+L24+V24+X24,2)</f>
        <v>189650</v>
      </c>
      <c r="AD24" s="46">
        <f>ROUND(F24+L24+V24+AB24,2)</f>
        <v>183946.67</v>
      </c>
      <c r="AE24" s="89">
        <f>ROUND(AC24-AD24,2)</f>
        <v>5703.33</v>
      </c>
      <c r="AF24" s="11"/>
      <c r="AG24" s="11">
        <f t="shared" si="1"/>
        <v>0</v>
      </c>
    </row>
    <row r="25" spans="1:33" s="7" customFormat="1" ht="25.5">
      <c r="A25" s="75"/>
      <c r="B25" s="82"/>
      <c r="C25" s="21" t="s">
        <v>20</v>
      </c>
      <c r="D25" s="42">
        <f>ROUND(E25+K25+Q25+W25,2)</f>
        <v>1726000</v>
      </c>
      <c r="E25" s="87">
        <v>373000</v>
      </c>
      <c r="F25" s="42">
        <f>ROUND(G25+H25+I25,2)</f>
        <v>289313.91</v>
      </c>
      <c r="G25" s="60">
        <v>96437.97</v>
      </c>
      <c r="H25" s="60">
        <v>96437.97</v>
      </c>
      <c r="I25" s="60">
        <v>96437.97</v>
      </c>
      <c r="J25" s="60">
        <f>ROUND(E25-F25,2)</f>
        <v>83686.09</v>
      </c>
      <c r="K25" s="88">
        <v>360000</v>
      </c>
      <c r="L25" s="46">
        <f>ROUND(M25+N25+O25,2)</f>
        <v>421903.55</v>
      </c>
      <c r="M25" s="60">
        <v>132602.21</v>
      </c>
      <c r="N25" s="60">
        <v>144650.67</v>
      </c>
      <c r="O25" s="60">
        <v>144650.67</v>
      </c>
      <c r="P25" s="60">
        <f>ROUND(J25+K25-L25,2)</f>
        <v>21782.54</v>
      </c>
      <c r="Q25" s="46">
        <f>390000+22890</f>
        <v>412890</v>
      </c>
      <c r="R25" s="60">
        <v>144650.67</v>
      </c>
      <c r="S25" s="60">
        <v>144650.67</v>
      </c>
      <c r="T25" s="60">
        <v>144650.67</v>
      </c>
      <c r="U25" s="88">
        <f>ROUND(P25+Q25-R25-S25-T25,2)</f>
        <v>720.53</v>
      </c>
      <c r="V25" s="46">
        <f>ROUND(R25+S25+T25,2)</f>
        <v>433952.01</v>
      </c>
      <c r="W25" s="88">
        <v>580110</v>
      </c>
      <c r="X25" s="46">
        <f>ROUND(U25+W25,2)</f>
        <v>580830.53</v>
      </c>
      <c r="Y25" s="88">
        <v>144650.67</v>
      </c>
      <c r="Z25" s="88">
        <v>144656.95</v>
      </c>
      <c r="AA25" s="88">
        <v>289301.35</v>
      </c>
      <c r="AB25" s="46">
        <f>ROUND(Y25+Z25+AA25,2)</f>
        <v>578608.97</v>
      </c>
      <c r="AC25" s="46">
        <f>ROUND(F25+L25+V25+X25,2)</f>
        <v>1726000</v>
      </c>
      <c r="AD25" s="46">
        <f>ROUND(F25+L25+V25+AB25,2)</f>
        <v>1723778.44</v>
      </c>
      <c r="AE25" s="89">
        <f>ROUND(AC25-AD25,2)</f>
        <v>2221.56</v>
      </c>
      <c r="AF25" s="11"/>
      <c r="AG25" s="11">
        <f t="shared" si="1"/>
        <v>0</v>
      </c>
    </row>
    <row r="26" spans="1:33" s="7" customFormat="1" ht="25.5">
      <c r="A26" s="75"/>
      <c r="B26" s="82"/>
      <c r="C26" s="21" t="s">
        <v>21</v>
      </c>
      <c r="D26" s="42">
        <f>ROUND(E26+K26+Q26+W26,2)</f>
        <v>645000</v>
      </c>
      <c r="E26" s="87">
        <v>177000</v>
      </c>
      <c r="F26" s="42">
        <f>ROUND(G26+H26+I26,2)</f>
        <v>148828.29</v>
      </c>
      <c r="G26" s="60">
        <v>49609.43</v>
      </c>
      <c r="H26" s="60">
        <v>49609.43</v>
      </c>
      <c r="I26" s="60">
        <v>49609.43</v>
      </c>
      <c r="J26" s="60">
        <f>ROUND(E26-F26,2)</f>
        <v>28171.71</v>
      </c>
      <c r="K26" s="88">
        <v>180000</v>
      </c>
      <c r="L26" s="46">
        <f>ROUND(M26+N26+O26,2)</f>
        <v>148773.27</v>
      </c>
      <c r="M26" s="60">
        <v>49609.43</v>
      </c>
      <c r="N26" s="60">
        <v>49581.92</v>
      </c>
      <c r="O26" s="60">
        <v>49581.92</v>
      </c>
      <c r="P26" s="60">
        <f>ROUND(J26+K26-L26,2)</f>
        <v>59398.44</v>
      </c>
      <c r="Q26" s="46">
        <v>150000</v>
      </c>
      <c r="R26" s="60">
        <v>49581.92</v>
      </c>
      <c r="S26" s="60">
        <v>49581.92</v>
      </c>
      <c r="T26" s="60">
        <v>49581.92</v>
      </c>
      <c r="U26" s="88">
        <f>ROUND(P26+Q26-R26-S26-T26,2)</f>
        <v>60652.68</v>
      </c>
      <c r="V26" s="46">
        <f>ROUND(R26+S26+T26,2)</f>
        <v>148745.76</v>
      </c>
      <c r="W26" s="88">
        <v>138000</v>
      </c>
      <c r="X26" s="46">
        <f>ROUND(U26+W26,2)</f>
        <v>198652.68</v>
      </c>
      <c r="Y26" s="88">
        <v>49581.92</v>
      </c>
      <c r="Z26" s="88">
        <v>49581.92</v>
      </c>
      <c r="AA26" s="88">
        <v>99163.84</v>
      </c>
      <c r="AB26" s="46">
        <f>ROUND(Y26+Z26+AA26,2)</f>
        <v>198327.68</v>
      </c>
      <c r="AC26" s="46">
        <f>ROUND(F26+L26+V26+X26,2)</f>
        <v>645000</v>
      </c>
      <c r="AD26" s="46">
        <f>ROUND(F26+L26+V26+AB26,2)</f>
        <v>644675</v>
      </c>
      <c r="AE26" s="89">
        <f>ROUND(AC26-AD26,2)</f>
        <v>325</v>
      </c>
      <c r="AF26" s="11"/>
      <c r="AG26" s="11">
        <f t="shared" si="1"/>
        <v>0</v>
      </c>
    </row>
    <row r="27" spans="1:33" s="19" customFormat="1" ht="12.75">
      <c r="A27" s="47"/>
      <c r="B27" s="25" t="s">
        <v>22</v>
      </c>
      <c r="C27" s="26"/>
      <c r="D27" s="42">
        <f aca="true" t="shared" si="7" ref="D27:AE27">SUM(D24:D26)</f>
        <v>2560650</v>
      </c>
      <c r="E27" s="42">
        <f t="shared" si="7"/>
        <v>594000</v>
      </c>
      <c r="F27" s="42">
        <f t="shared" si="7"/>
        <v>481567.15</v>
      </c>
      <c r="G27" s="42">
        <f t="shared" si="7"/>
        <v>159574.74</v>
      </c>
      <c r="H27" s="42">
        <f t="shared" si="7"/>
        <v>160501.3</v>
      </c>
      <c r="I27" s="42">
        <f t="shared" si="7"/>
        <v>161491.11</v>
      </c>
      <c r="J27" s="42">
        <f t="shared" si="7"/>
        <v>112432.85</v>
      </c>
      <c r="K27" s="42">
        <f t="shared" si="7"/>
        <v>585000</v>
      </c>
      <c r="L27" s="42">
        <f t="shared" si="7"/>
        <v>616196.1</v>
      </c>
      <c r="M27" s="42">
        <f t="shared" si="7"/>
        <v>185054.58</v>
      </c>
      <c r="N27" s="42">
        <f t="shared" si="7"/>
        <v>229946.88</v>
      </c>
      <c r="O27" s="42">
        <f t="shared" si="7"/>
        <v>201194.64</v>
      </c>
      <c r="P27" s="42">
        <f t="shared" si="7"/>
        <v>81236.75</v>
      </c>
      <c r="Q27" s="42">
        <f t="shared" si="7"/>
        <v>614890</v>
      </c>
      <c r="R27" s="42">
        <f t="shared" si="7"/>
        <v>213378.22000000003</v>
      </c>
      <c r="S27" s="42">
        <f t="shared" si="7"/>
        <v>212972.31</v>
      </c>
      <c r="T27" s="42">
        <f t="shared" si="7"/>
        <v>208376.22000000003</v>
      </c>
      <c r="U27" s="46">
        <f t="shared" si="7"/>
        <v>61400</v>
      </c>
      <c r="V27" s="42">
        <f t="shared" si="7"/>
        <v>634726.75</v>
      </c>
      <c r="W27" s="42">
        <f t="shared" si="7"/>
        <v>766760</v>
      </c>
      <c r="X27" s="42">
        <f t="shared" si="7"/>
        <v>828160</v>
      </c>
      <c r="Y27" s="42">
        <f t="shared" si="7"/>
        <v>206290.82</v>
      </c>
      <c r="Z27" s="42">
        <f t="shared" si="7"/>
        <v>204543.95</v>
      </c>
      <c r="AA27" s="42">
        <f t="shared" si="7"/>
        <v>409075.33999999997</v>
      </c>
      <c r="AB27" s="42">
        <f t="shared" si="7"/>
        <v>819910.1099999999</v>
      </c>
      <c r="AC27" s="42">
        <f t="shared" si="7"/>
        <v>2560650</v>
      </c>
      <c r="AD27" s="42">
        <f t="shared" si="7"/>
        <v>2552400.11</v>
      </c>
      <c r="AE27" s="10">
        <f t="shared" si="7"/>
        <v>8249.89</v>
      </c>
      <c r="AF27" s="11"/>
      <c r="AG27" s="11">
        <f t="shared" si="1"/>
        <v>0</v>
      </c>
    </row>
    <row r="28" spans="1:33" s="7" customFormat="1" ht="25.5">
      <c r="A28" s="48">
        <v>5</v>
      </c>
      <c r="B28" s="49" t="s">
        <v>23</v>
      </c>
      <c r="C28" s="18" t="s">
        <v>6</v>
      </c>
      <c r="D28" s="42">
        <f>ROUND(E28+K28+Q28+W28,2)</f>
        <v>16080</v>
      </c>
      <c r="E28" s="87">
        <v>7000</v>
      </c>
      <c r="F28" s="42">
        <f>ROUND(G28+H28+I28,2)</f>
        <v>2725.17</v>
      </c>
      <c r="G28" s="60">
        <v>0</v>
      </c>
      <c r="H28" s="60">
        <v>2725.17</v>
      </c>
      <c r="I28" s="60">
        <v>0</v>
      </c>
      <c r="J28" s="60">
        <f>ROUND(E28-F28,2)</f>
        <v>4274.83</v>
      </c>
      <c r="K28" s="88">
        <v>8000</v>
      </c>
      <c r="L28" s="46">
        <f>ROUND(M28+N28+O28,2)</f>
        <v>12267.5</v>
      </c>
      <c r="M28" s="60">
        <v>0</v>
      </c>
      <c r="N28" s="60">
        <v>3951.96</v>
      </c>
      <c r="O28" s="60">
        <v>8315.54</v>
      </c>
      <c r="P28" s="60">
        <f>ROUND(J28+K28-L28,2)</f>
        <v>7.33</v>
      </c>
      <c r="Q28" s="46">
        <v>1000</v>
      </c>
      <c r="R28" s="60">
        <v>0</v>
      </c>
      <c r="S28" s="60">
        <v>0</v>
      </c>
      <c r="T28" s="60">
        <v>0</v>
      </c>
      <c r="U28" s="88">
        <f>ROUND(P28+Q28-R28-S28-T28,2)</f>
        <v>1007.33</v>
      </c>
      <c r="V28" s="46">
        <f>ROUND(R28+S28+T28,2)</f>
        <v>0</v>
      </c>
      <c r="W28" s="88">
        <v>80</v>
      </c>
      <c r="X28" s="46">
        <f>ROUND(U28+W28,2)</f>
        <v>1087.33</v>
      </c>
      <c r="Y28" s="88">
        <v>1062.93</v>
      </c>
      <c r="Z28" s="88">
        <v>0</v>
      </c>
      <c r="AA28" s="88">
        <v>0</v>
      </c>
      <c r="AB28" s="46">
        <f>ROUND(Y28+Z28+AA28,2)</f>
        <v>1062.93</v>
      </c>
      <c r="AC28" s="46">
        <f>ROUND(F28+L28+V28+X28,2)</f>
        <v>16080</v>
      </c>
      <c r="AD28" s="46">
        <f>ROUND(F28+L28+V28+AB28,2)</f>
        <v>16055.6</v>
      </c>
      <c r="AE28" s="89">
        <f>ROUND(AC28-AD28,2)</f>
        <v>24.4</v>
      </c>
      <c r="AF28" s="11"/>
      <c r="AG28" s="11">
        <f t="shared" si="1"/>
        <v>0</v>
      </c>
    </row>
    <row r="29" spans="1:33" s="7" customFormat="1" ht="12.75">
      <c r="A29" s="47"/>
      <c r="B29" s="25" t="s">
        <v>24</v>
      </c>
      <c r="C29" s="26"/>
      <c r="D29" s="45">
        <f aca="true" t="shared" si="8" ref="D29:AE29">SUM(D28)</f>
        <v>16080</v>
      </c>
      <c r="E29" s="45">
        <f t="shared" si="8"/>
        <v>7000</v>
      </c>
      <c r="F29" s="45">
        <f t="shared" si="8"/>
        <v>2725.17</v>
      </c>
      <c r="G29" s="45">
        <f t="shared" si="8"/>
        <v>0</v>
      </c>
      <c r="H29" s="45">
        <f t="shared" si="8"/>
        <v>2725.17</v>
      </c>
      <c r="I29" s="45">
        <f t="shared" si="8"/>
        <v>0</v>
      </c>
      <c r="J29" s="45">
        <f t="shared" si="8"/>
        <v>4274.83</v>
      </c>
      <c r="K29" s="45">
        <f t="shared" si="8"/>
        <v>8000</v>
      </c>
      <c r="L29" s="45">
        <f t="shared" si="8"/>
        <v>12267.5</v>
      </c>
      <c r="M29" s="45">
        <f t="shared" si="8"/>
        <v>0</v>
      </c>
      <c r="N29" s="45">
        <f t="shared" si="8"/>
        <v>3951.96</v>
      </c>
      <c r="O29" s="45">
        <f t="shared" si="8"/>
        <v>8315.54</v>
      </c>
      <c r="P29" s="45">
        <f t="shared" si="8"/>
        <v>7.33</v>
      </c>
      <c r="Q29" s="45">
        <f t="shared" si="8"/>
        <v>1000</v>
      </c>
      <c r="R29" s="45">
        <f t="shared" si="8"/>
        <v>0</v>
      </c>
      <c r="S29" s="45">
        <f t="shared" si="8"/>
        <v>0</v>
      </c>
      <c r="T29" s="45">
        <f t="shared" si="8"/>
        <v>0</v>
      </c>
      <c r="U29" s="72">
        <f t="shared" si="8"/>
        <v>1007.33</v>
      </c>
      <c r="V29" s="45">
        <f t="shared" si="8"/>
        <v>0</v>
      </c>
      <c r="W29" s="45">
        <f t="shared" si="8"/>
        <v>80</v>
      </c>
      <c r="X29" s="45">
        <f t="shared" si="8"/>
        <v>1087.33</v>
      </c>
      <c r="Y29" s="45">
        <f t="shared" si="8"/>
        <v>1062.93</v>
      </c>
      <c r="Z29" s="45">
        <f t="shared" si="8"/>
        <v>0</v>
      </c>
      <c r="AA29" s="45">
        <f t="shared" si="8"/>
        <v>0</v>
      </c>
      <c r="AB29" s="45">
        <f t="shared" si="8"/>
        <v>1062.93</v>
      </c>
      <c r="AC29" s="45">
        <f t="shared" si="8"/>
        <v>16080</v>
      </c>
      <c r="AD29" s="45">
        <f t="shared" si="8"/>
        <v>16055.6</v>
      </c>
      <c r="AE29" s="23">
        <f t="shared" si="8"/>
        <v>24.4</v>
      </c>
      <c r="AF29" s="11"/>
      <c r="AG29" s="11">
        <f t="shared" si="1"/>
        <v>0</v>
      </c>
    </row>
    <row r="30" spans="1:33" s="7" customFormat="1" ht="15.75" customHeight="1">
      <c r="A30" s="75"/>
      <c r="B30" s="79" t="s">
        <v>25</v>
      </c>
      <c r="C30" s="17" t="s">
        <v>26</v>
      </c>
      <c r="D30" s="45">
        <f>ROUND(D14+D18+D23+D25+D26+D28,2)</f>
        <v>9708930</v>
      </c>
      <c r="E30" s="45">
        <f>ROUND(E14+E18+E23+E25+E26+E28,2)</f>
        <v>1901000</v>
      </c>
      <c r="F30" s="45">
        <f aca="true" t="shared" si="9" ref="F30:AE30">ROUND(F14+F18+F23+F25+F26+F28,2)</f>
        <v>1535643.84</v>
      </c>
      <c r="G30" s="45">
        <f t="shared" si="9"/>
        <v>332732.99</v>
      </c>
      <c r="H30" s="45">
        <f t="shared" si="9"/>
        <v>607425.09</v>
      </c>
      <c r="I30" s="45">
        <f t="shared" si="9"/>
        <v>595485.76</v>
      </c>
      <c r="J30" s="45">
        <f t="shared" si="9"/>
        <v>365356.16</v>
      </c>
      <c r="K30" s="45">
        <f t="shared" si="9"/>
        <v>2474000</v>
      </c>
      <c r="L30" s="45">
        <f t="shared" si="9"/>
        <v>2239605.72</v>
      </c>
      <c r="M30" s="45">
        <f t="shared" si="9"/>
        <v>641634.14</v>
      </c>
      <c r="N30" s="45">
        <f t="shared" si="9"/>
        <v>732891.11</v>
      </c>
      <c r="O30" s="45">
        <f t="shared" si="9"/>
        <v>865080.47</v>
      </c>
      <c r="P30" s="45">
        <f t="shared" si="9"/>
        <v>599750.44</v>
      </c>
      <c r="Q30" s="45">
        <f t="shared" si="9"/>
        <v>2154890</v>
      </c>
      <c r="R30" s="45">
        <f t="shared" si="9"/>
        <v>904171.75</v>
      </c>
      <c r="S30" s="45">
        <f t="shared" si="9"/>
        <v>762871.49</v>
      </c>
      <c r="T30" s="45">
        <f t="shared" si="9"/>
        <v>568886.9</v>
      </c>
      <c r="U30" s="72">
        <f t="shared" si="9"/>
        <v>518710.3</v>
      </c>
      <c r="V30" s="45">
        <f t="shared" si="9"/>
        <v>2235930.14</v>
      </c>
      <c r="W30" s="45">
        <f t="shared" si="9"/>
        <v>3179040</v>
      </c>
      <c r="X30" s="45">
        <f t="shared" si="9"/>
        <v>3697750.3</v>
      </c>
      <c r="Y30" s="45">
        <f t="shared" si="9"/>
        <v>680732.13</v>
      </c>
      <c r="Z30" s="45">
        <f t="shared" si="9"/>
        <v>783640.62</v>
      </c>
      <c r="AA30" s="45">
        <f t="shared" si="9"/>
        <v>2175865.47</v>
      </c>
      <c r="AB30" s="45">
        <f t="shared" si="9"/>
        <v>3640238.22</v>
      </c>
      <c r="AC30" s="45">
        <f t="shared" si="9"/>
        <v>9708930</v>
      </c>
      <c r="AD30" s="45">
        <f t="shared" si="9"/>
        <v>9651417.92</v>
      </c>
      <c r="AE30" s="23">
        <f t="shared" si="9"/>
        <v>57512.08</v>
      </c>
      <c r="AF30" s="11"/>
      <c r="AG30" s="11">
        <f t="shared" si="1"/>
        <v>0</v>
      </c>
    </row>
    <row r="31" spans="1:33" s="7" customFormat="1" ht="12.75">
      <c r="A31" s="75"/>
      <c r="B31" s="79"/>
      <c r="C31" s="22" t="s">
        <v>7</v>
      </c>
      <c r="D31" s="45">
        <f>ROUND(D15+D17+D24,2)</f>
        <v>2046950</v>
      </c>
      <c r="E31" s="45">
        <f>ROUND(E15+E17+E24,2)</f>
        <v>426000</v>
      </c>
      <c r="F31" s="45">
        <f aca="true" t="shared" si="10" ref="F31:AE31">ROUND(F15+F17+F24,2)</f>
        <v>237625.02</v>
      </c>
      <c r="G31" s="45">
        <f t="shared" si="10"/>
        <v>29795.27</v>
      </c>
      <c r="H31" s="45">
        <f t="shared" si="10"/>
        <v>94103.59</v>
      </c>
      <c r="I31" s="45">
        <f t="shared" si="10"/>
        <v>113726.16</v>
      </c>
      <c r="J31" s="45">
        <f t="shared" si="10"/>
        <v>188374.98</v>
      </c>
      <c r="K31" s="45">
        <f t="shared" si="10"/>
        <v>395000</v>
      </c>
      <c r="L31" s="45">
        <f t="shared" si="10"/>
        <v>398454.2</v>
      </c>
      <c r="M31" s="45">
        <f t="shared" si="10"/>
        <v>102599.52</v>
      </c>
      <c r="N31" s="45">
        <f t="shared" si="10"/>
        <v>158905.39</v>
      </c>
      <c r="O31" s="45">
        <f t="shared" si="10"/>
        <v>136949.29</v>
      </c>
      <c r="P31" s="45">
        <f t="shared" si="10"/>
        <v>184920.78</v>
      </c>
      <c r="Q31" s="45">
        <f t="shared" si="10"/>
        <v>362000</v>
      </c>
      <c r="R31" s="45">
        <f t="shared" si="10"/>
        <v>150385.79</v>
      </c>
      <c r="S31" s="45">
        <f t="shared" si="10"/>
        <v>203007.26</v>
      </c>
      <c r="T31" s="45">
        <f t="shared" si="10"/>
        <v>105770.06</v>
      </c>
      <c r="U31" s="72">
        <f t="shared" si="10"/>
        <v>87757.67</v>
      </c>
      <c r="V31" s="45">
        <f t="shared" si="10"/>
        <v>459163.11</v>
      </c>
      <c r="W31" s="45">
        <f t="shared" si="10"/>
        <v>863950</v>
      </c>
      <c r="X31" s="45">
        <f t="shared" si="10"/>
        <v>951707.67</v>
      </c>
      <c r="Y31" s="45">
        <f t="shared" si="10"/>
        <v>192930.55</v>
      </c>
      <c r="Z31" s="45">
        <f t="shared" si="10"/>
        <v>206091</v>
      </c>
      <c r="AA31" s="45">
        <f t="shared" si="10"/>
        <v>541377.32</v>
      </c>
      <c r="AB31" s="45">
        <f t="shared" si="10"/>
        <v>940398.87</v>
      </c>
      <c r="AC31" s="45">
        <f t="shared" si="10"/>
        <v>2046950</v>
      </c>
      <c r="AD31" s="45">
        <f t="shared" si="10"/>
        <v>2035641.2</v>
      </c>
      <c r="AE31" s="23">
        <f t="shared" si="10"/>
        <v>11308.8</v>
      </c>
      <c r="AF31" s="11"/>
      <c r="AG31" s="11">
        <f t="shared" si="1"/>
        <v>0</v>
      </c>
    </row>
    <row r="32" spans="1:33" s="7" customFormat="1" ht="12.75">
      <c r="A32" s="24"/>
      <c r="B32" s="25" t="s">
        <v>27</v>
      </c>
      <c r="C32" s="26"/>
      <c r="D32" s="45">
        <f aca="true" t="shared" si="11" ref="D32:AE32">SUM(D30:D31)</f>
        <v>11755880</v>
      </c>
      <c r="E32" s="45">
        <f t="shared" si="11"/>
        <v>2327000</v>
      </c>
      <c r="F32" s="45">
        <f t="shared" si="11"/>
        <v>1773268.86</v>
      </c>
      <c r="G32" s="45">
        <f t="shared" si="11"/>
        <v>362528.26</v>
      </c>
      <c r="H32" s="45">
        <f t="shared" si="11"/>
        <v>701528.6799999999</v>
      </c>
      <c r="I32" s="45">
        <f t="shared" si="11"/>
        <v>709211.92</v>
      </c>
      <c r="J32" s="45">
        <f t="shared" si="11"/>
        <v>553731.14</v>
      </c>
      <c r="K32" s="45">
        <f t="shared" si="11"/>
        <v>2869000</v>
      </c>
      <c r="L32" s="45">
        <f t="shared" si="11"/>
        <v>2638059.9200000004</v>
      </c>
      <c r="M32" s="45">
        <f t="shared" si="11"/>
        <v>744233.66</v>
      </c>
      <c r="N32" s="45">
        <f t="shared" si="11"/>
        <v>891796.5</v>
      </c>
      <c r="O32" s="45">
        <f t="shared" si="11"/>
        <v>1002029.76</v>
      </c>
      <c r="P32" s="45">
        <f t="shared" si="11"/>
        <v>784671.22</v>
      </c>
      <c r="Q32" s="45">
        <f t="shared" si="11"/>
        <v>2516890</v>
      </c>
      <c r="R32" s="45">
        <f t="shared" si="11"/>
        <v>1054557.54</v>
      </c>
      <c r="S32" s="45">
        <f t="shared" si="11"/>
        <v>965878.75</v>
      </c>
      <c r="T32" s="45">
        <f t="shared" si="11"/>
        <v>674656.96</v>
      </c>
      <c r="U32" s="72">
        <f t="shared" si="11"/>
        <v>606467.97</v>
      </c>
      <c r="V32" s="45">
        <f t="shared" si="11"/>
        <v>2695093.25</v>
      </c>
      <c r="W32" s="45">
        <f t="shared" si="11"/>
        <v>4042990</v>
      </c>
      <c r="X32" s="45">
        <f t="shared" si="11"/>
        <v>4649457.97</v>
      </c>
      <c r="Y32" s="45">
        <f t="shared" si="11"/>
        <v>873662.6799999999</v>
      </c>
      <c r="Z32" s="45">
        <f t="shared" si="11"/>
        <v>989731.62</v>
      </c>
      <c r="AA32" s="45">
        <f t="shared" si="11"/>
        <v>2717242.79</v>
      </c>
      <c r="AB32" s="45">
        <f t="shared" si="11"/>
        <v>4580637.09</v>
      </c>
      <c r="AC32" s="45">
        <f t="shared" si="11"/>
        <v>11755880</v>
      </c>
      <c r="AD32" s="45">
        <f t="shared" si="11"/>
        <v>11687059.12</v>
      </c>
      <c r="AE32" s="23">
        <f t="shared" si="11"/>
        <v>68820.88</v>
      </c>
      <c r="AF32" s="11"/>
      <c r="AG32" s="11">
        <f t="shared" si="1"/>
        <v>0</v>
      </c>
    </row>
    <row r="33" spans="1:33" s="7" customFormat="1" ht="18" customHeight="1">
      <c r="A33" s="75">
        <v>7</v>
      </c>
      <c r="B33" s="79" t="s">
        <v>28</v>
      </c>
      <c r="C33" s="17" t="s">
        <v>26</v>
      </c>
      <c r="D33" s="45">
        <f>ROUND(D7+D30,2)</f>
        <v>10436350</v>
      </c>
      <c r="E33" s="45">
        <f>ROUND(E7+E30,2)</f>
        <v>2033000</v>
      </c>
      <c r="F33" s="45">
        <f aca="true" t="shared" si="12" ref="F33:K34">ROUND(F7+F30,2)</f>
        <v>1630164.32</v>
      </c>
      <c r="G33" s="45">
        <f t="shared" si="12"/>
        <v>332732.99</v>
      </c>
      <c r="H33" s="45">
        <f t="shared" si="12"/>
        <v>668741.95</v>
      </c>
      <c r="I33" s="45">
        <f t="shared" si="12"/>
        <v>628689.38</v>
      </c>
      <c r="J33" s="45">
        <f t="shared" si="12"/>
        <v>402835.68</v>
      </c>
      <c r="K33" s="45">
        <f t="shared" si="12"/>
        <v>2654000</v>
      </c>
      <c r="L33" s="45">
        <f>ROUND(L7+L30,2)</f>
        <v>2453128.58</v>
      </c>
      <c r="M33" s="45">
        <f aca="true" t="shared" si="13" ref="M33:AE34">ROUND(M7+M30,2)</f>
        <v>719890.18</v>
      </c>
      <c r="N33" s="45">
        <f t="shared" si="13"/>
        <v>854210.29</v>
      </c>
      <c r="O33" s="45">
        <f t="shared" si="13"/>
        <v>879028.11</v>
      </c>
      <c r="P33" s="45">
        <f t="shared" si="13"/>
        <v>603707.1</v>
      </c>
      <c r="Q33" s="45">
        <f t="shared" si="13"/>
        <v>2394890</v>
      </c>
      <c r="R33" s="45">
        <f t="shared" si="13"/>
        <v>984312.91</v>
      </c>
      <c r="S33" s="45">
        <f t="shared" si="13"/>
        <v>807797.41</v>
      </c>
      <c r="T33" s="45">
        <f t="shared" si="13"/>
        <v>638755.13</v>
      </c>
      <c r="U33" s="72">
        <f t="shared" si="13"/>
        <v>567731.65</v>
      </c>
      <c r="V33" s="45">
        <f t="shared" si="13"/>
        <v>2430865.45</v>
      </c>
      <c r="W33" s="45">
        <f t="shared" si="13"/>
        <v>3354460</v>
      </c>
      <c r="X33" s="45">
        <f t="shared" si="13"/>
        <v>3922191.65</v>
      </c>
      <c r="Y33" s="45">
        <f t="shared" si="13"/>
        <v>729915.28</v>
      </c>
      <c r="Z33" s="45">
        <f t="shared" si="13"/>
        <v>841514.17</v>
      </c>
      <c r="AA33" s="45">
        <f t="shared" si="13"/>
        <v>2292848.32</v>
      </c>
      <c r="AB33" s="45">
        <f t="shared" si="13"/>
        <v>3864277.77</v>
      </c>
      <c r="AC33" s="45">
        <f t="shared" si="13"/>
        <v>10436350</v>
      </c>
      <c r="AD33" s="45">
        <f t="shared" si="13"/>
        <v>10378436.12</v>
      </c>
      <c r="AE33" s="23">
        <f t="shared" si="13"/>
        <v>57913.88</v>
      </c>
      <c r="AF33" s="11"/>
      <c r="AG33" s="11">
        <f t="shared" si="1"/>
        <v>0</v>
      </c>
    </row>
    <row r="34" spans="1:33" s="7" customFormat="1" ht="24.75" customHeight="1">
      <c r="A34" s="75"/>
      <c r="B34" s="79"/>
      <c r="C34" s="22" t="s">
        <v>7</v>
      </c>
      <c r="D34" s="45">
        <f>ROUND(D8+D31,2)</f>
        <v>2277170</v>
      </c>
      <c r="E34" s="45">
        <f>ROUND(E8+E31,2)</f>
        <v>471000</v>
      </c>
      <c r="F34" s="45">
        <f t="shared" si="12"/>
        <v>278950.19</v>
      </c>
      <c r="G34" s="45">
        <f t="shared" si="12"/>
        <v>29795.27</v>
      </c>
      <c r="H34" s="45">
        <f t="shared" si="12"/>
        <v>121581.13</v>
      </c>
      <c r="I34" s="45">
        <f t="shared" si="12"/>
        <v>127573.79</v>
      </c>
      <c r="J34" s="45">
        <f t="shared" si="12"/>
        <v>192049.81</v>
      </c>
      <c r="K34" s="45">
        <f t="shared" si="12"/>
        <v>485000</v>
      </c>
      <c r="L34" s="45">
        <f>ROUND(L8+L31,2)</f>
        <v>478878.54</v>
      </c>
      <c r="M34" s="45">
        <f t="shared" si="13"/>
        <v>102599.52</v>
      </c>
      <c r="N34" s="45">
        <f t="shared" si="13"/>
        <v>239329.73</v>
      </c>
      <c r="O34" s="45">
        <f t="shared" si="13"/>
        <v>136949.29</v>
      </c>
      <c r="P34" s="45">
        <f t="shared" si="13"/>
        <v>198171.27</v>
      </c>
      <c r="Q34" s="45">
        <f t="shared" si="13"/>
        <v>422000</v>
      </c>
      <c r="R34" s="45">
        <f t="shared" si="13"/>
        <v>160974.31</v>
      </c>
      <c r="S34" s="45">
        <f t="shared" si="13"/>
        <v>217649.5</v>
      </c>
      <c r="T34" s="45">
        <f t="shared" si="13"/>
        <v>105770.06</v>
      </c>
      <c r="U34" s="72">
        <f t="shared" si="13"/>
        <v>135777.4</v>
      </c>
      <c r="V34" s="45">
        <f t="shared" si="13"/>
        <v>484393.87</v>
      </c>
      <c r="W34" s="45">
        <f t="shared" si="13"/>
        <v>899170</v>
      </c>
      <c r="X34" s="45">
        <f t="shared" si="13"/>
        <v>1034947.4</v>
      </c>
      <c r="Y34" s="45">
        <f t="shared" si="13"/>
        <v>239728.98</v>
      </c>
      <c r="Z34" s="45">
        <f t="shared" si="13"/>
        <v>225275</v>
      </c>
      <c r="AA34" s="45">
        <f t="shared" si="13"/>
        <v>558603.04</v>
      </c>
      <c r="AB34" s="45">
        <f t="shared" si="13"/>
        <v>1023607.02</v>
      </c>
      <c r="AC34" s="45">
        <f t="shared" si="13"/>
        <v>2277170</v>
      </c>
      <c r="AD34" s="45">
        <f t="shared" si="13"/>
        <v>2265829.62</v>
      </c>
      <c r="AE34" s="23">
        <f t="shared" si="13"/>
        <v>11340.38</v>
      </c>
      <c r="AF34" s="11"/>
      <c r="AG34" s="11">
        <f t="shared" si="1"/>
        <v>0</v>
      </c>
    </row>
    <row r="35" spans="1:33" s="19" customFormat="1" ht="13.5" thickBot="1">
      <c r="A35" s="50"/>
      <c r="B35" s="51" t="s">
        <v>29</v>
      </c>
      <c r="C35" s="43"/>
      <c r="D35" s="52">
        <f aca="true" t="shared" si="14" ref="D35:AE35">ROUND(D33+D34,2)</f>
        <v>12713520</v>
      </c>
      <c r="E35" s="52">
        <f t="shared" si="14"/>
        <v>2504000</v>
      </c>
      <c r="F35" s="52">
        <f t="shared" si="14"/>
        <v>1909114.51</v>
      </c>
      <c r="G35" s="52">
        <f t="shared" si="14"/>
        <v>362528.26</v>
      </c>
      <c r="H35" s="52">
        <f t="shared" si="14"/>
        <v>790323.08</v>
      </c>
      <c r="I35" s="52">
        <f t="shared" si="14"/>
        <v>756263.17</v>
      </c>
      <c r="J35" s="52">
        <f t="shared" si="14"/>
        <v>594885.49</v>
      </c>
      <c r="K35" s="52">
        <f t="shared" si="14"/>
        <v>3139000</v>
      </c>
      <c r="L35" s="52">
        <f t="shared" si="14"/>
        <v>2932007.12</v>
      </c>
      <c r="M35" s="52">
        <f t="shared" si="14"/>
        <v>822489.7</v>
      </c>
      <c r="N35" s="52">
        <f t="shared" si="14"/>
        <v>1093540.02</v>
      </c>
      <c r="O35" s="52">
        <f t="shared" si="14"/>
        <v>1015977.4</v>
      </c>
      <c r="P35" s="52">
        <f t="shared" si="14"/>
        <v>801878.37</v>
      </c>
      <c r="Q35" s="52">
        <f t="shared" si="14"/>
        <v>2816890</v>
      </c>
      <c r="R35" s="52">
        <f t="shared" si="14"/>
        <v>1145287.22</v>
      </c>
      <c r="S35" s="52">
        <f t="shared" si="14"/>
        <v>1025446.91</v>
      </c>
      <c r="T35" s="52">
        <f t="shared" si="14"/>
        <v>744525.19</v>
      </c>
      <c r="U35" s="52">
        <f t="shared" si="14"/>
        <v>703509.05</v>
      </c>
      <c r="V35" s="52">
        <f t="shared" si="14"/>
        <v>2915259.32</v>
      </c>
      <c r="W35" s="52">
        <f t="shared" si="14"/>
        <v>4253630</v>
      </c>
      <c r="X35" s="52">
        <f t="shared" si="14"/>
        <v>4957139.05</v>
      </c>
      <c r="Y35" s="52">
        <f t="shared" si="14"/>
        <v>969644.26</v>
      </c>
      <c r="Z35" s="52">
        <f t="shared" si="14"/>
        <v>1066789.17</v>
      </c>
      <c r="AA35" s="52">
        <f t="shared" si="14"/>
        <v>2851451.36</v>
      </c>
      <c r="AB35" s="52">
        <f t="shared" si="14"/>
        <v>4887884.79</v>
      </c>
      <c r="AC35" s="52">
        <f t="shared" si="14"/>
        <v>12713520</v>
      </c>
      <c r="AD35" s="52">
        <f t="shared" si="14"/>
        <v>12644265.74</v>
      </c>
      <c r="AE35" s="65">
        <f t="shared" si="14"/>
        <v>69254.26</v>
      </c>
      <c r="AF35" s="11"/>
      <c r="AG35" s="11">
        <f t="shared" si="1"/>
        <v>0</v>
      </c>
    </row>
    <row r="36" spans="1:30" s="19" customFormat="1" ht="12.75">
      <c r="A36" s="29"/>
      <c r="B36" s="30"/>
      <c r="C36" s="3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D36" s="53"/>
    </row>
    <row r="37" spans="1:30" s="19" customFormat="1" ht="12.75">
      <c r="A37" s="29"/>
      <c r="K37" s="53"/>
      <c r="U37" s="53"/>
      <c r="AD37" s="53"/>
    </row>
    <row r="38" spans="3:33" ht="15.75">
      <c r="C38" s="33"/>
      <c r="O38" s="70"/>
      <c r="P38" s="68"/>
      <c r="Q38" s="33"/>
      <c r="R38" s="69"/>
      <c r="S38" s="69"/>
      <c r="T38" s="67"/>
      <c r="U38" s="73"/>
      <c r="V38" s="67"/>
      <c r="W38" s="70"/>
      <c r="Y38" s="95"/>
      <c r="Z38" s="95"/>
      <c r="AA38" s="95"/>
      <c r="AB38" s="95"/>
      <c r="AC38" s="67"/>
      <c r="AD38" s="33"/>
      <c r="AG38" s="19"/>
    </row>
    <row r="39" spans="3:30" ht="15.75">
      <c r="C39" s="33"/>
      <c r="O39" s="70"/>
      <c r="P39" s="68"/>
      <c r="Q39" s="33"/>
      <c r="R39" s="67"/>
      <c r="S39" s="67"/>
      <c r="T39" s="67"/>
      <c r="U39" s="73"/>
      <c r="V39" s="67"/>
      <c r="W39" s="70"/>
      <c r="Y39" s="95"/>
      <c r="Z39" s="95"/>
      <c r="AA39" s="95"/>
      <c r="AB39" s="95"/>
      <c r="AC39" s="70"/>
      <c r="AD39" s="33"/>
    </row>
    <row r="40" spans="3:30" ht="15.75">
      <c r="C40" s="3"/>
      <c r="N40" s="70"/>
      <c r="O40" s="67"/>
      <c r="P40" s="67"/>
      <c r="Q40" s="67"/>
      <c r="R40" s="67"/>
      <c r="S40" s="67"/>
      <c r="T40" s="70"/>
      <c r="U40" s="74"/>
      <c r="V40" s="70"/>
      <c r="W40" s="67"/>
      <c r="X40" s="67"/>
      <c r="Y40" s="96"/>
      <c r="Z40" s="96"/>
      <c r="AA40" s="96"/>
      <c r="AB40" s="96"/>
      <c r="AD40" s="67"/>
    </row>
    <row r="41" ht="15.75">
      <c r="C41" s="3"/>
    </row>
  </sheetData>
  <mergeCells count="15">
    <mergeCell ref="A33:A34"/>
    <mergeCell ref="B33:B34"/>
    <mergeCell ref="A17:A18"/>
    <mergeCell ref="B17:B18"/>
    <mergeCell ref="A20:A22"/>
    <mergeCell ref="B20:B22"/>
    <mergeCell ref="A24:A26"/>
    <mergeCell ref="B24:B26"/>
    <mergeCell ref="D3:L3"/>
    <mergeCell ref="A30:A31"/>
    <mergeCell ref="A7:A8"/>
    <mergeCell ref="B7:B8"/>
    <mergeCell ref="A14:A15"/>
    <mergeCell ref="B14:B15"/>
    <mergeCell ref="B30:B31"/>
  </mergeCells>
  <printOptions/>
  <pageMargins left="0.22" right="0.17" top="0.23" bottom="0.16" header="0.23" footer="0.16"/>
  <pageSetup horizontalDpi="600" verticalDpi="600" orientation="landscape" paperSize="9" scale="7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2020-10-28T09:05:37Z</cp:lastPrinted>
  <dcterms:created xsi:type="dcterms:W3CDTF">2019-01-29T08:55:49Z</dcterms:created>
  <dcterms:modified xsi:type="dcterms:W3CDTF">2020-10-28T09:05:44Z</dcterms:modified>
  <cp:category/>
  <cp:version/>
  <cp:contentType/>
  <cp:contentStatus/>
</cp:coreProperties>
</file>