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2\PLATI 2022\"/>
    </mc:Choice>
  </mc:AlternateContent>
  <xr:revisionPtr revIDLastSave="0" documentId="13_ncr:1_{6D6646EF-988A-4C36-8918-F55BFFF15D37}" xr6:coauthVersionLast="47" xr6:coauthVersionMax="47" xr10:uidLastSave="{00000000-0000-0000-0000-000000000000}"/>
  <bookViews>
    <workbookView xWindow="-120" yWindow="-120" windowWidth="29040" windowHeight="15840" firstSheet="10" activeTab="11" xr2:uid="{00000000-000D-0000-FFFF-FFFF00000000}"/>
  </bookViews>
  <sheets>
    <sheet name="IANUARIE 2022" sheetId="1" r:id="rId1"/>
    <sheet name="FEBRUARIE 2022" sheetId="2" r:id="rId2"/>
    <sheet name="MARTIE 2022 " sheetId="3" r:id="rId3"/>
    <sheet name="APRILIE 2022 " sheetId="4" r:id="rId4"/>
    <sheet name="MAI 2022  " sheetId="5" r:id="rId5"/>
    <sheet name="IUNIE 2022  " sheetId="6" r:id="rId6"/>
    <sheet name="IULIE 2022  " sheetId="7" r:id="rId7"/>
    <sheet name="AUGUST 2022  " sheetId="8" r:id="rId8"/>
    <sheet name="SEPTEMBRIE 2022   " sheetId="9" r:id="rId9"/>
    <sheet name="OCTOMBRIE 2022  " sheetId="10" r:id="rId10"/>
    <sheet name="NOIEMBRIE 2022  " sheetId="11" r:id="rId11"/>
    <sheet name="DECEMBRIE 2022  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2" l="1"/>
  <c r="D12" i="12"/>
  <c r="C11" i="12"/>
  <c r="U24" i="12" l="1"/>
  <c r="T24" i="12"/>
  <c r="S24" i="12"/>
  <c r="R24" i="12"/>
  <c r="Q24" i="12"/>
  <c r="P24" i="12"/>
  <c r="O24" i="12"/>
  <c r="N24" i="12"/>
  <c r="L24" i="12"/>
  <c r="K24" i="12"/>
  <c r="J24" i="12"/>
  <c r="I24" i="12"/>
  <c r="G24" i="12"/>
  <c r="F24" i="12"/>
  <c r="E24" i="12"/>
  <c r="C24" i="12"/>
  <c r="B24" i="12"/>
  <c r="M24" i="12"/>
  <c r="D24" i="12"/>
  <c r="D12" i="11"/>
  <c r="M15" i="11"/>
  <c r="H24" i="12" l="1"/>
  <c r="U24" i="11"/>
  <c r="T24" i="11"/>
  <c r="S24" i="11"/>
  <c r="R24" i="11"/>
  <c r="Q24" i="11"/>
  <c r="P24" i="11"/>
  <c r="O24" i="11"/>
  <c r="N24" i="11"/>
  <c r="L24" i="11"/>
  <c r="K24" i="11"/>
  <c r="J24" i="11"/>
  <c r="I24" i="11"/>
  <c r="F24" i="11"/>
  <c r="E24" i="11"/>
  <c r="D24" i="11"/>
  <c r="B24" i="11"/>
  <c r="M24" i="11"/>
  <c r="G24" i="11"/>
  <c r="C24" i="11"/>
  <c r="D12" i="10"/>
  <c r="C11" i="10"/>
  <c r="M17" i="10"/>
  <c r="G15" i="10"/>
  <c r="H24" i="11" l="1"/>
  <c r="S24" i="10"/>
  <c r="R24" i="10"/>
  <c r="U24" i="10" l="1"/>
  <c r="T24" i="10"/>
  <c r="Q24" i="10"/>
  <c r="P24" i="10"/>
  <c r="O24" i="10"/>
  <c r="N24" i="10"/>
  <c r="L24" i="10"/>
  <c r="K24" i="10"/>
  <c r="J24" i="10"/>
  <c r="I24" i="10"/>
  <c r="G24" i="10"/>
  <c r="F24" i="10"/>
  <c r="E24" i="10"/>
  <c r="C24" i="10"/>
  <c r="B24" i="10"/>
  <c r="M24" i="10"/>
  <c r="D24" i="10"/>
  <c r="D12" i="9"/>
  <c r="D24" i="9" s="1"/>
  <c r="M16" i="9"/>
  <c r="S24" i="9"/>
  <c r="R24" i="9"/>
  <c r="Q24" i="9"/>
  <c r="P24" i="9"/>
  <c r="O24" i="9"/>
  <c r="N24" i="9"/>
  <c r="L24" i="9"/>
  <c r="K24" i="9"/>
  <c r="J24" i="9"/>
  <c r="I24" i="9"/>
  <c r="G24" i="9"/>
  <c r="F24" i="9"/>
  <c r="E24" i="9"/>
  <c r="C24" i="9"/>
  <c r="B24" i="9"/>
  <c r="M24" i="9"/>
  <c r="M16" i="8"/>
  <c r="D12" i="8"/>
  <c r="D24" i="8" s="1"/>
  <c r="S24" i="8"/>
  <c r="R24" i="8"/>
  <c r="Q24" i="8"/>
  <c r="P24" i="8"/>
  <c r="O24" i="8"/>
  <c r="N24" i="8"/>
  <c r="L24" i="8"/>
  <c r="K24" i="8"/>
  <c r="J24" i="8"/>
  <c r="I24" i="8"/>
  <c r="G24" i="8"/>
  <c r="F24" i="8"/>
  <c r="E24" i="8"/>
  <c r="H24" i="8" s="1"/>
  <c r="C24" i="8"/>
  <c r="B24" i="8"/>
  <c r="M24" i="8"/>
  <c r="D11" i="7"/>
  <c r="H24" i="10" l="1"/>
  <c r="H24" i="9"/>
  <c r="M17" i="7"/>
  <c r="K24" i="7" s="1"/>
  <c r="S24" i="7"/>
  <c r="R24" i="7"/>
  <c r="Q24" i="7"/>
  <c r="P24" i="7"/>
  <c r="O24" i="7"/>
  <c r="N24" i="7"/>
  <c r="M24" i="7"/>
  <c r="L24" i="7"/>
  <c r="J24" i="7"/>
  <c r="I24" i="7"/>
  <c r="F24" i="7"/>
  <c r="E24" i="7"/>
  <c r="C24" i="7"/>
  <c r="B24" i="7"/>
  <c r="G24" i="7"/>
  <c r="D24" i="7"/>
  <c r="H29" i="6"/>
  <c r="K24" i="6"/>
  <c r="D12" i="6"/>
  <c r="B10" i="6"/>
  <c r="B24" i="6" s="1"/>
  <c r="G15" i="6"/>
  <c r="S24" i="6"/>
  <c r="R24" i="6"/>
  <c r="Q24" i="6"/>
  <c r="P24" i="6"/>
  <c r="O24" i="6"/>
  <c r="N24" i="6"/>
  <c r="L24" i="6"/>
  <c r="J24" i="6"/>
  <c r="I24" i="6"/>
  <c r="G24" i="6"/>
  <c r="F24" i="6"/>
  <c r="E24" i="6"/>
  <c r="C24" i="6"/>
  <c r="M24" i="6"/>
  <c r="D24" i="6"/>
  <c r="D12" i="5"/>
  <c r="H24" i="7" l="1"/>
  <c r="H24" i="6"/>
  <c r="L17" i="5"/>
  <c r="R28" i="5" l="1"/>
  <c r="Q28" i="5"/>
  <c r="P28" i="5"/>
  <c r="O28" i="5"/>
  <c r="N28" i="5"/>
  <c r="M28" i="5"/>
  <c r="K28" i="5"/>
  <c r="J28" i="5"/>
  <c r="I28" i="5"/>
  <c r="G28" i="5"/>
  <c r="F28" i="5"/>
  <c r="E28" i="5"/>
  <c r="C28" i="5"/>
  <c r="B28" i="5"/>
  <c r="L28" i="5"/>
  <c r="D28" i="5"/>
  <c r="L18" i="4"/>
  <c r="D12" i="4"/>
  <c r="D28" i="4" s="1"/>
  <c r="R28" i="4"/>
  <c r="Q28" i="4"/>
  <c r="P28" i="4"/>
  <c r="O28" i="4"/>
  <c r="N28" i="4"/>
  <c r="M28" i="4"/>
  <c r="L28" i="4"/>
  <c r="K28" i="4"/>
  <c r="J28" i="4"/>
  <c r="I28" i="4"/>
  <c r="G28" i="4"/>
  <c r="F28" i="4"/>
  <c r="E28" i="4"/>
  <c r="C28" i="4"/>
  <c r="B28" i="4"/>
  <c r="E12" i="3"/>
  <c r="H28" i="5" l="1"/>
  <c r="H28" i="4"/>
  <c r="S28" i="3"/>
  <c r="R28" i="3"/>
  <c r="Q28" i="3"/>
  <c r="P28" i="3"/>
  <c r="O28" i="3"/>
  <c r="N28" i="3"/>
  <c r="M28" i="3"/>
  <c r="L28" i="3"/>
  <c r="K28" i="3"/>
  <c r="J28" i="3"/>
  <c r="H28" i="3"/>
  <c r="G28" i="3"/>
  <c r="D28" i="3"/>
  <c r="C28" i="3"/>
  <c r="F28" i="3"/>
  <c r="E28" i="3"/>
  <c r="M18" i="2"/>
  <c r="F14" i="2"/>
  <c r="E13" i="2"/>
  <c r="E28" i="2" s="1"/>
  <c r="S28" i="2"/>
  <c r="R28" i="2"/>
  <c r="Q28" i="2"/>
  <c r="P28" i="2"/>
  <c r="O28" i="2"/>
  <c r="N28" i="2"/>
  <c r="L28" i="2"/>
  <c r="K28" i="2"/>
  <c r="J28" i="2"/>
  <c r="H28" i="2"/>
  <c r="G28" i="2"/>
  <c r="F28" i="2"/>
  <c r="D28" i="2"/>
  <c r="M28" i="2"/>
  <c r="C28" i="2"/>
  <c r="C11" i="1"/>
  <c r="C32" i="1" s="1"/>
  <c r="I38" i="1" s="1"/>
  <c r="M18" i="1"/>
  <c r="E13" i="1"/>
  <c r="S32" i="1"/>
  <c r="R32" i="1"/>
  <c r="Q32" i="1"/>
  <c r="P32" i="1"/>
  <c r="O32" i="1"/>
  <c r="N32" i="1"/>
  <c r="M32" i="1"/>
  <c r="L32" i="1"/>
  <c r="K32" i="1"/>
  <c r="J32" i="1"/>
  <c r="H32" i="1"/>
  <c r="G32" i="1"/>
  <c r="F32" i="1"/>
  <c r="D32" i="1"/>
  <c r="E32" i="1"/>
  <c r="I28" i="3" l="1"/>
  <c r="I28" i="2"/>
  <c r="I34" i="2" s="1"/>
  <c r="I32" i="1"/>
</calcChain>
</file>

<file path=xl/sharedStrings.xml><?xml version="1.0" encoding="utf-8"?>
<sst xmlns="http://schemas.openxmlformats.org/spreadsheetml/2006/main" count="455" uniqueCount="62">
  <si>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</si>
  <si>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</si>
  <si>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</si>
  <si>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</si>
  <si>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</si>
  <si>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</si>
  <si>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</si>
  <si>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</si>
  <si>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</si>
  <si>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</si>
  <si>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</si>
  <si>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</si>
  <si>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</si>
  <si>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</si>
  <si>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ANGIOEDEM</t>
  </si>
  <si>
    <t>FIBROZA</t>
  </si>
  <si>
    <t>LIMFA</t>
  </si>
  <si>
    <t>TESTE COPII</t>
  </si>
  <si>
    <t>TESTE ADULTI</t>
  </si>
  <si>
    <t>OCT 2021</t>
  </si>
  <si>
    <t xml:space="preserve">TOTAL </t>
  </si>
  <si>
    <t>PLATI FARMACII IANUARIE 2021</t>
  </si>
  <si>
    <t>NOV. 2021</t>
  </si>
  <si>
    <t>OCT. 2021</t>
  </si>
  <si>
    <t>PLATI FARMACII FEBRUARIE 2022</t>
  </si>
  <si>
    <t>DEC. 2021</t>
  </si>
  <si>
    <t>PLATI FARMACII MARTIE 2022</t>
  </si>
  <si>
    <t>IAN.2022</t>
  </si>
  <si>
    <t>PLATI FARMACII APRILIE 2022</t>
  </si>
  <si>
    <t>FEBR.2022</t>
  </si>
  <si>
    <t>IAN. 2022</t>
  </si>
  <si>
    <t>PLATI FARMACII MAI 2022</t>
  </si>
  <si>
    <t>MARTIE 2022</t>
  </si>
  <si>
    <t>FEBRUARIE  2022</t>
  </si>
  <si>
    <t>Intocmit,</t>
  </si>
  <si>
    <t>Ec.V.Marinas</t>
  </si>
  <si>
    <t>PLATI FARMACII IUNIE 2022</t>
  </si>
  <si>
    <t>FEBR. 2022</t>
  </si>
  <si>
    <t>APRILIE 2022</t>
  </si>
  <si>
    <t>MARTIE  2022</t>
  </si>
  <si>
    <t>MUCOVISCIDOZA CV</t>
  </si>
  <si>
    <t>PLATI FARMACII IULIE 2022</t>
  </si>
  <si>
    <t>MAI 2022</t>
  </si>
  <si>
    <t>APRILIE  2022</t>
  </si>
  <si>
    <t>PLATI FARMACII AUGUST 2022</t>
  </si>
  <si>
    <t>IUNIE 2022</t>
  </si>
  <si>
    <t>MAI  2022</t>
  </si>
  <si>
    <t>PLATI FARMACII SEPTEMBRIE 2022</t>
  </si>
  <si>
    <t>IULIE 2022</t>
  </si>
  <si>
    <t>IUNIE  2022</t>
  </si>
  <si>
    <t>PLATI FARMACII OCTOMBRIE 2022</t>
  </si>
  <si>
    <t>AUGUST 2022</t>
  </si>
  <si>
    <t>IULIE  2022</t>
  </si>
  <si>
    <t>AMIOTROFIE</t>
  </si>
  <si>
    <t>TALASEMIE</t>
  </si>
  <si>
    <t>PLATI FARMACII NOIEMBRIE 2022</t>
  </si>
  <si>
    <t>IULIE 2022 PARTIAL</t>
  </si>
  <si>
    <t>SEPTEMBRIE 2022</t>
  </si>
  <si>
    <t>AUG  2022</t>
  </si>
  <si>
    <t>PLATI FARMACII DECEMBRIE 2022</t>
  </si>
  <si>
    <t>IULIE 2022 DIF.</t>
  </si>
  <si>
    <t>SEPT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</si>
</sst>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4" fontId="3" fillId="0" borderId="0" xfId="0" applyNumberFormat="1" applyFont="1"/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1" fillId="0" borderId="8" xfId="0" applyNumberFormat="1" applyFont="1" applyBorder="1"/>
    <xf numFmtId="4" fontId="2" fillId="0" borderId="8" xfId="0" applyNumberFormat="1" applyFont="1" applyBorder="1" applyAlignment="1">
      <alignment vertical="top"/>
    </xf>
    <xf numFmtId="0" fontId="3" fillId="0" borderId="8" xfId="0" applyFont="1" applyBorder="1"/>
    <xf numFmtId="4" fontId="2" fillId="0" borderId="8" xfId="0" applyNumberFormat="1" applyFont="1" applyBorder="1" applyAlignment="1">
      <alignment vertical="top" wrapText="1"/>
    </xf>
    <xf numFmtId="0" fontId="1" fillId="0" borderId="8" xfId="0" applyFont="1" applyBorder="1"/>
    <xf numFmtId="4" fontId="2" fillId="0" borderId="9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/>
    <xf numFmtId="4" fontId="2" fillId="0" borderId="10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38"/>
  <sheetViews>
    <sheetView topLeftCell="A16" workbookViewId="0">
      <selection activeCell="I48" sqref="I48"/>
    </sheetView>
  </sheetViews>
  <sheetFormatPr defaultRowHeight="15" x14ac:dyDescent="0.25"/>
  <cols>
    <col min="2" max="3" width="13.7109375" customWidth="1"/>
    <col min="6" max="6" width="11" customWidth="1"/>
    <col min="8" max="8" width="11.28515625" customWidth="1"/>
    <col min="9" max="9" width="13.7109375" customWidth="1"/>
    <col min="10" max="10" width="11" customWidth="1"/>
    <col min="11" max="11" width="10.28515625" customWidth="1"/>
  </cols>
  <sheetData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x14ac:dyDescent="0.25">
      <c r="B5" s="1"/>
      <c r="C5" s="3"/>
      <c r="D5" s="4" t="s">
        <v>21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s="1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34.5" thickBot="1" x14ac:dyDescent="0.3">
      <c r="B9" s="5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2:19" x14ac:dyDescent="0.25">
      <c r="B10" s="8"/>
      <c r="C10" s="9"/>
      <c r="D10" s="10"/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2:19" x14ac:dyDescent="0.25">
      <c r="B11" s="8" t="s">
        <v>19</v>
      </c>
      <c r="C11" s="15">
        <f>7006835.86+7484463.11</f>
        <v>14491298.970000001</v>
      </c>
      <c r="D11" s="16"/>
      <c r="E11" s="17"/>
      <c r="F11" s="1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2:19" x14ac:dyDescent="0.25">
      <c r="B12" s="8" t="s">
        <v>22</v>
      </c>
      <c r="C12" s="15"/>
      <c r="D12" s="11">
        <v>200250.17</v>
      </c>
      <c r="E12" s="16"/>
      <c r="F12" s="1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2:19" x14ac:dyDescent="0.25">
      <c r="B13" s="8" t="s">
        <v>23</v>
      </c>
      <c r="C13" s="15"/>
      <c r="D13" s="11"/>
      <c r="E13" s="16">
        <f>774000+21126.9+18728.61</f>
        <v>813855.51</v>
      </c>
      <c r="F13" s="19"/>
      <c r="G13" s="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2:19" x14ac:dyDescent="0.25">
      <c r="B14" s="8" t="s">
        <v>23</v>
      </c>
      <c r="C14" s="15"/>
      <c r="D14" s="11"/>
      <c r="E14" s="16"/>
      <c r="F14" s="19">
        <v>1702342.39</v>
      </c>
      <c r="G14" s="20">
        <v>118198.06</v>
      </c>
      <c r="H14" s="13">
        <v>1142185.57</v>
      </c>
      <c r="I14" s="13"/>
      <c r="J14" s="13"/>
      <c r="K14" s="21"/>
      <c r="L14" s="21"/>
      <c r="M14" s="21"/>
      <c r="N14" s="21"/>
      <c r="O14" s="21"/>
      <c r="P14" s="21"/>
      <c r="Q14" s="21"/>
      <c r="R14" s="21"/>
      <c r="S14" s="22"/>
    </row>
    <row r="15" spans="2:19" x14ac:dyDescent="0.25">
      <c r="B15" s="8" t="s">
        <v>23</v>
      </c>
      <c r="C15" s="15"/>
      <c r="D15" s="11"/>
      <c r="E15" s="16"/>
      <c r="F15" s="18"/>
      <c r="G15" s="18"/>
      <c r="H15" s="13"/>
      <c r="I15" s="13"/>
      <c r="J15" s="13">
        <v>680688.53</v>
      </c>
      <c r="K15" s="19"/>
      <c r="L15" s="19"/>
      <c r="M15" s="19"/>
      <c r="N15" s="19"/>
      <c r="O15" s="19"/>
      <c r="P15" s="19"/>
      <c r="Q15" s="19"/>
      <c r="R15" s="19"/>
      <c r="S15" s="23"/>
    </row>
    <row r="16" spans="2:19" x14ac:dyDescent="0.25">
      <c r="B16" s="8" t="s">
        <v>23</v>
      </c>
      <c r="C16" s="15"/>
      <c r="D16" s="11"/>
      <c r="E16" s="16"/>
      <c r="F16" s="18"/>
      <c r="G16" s="13"/>
      <c r="H16" s="13"/>
      <c r="I16" s="13"/>
      <c r="J16" s="13"/>
      <c r="K16" s="21">
        <v>143261.15</v>
      </c>
      <c r="L16" s="21"/>
      <c r="M16" s="21"/>
      <c r="N16" s="21"/>
      <c r="O16" s="21"/>
      <c r="P16" s="21"/>
      <c r="Q16" s="21"/>
      <c r="R16" s="21"/>
      <c r="S16" s="22"/>
    </row>
    <row r="17" spans="2:19" x14ac:dyDescent="0.25">
      <c r="B17" s="8" t="s">
        <v>23</v>
      </c>
      <c r="C17" s="16"/>
      <c r="D17" s="16"/>
      <c r="E17" s="16"/>
      <c r="F17" s="18"/>
      <c r="G17" s="21"/>
      <c r="H17" s="21"/>
      <c r="I17" s="21"/>
      <c r="J17" s="21"/>
      <c r="K17" s="21"/>
      <c r="L17" s="21">
        <v>62587.79</v>
      </c>
      <c r="M17" s="21"/>
      <c r="N17" s="21"/>
      <c r="O17" s="21"/>
      <c r="P17" s="21"/>
      <c r="Q17" s="21"/>
      <c r="R17" s="21"/>
      <c r="S17" s="22"/>
    </row>
    <row r="18" spans="2:19" x14ac:dyDescent="0.25">
      <c r="B18" s="8" t="s">
        <v>23</v>
      </c>
      <c r="C18" s="16"/>
      <c r="D18" s="16"/>
      <c r="E18" s="16"/>
      <c r="F18" s="18"/>
      <c r="G18" s="21"/>
      <c r="H18" s="21"/>
      <c r="I18" s="21"/>
      <c r="J18" s="21"/>
      <c r="K18" s="21"/>
      <c r="L18" s="21"/>
      <c r="M18" s="21">
        <f>9855.87+7232.36</f>
        <v>17088.23</v>
      </c>
      <c r="N18" s="21"/>
      <c r="O18" s="21"/>
      <c r="P18" s="21"/>
      <c r="Q18" s="21"/>
      <c r="R18" s="21"/>
      <c r="S18" s="22"/>
    </row>
    <row r="19" spans="2:19" x14ac:dyDescent="0.25">
      <c r="B19" s="8" t="s">
        <v>23</v>
      </c>
      <c r="C19" s="16"/>
      <c r="D19" s="16"/>
      <c r="E19" s="16"/>
      <c r="F19" s="18"/>
      <c r="G19" s="21"/>
      <c r="H19" s="21"/>
      <c r="I19" s="21"/>
      <c r="J19" s="21"/>
      <c r="K19" s="21"/>
      <c r="L19" s="21"/>
      <c r="M19" s="21"/>
      <c r="N19" s="21">
        <v>3099.01</v>
      </c>
      <c r="O19" s="21"/>
      <c r="P19" s="21"/>
      <c r="Q19" s="21"/>
      <c r="R19" s="21"/>
      <c r="S19" s="22"/>
    </row>
    <row r="20" spans="2:19" x14ac:dyDescent="0.25">
      <c r="B20" s="8" t="s">
        <v>23</v>
      </c>
      <c r="C20" s="16"/>
      <c r="D20" s="16"/>
      <c r="E20" s="16"/>
      <c r="F20" s="15"/>
      <c r="G20" s="19"/>
      <c r="H20" s="19"/>
      <c r="I20" s="21"/>
      <c r="J20" s="21"/>
      <c r="K20" s="21"/>
      <c r="L20" s="21"/>
      <c r="M20" s="21"/>
      <c r="N20" s="1"/>
      <c r="O20" s="21">
        <v>192512.52</v>
      </c>
      <c r="P20" s="21"/>
      <c r="Q20" s="21"/>
      <c r="R20" s="21"/>
      <c r="S20" s="22"/>
    </row>
    <row r="21" spans="2:19" x14ac:dyDescent="0.25">
      <c r="B21" s="8" t="s">
        <v>23</v>
      </c>
      <c r="C21" s="16"/>
      <c r="D21" s="16"/>
      <c r="E21" s="16"/>
      <c r="F21" s="18"/>
      <c r="G21" s="21"/>
      <c r="H21" s="21"/>
      <c r="I21" s="21"/>
      <c r="J21" s="18"/>
      <c r="K21" s="21"/>
      <c r="L21" s="21"/>
      <c r="M21" s="21"/>
      <c r="N21" s="21"/>
      <c r="O21" s="21"/>
      <c r="P21" s="21">
        <v>10376.35</v>
      </c>
      <c r="Q21" s="21"/>
      <c r="R21" s="21"/>
      <c r="S21" s="22"/>
    </row>
    <row r="22" spans="2:19" x14ac:dyDescent="0.25">
      <c r="B22" s="8" t="s">
        <v>23</v>
      </c>
      <c r="C22" s="16"/>
      <c r="D22" s="16"/>
      <c r="E22" s="16"/>
      <c r="F22" s="18"/>
      <c r="G22" s="18"/>
      <c r="H22" s="18"/>
      <c r="I22" s="21"/>
      <c r="J22" s="19"/>
      <c r="K22" s="18"/>
      <c r="L22" s="18"/>
      <c r="M22" s="18"/>
      <c r="N22" s="18"/>
      <c r="O22" s="18"/>
      <c r="P22" s="18"/>
      <c r="Q22" s="18">
        <v>2183.04</v>
      </c>
      <c r="R22" s="18">
        <v>3108</v>
      </c>
      <c r="S22" s="24"/>
    </row>
    <row r="23" spans="2:19" x14ac:dyDescent="0.25">
      <c r="B23" s="8" t="s">
        <v>23</v>
      </c>
      <c r="C23" s="16"/>
      <c r="D23" s="16"/>
      <c r="E23" s="16"/>
      <c r="F23" s="18"/>
      <c r="G23" s="18"/>
      <c r="H23" s="18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23">
        <v>133944</v>
      </c>
    </row>
    <row r="24" spans="2:19" x14ac:dyDescent="0.25">
      <c r="B24" s="8" t="s">
        <v>23</v>
      </c>
      <c r="C24" s="16"/>
      <c r="D24" s="16"/>
      <c r="E24" s="16"/>
      <c r="F24" s="18"/>
      <c r="G24" s="18"/>
      <c r="H24" s="18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23"/>
    </row>
    <row r="25" spans="2:19" x14ac:dyDescent="0.25">
      <c r="B25" s="8" t="s">
        <v>23</v>
      </c>
      <c r="C25" s="16"/>
      <c r="D25" s="16"/>
      <c r="E25" s="16"/>
      <c r="F25" s="18"/>
      <c r="G25" s="18"/>
      <c r="H25" s="18"/>
      <c r="I25" s="21"/>
      <c r="J25" s="18"/>
      <c r="K25" s="19"/>
      <c r="L25" s="19"/>
      <c r="M25" s="19"/>
      <c r="N25" s="19"/>
      <c r="O25" s="17"/>
      <c r="P25" s="21"/>
      <c r="Q25" s="17"/>
      <c r="R25" s="19"/>
      <c r="S25" s="23"/>
    </row>
    <row r="26" spans="2:19" x14ac:dyDescent="0.25">
      <c r="B26" s="8" t="s">
        <v>23</v>
      </c>
      <c r="C26" s="16"/>
      <c r="D26" s="16"/>
      <c r="E26" s="16"/>
      <c r="F26" s="18"/>
      <c r="G26" s="18"/>
      <c r="H26" s="18"/>
      <c r="I26" s="21"/>
      <c r="J26" s="19"/>
      <c r="K26" s="18"/>
      <c r="L26" s="18"/>
      <c r="M26" s="18"/>
      <c r="N26" s="18"/>
      <c r="O26" s="18"/>
      <c r="P26" s="18"/>
      <c r="Q26" s="18"/>
      <c r="R26" s="18"/>
      <c r="S26" s="24"/>
    </row>
    <row r="27" spans="2:19" x14ac:dyDescent="0.25">
      <c r="B27" s="8"/>
      <c r="C27" s="16"/>
      <c r="D27" s="16"/>
      <c r="E27" s="16"/>
      <c r="F27" s="18"/>
      <c r="G27" s="18"/>
      <c r="H27" s="18"/>
      <c r="I27" s="21"/>
      <c r="J27" s="18"/>
      <c r="K27" s="18"/>
      <c r="L27" s="18"/>
      <c r="M27" s="18"/>
      <c r="N27" s="18"/>
      <c r="O27" s="18"/>
      <c r="P27" s="18"/>
      <c r="Q27" s="18"/>
      <c r="R27" s="18"/>
      <c r="S27" s="24"/>
    </row>
    <row r="28" spans="2:19" x14ac:dyDescent="0.25">
      <c r="B28" s="8"/>
      <c r="C28" s="16"/>
      <c r="D28" s="16"/>
      <c r="E28" s="16"/>
      <c r="F28" s="18"/>
      <c r="G28" s="18"/>
      <c r="H28" s="18"/>
      <c r="I28" s="21"/>
      <c r="J28" s="18"/>
      <c r="K28" s="18"/>
      <c r="L28" s="18"/>
      <c r="M28" s="18"/>
      <c r="N28" s="18"/>
      <c r="O28" s="18"/>
      <c r="P28" s="18"/>
      <c r="Q28" s="18"/>
      <c r="R28" s="18"/>
      <c r="S28" s="24"/>
    </row>
    <row r="29" spans="2:19" x14ac:dyDescent="0.25">
      <c r="B29" s="8"/>
      <c r="C29" s="16"/>
      <c r="D29" s="16"/>
      <c r="E29" s="16"/>
      <c r="F29" s="18"/>
      <c r="G29" s="18"/>
      <c r="H29" s="18"/>
      <c r="I29" s="21"/>
      <c r="J29" s="18"/>
      <c r="K29" s="18"/>
      <c r="L29" s="18"/>
      <c r="M29" s="18"/>
      <c r="N29" s="18"/>
      <c r="O29" s="18"/>
      <c r="P29" s="18"/>
      <c r="Q29" s="18"/>
      <c r="R29" s="18"/>
      <c r="S29" s="24"/>
    </row>
    <row r="30" spans="2:19" x14ac:dyDescent="0.25">
      <c r="B30" s="8"/>
      <c r="C30" s="16"/>
      <c r="D30" s="16"/>
      <c r="E30" s="16"/>
      <c r="F30" s="18"/>
      <c r="G30" s="18"/>
      <c r="H30" s="18"/>
      <c r="I30" s="21"/>
      <c r="J30" s="18"/>
      <c r="K30" s="18"/>
      <c r="L30" s="18"/>
      <c r="M30" s="18"/>
      <c r="N30" s="18"/>
      <c r="O30" s="18"/>
      <c r="P30" s="18"/>
      <c r="Q30" s="18"/>
      <c r="R30" s="18"/>
      <c r="S30" s="24"/>
    </row>
    <row r="31" spans="2:19" ht="15.75" thickBot="1" x14ac:dyDescent="0.3">
      <c r="B31" s="8"/>
      <c r="C31" s="25"/>
      <c r="D31" s="25"/>
      <c r="E31" s="25"/>
      <c r="F31" s="26"/>
      <c r="G31" s="26"/>
      <c r="H31" s="26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8"/>
    </row>
    <row r="32" spans="2:19" ht="15.75" thickBot="1" x14ac:dyDescent="0.3">
      <c r="B32" s="29" t="s">
        <v>20</v>
      </c>
      <c r="C32" s="30">
        <f>SUM(C10:C31)</f>
        <v>14491298.970000001</v>
      </c>
      <c r="D32" s="31">
        <f>SUM(D11:D31)</f>
        <v>200250.17</v>
      </c>
      <c r="E32" s="31">
        <f>SUM(E10:E31)</f>
        <v>813855.51</v>
      </c>
      <c r="F32" s="31">
        <f>SUM(F10:F31)</f>
        <v>1702342.39</v>
      </c>
      <c r="G32" s="31">
        <f>SUM(G10:G31)</f>
        <v>118198.06</v>
      </c>
      <c r="H32" s="31">
        <f>SUM(H10:H31)</f>
        <v>1142185.57</v>
      </c>
      <c r="I32" s="6">
        <f>F32+G32+H32</f>
        <v>2962726.02</v>
      </c>
      <c r="J32" s="6">
        <f t="shared" ref="J32:P32" si="0">SUM(J10:J31)</f>
        <v>680688.53</v>
      </c>
      <c r="K32" s="6">
        <f t="shared" si="0"/>
        <v>143261.15</v>
      </c>
      <c r="L32" s="6">
        <f t="shared" si="0"/>
        <v>62587.79</v>
      </c>
      <c r="M32" s="6">
        <f t="shared" si="0"/>
        <v>17088.23</v>
      </c>
      <c r="N32" s="6">
        <f t="shared" si="0"/>
        <v>3099.01</v>
      </c>
      <c r="O32" s="6">
        <f t="shared" si="0"/>
        <v>192512.52</v>
      </c>
      <c r="P32" s="6">
        <f t="shared" si="0"/>
        <v>10376.35</v>
      </c>
      <c r="Q32" s="6">
        <f>SUM(Q16:Q31)</f>
        <v>2183.04</v>
      </c>
      <c r="R32" s="6">
        <f>SUM(R10:R31)</f>
        <v>3108</v>
      </c>
      <c r="S32" s="7">
        <f>SUM(S10:S31)</f>
        <v>133944</v>
      </c>
    </row>
    <row r="33" spans="2:19" x14ac:dyDescent="0.2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8" spans="2:19" x14ac:dyDescent="0.25">
      <c r="I38" s="32">
        <f>C32+D32+E32+I32+J32+K32+L32+M32+N32+O32+P32+Q32+R32+S32</f>
        <v>19716979.290000003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6A-0EF4-423A-AE65-83E6166F9EFC}">
  <dimension ref="A3:U33"/>
  <sheetViews>
    <sheetView topLeftCell="A4" workbookViewId="0">
      <selection activeCell="M17" sqref="M17"/>
    </sheetView>
  </sheetViews>
  <sheetFormatPr defaultRowHeight="15" x14ac:dyDescent="0.25"/>
  <cols>
    <col min="1" max="1" width="10.7109375" customWidth="1"/>
    <col min="2" max="2" width="9.85546875" customWidth="1"/>
    <col min="3" max="3" width="8.7109375" customWidth="1"/>
    <col min="4" max="4" width="8.42578125" customWidth="1"/>
    <col min="5" max="5" width="9.7109375" customWidth="1"/>
    <col min="6" max="6" width="8.7109375" customWidth="1"/>
    <col min="7" max="7" width="8.42578125" customWidth="1"/>
    <col min="8" max="9" width="9.85546875" customWidth="1"/>
    <col min="10" max="10" width="8.5703125" customWidth="1"/>
    <col min="11" max="11" width="8.140625" hidden="1" customWidth="1"/>
    <col min="12" max="12" width="7.7109375" customWidth="1"/>
    <col min="13" max="13" width="7.85546875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50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53</v>
      </c>
      <c r="S9" s="6" t="s">
        <v>54</v>
      </c>
      <c r="T9" s="6" t="s">
        <v>17</v>
      </c>
      <c r="U9" s="7" t="s">
        <v>18</v>
      </c>
    </row>
    <row r="10" spans="1:21" x14ac:dyDescent="0.25">
      <c r="A10" s="8" t="s">
        <v>45</v>
      </c>
      <c r="B10" s="9">
        <v>7629175.0599999996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x14ac:dyDescent="0.25">
      <c r="A11" s="8" t="s">
        <v>51</v>
      </c>
      <c r="B11" s="15"/>
      <c r="C11" s="16">
        <f>194171.61+193763.17</f>
        <v>387934.78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x14ac:dyDescent="0.25">
      <c r="A12" s="8" t="s">
        <v>52</v>
      </c>
      <c r="B12" s="15"/>
      <c r="C12" s="11"/>
      <c r="D12" s="16">
        <f>743464.47+52413.39+38332.78+41929.46</f>
        <v>876140.1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x14ac:dyDescent="0.25">
      <c r="A13" s="8" t="s">
        <v>52</v>
      </c>
      <c r="B13" s="15"/>
      <c r="C13" s="11"/>
      <c r="D13" s="16"/>
      <c r="E13" s="19">
        <v>1717578.38</v>
      </c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x14ac:dyDescent="0.25">
      <c r="A14" s="8" t="s">
        <v>52</v>
      </c>
      <c r="B14" s="15"/>
      <c r="C14" s="11"/>
      <c r="D14" s="16"/>
      <c r="E14" s="19"/>
      <c r="F14" s="20">
        <v>233239.6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</row>
    <row r="15" spans="1:21" x14ac:dyDescent="0.25">
      <c r="A15" s="8" t="s">
        <v>52</v>
      </c>
      <c r="B15" s="15"/>
      <c r="C15" s="11"/>
      <c r="D15" s="16"/>
      <c r="E15" s="18"/>
      <c r="F15" s="18"/>
      <c r="G15" s="13">
        <f>938246.49+23658.45</f>
        <v>961904.94</v>
      </c>
      <c r="H15" s="13"/>
      <c r="I15" s="13">
        <v>1007584.23</v>
      </c>
      <c r="J15" s="19">
        <v>294746.02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3"/>
    </row>
    <row r="16" spans="1:21" x14ac:dyDescent="0.25">
      <c r="A16" s="8" t="s">
        <v>52</v>
      </c>
      <c r="B16" s="15"/>
      <c r="C16" s="11"/>
      <c r="D16" s="16"/>
      <c r="E16" s="18"/>
      <c r="F16" s="13"/>
      <c r="G16" s="13"/>
      <c r="H16" s="13"/>
      <c r="I16" s="1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</row>
    <row r="17" spans="1:21" x14ac:dyDescent="0.25">
      <c r="A17" s="8" t="s">
        <v>52</v>
      </c>
      <c r="B17" s="16"/>
      <c r="C17" s="16"/>
      <c r="D17" s="16"/>
      <c r="E17" s="18"/>
      <c r="F17" s="21"/>
      <c r="G17" s="21"/>
      <c r="H17" s="21"/>
      <c r="I17" s="21"/>
      <c r="J17" s="21"/>
      <c r="L17" s="21">
        <v>83332.039999999994</v>
      </c>
      <c r="M17" s="21">
        <f>29709.43-162</f>
        <v>29547.43</v>
      </c>
      <c r="N17" s="21"/>
      <c r="O17" s="21"/>
      <c r="P17" s="21"/>
      <c r="Q17" s="21"/>
      <c r="R17" s="21"/>
      <c r="S17" s="21"/>
      <c r="T17" s="21"/>
      <c r="U17" s="22"/>
    </row>
    <row r="18" spans="1:21" x14ac:dyDescent="0.25">
      <c r="A18" s="8" t="s">
        <v>52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/>
      <c r="N18" s="21">
        <v>3238.23</v>
      </c>
      <c r="O18" s="21"/>
      <c r="P18" s="21"/>
      <c r="Q18" s="21"/>
      <c r="R18" s="21"/>
      <c r="S18" s="21"/>
      <c r="T18" s="21"/>
      <c r="U18" s="22"/>
    </row>
    <row r="19" spans="1:21" x14ac:dyDescent="0.25">
      <c r="A19" s="8" t="s">
        <v>52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>
        <v>110029.17</v>
      </c>
      <c r="P19" s="21"/>
      <c r="Q19" s="21">
        <v>2080.6</v>
      </c>
      <c r="R19" s="21"/>
      <c r="S19" s="21"/>
      <c r="T19" s="21"/>
      <c r="U19" s="22"/>
    </row>
    <row r="20" spans="1:21" x14ac:dyDescent="0.25">
      <c r="A20" s="8" t="s">
        <v>52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>
        <v>10136.65</v>
      </c>
      <c r="Q20" s="21"/>
      <c r="R20" s="21">
        <v>132372.51</v>
      </c>
      <c r="S20" s="21"/>
      <c r="T20" s="21">
        <v>3360</v>
      </c>
      <c r="U20" s="22"/>
    </row>
    <row r="21" spans="1:21" x14ac:dyDescent="0.25">
      <c r="A21" s="8" t="s">
        <v>52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1">
        <v>6369.36</v>
      </c>
      <c r="T21" s="21"/>
      <c r="U21" s="22">
        <v>127716</v>
      </c>
    </row>
    <row r="22" spans="1:21" x14ac:dyDescent="0.25">
      <c r="A22" s="8" t="s">
        <v>52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4"/>
    </row>
    <row r="23" spans="1:21" ht="15.75" thickBot="1" x14ac:dyDescent="0.3">
      <c r="A23" s="8" t="s">
        <v>52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3"/>
    </row>
    <row r="24" spans="1:21" ht="15.75" thickBot="1" x14ac:dyDescent="0.3">
      <c r="A24" s="29" t="s">
        <v>20</v>
      </c>
      <c r="B24" s="30">
        <f>SUM(B10:B23)</f>
        <v>7629175.0599999996</v>
      </c>
      <c r="C24" s="31">
        <f>SUM(C11:C23)</f>
        <v>387934.78</v>
      </c>
      <c r="D24" s="31">
        <f>SUM(D10:D23)</f>
        <v>876140.1</v>
      </c>
      <c r="E24" s="31">
        <f>SUM(E10:E23)</f>
        <v>1717578.38</v>
      </c>
      <c r="F24" s="31">
        <f>SUM(F10:F23)</f>
        <v>233239.6</v>
      </c>
      <c r="G24" s="31">
        <f>SUM(G10:G23)</f>
        <v>961904.94</v>
      </c>
      <c r="H24" s="6">
        <f>E24+F24+G24</f>
        <v>2912722.92</v>
      </c>
      <c r="I24" s="6">
        <f t="shared" ref="I24:P24" si="0">SUM(I10:I23)</f>
        <v>1007584.23</v>
      </c>
      <c r="J24" s="6">
        <f t="shared" si="0"/>
        <v>294746.02</v>
      </c>
      <c r="K24" s="6">
        <f>SUM(K10:K23)</f>
        <v>0</v>
      </c>
      <c r="L24" s="6">
        <f t="shared" si="0"/>
        <v>83332.039999999994</v>
      </c>
      <c r="M24" s="6">
        <f t="shared" si="0"/>
        <v>29547.43</v>
      </c>
      <c r="N24" s="6">
        <f t="shared" si="0"/>
        <v>3238.23</v>
      </c>
      <c r="O24" s="6">
        <f t="shared" si="0"/>
        <v>110029.17</v>
      </c>
      <c r="P24" s="6">
        <f t="shared" si="0"/>
        <v>10136.65</v>
      </c>
      <c r="Q24" s="6">
        <f>SUM(Q16:Q23)</f>
        <v>2080.6</v>
      </c>
      <c r="R24" s="6">
        <f>SUM(R10:R23)</f>
        <v>132372.51</v>
      </c>
      <c r="S24" s="6">
        <f>SUM(S10:S23)</f>
        <v>6369.36</v>
      </c>
      <c r="T24" s="6">
        <f>SUM(T10:T23)</f>
        <v>3360</v>
      </c>
      <c r="U24" s="7">
        <f>SUM(U10:U23)</f>
        <v>127716</v>
      </c>
    </row>
    <row r="25" spans="1:2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H26" s="32"/>
    </row>
    <row r="27" spans="1:21" x14ac:dyDescent="0.25">
      <c r="H27" s="32"/>
    </row>
    <row r="28" spans="1:21" x14ac:dyDescent="0.25">
      <c r="H28" s="32"/>
    </row>
    <row r="29" spans="1:21" x14ac:dyDescent="0.25">
      <c r="H29" s="32"/>
      <c r="J29" s="32"/>
      <c r="K29" s="32"/>
    </row>
    <row r="30" spans="1:21" x14ac:dyDescent="0.25">
      <c r="H30" s="32"/>
      <c r="O30" t="s">
        <v>34</v>
      </c>
    </row>
    <row r="31" spans="1:21" x14ac:dyDescent="0.25">
      <c r="H31" s="33"/>
      <c r="O31" t="s">
        <v>35</v>
      </c>
    </row>
    <row r="32" spans="1:21" x14ac:dyDescent="0.25">
      <c r="H32" s="32"/>
    </row>
    <row r="33" spans="8:9" x14ac:dyDescent="0.25">
      <c r="H33" s="32"/>
      <c r="I33" s="33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8877-FBAF-400C-9EE6-AF74F6608CE7}">
  <dimension ref="A3:U33"/>
  <sheetViews>
    <sheetView workbookViewId="0">
      <selection activeCell="AA22" sqref="AA22"/>
    </sheetView>
  </sheetViews>
  <sheetFormatPr defaultRowHeight="15" x14ac:dyDescent="0.25"/>
  <cols>
    <col min="1" max="1" width="10.7109375" customWidth="1"/>
    <col min="2" max="2" width="9.85546875" customWidth="1"/>
    <col min="3" max="3" width="8.7109375" customWidth="1"/>
    <col min="4" max="4" width="8.42578125" customWidth="1"/>
    <col min="5" max="5" width="10.85546875" customWidth="1"/>
    <col min="6" max="6" width="8.7109375" customWidth="1"/>
    <col min="7" max="7" width="8.42578125" customWidth="1"/>
    <col min="8" max="9" width="9.85546875" customWidth="1"/>
    <col min="10" max="10" width="8.5703125" customWidth="1"/>
    <col min="11" max="11" width="8.140625" customWidth="1"/>
    <col min="12" max="12" width="7.7109375" customWidth="1"/>
    <col min="13" max="13" width="7.85546875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55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53</v>
      </c>
      <c r="S9" s="6" t="s">
        <v>54</v>
      </c>
      <c r="T9" s="6" t="s">
        <v>17</v>
      </c>
      <c r="U9" s="7" t="s">
        <v>18</v>
      </c>
    </row>
    <row r="10" spans="1:21" ht="22.5" x14ac:dyDescent="0.25">
      <c r="A10" s="8" t="s">
        <v>56</v>
      </c>
      <c r="B10" s="9">
        <v>7087274.8499999996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22.5" x14ac:dyDescent="0.25">
      <c r="A11" s="8" t="s">
        <v>57</v>
      </c>
      <c r="B11" s="15"/>
      <c r="C11" s="16"/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x14ac:dyDescent="0.25">
      <c r="A12" s="8" t="s">
        <v>58</v>
      </c>
      <c r="B12" s="15"/>
      <c r="C12" s="11"/>
      <c r="D12" s="16">
        <f>673230+43347.44</f>
        <v>716577.44</v>
      </c>
      <c r="E12" s="18">
        <v>1817781.87</v>
      </c>
      <c r="F12" s="13">
        <v>236710.15</v>
      </c>
      <c r="G12" s="13">
        <v>990140.74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x14ac:dyDescent="0.25">
      <c r="A13" s="8" t="s">
        <v>58</v>
      </c>
      <c r="B13" s="15"/>
      <c r="C13" s="11"/>
      <c r="D13" s="16"/>
      <c r="E13" s="19"/>
      <c r="F13" s="1"/>
      <c r="G13" s="13"/>
      <c r="H13" s="13"/>
      <c r="I13" s="13">
        <v>1048584.97</v>
      </c>
      <c r="J13" s="13">
        <v>339550.26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x14ac:dyDescent="0.25">
      <c r="A14" s="8" t="s">
        <v>58</v>
      </c>
      <c r="B14" s="15"/>
      <c r="C14" s="11"/>
      <c r="D14" s="16"/>
      <c r="E14" s="19"/>
      <c r="F14" s="20"/>
      <c r="G14" s="13"/>
      <c r="H14" s="13"/>
      <c r="I14" s="13"/>
      <c r="J14" s="21"/>
      <c r="K14" s="21">
        <v>4532.68</v>
      </c>
      <c r="L14" s="21">
        <v>41908.269999999997</v>
      </c>
      <c r="M14" s="21"/>
      <c r="N14" s="21"/>
      <c r="O14" s="21"/>
      <c r="P14" s="21"/>
      <c r="Q14" s="21"/>
      <c r="R14" s="21"/>
      <c r="S14" s="21"/>
      <c r="T14" s="21"/>
      <c r="U14" s="22"/>
    </row>
    <row r="15" spans="1:21" x14ac:dyDescent="0.25">
      <c r="A15" s="8" t="s">
        <v>58</v>
      </c>
      <c r="B15" s="15"/>
      <c r="C15" s="11"/>
      <c r="D15" s="16"/>
      <c r="E15" s="18"/>
      <c r="F15" s="18"/>
      <c r="G15" s="13"/>
      <c r="H15" s="13"/>
      <c r="I15" s="13"/>
      <c r="J15" s="19"/>
      <c r="K15" s="19"/>
      <c r="L15" s="19"/>
      <c r="M15" s="19">
        <f>12815.03+9765.62</f>
        <v>22580.65</v>
      </c>
      <c r="N15" s="19"/>
      <c r="O15" s="19"/>
      <c r="P15" s="19"/>
      <c r="Q15" s="19"/>
      <c r="R15" s="19"/>
      <c r="S15" s="19"/>
      <c r="T15" s="19"/>
      <c r="U15" s="23"/>
    </row>
    <row r="16" spans="1:21" x14ac:dyDescent="0.25">
      <c r="A16" s="8" t="s">
        <v>58</v>
      </c>
      <c r="B16" s="15"/>
      <c r="C16" s="11"/>
      <c r="D16" s="16"/>
      <c r="E16" s="18"/>
      <c r="F16" s="13"/>
      <c r="G16" s="13"/>
      <c r="H16" s="13"/>
      <c r="I16" s="13"/>
      <c r="J16" s="21"/>
      <c r="K16" s="21"/>
      <c r="L16" s="21"/>
      <c r="M16" s="21"/>
      <c r="N16" s="21">
        <v>2833.46</v>
      </c>
      <c r="O16" s="21"/>
      <c r="P16" s="21"/>
      <c r="Q16" s="21"/>
      <c r="R16" s="21"/>
      <c r="S16" s="21"/>
      <c r="T16" s="21"/>
      <c r="U16" s="22"/>
    </row>
    <row r="17" spans="1:21" x14ac:dyDescent="0.25">
      <c r="A17" s="8" t="s">
        <v>58</v>
      </c>
      <c r="B17" s="16"/>
      <c r="C17" s="16"/>
      <c r="D17" s="16"/>
      <c r="E17" s="18"/>
      <c r="F17" s="21"/>
      <c r="G17" s="21"/>
      <c r="H17" s="21"/>
      <c r="I17" s="21"/>
      <c r="J17" s="21"/>
      <c r="L17" s="21"/>
      <c r="M17" s="21"/>
      <c r="N17" s="21"/>
      <c r="O17" s="21">
        <v>153450.12</v>
      </c>
      <c r="P17" s="21"/>
      <c r="Q17" s="21"/>
      <c r="R17" s="21"/>
      <c r="S17" s="21"/>
      <c r="T17" s="21"/>
      <c r="U17" s="22"/>
    </row>
    <row r="18" spans="1:21" x14ac:dyDescent="0.25">
      <c r="A18" s="8" t="s">
        <v>58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10136.65</v>
      </c>
      <c r="Q18" s="21"/>
      <c r="R18" s="21"/>
      <c r="S18" s="21"/>
      <c r="T18" s="21"/>
      <c r="U18" s="22"/>
    </row>
    <row r="19" spans="1:21" x14ac:dyDescent="0.25">
      <c r="A19" s="8" t="s">
        <v>58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v>2080.6</v>
      </c>
      <c r="R19" s="21"/>
      <c r="S19" s="21"/>
      <c r="T19" s="21"/>
      <c r="U19" s="22"/>
    </row>
    <row r="20" spans="1:21" x14ac:dyDescent="0.25">
      <c r="A20" s="8" t="s">
        <v>58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/>
      <c r="Q20" s="21"/>
      <c r="R20" s="21">
        <v>132372.51</v>
      </c>
      <c r="S20" s="21"/>
      <c r="T20" s="21"/>
      <c r="U20" s="22"/>
    </row>
    <row r="21" spans="1:21" x14ac:dyDescent="0.25">
      <c r="A21" s="8" t="s">
        <v>58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1">
        <v>53222.47</v>
      </c>
      <c r="T21" s="21"/>
      <c r="U21" s="22"/>
    </row>
    <row r="22" spans="1:21" x14ac:dyDescent="0.25">
      <c r="A22" s="8" t="s">
        <v>58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5040</v>
      </c>
      <c r="U22" s="24"/>
    </row>
    <row r="23" spans="1:21" ht="15.75" thickBot="1" x14ac:dyDescent="0.3">
      <c r="A23" s="8" t="s">
        <v>58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3">
        <v>138180</v>
      </c>
    </row>
    <row r="24" spans="1:21" ht="15.75" thickBot="1" x14ac:dyDescent="0.3">
      <c r="A24" s="29" t="s">
        <v>20</v>
      </c>
      <c r="B24" s="30">
        <f>SUM(B10:B23)</f>
        <v>7087274.8499999996</v>
      </c>
      <c r="C24" s="31">
        <f>SUM(C11:C23)</f>
        <v>0</v>
      </c>
      <c r="D24" s="31">
        <f>SUM(D10:D23)</f>
        <v>716577.44</v>
      </c>
      <c r="E24" s="31">
        <f>SUM(E10:E23)</f>
        <v>1817781.87</v>
      </c>
      <c r="F24" s="31">
        <f>SUM(F10:F23)</f>
        <v>236710.15</v>
      </c>
      <c r="G24" s="31">
        <f>SUM(G10:G23)</f>
        <v>990140.74</v>
      </c>
      <c r="H24" s="6">
        <f>E24+F24+G24</f>
        <v>3044632.76</v>
      </c>
      <c r="I24" s="6">
        <f t="shared" ref="I24:P24" si="0">SUM(I10:I23)</f>
        <v>1048584.97</v>
      </c>
      <c r="J24" s="6">
        <f t="shared" si="0"/>
        <v>339550.26</v>
      </c>
      <c r="K24" s="6">
        <f>SUM(K10:K23)</f>
        <v>4532.68</v>
      </c>
      <c r="L24" s="6">
        <f t="shared" si="0"/>
        <v>41908.269999999997</v>
      </c>
      <c r="M24" s="6">
        <f t="shared" si="0"/>
        <v>22580.65</v>
      </c>
      <c r="N24" s="6">
        <f t="shared" si="0"/>
        <v>2833.46</v>
      </c>
      <c r="O24" s="6">
        <f t="shared" si="0"/>
        <v>153450.12</v>
      </c>
      <c r="P24" s="6">
        <f t="shared" si="0"/>
        <v>10136.65</v>
      </c>
      <c r="Q24" s="6">
        <f>SUM(Q16:Q23)</f>
        <v>2080.6</v>
      </c>
      <c r="R24" s="6">
        <f>SUM(R10:R23)</f>
        <v>132372.51</v>
      </c>
      <c r="S24" s="6">
        <f>SUM(S10:S23)</f>
        <v>53222.47</v>
      </c>
      <c r="T24" s="6">
        <f>SUM(T10:T23)</f>
        <v>5040</v>
      </c>
      <c r="U24" s="7">
        <f>SUM(U10:U23)</f>
        <v>138180</v>
      </c>
    </row>
    <row r="25" spans="1:2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H26" s="32"/>
    </row>
    <row r="27" spans="1:21" x14ac:dyDescent="0.25">
      <c r="H27" s="32"/>
    </row>
    <row r="28" spans="1:21" x14ac:dyDescent="0.25">
      <c r="H28" s="32"/>
    </row>
    <row r="29" spans="1:21" x14ac:dyDescent="0.25">
      <c r="E29" s="32"/>
      <c r="H29" s="32"/>
      <c r="J29" s="32"/>
      <c r="K29" s="32"/>
    </row>
    <row r="30" spans="1:21" x14ac:dyDescent="0.25">
      <c r="H30" s="32"/>
      <c r="O30" t="s">
        <v>34</v>
      </c>
    </row>
    <row r="31" spans="1:21" x14ac:dyDescent="0.25">
      <c r="H31" s="33"/>
      <c r="O31" t="s">
        <v>35</v>
      </c>
    </row>
    <row r="32" spans="1:21" x14ac:dyDescent="0.25">
      <c r="H32" s="32"/>
    </row>
    <row r="33" spans="8:9" x14ac:dyDescent="0.25">
      <c r="H33" s="32"/>
      <c r="I33" s="33"/>
    </row>
  </sheetData>
  <pageMargins left="0" right="0" top="0" bottom="0" header="0.31496062992125984" footer="0.31496062992125984"/>
  <pageSetup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D63D-2B1A-4F04-B878-0BC62CB9364C}">
  <dimension ref="A3:U33"/>
  <sheetViews>
    <sheetView tabSelected="1" workbookViewId="0">
      <selection activeCell="G30" sqref="G30"/>
    </sheetView>
  </sheetViews>
  <sheetFormatPr defaultRowHeight="15" x14ac:dyDescent="0.25"/>
  <cols>
    <col min="1" max="1" width="10.7109375" customWidth="1"/>
    <col min="2" max="2" width="9.85546875" customWidth="1"/>
    <col min="3" max="3" width="8.7109375" customWidth="1"/>
    <col min="4" max="4" width="8.42578125" customWidth="1"/>
    <col min="5" max="5" width="13" customWidth="1"/>
    <col min="6" max="6" width="8.7109375" customWidth="1"/>
    <col min="7" max="7" width="8.42578125" customWidth="1"/>
    <col min="8" max="8" width="8.85546875" customWidth="1"/>
    <col min="9" max="9" width="9.85546875" customWidth="1"/>
    <col min="10" max="10" width="8.5703125" customWidth="1"/>
    <col min="11" max="11" width="8.140625" customWidth="1"/>
    <col min="12" max="12" width="7.7109375" customWidth="1"/>
    <col min="13" max="13" width="7.85546875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59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53</v>
      </c>
      <c r="S9" s="6" t="s">
        <v>54</v>
      </c>
      <c r="T9" s="6" t="s">
        <v>17</v>
      </c>
      <c r="U9" s="7" t="s">
        <v>18</v>
      </c>
    </row>
    <row r="10" spans="1:21" ht="22.5" x14ac:dyDescent="0.25">
      <c r="A10" s="8" t="s">
        <v>60</v>
      </c>
      <c r="B10" s="9">
        <v>811729.72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22.5" x14ac:dyDescent="0.25">
      <c r="A11" s="8" t="s">
        <v>57</v>
      </c>
      <c r="B11" s="15"/>
      <c r="C11" s="16">
        <f>193770.06+195961.39</f>
        <v>389731.45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x14ac:dyDescent="0.25">
      <c r="A12" s="8" t="s">
        <v>58</v>
      </c>
      <c r="B12" s="15"/>
      <c r="C12" s="11"/>
      <c r="D12" s="16">
        <f>44958.98+68000+160000+44854.81</f>
        <v>317813.78999999998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x14ac:dyDescent="0.25">
      <c r="A13" s="8" t="s">
        <v>61</v>
      </c>
      <c r="B13" s="15"/>
      <c r="C13" s="11"/>
      <c r="D13" s="16"/>
      <c r="E13" s="19">
        <v>274.32</v>
      </c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x14ac:dyDescent="0.25">
      <c r="A14" s="8" t="s">
        <v>58</v>
      </c>
      <c r="B14" s="15"/>
      <c r="C14" s="11"/>
      <c r="D14" s="16"/>
      <c r="E14" s="19"/>
      <c r="F14" s="20"/>
      <c r="G14" s="13"/>
      <c r="H14" s="13"/>
      <c r="I14" s="13">
        <v>94160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</row>
    <row r="15" spans="1:21" x14ac:dyDescent="0.25">
      <c r="A15" s="8" t="s">
        <v>61</v>
      </c>
      <c r="B15" s="15"/>
      <c r="C15" s="11"/>
      <c r="D15" s="16"/>
      <c r="E15" s="18"/>
      <c r="F15" s="18"/>
      <c r="G15" s="13"/>
      <c r="H15" s="13"/>
      <c r="I15" s="13"/>
      <c r="J15" s="19"/>
      <c r="K15" s="19">
        <v>162</v>
      </c>
      <c r="L15" s="19"/>
      <c r="M15" s="19"/>
      <c r="N15" s="19"/>
      <c r="O15" s="19"/>
      <c r="P15" s="19"/>
      <c r="Q15" s="19"/>
      <c r="R15" s="19"/>
      <c r="S15" s="19"/>
      <c r="T15" s="19"/>
      <c r="U15" s="23"/>
    </row>
    <row r="16" spans="1:21" ht="15.75" thickBot="1" x14ac:dyDescent="0.3">
      <c r="A16" s="8" t="s">
        <v>61</v>
      </c>
      <c r="B16" s="15"/>
      <c r="C16" s="11"/>
      <c r="D16" s="16"/>
      <c r="E16" s="18"/>
      <c r="F16" s="13"/>
      <c r="G16" s="13"/>
      <c r="H16" s="13"/>
      <c r="I16" s="1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>
        <v>265.98</v>
      </c>
    </row>
    <row r="17" spans="1:21" hidden="1" x14ac:dyDescent="0.25">
      <c r="A17" s="8"/>
      <c r="B17" s="16"/>
      <c r="C17" s="16"/>
      <c r="D17" s="16"/>
      <c r="E17" s="18"/>
      <c r="F17" s="21"/>
      <c r="G17" s="21"/>
      <c r="H17" s="21"/>
      <c r="I17" s="21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2"/>
    </row>
    <row r="18" spans="1:21" hidden="1" x14ac:dyDescent="0.25">
      <c r="A18" s="8"/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</row>
    <row r="19" spans="1:21" hidden="1" x14ac:dyDescent="0.25">
      <c r="A19" s="8"/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</row>
    <row r="20" spans="1:21" hidden="1" x14ac:dyDescent="0.25">
      <c r="A20" s="8"/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/>
      <c r="Q20" s="21"/>
      <c r="R20" s="21"/>
      <c r="S20" s="21"/>
      <c r="T20" s="21"/>
      <c r="U20" s="22"/>
    </row>
    <row r="21" spans="1:21" hidden="1" x14ac:dyDescent="0.25">
      <c r="A21" s="8"/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</row>
    <row r="22" spans="1:21" hidden="1" x14ac:dyDescent="0.25">
      <c r="A22" s="8"/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4"/>
    </row>
    <row r="23" spans="1:21" ht="15.75" hidden="1" thickBot="1" x14ac:dyDescent="0.3">
      <c r="A23" s="8"/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3"/>
    </row>
    <row r="24" spans="1:21" ht="15.75" thickBot="1" x14ac:dyDescent="0.3">
      <c r="A24" s="29" t="s">
        <v>20</v>
      </c>
      <c r="B24" s="30">
        <f>SUM(B10:B23)</f>
        <v>811729.72</v>
      </c>
      <c r="C24" s="31">
        <f>SUM(C11:C23)</f>
        <v>389731.45</v>
      </c>
      <c r="D24" s="31">
        <f>SUM(D10:D23)</f>
        <v>317813.78999999998</v>
      </c>
      <c r="E24" s="31">
        <f>SUM(E10:E23)</f>
        <v>274.32</v>
      </c>
      <c r="F24" s="31">
        <f>SUM(F10:F23)</f>
        <v>0</v>
      </c>
      <c r="G24" s="31">
        <f>SUM(G10:G23)</f>
        <v>0</v>
      </c>
      <c r="H24" s="6">
        <f>E24+F24+G24</f>
        <v>274.32</v>
      </c>
      <c r="I24" s="6">
        <f t="shared" ref="I24:P24" si="0">SUM(I10:I23)</f>
        <v>94160</v>
      </c>
      <c r="J24" s="6">
        <f t="shared" si="0"/>
        <v>0</v>
      </c>
      <c r="K24" s="6">
        <f>SUM(K10:K23)</f>
        <v>162</v>
      </c>
      <c r="L24" s="6">
        <f t="shared" si="0"/>
        <v>0</v>
      </c>
      <c r="M24" s="6">
        <f t="shared" si="0"/>
        <v>0</v>
      </c>
      <c r="N24" s="6">
        <f t="shared" si="0"/>
        <v>0</v>
      </c>
      <c r="O24" s="6">
        <f t="shared" si="0"/>
        <v>0</v>
      </c>
      <c r="P24" s="6">
        <f t="shared" si="0"/>
        <v>0</v>
      </c>
      <c r="Q24" s="6">
        <f>SUM(Q16:Q23)</f>
        <v>0</v>
      </c>
      <c r="R24" s="6">
        <f>SUM(R10:R23)</f>
        <v>0</v>
      </c>
      <c r="S24" s="6">
        <f>SUM(S10:S23)</f>
        <v>0</v>
      </c>
      <c r="T24" s="6">
        <f>SUM(T10:T23)</f>
        <v>0</v>
      </c>
      <c r="U24" s="7">
        <f>SUM(U10:U23)</f>
        <v>265.98</v>
      </c>
    </row>
    <row r="25" spans="1:2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H26" s="32"/>
    </row>
    <row r="27" spans="1:21" x14ac:dyDescent="0.25">
      <c r="H27" s="32"/>
    </row>
    <row r="28" spans="1:21" x14ac:dyDescent="0.25">
      <c r="H28" s="32"/>
    </row>
    <row r="29" spans="1:21" x14ac:dyDescent="0.25">
      <c r="E29" s="32"/>
      <c r="H29" s="32"/>
      <c r="J29" s="32"/>
      <c r="K29" s="32"/>
    </row>
    <row r="30" spans="1:21" x14ac:dyDescent="0.25">
      <c r="E30" s="32">
        <f>B24+C24+D24+E24+I24+K24+U24</f>
        <v>1614137.26</v>
      </c>
      <c r="H30" s="32"/>
      <c r="O30" t="s">
        <v>34</v>
      </c>
    </row>
    <row r="31" spans="1:21" x14ac:dyDescent="0.25">
      <c r="H31" s="33"/>
      <c r="O31" t="s">
        <v>35</v>
      </c>
    </row>
    <row r="32" spans="1:21" x14ac:dyDescent="0.25">
      <c r="H32" s="32"/>
    </row>
    <row r="33" spans="8:9" x14ac:dyDescent="0.25">
      <c r="H33" s="32"/>
      <c r="I33" s="33"/>
    </row>
  </sheetData>
  <phoneticPr fontId="4" type="noConversion"/>
  <pageMargins left="0" right="0" top="0" bottom="0" header="0.31496062992125984" footer="0.31496062992125984"/>
  <pageSetup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3973-CEDB-42F4-8A53-D42C5351F17A}">
  <dimension ref="B3:S34"/>
  <sheetViews>
    <sheetView workbookViewId="0">
      <selection activeCell="T23" sqref="T23"/>
    </sheetView>
  </sheetViews>
  <sheetFormatPr defaultRowHeight="15" x14ac:dyDescent="0.25"/>
  <cols>
    <col min="2" max="3" width="13.7109375" customWidth="1"/>
    <col min="4" max="4" width="10.85546875" customWidth="1"/>
    <col min="5" max="5" width="12.28515625" customWidth="1"/>
    <col min="6" max="6" width="11" customWidth="1"/>
    <col min="8" max="8" width="11.28515625" customWidth="1"/>
    <col min="9" max="9" width="13.7109375" customWidth="1"/>
    <col min="10" max="10" width="11" customWidth="1"/>
    <col min="11" max="11" width="10.28515625" customWidth="1"/>
  </cols>
  <sheetData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x14ac:dyDescent="0.25">
      <c r="B5" s="1"/>
      <c r="C5" s="3"/>
      <c r="D5" s="4" t="s">
        <v>24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s="1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34.5" thickBot="1" x14ac:dyDescent="0.3">
      <c r="B9" s="5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2:19" x14ac:dyDescent="0.25">
      <c r="B10" s="8"/>
      <c r="C10" s="9"/>
      <c r="D10" s="10"/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2:19" x14ac:dyDescent="0.25">
      <c r="B11" s="8" t="s">
        <v>19</v>
      </c>
      <c r="C11" s="15">
        <v>7691835.4500000002</v>
      </c>
      <c r="D11" s="16"/>
      <c r="E11" s="17"/>
      <c r="F11" s="1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2:19" x14ac:dyDescent="0.25">
      <c r="B12" s="8" t="s">
        <v>25</v>
      </c>
      <c r="C12" s="15"/>
      <c r="D12" s="11">
        <v>188329.97</v>
      </c>
      <c r="E12" s="16"/>
      <c r="F12" s="1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2:19" x14ac:dyDescent="0.25">
      <c r="B13" s="8" t="s">
        <v>22</v>
      </c>
      <c r="C13" s="15"/>
      <c r="D13" s="11"/>
      <c r="E13" s="16">
        <f>448740+28591.1+22872.05</f>
        <v>500203.14999999997</v>
      </c>
      <c r="F13" s="19"/>
      <c r="G13" s="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2:19" x14ac:dyDescent="0.25">
      <c r="B14" s="8" t="s">
        <v>22</v>
      </c>
      <c r="C14" s="15"/>
      <c r="D14" s="11"/>
      <c r="E14" s="16"/>
      <c r="F14" s="19">
        <f>1713960.74</f>
        <v>1713960.74</v>
      </c>
      <c r="G14" s="20">
        <v>107167.39</v>
      </c>
      <c r="H14" s="13">
        <v>1280986.71</v>
      </c>
      <c r="I14" s="13"/>
      <c r="J14" s="13"/>
      <c r="K14" s="21"/>
      <c r="L14" s="21"/>
      <c r="M14" s="21"/>
      <c r="N14" s="21"/>
      <c r="O14" s="21"/>
      <c r="P14" s="21"/>
      <c r="Q14" s="21"/>
      <c r="R14" s="21"/>
      <c r="S14" s="22"/>
    </row>
    <row r="15" spans="2:19" x14ac:dyDescent="0.25">
      <c r="B15" s="8" t="s">
        <v>22</v>
      </c>
      <c r="C15" s="15"/>
      <c r="D15" s="11"/>
      <c r="E15" s="16"/>
      <c r="F15" s="18"/>
      <c r="G15" s="18"/>
      <c r="H15" s="13"/>
      <c r="I15" s="13"/>
      <c r="J15" s="13">
        <v>675117.34</v>
      </c>
      <c r="K15" s="19"/>
      <c r="L15" s="19"/>
      <c r="M15" s="19"/>
      <c r="N15" s="19"/>
      <c r="O15" s="19"/>
      <c r="P15" s="19"/>
      <c r="Q15" s="19"/>
      <c r="R15" s="19"/>
      <c r="S15" s="23"/>
    </row>
    <row r="16" spans="2:19" x14ac:dyDescent="0.25">
      <c r="B16" s="8" t="s">
        <v>22</v>
      </c>
      <c r="C16" s="15"/>
      <c r="D16" s="11"/>
      <c r="E16" s="16"/>
      <c r="F16" s="18"/>
      <c r="G16" s="13"/>
      <c r="H16" s="13"/>
      <c r="I16" s="13"/>
      <c r="J16" s="13"/>
      <c r="K16" s="21">
        <v>245758.79</v>
      </c>
      <c r="L16" s="21"/>
      <c r="M16" s="21"/>
      <c r="N16" s="21"/>
      <c r="O16" s="21"/>
      <c r="P16" s="21"/>
      <c r="Q16" s="21"/>
      <c r="R16" s="21"/>
      <c r="S16" s="22"/>
    </row>
    <row r="17" spans="2:19" x14ac:dyDescent="0.25">
      <c r="B17" s="8" t="s">
        <v>22</v>
      </c>
      <c r="C17" s="16"/>
      <c r="D17" s="16"/>
      <c r="E17" s="16"/>
      <c r="F17" s="18"/>
      <c r="G17" s="21"/>
      <c r="H17" s="21"/>
      <c r="I17" s="21"/>
      <c r="J17" s="21"/>
      <c r="K17" s="21"/>
      <c r="L17" s="21">
        <v>65974.73</v>
      </c>
      <c r="M17" s="21"/>
      <c r="N17" s="21"/>
      <c r="O17" s="21"/>
      <c r="P17" s="21"/>
      <c r="Q17" s="21"/>
      <c r="R17" s="21"/>
      <c r="S17" s="22"/>
    </row>
    <row r="18" spans="2:19" x14ac:dyDescent="0.25">
      <c r="B18" s="8" t="s">
        <v>22</v>
      </c>
      <c r="C18" s="16"/>
      <c r="D18" s="16"/>
      <c r="E18" s="16"/>
      <c r="F18" s="18"/>
      <c r="G18" s="21"/>
      <c r="H18" s="21"/>
      <c r="I18" s="21"/>
      <c r="J18" s="21"/>
      <c r="K18" s="21"/>
      <c r="L18" s="21"/>
      <c r="M18" s="21">
        <f>20671.1+10630.92</f>
        <v>31302.019999999997</v>
      </c>
      <c r="N18" s="21"/>
      <c r="O18" s="21"/>
      <c r="P18" s="21"/>
      <c r="Q18" s="21"/>
      <c r="R18" s="21"/>
      <c r="S18" s="22"/>
    </row>
    <row r="19" spans="2:19" x14ac:dyDescent="0.25">
      <c r="B19" s="8" t="s">
        <v>22</v>
      </c>
      <c r="C19" s="16"/>
      <c r="D19" s="16"/>
      <c r="E19" s="16"/>
      <c r="F19" s="18"/>
      <c r="G19" s="21"/>
      <c r="H19" s="21"/>
      <c r="I19" s="21"/>
      <c r="J19" s="21"/>
      <c r="K19" s="21"/>
      <c r="L19" s="21"/>
      <c r="M19" s="21"/>
      <c r="N19" s="21">
        <v>1762.03</v>
      </c>
      <c r="O19" s="21"/>
      <c r="P19" s="21"/>
      <c r="Q19" s="21"/>
      <c r="R19" s="21"/>
      <c r="S19" s="22"/>
    </row>
    <row r="20" spans="2:19" x14ac:dyDescent="0.25">
      <c r="B20" s="8" t="s">
        <v>22</v>
      </c>
      <c r="C20" s="16"/>
      <c r="D20" s="16"/>
      <c r="E20" s="16"/>
      <c r="F20" s="15"/>
      <c r="G20" s="19"/>
      <c r="H20" s="19"/>
      <c r="I20" s="21"/>
      <c r="J20" s="21"/>
      <c r="K20" s="21"/>
      <c r="L20" s="21"/>
      <c r="M20" s="21"/>
      <c r="N20" s="1"/>
      <c r="O20" s="21">
        <v>147645</v>
      </c>
      <c r="P20" s="21">
        <v>10376.35</v>
      </c>
      <c r="Q20" s="21"/>
      <c r="R20" s="21"/>
      <c r="S20" s="22"/>
    </row>
    <row r="21" spans="2:19" x14ac:dyDescent="0.25">
      <c r="B21" s="8" t="s">
        <v>22</v>
      </c>
      <c r="C21" s="16"/>
      <c r="D21" s="16"/>
      <c r="E21" s="16"/>
      <c r="F21" s="18"/>
      <c r="G21" s="21"/>
      <c r="H21" s="21"/>
      <c r="I21" s="21"/>
      <c r="J21" s="18"/>
      <c r="K21" s="21"/>
      <c r="L21" s="21"/>
      <c r="M21" s="21"/>
      <c r="N21" s="21"/>
      <c r="O21" s="21"/>
      <c r="P21" s="21"/>
      <c r="Q21" s="21">
        <v>2183.04</v>
      </c>
      <c r="R21" s="21"/>
      <c r="S21" s="22"/>
    </row>
    <row r="22" spans="2:19" x14ac:dyDescent="0.25">
      <c r="B22" s="8" t="s">
        <v>22</v>
      </c>
      <c r="C22" s="16"/>
      <c r="D22" s="16"/>
      <c r="E22" s="16"/>
      <c r="F22" s="18"/>
      <c r="G22" s="18"/>
      <c r="H22" s="18"/>
      <c r="I22" s="21"/>
      <c r="J22" s="19"/>
      <c r="K22" s="18"/>
      <c r="L22" s="18"/>
      <c r="M22" s="18"/>
      <c r="N22" s="18"/>
      <c r="O22" s="18"/>
      <c r="P22" s="18"/>
      <c r="Q22" s="18"/>
      <c r="R22" s="18">
        <v>7440</v>
      </c>
      <c r="S22" s="24"/>
    </row>
    <row r="23" spans="2:19" x14ac:dyDescent="0.25">
      <c r="B23" s="8" t="s">
        <v>22</v>
      </c>
      <c r="C23" s="16"/>
      <c r="D23" s="16"/>
      <c r="E23" s="16"/>
      <c r="F23" s="18"/>
      <c r="G23" s="18"/>
      <c r="H23" s="18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23">
        <v>143304</v>
      </c>
    </row>
    <row r="24" spans="2:19" x14ac:dyDescent="0.25">
      <c r="B24" s="8" t="s">
        <v>22</v>
      </c>
      <c r="C24" s="16"/>
      <c r="D24" s="16"/>
      <c r="E24" s="16"/>
      <c r="F24" s="18"/>
      <c r="G24" s="18"/>
      <c r="H24" s="18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23"/>
    </row>
    <row r="25" spans="2:19" x14ac:dyDescent="0.25">
      <c r="B25" s="8" t="s">
        <v>22</v>
      </c>
      <c r="C25" s="16"/>
      <c r="D25" s="16"/>
      <c r="E25" s="16"/>
      <c r="F25" s="18"/>
      <c r="G25" s="18"/>
      <c r="H25" s="18"/>
      <c r="I25" s="21"/>
      <c r="J25" s="18"/>
      <c r="K25" s="19"/>
      <c r="L25" s="19"/>
      <c r="M25" s="19"/>
      <c r="N25" s="19"/>
      <c r="O25" s="17"/>
      <c r="P25" s="21"/>
      <c r="Q25" s="17"/>
      <c r="R25" s="19"/>
      <c r="S25" s="23"/>
    </row>
    <row r="26" spans="2:19" x14ac:dyDescent="0.25">
      <c r="B26" s="8" t="s">
        <v>22</v>
      </c>
      <c r="C26" s="16"/>
      <c r="D26" s="16"/>
      <c r="E26" s="16"/>
      <c r="F26" s="18"/>
      <c r="G26" s="18"/>
      <c r="H26" s="18"/>
      <c r="I26" s="21"/>
      <c r="J26" s="19"/>
      <c r="K26" s="18"/>
      <c r="L26" s="18"/>
      <c r="M26" s="18"/>
      <c r="N26" s="18"/>
      <c r="O26" s="18"/>
      <c r="P26" s="18"/>
      <c r="Q26" s="18"/>
      <c r="R26" s="18"/>
      <c r="S26" s="24"/>
    </row>
    <row r="27" spans="2:19" ht="15.75" thickBot="1" x14ac:dyDescent="0.3">
      <c r="B27" s="8"/>
      <c r="C27" s="25"/>
      <c r="D27" s="25"/>
      <c r="E27" s="25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8"/>
    </row>
    <row r="28" spans="2:19" ht="15.75" thickBot="1" x14ac:dyDescent="0.3">
      <c r="B28" s="29" t="s">
        <v>20</v>
      </c>
      <c r="C28" s="30">
        <f>SUM(C10:C27)</f>
        <v>7691835.4500000002</v>
      </c>
      <c r="D28" s="31">
        <f>SUM(D11:D27)</f>
        <v>188329.97</v>
      </c>
      <c r="E28" s="31">
        <f>SUM(E10:E27)</f>
        <v>500203.14999999997</v>
      </c>
      <c r="F28" s="31">
        <f>SUM(F10:F27)</f>
        <v>1713960.74</v>
      </c>
      <c r="G28" s="31">
        <f>SUM(G10:G27)</f>
        <v>107167.39</v>
      </c>
      <c r="H28" s="31">
        <f>SUM(H10:H27)</f>
        <v>1280986.71</v>
      </c>
      <c r="I28" s="6">
        <f>F28+G28+H28</f>
        <v>3102114.84</v>
      </c>
      <c r="J28" s="6">
        <f t="shared" ref="J28:P28" si="0">SUM(J10:J27)</f>
        <v>675117.34</v>
      </c>
      <c r="K28" s="6">
        <f t="shared" si="0"/>
        <v>245758.79</v>
      </c>
      <c r="L28" s="6">
        <f t="shared" si="0"/>
        <v>65974.73</v>
      </c>
      <c r="M28" s="6">
        <f t="shared" si="0"/>
        <v>31302.019999999997</v>
      </c>
      <c r="N28" s="6">
        <f t="shared" si="0"/>
        <v>1762.03</v>
      </c>
      <c r="O28" s="6">
        <f t="shared" si="0"/>
        <v>147645</v>
      </c>
      <c r="P28" s="6">
        <f t="shared" si="0"/>
        <v>10376.35</v>
      </c>
      <c r="Q28" s="6">
        <f>SUM(Q16:Q27)</f>
        <v>2183.04</v>
      </c>
      <c r="R28" s="6">
        <f>SUM(R10:R27)</f>
        <v>7440</v>
      </c>
      <c r="S28" s="7">
        <f>SUM(S10:S27)</f>
        <v>143304</v>
      </c>
    </row>
    <row r="29" spans="2:19" x14ac:dyDescent="0.25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4" spans="9:9" x14ac:dyDescent="0.25">
      <c r="I34" s="32">
        <f>C28+D28+E28+I28+J28+K28+L28+M28+N28+O28+P28+Q28+R28+S28</f>
        <v>12813346.709999997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7B06-3435-4E36-A392-C5E8EFE591A8}">
  <dimension ref="B3:S37"/>
  <sheetViews>
    <sheetView topLeftCell="A4" workbookViewId="0">
      <selection activeCell="D34" sqref="D34"/>
    </sheetView>
  </sheetViews>
  <sheetFormatPr defaultRowHeight="15" x14ac:dyDescent="0.25"/>
  <cols>
    <col min="2" max="3" width="13.7109375" customWidth="1"/>
    <col min="4" max="4" width="10.85546875" customWidth="1"/>
    <col min="5" max="5" width="12.28515625" customWidth="1"/>
    <col min="6" max="6" width="11" customWidth="1"/>
    <col min="8" max="8" width="11.28515625" customWidth="1"/>
    <col min="9" max="9" width="13.7109375" customWidth="1"/>
    <col min="10" max="10" width="11" customWidth="1"/>
    <col min="11" max="11" width="10.28515625" customWidth="1"/>
  </cols>
  <sheetData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x14ac:dyDescent="0.25">
      <c r="B5" s="1"/>
      <c r="C5" s="3"/>
      <c r="D5" s="4" t="s">
        <v>26</v>
      </c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s="1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34.5" thickBot="1" x14ac:dyDescent="0.3">
      <c r="B9" s="5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2:19" x14ac:dyDescent="0.25">
      <c r="B10" s="8" t="s">
        <v>22</v>
      </c>
      <c r="C10" s="9">
        <v>7751396.3000000007</v>
      </c>
      <c r="D10" s="10"/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2:19" x14ac:dyDescent="0.25">
      <c r="B11" s="8" t="s">
        <v>27</v>
      </c>
      <c r="C11" s="15"/>
      <c r="D11" s="16">
        <v>202733.93</v>
      </c>
      <c r="E11" s="17"/>
      <c r="F11" s="1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2:19" x14ac:dyDescent="0.25">
      <c r="B12" s="8" t="s">
        <v>25</v>
      </c>
      <c r="C12" s="15"/>
      <c r="D12" s="11"/>
      <c r="E12" s="16">
        <f>103563.61+381536.39+30582+24399.34</f>
        <v>540081.34</v>
      </c>
      <c r="F12" s="1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2:19" x14ac:dyDescent="0.25">
      <c r="B13" s="8" t="s">
        <v>25</v>
      </c>
      <c r="C13" s="15"/>
      <c r="D13" s="11"/>
      <c r="E13" s="16"/>
      <c r="F13" s="19">
        <v>1715340.95</v>
      </c>
      <c r="G13" s="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2:19" x14ac:dyDescent="0.25">
      <c r="B14" s="8" t="s">
        <v>25</v>
      </c>
      <c r="C14" s="15"/>
      <c r="D14" s="11"/>
      <c r="E14" s="16"/>
      <c r="F14" s="19"/>
      <c r="G14" s="20">
        <v>112107.27</v>
      </c>
      <c r="H14" s="13">
        <v>1106732.17</v>
      </c>
      <c r="I14" s="13"/>
      <c r="J14" s="13"/>
      <c r="K14" s="21"/>
      <c r="L14" s="21"/>
      <c r="M14" s="21"/>
      <c r="N14" s="21"/>
      <c r="O14" s="21"/>
      <c r="P14" s="21"/>
      <c r="Q14" s="21"/>
      <c r="R14" s="21"/>
      <c r="S14" s="22"/>
    </row>
    <row r="15" spans="2:19" x14ac:dyDescent="0.25">
      <c r="B15" s="8" t="s">
        <v>25</v>
      </c>
      <c r="C15" s="15"/>
      <c r="D15" s="11"/>
      <c r="E15" s="16"/>
      <c r="F15" s="18"/>
      <c r="G15" s="18"/>
      <c r="H15" s="13"/>
      <c r="I15" s="13"/>
      <c r="J15" s="13">
        <v>552148.9</v>
      </c>
      <c r="K15" s="19"/>
      <c r="L15" s="19"/>
      <c r="M15" s="19"/>
      <c r="N15" s="19"/>
      <c r="O15" s="19"/>
      <c r="P15" s="19"/>
      <c r="Q15" s="19"/>
      <c r="R15" s="19"/>
      <c r="S15" s="23"/>
    </row>
    <row r="16" spans="2:19" x14ac:dyDescent="0.25">
      <c r="B16" s="8" t="s">
        <v>25</v>
      </c>
      <c r="C16" s="15"/>
      <c r="D16" s="11"/>
      <c r="E16" s="16"/>
      <c r="F16" s="18"/>
      <c r="G16" s="13"/>
      <c r="H16" s="13"/>
      <c r="I16" s="13"/>
      <c r="J16" s="13"/>
      <c r="K16" s="21">
        <v>174562.95</v>
      </c>
      <c r="L16" s="21"/>
      <c r="M16" s="21"/>
      <c r="N16" s="21"/>
      <c r="O16" s="21"/>
      <c r="P16" s="21"/>
      <c r="Q16" s="21"/>
      <c r="R16" s="21"/>
      <c r="S16" s="22"/>
    </row>
    <row r="17" spans="2:19" x14ac:dyDescent="0.25">
      <c r="B17" s="8" t="s">
        <v>25</v>
      </c>
      <c r="C17" s="16"/>
      <c r="D17" s="16"/>
      <c r="E17" s="16"/>
      <c r="F17" s="18"/>
      <c r="G17" s="21"/>
      <c r="H17" s="21"/>
      <c r="I17" s="21"/>
      <c r="J17" s="21"/>
      <c r="K17" s="21"/>
      <c r="L17" s="21">
        <v>49154.68</v>
      </c>
      <c r="M17" s="21">
        <v>11578.56</v>
      </c>
      <c r="N17" s="21"/>
      <c r="O17" s="21"/>
      <c r="P17" s="21"/>
      <c r="Q17" s="21"/>
      <c r="R17" s="21"/>
      <c r="S17" s="22"/>
    </row>
    <row r="18" spans="2:19" x14ac:dyDescent="0.25">
      <c r="B18" s="8" t="s">
        <v>25</v>
      </c>
      <c r="C18" s="16"/>
      <c r="D18" s="16"/>
      <c r="E18" s="16"/>
      <c r="F18" s="18"/>
      <c r="G18" s="21"/>
      <c r="H18" s="21"/>
      <c r="I18" s="21"/>
      <c r="J18" s="21"/>
      <c r="K18" s="21"/>
      <c r="L18" s="21"/>
      <c r="M18" s="21"/>
      <c r="N18" s="21">
        <v>1321.52</v>
      </c>
      <c r="O18" s="21"/>
      <c r="P18" s="21"/>
      <c r="Q18" s="21"/>
      <c r="R18" s="21"/>
      <c r="S18" s="22"/>
    </row>
    <row r="19" spans="2:19" x14ac:dyDescent="0.25">
      <c r="B19" s="8" t="s">
        <v>25</v>
      </c>
      <c r="C19" s="16"/>
      <c r="D19" s="16"/>
      <c r="E19" s="16"/>
      <c r="F19" s="18"/>
      <c r="G19" s="21"/>
      <c r="H19" s="21"/>
      <c r="I19" s="21"/>
      <c r="J19" s="21"/>
      <c r="K19" s="21"/>
      <c r="L19" s="21"/>
      <c r="M19" s="21"/>
      <c r="N19" s="21"/>
      <c r="O19" s="21">
        <v>137952.72</v>
      </c>
      <c r="P19" s="21"/>
      <c r="Q19" s="21"/>
      <c r="R19" s="21"/>
      <c r="S19" s="22"/>
    </row>
    <row r="20" spans="2:19" x14ac:dyDescent="0.25">
      <c r="B20" s="8" t="s">
        <v>25</v>
      </c>
      <c r="C20" s="16"/>
      <c r="D20" s="16"/>
      <c r="E20" s="16"/>
      <c r="F20" s="15"/>
      <c r="G20" s="19"/>
      <c r="H20" s="19"/>
      <c r="I20" s="21"/>
      <c r="J20" s="21"/>
      <c r="K20" s="21"/>
      <c r="L20" s="21"/>
      <c r="M20" s="21"/>
      <c r="N20" s="1"/>
      <c r="O20" s="21"/>
      <c r="P20" s="21">
        <v>10376.35</v>
      </c>
      <c r="Q20" s="21"/>
      <c r="R20" s="21"/>
      <c r="S20" s="22"/>
    </row>
    <row r="21" spans="2:19" x14ac:dyDescent="0.25">
      <c r="B21" s="8" t="s">
        <v>25</v>
      </c>
      <c r="C21" s="16"/>
      <c r="D21" s="16"/>
      <c r="E21" s="16"/>
      <c r="F21" s="18"/>
      <c r="G21" s="21"/>
      <c r="H21" s="21"/>
      <c r="I21" s="21"/>
      <c r="J21" s="18"/>
      <c r="K21" s="21"/>
      <c r="L21" s="21"/>
      <c r="M21" s="21"/>
      <c r="N21" s="21"/>
      <c r="O21" s="21"/>
      <c r="P21" s="21"/>
      <c r="Q21" s="21">
        <v>2183.04</v>
      </c>
      <c r="R21" s="21"/>
      <c r="S21" s="22"/>
    </row>
    <row r="22" spans="2:19" x14ac:dyDescent="0.25">
      <c r="B22" s="8" t="s">
        <v>25</v>
      </c>
      <c r="C22" s="16"/>
      <c r="D22" s="16"/>
      <c r="E22" s="16"/>
      <c r="F22" s="18"/>
      <c r="G22" s="18"/>
      <c r="H22" s="18"/>
      <c r="I22" s="21"/>
      <c r="J22" s="19"/>
      <c r="K22" s="18"/>
      <c r="L22" s="18"/>
      <c r="M22" s="18"/>
      <c r="N22" s="18"/>
      <c r="O22" s="18"/>
      <c r="P22" s="18"/>
      <c r="Q22" s="18"/>
      <c r="R22" s="18">
        <v>5040</v>
      </c>
      <c r="S22" s="24"/>
    </row>
    <row r="23" spans="2:19" x14ac:dyDescent="0.25">
      <c r="B23" s="8" t="s">
        <v>25</v>
      </c>
      <c r="C23" s="16"/>
      <c r="D23" s="16"/>
      <c r="E23" s="16"/>
      <c r="F23" s="18"/>
      <c r="G23" s="18"/>
      <c r="H23" s="18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23">
        <v>135522</v>
      </c>
    </row>
    <row r="24" spans="2:19" x14ac:dyDescent="0.25">
      <c r="B24" s="8" t="s">
        <v>25</v>
      </c>
      <c r="C24" s="16"/>
      <c r="D24" s="16"/>
      <c r="E24" s="16"/>
      <c r="F24" s="18"/>
      <c r="G24" s="18"/>
      <c r="H24" s="18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23"/>
    </row>
    <row r="25" spans="2:19" x14ac:dyDescent="0.25">
      <c r="B25" s="8" t="s">
        <v>25</v>
      </c>
      <c r="C25" s="16"/>
      <c r="D25" s="16"/>
      <c r="E25" s="16"/>
      <c r="F25" s="18"/>
      <c r="G25" s="18"/>
      <c r="H25" s="18"/>
      <c r="I25" s="21"/>
      <c r="J25" s="18"/>
      <c r="K25" s="19"/>
      <c r="L25" s="19"/>
      <c r="M25" s="19"/>
      <c r="N25" s="19"/>
      <c r="O25" s="17"/>
      <c r="P25" s="21"/>
      <c r="Q25" s="17"/>
      <c r="R25" s="19"/>
      <c r="S25" s="23"/>
    </row>
    <row r="26" spans="2:19" x14ac:dyDescent="0.25">
      <c r="B26" s="8" t="s">
        <v>25</v>
      </c>
      <c r="C26" s="16"/>
      <c r="D26" s="16"/>
      <c r="E26" s="16"/>
      <c r="F26" s="18"/>
      <c r="G26" s="18"/>
      <c r="H26" s="18"/>
      <c r="I26" s="21"/>
      <c r="J26" s="19"/>
      <c r="K26" s="18"/>
      <c r="L26" s="18"/>
      <c r="M26" s="18"/>
      <c r="N26" s="18"/>
      <c r="O26" s="18"/>
      <c r="P26" s="18"/>
      <c r="Q26" s="18"/>
      <c r="R26" s="18"/>
      <c r="S26" s="24"/>
    </row>
    <row r="27" spans="2:19" ht="15.75" thickBot="1" x14ac:dyDescent="0.3">
      <c r="B27" s="8"/>
      <c r="C27" s="25"/>
      <c r="D27" s="25"/>
      <c r="E27" s="25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8"/>
    </row>
    <row r="28" spans="2:19" ht="15.75" thickBot="1" x14ac:dyDescent="0.3">
      <c r="B28" s="29" t="s">
        <v>20</v>
      </c>
      <c r="C28" s="30">
        <f>SUM(C10:C27)</f>
        <v>7751396.3000000007</v>
      </c>
      <c r="D28" s="31">
        <f>SUM(D11:D27)</f>
        <v>202733.93</v>
      </c>
      <c r="E28" s="31">
        <f>SUM(E10:E27)</f>
        <v>540081.34</v>
      </c>
      <c r="F28" s="31">
        <f>SUM(F10:F27)</f>
        <v>1715340.95</v>
      </c>
      <c r="G28" s="31">
        <f>SUM(G10:G27)</f>
        <v>112107.27</v>
      </c>
      <c r="H28" s="31">
        <f>SUM(H10:H27)</f>
        <v>1106732.17</v>
      </c>
      <c r="I28" s="6">
        <f>F28+G28+H28</f>
        <v>2934180.3899999997</v>
      </c>
      <c r="J28" s="6">
        <f t="shared" ref="J28:P28" si="0">SUM(J10:J27)</f>
        <v>552148.9</v>
      </c>
      <c r="K28" s="6">
        <f t="shared" si="0"/>
        <v>174562.95</v>
      </c>
      <c r="L28" s="6">
        <f t="shared" si="0"/>
        <v>49154.68</v>
      </c>
      <c r="M28" s="6">
        <f t="shared" si="0"/>
        <v>11578.56</v>
      </c>
      <c r="N28" s="6">
        <f t="shared" si="0"/>
        <v>1321.52</v>
      </c>
      <c r="O28" s="6">
        <f t="shared" si="0"/>
        <v>137952.72</v>
      </c>
      <c r="P28" s="6">
        <f t="shared" si="0"/>
        <v>10376.35</v>
      </c>
      <c r="Q28" s="6">
        <f>SUM(Q16:Q27)</f>
        <v>2183.04</v>
      </c>
      <c r="R28" s="6">
        <f>SUM(R10:R27)</f>
        <v>5040</v>
      </c>
      <c r="S28" s="7">
        <f>SUM(S10:S27)</f>
        <v>135522</v>
      </c>
    </row>
    <row r="29" spans="2:19" x14ac:dyDescent="0.25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1" spans="2:19" x14ac:dyDescent="0.25">
      <c r="I31" s="32"/>
    </row>
    <row r="34" spans="9:9" x14ac:dyDescent="0.25">
      <c r="I34" s="32"/>
    </row>
    <row r="37" spans="9:9" x14ac:dyDescent="0.25">
      <c r="I37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967A-C79B-41ED-9681-B5A8CC92BF27}">
  <dimension ref="A3:R37"/>
  <sheetViews>
    <sheetView topLeftCell="A4" workbookViewId="0">
      <selection activeCell="T25" sqref="T25"/>
    </sheetView>
  </sheetViews>
  <sheetFormatPr defaultRowHeight="15" x14ac:dyDescent="0.25"/>
  <cols>
    <col min="1" max="1" width="13.7109375" customWidth="1"/>
    <col min="2" max="2" width="11.140625" customWidth="1"/>
    <col min="3" max="3" width="10.85546875" customWidth="1"/>
    <col min="4" max="4" width="9.7109375" customWidth="1"/>
    <col min="5" max="5" width="10.140625" customWidth="1"/>
    <col min="7" max="7" width="9.7109375" customWidth="1"/>
    <col min="8" max="8" width="10.85546875" customWidth="1"/>
    <col min="9" max="9" width="9.7109375" customWidth="1"/>
    <col min="10" max="10" width="9.28515625" customWidth="1"/>
    <col min="12" max="12" width="7.85546875" customWidth="1"/>
    <col min="13" max="13" width="7" customWidth="1"/>
    <col min="15" max="15" width="8.28515625" customWidth="1"/>
    <col min="16" max="17" width="7.42578125" customWidth="1"/>
  </cols>
  <sheetData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1"/>
      <c r="B5" s="3"/>
      <c r="C5" s="4" t="s">
        <v>28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</row>
    <row r="10" spans="1:18" x14ac:dyDescent="0.25">
      <c r="A10" s="8" t="s">
        <v>25</v>
      </c>
      <c r="B10" s="9">
        <v>7426642.7999999998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1:18" x14ac:dyDescent="0.25">
      <c r="A11" s="8" t="s">
        <v>29</v>
      </c>
      <c r="B11" s="15"/>
      <c r="C11" s="16">
        <v>174215.93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x14ac:dyDescent="0.25">
      <c r="A12" s="8" t="s">
        <v>30</v>
      </c>
      <c r="B12" s="15"/>
      <c r="C12" s="11"/>
      <c r="D12" s="16">
        <f>434505.24+23244.41+29139.82</f>
        <v>486889.47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1:18" x14ac:dyDescent="0.25">
      <c r="A13" s="8" t="s">
        <v>30</v>
      </c>
      <c r="B13" s="15"/>
      <c r="C13" s="11"/>
      <c r="D13" s="16"/>
      <c r="E13" s="19">
        <v>1713841.52</v>
      </c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1:18" x14ac:dyDescent="0.25">
      <c r="A14" s="8" t="s">
        <v>30</v>
      </c>
      <c r="B14" s="15"/>
      <c r="C14" s="11"/>
      <c r="D14" s="16"/>
      <c r="E14" s="19"/>
      <c r="F14" s="20">
        <v>145139.28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</row>
    <row r="15" spans="1:18" x14ac:dyDescent="0.25">
      <c r="A15" s="8" t="s">
        <v>30</v>
      </c>
      <c r="B15" s="15"/>
      <c r="C15" s="11"/>
      <c r="D15" s="16"/>
      <c r="E15" s="18"/>
      <c r="F15" s="18"/>
      <c r="G15" s="13">
        <v>1087452.1499999999</v>
      </c>
      <c r="H15" s="13"/>
      <c r="I15" s="13">
        <v>657175.1</v>
      </c>
      <c r="J15" s="19"/>
      <c r="K15" s="19"/>
      <c r="L15" s="19"/>
      <c r="M15" s="19"/>
      <c r="N15" s="19"/>
      <c r="O15" s="19"/>
      <c r="P15" s="19"/>
      <c r="Q15" s="19"/>
      <c r="R15" s="23"/>
    </row>
    <row r="16" spans="1:18" x14ac:dyDescent="0.25">
      <c r="A16" s="8" t="s">
        <v>30</v>
      </c>
      <c r="B16" s="15"/>
      <c r="C16" s="11"/>
      <c r="D16" s="16"/>
      <c r="E16" s="18"/>
      <c r="F16" s="13"/>
      <c r="G16" s="13"/>
      <c r="H16" s="13"/>
      <c r="I16" s="13"/>
      <c r="J16" s="21">
        <v>243265.36</v>
      </c>
      <c r="K16" s="21"/>
      <c r="L16" s="21"/>
      <c r="M16" s="21"/>
      <c r="N16" s="21"/>
      <c r="O16" s="21"/>
      <c r="P16" s="21"/>
      <c r="Q16" s="21"/>
      <c r="R16" s="22"/>
    </row>
    <row r="17" spans="1:18" x14ac:dyDescent="0.25">
      <c r="A17" s="8" t="s">
        <v>30</v>
      </c>
      <c r="B17" s="16"/>
      <c r="C17" s="16"/>
      <c r="D17" s="16"/>
      <c r="E17" s="18"/>
      <c r="F17" s="21"/>
      <c r="G17" s="21"/>
      <c r="H17" s="21"/>
      <c r="I17" s="21"/>
      <c r="J17" s="21"/>
      <c r="K17" s="21">
        <v>67880.350000000006</v>
      </c>
      <c r="L17" s="21"/>
      <c r="M17" s="21"/>
      <c r="N17" s="21"/>
      <c r="O17" s="21"/>
      <c r="P17" s="21"/>
      <c r="Q17" s="21"/>
      <c r="R17" s="22"/>
    </row>
    <row r="18" spans="1:18" x14ac:dyDescent="0.25">
      <c r="A18" s="8" t="s">
        <v>30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>
        <f>2949.21+3398.56</f>
        <v>6347.77</v>
      </c>
      <c r="M18" s="21"/>
      <c r="N18" s="21"/>
      <c r="O18" s="21"/>
      <c r="P18" s="21"/>
      <c r="Q18" s="21"/>
      <c r="R18" s="22"/>
    </row>
    <row r="19" spans="1:18" x14ac:dyDescent="0.25">
      <c r="A19" s="8" t="s">
        <v>30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>
        <v>3099.02</v>
      </c>
      <c r="N19" s="21">
        <v>144120.62</v>
      </c>
      <c r="O19" s="21"/>
      <c r="P19" s="21"/>
      <c r="Q19" s="21"/>
      <c r="R19" s="22"/>
    </row>
    <row r="20" spans="1:18" x14ac:dyDescent="0.25">
      <c r="A20" s="8" t="s">
        <v>30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1"/>
      <c r="N20" s="21"/>
      <c r="O20" s="21">
        <v>10376.35</v>
      </c>
      <c r="P20" s="21">
        <v>2183.04</v>
      </c>
      <c r="Q20" s="21"/>
      <c r="R20" s="22"/>
    </row>
    <row r="21" spans="1:18" x14ac:dyDescent="0.25">
      <c r="A21" s="8" t="s">
        <v>30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>
        <v>2280</v>
      </c>
      <c r="R21" s="22"/>
    </row>
    <row r="22" spans="1:18" x14ac:dyDescent="0.25">
      <c r="A22" s="8" t="s">
        <v>30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24">
        <v>135516</v>
      </c>
    </row>
    <row r="23" spans="1:18" x14ac:dyDescent="0.25">
      <c r="A23" s="8" t="s">
        <v>30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23"/>
    </row>
    <row r="24" spans="1:18" x14ac:dyDescent="0.25">
      <c r="A24" s="8" t="s">
        <v>30</v>
      </c>
      <c r="B24" s="16"/>
      <c r="C24" s="16"/>
      <c r="D24" s="16"/>
      <c r="E24" s="18"/>
      <c r="F24" s="18"/>
      <c r="G24" s="18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23"/>
    </row>
    <row r="25" spans="1:18" x14ac:dyDescent="0.25">
      <c r="A25" s="8" t="s">
        <v>30</v>
      </c>
      <c r="B25" s="16"/>
      <c r="C25" s="16"/>
      <c r="D25" s="16"/>
      <c r="E25" s="18"/>
      <c r="F25" s="18"/>
      <c r="G25" s="18"/>
      <c r="H25" s="21"/>
      <c r="I25" s="18"/>
      <c r="J25" s="19"/>
      <c r="K25" s="19"/>
      <c r="L25" s="19"/>
      <c r="M25" s="19"/>
      <c r="N25" s="17"/>
      <c r="O25" s="21"/>
      <c r="P25" s="17"/>
      <c r="Q25" s="19"/>
      <c r="R25" s="23"/>
    </row>
    <row r="26" spans="1:18" x14ac:dyDescent="0.25">
      <c r="A26" s="8" t="s">
        <v>30</v>
      </c>
      <c r="B26" s="16"/>
      <c r="C26" s="16"/>
      <c r="D26" s="16"/>
      <c r="E26" s="18"/>
      <c r="F26" s="18"/>
      <c r="G26" s="18"/>
      <c r="H26" s="21"/>
      <c r="I26" s="19"/>
      <c r="J26" s="18"/>
      <c r="K26" s="18"/>
      <c r="L26" s="18"/>
      <c r="M26" s="18"/>
      <c r="N26" s="18"/>
      <c r="O26" s="18"/>
      <c r="P26" s="18"/>
      <c r="Q26" s="18"/>
      <c r="R26" s="24"/>
    </row>
    <row r="27" spans="1:18" ht="15.75" thickBot="1" x14ac:dyDescent="0.3">
      <c r="A27" s="8"/>
      <c r="B27" s="25"/>
      <c r="C27" s="25"/>
      <c r="D27" s="25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8"/>
    </row>
    <row r="28" spans="1:18" ht="15.75" thickBot="1" x14ac:dyDescent="0.3">
      <c r="A28" s="29" t="s">
        <v>20</v>
      </c>
      <c r="B28" s="30">
        <f>SUM(B10:B27)</f>
        <v>7426642.7999999998</v>
      </c>
      <c r="C28" s="31">
        <f>SUM(C11:C27)</f>
        <v>174215.93</v>
      </c>
      <c r="D28" s="31">
        <f>SUM(D10:D27)</f>
        <v>486889.47</v>
      </c>
      <c r="E28" s="31">
        <f>SUM(E10:E27)</f>
        <v>1713841.52</v>
      </c>
      <c r="F28" s="31">
        <f>SUM(F10:F27)</f>
        <v>145139.28</v>
      </c>
      <c r="G28" s="31">
        <f>SUM(G10:G27)</f>
        <v>1087452.1499999999</v>
      </c>
      <c r="H28" s="6">
        <f>E28+F28+G28</f>
        <v>2946432.95</v>
      </c>
      <c r="I28" s="6">
        <f t="shared" ref="I28:O28" si="0">SUM(I10:I27)</f>
        <v>657175.1</v>
      </c>
      <c r="J28" s="6">
        <f t="shared" si="0"/>
        <v>243265.36</v>
      </c>
      <c r="K28" s="6">
        <f t="shared" si="0"/>
        <v>67880.350000000006</v>
      </c>
      <c r="L28" s="6">
        <f t="shared" si="0"/>
        <v>6347.77</v>
      </c>
      <c r="M28" s="6">
        <f t="shared" si="0"/>
        <v>3099.02</v>
      </c>
      <c r="N28" s="6">
        <f t="shared" si="0"/>
        <v>144120.62</v>
      </c>
      <c r="O28" s="6">
        <f t="shared" si="0"/>
        <v>10376.35</v>
      </c>
      <c r="P28" s="6">
        <f>SUM(P16:P27)</f>
        <v>2183.04</v>
      </c>
      <c r="Q28" s="6">
        <f>SUM(Q10:Q27)</f>
        <v>2280</v>
      </c>
      <c r="R28" s="7">
        <f>SUM(R10:R27)</f>
        <v>135516</v>
      </c>
    </row>
    <row r="29" spans="1:18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1" spans="1:18" x14ac:dyDescent="0.25">
      <c r="H31" s="32"/>
    </row>
    <row r="33" spans="8:8" x14ac:dyDescent="0.25">
      <c r="H33" s="32"/>
    </row>
    <row r="34" spans="8:8" x14ac:dyDescent="0.25">
      <c r="H34" s="32"/>
    </row>
    <row r="37" spans="8:8" x14ac:dyDescent="0.25">
      <c r="H37" s="32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307C-C2ED-46A9-82E9-4BB01CDC513A}">
  <dimension ref="A3:R37"/>
  <sheetViews>
    <sheetView topLeftCell="A4" workbookViewId="0">
      <selection activeCell="W18" sqref="W18"/>
    </sheetView>
  </sheetViews>
  <sheetFormatPr defaultRowHeight="15" x14ac:dyDescent="0.25"/>
  <cols>
    <col min="1" max="1" width="11.42578125" customWidth="1"/>
    <col min="2" max="2" width="11.140625" customWidth="1"/>
    <col min="3" max="3" width="10.85546875" customWidth="1"/>
    <col min="4" max="4" width="9.7109375" customWidth="1"/>
    <col min="5" max="5" width="10.140625" customWidth="1"/>
    <col min="7" max="7" width="9.7109375" customWidth="1"/>
    <col min="8" max="8" width="10.42578125" customWidth="1"/>
    <col min="9" max="9" width="9.7109375" customWidth="1"/>
    <col min="10" max="10" width="10" customWidth="1"/>
    <col min="12" max="12" width="7.85546875" customWidth="1"/>
    <col min="13" max="13" width="7" customWidth="1"/>
    <col min="15" max="15" width="8.28515625" customWidth="1"/>
    <col min="16" max="17" width="7.42578125" customWidth="1"/>
  </cols>
  <sheetData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1"/>
      <c r="B5" s="3"/>
      <c r="C5" s="4" t="s">
        <v>31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</row>
    <row r="10" spans="1:18" x14ac:dyDescent="0.25">
      <c r="A10" s="8" t="s">
        <v>30</v>
      </c>
      <c r="B10" s="9">
        <v>7813507.2400000002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1:18" x14ac:dyDescent="0.25">
      <c r="A11" s="8" t="s">
        <v>32</v>
      </c>
      <c r="B11" s="15"/>
      <c r="C11" s="16">
        <v>210027.74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ht="22.5" x14ac:dyDescent="0.25">
      <c r="A12" s="8" t="s">
        <v>33</v>
      </c>
      <c r="B12" s="15"/>
      <c r="C12" s="11"/>
      <c r="D12" s="16">
        <f>48149.77+524868.18+32110+25690</f>
        <v>630817.95000000007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1:18" ht="22.5" x14ac:dyDescent="0.25">
      <c r="A13" s="8" t="s">
        <v>33</v>
      </c>
      <c r="B13" s="15"/>
      <c r="C13" s="11"/>
      <c r="D13" s="16"/>
      <c r="E13" s="19">
        <v>1365163.71</v>
      </c>
      <c r="F13" s="1">
        <v>255631.26</v>
      </c>
      <c r="G13" s="13">
        <v>872834.8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1:18" ht="22.5" x14ac:dyDescent="0.25">
      <c r="A14" s="8" t="s">
        <v>33</v>
      </c>
      <c r="B14" s="15"/>
      <c r="C14" s="11"/>
      <c r="D14" s="16"/>
      <c r="E14" s="19"/>
      <c r="F14" s="20"/>
      <c r="G14" s="13"/>
      <c r="H14" s="13"/>
      <c r="I14" s="13">
        <v>705279.27</v>
      </c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22.5" x14ac:dyDescent="0.25">
      <c r="A15" s="8" t="s">
        <v>33</v>
      </c>
      <c r="B15" s="15"/>
      <c r="C15" s="11"/>
      <c r="D15" s="16"/>
      <c r="E15" s="18"/>
      <c r="F15" s="18"/>
      <c r="G15" s="13"/>
      <c r="H15" s="13"/>
      <c r="I15" s="13"/>
      <c r="J15" s="19">
        <v>173972.05</v>
      </c>
      <c r="K15" s="19"/>
      <c r="L15" s="19"/>
      <c r="M15" s="19"/>
      <c r="N15" s="19"/>
      <c r="O15" s="19"/>
      <c r="P15" s="19"/>
      <c r="Q15" s="19"/>
      <c r="R15" s="23"/>
    </row>
    <row r="16" spans="1:18" ht="22.5" x14ac:dyDescent="0.25">
      <c r="A16" s="8" t="s">
        <v>33</v>
      </c>
      <c r="B16" s="15"/>
      <c r="C16" s="11"/>
      <c r="D16" s="16"/>
      <c r="E16" s="18"/>
      <c r="F16" s="13"/>
      <c r="G16" s="13"/>
      <c r="H16" s="13"/>
      <c r="I16" s="13"/>
      <c r="J16" s="21"/>
      <c r="K16" s="21">
        <v>50359.12</v>
      </c>
      <c r="L16" s="21"/>
      <c r="M16" s="21"/>
      <c r="N16" s="21"/>
      <c r="O16" s="21"/>
      <c r="P16" s="21"/>
      <c r="Q16" s="21"/>
      <c r="R16" s="22"/>
    </row>
    <row r="17" spans="1:18" ht="22.5" x14ac:dyDescent="0.25">
      <c r="A17" s="8" t="s">
        <v>33</v>
      </c>
      <c r="B17" s="16"/>
      <c r="C17" s="16"/>
      <c r="D17" s="16"/>
      <c r="E17" s="18"/>
      <c r="F17" s="21"/>
      <c r="G17" s="21"/>
      <c r="H17" s="21"/>
      <c r="I17" s="21"/>
      <c r="J17" s="21"/>
      <c r="K17" s="21"/>
      <c r="L17" s="21">
        <f>15238.26+11423.4</f>
        <v>26661.66</v>
      </c>
      <c r="M17" s="21"/>
      <c r="N17" s="21"/>
      <c r="O17" s="21"/>
      <c r="P17" s="21"/>
      <c r="Q17" s="21"/>
      <c r="R17" s="22"/>
    </row>
    <row r="18" spans="1:18" ht="22.5" x14ac:dyDescent="0.25">
      <c r="A18" s="8" t="s">
        <v>33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>
        <v>1762.04</v>
      </c>
      <c r="N18" s="21"/>
      <c r="O18" s="21"/>
      <c r="P18" s="21"/>
      <c r="Q18" s="21"/>
      <c r="R18" s="22"/>
    </row>
    <row r="19" spans="1:18" ht="22.5" x14ac:dyDescent="0.25">
      <c r="A19" s="8" t="s">
        <v>33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>
        <v>161708.24</v>
      </c>
      <c r="O19" s="21"/>
      <c r="P19" s="21"/>
      <c r="Q19" s="21"/>
      <c r="R19" s="22"/>
    </row>
    <row r="20" spans="1:18" ht="22.5" x14ac:dyDescent="0.25">
      <c r="A20" s="8" t="s">
        <v>33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1"/>
      <c r="N20" s="21"/>
      <c r="O20" s="21">
        <v>10376.35</v>
      </c>
      <c r="P20" s="21"/>
      <c r="Q20" s="21"/>
      <c r="R20" s="22"/>
    </row>
    <row r="21" spans="1:18" ht="22.5" x14ac:dyDescent="0.25">
      <c r="A21" s="8" t="s">
        <v>33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>
        <v>2183.04</v>
      </c>
      <c r="Q21" s="21"/>
      <c r="R21" s="22"/>
    </row>
    <row r="22" spans="1:18" ht="22.5" x14ac:dyDescent="0.25">
      <c r="A22" s="8" t="s">
        <v>33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>
        <v>7680</v>
      </c>
      <c r="R22" s="24"/>
    </row>
    <row r="23" spans="1:18" ht="22.5" x14ac:dyDescent="0.25">
      <c r="A23" s="8" t="s">
        <v>33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23">
        <v>131678.39999999999</v>
      </c>
    </row>
    <row r="24" spans="1:18" ht="22.5" x14ac:dyDescent="0.25">
      <c r="A24" s="8" t="s">
        <v>33</v>
      </c>
      <c r="B24" s="16"/>
      <c r="C24" s="16"/>
      <c r="D24" s="16"/>
      <c r="E24" s="18"/>
      <c r="F24" s="18"/>
      <c r="G24" s="18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23"/>
    </row>
    <row r="25" spans="1:18" ht="22.5" x14ac:dyDescent="0.25">
      <c r="A25" s="8" t="s">
        <v>33</v>
      </c>
      <c r="B25" s="16"/>
      <c r="C25" s="16"/>
      <c r="D25" s="16"/>
      <c r="E25" s="18"/>
      <c r="F25" s="18"/>
      <c r="G25" s="18"/>
      <c r="H25" s="21"/>
      <c r="I25" s="18"/>
      <c r="J25" s="19"/>
      <c r="K25" s="19"/>
      <c r="L25" s="19"/>
      <c r="M25" s="19"/>
      <c r="N25" s="17"/>
      <c r="O25" s="21"/>
      <c r="P25" s="17"/>
      <c r="Q25" s="19"/>
      <c r="R25" s="23"/>
    </row>
    <row r="26" spans="1:18" ht="22.5" x14ac:dyDescent="0.25">
      <c r="A26" s="8" t="s">
        <v>33</v>
      </c>
      <c r="B26" s="16"/>
      <c r="C26" s="16"/>
      <c r="D26" s="16"/>
      <c r="E26" s="18"/>
      <c r="F26" s="18"/>
      <c r="G26" s="18"/>
      <c r="H26" s="21"/>
      <c r="I26" s="19"/>
      <c r="J26" s="18"/>
      <c r="K26" s="18"/>
      <c r="L26" s="18"/>
      <c r="M26" s="18"/>
      <c r="N26" s="18"/>
      <c r="O26" s="18"/>
      <c r="P26" s="18"/>
      <c r="Q26" s="18"/>
      <c r="R26" s="24"/>
    </row>
    <row r="27" spans="1:18" ht="15.75" thickBot="1" x14ac:dyDescent="0.3">
      <c r="A27" s="8"/>
      <c r="B27" s="25"/>
      <c r="C27" s="25"/>
      <c r="D27" s="25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8"/>
    </row>
    <row r="28" spans="1:18" ht="15.75" thickBot="1" x14ac:dyDescent="0.3">
      <c r="A28" s="29" t="s">
        <v>20</v>
      </c>
      <c r="B28" s="30">
        <f>SUM(B10:B27)</f>
        <v>7813507.2400000002</v>
      </c>
      <c r="C28" s="31">
        <f>SUM(C11:C27)</f>
        <v>210027.74</v>
      </c>
      <c r="D28" s="31">
        <f>SUM(D10:D27)</f>
        <v>630817.95000000007</v>
      </c>
      <c r="E28" s="31">
        <f>SUM(E10:E27)</f>
        <v>1365163.71</v>
      </c>
      <c r="F28" s="31">
        <f>SUM(F10:F27)</f>
        <v>255631.26</v>
      </c>
      <c r="G28" s="31">
        <f>SUM(G10:G27)</f>
        <v>872834.8</v>
      </c>
      <c r="H28" s="6">
        <f>E28+F28+G28</f>
        <v>2493629.77</v>
      </c>
      <c r="I28" s="6">
        <f t="shared" ref="I28:O28" si="0">SUM(I10:I27)</f>
        <v>705279.27</v>
      </c>
      <c r="J28" s="6">
        <f t="shared" si="0"/>
        <v>173972.05</v>
      </c>
      <c r="K28" s="6">
        <f t="shared" si="0"/>
        <v>50359.12</v>
      </c>
      <c r="L28" s="6">
        <f t="shared" si="0"/>
        <v>26661.66</v>
      </c>
      <c r="M28" s="6">
        <f t="shared" si="0"/>
        <v>1762.04</v>
      </c>
      <c r="N28" s="6">
        <f t="shared" si="0"/>
        <v>161708.24</v>
      </c>
      <c r="O28" s="6">
        <f t="shared" si="0"/>
        <v>10376.35</v>
      </c>
      <c r="P28" s="6">
        <f>SUM(P16:P27)</f>
        <v>2183.04</v>
      </c>
      <c r="Q28" s="6">
        <f>SUM(Q10:Q27)</f>
        <v>7680</v>
      </c>
      <c r="R28" s="7">
        <f>SUM(R10:R27)</f>
        <v>131678.39999999999</v>
      </c>
    </row>
    <row r="29" spans="1:18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1" spans="1:18" x14ac:dyDescent="0.25">
      <c r="H31" s="32"/>
    </row>
    <row r="32" spans="1:18" x14ac:dyDescent="0.25">
      <c r="H32" s="32"/>
    </row>
    <row r="33" spans="8:14" x14ac:dyDescent="0.25">
      <c r="H33" s="32"/>
      <c r="J33" s="32"/>
    </row>
    <row r="34" spans="8:14" x14ac:dyDescent="0.25">
      <c r="H34" s="32"/>
      <c r="N34" t="s">
        <v>34</v>
      </c>
    </row>
    <row r="35" spans="8:14" x14ac:dyDescent="0.25">
      <c r="N35" t="s">
        <v>35</v>
      </c>
    </row>
    <row r="36" spans="8:14" x14ac:dyDescent="0.25">
      <c r="H36" s="32"/>
    </row>
    <row r="37" spans="8:14" x14ac:dyDescent="0.25">
      <c r="H37" s="32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1727-BD13-4AC9-924B-DAE156201889}">
  <dimension ref="A3:S33"/>
  <sheetViews>
    <sheetView topLeftCell="A4" workbookViewId="0">
      <selection activeCell="H30" sqref="H30"/>
    </sheetView>
  </sheetViews>
  <sheetFormatPr defaultRowHeight="15" x14ac:dyDescent="0.25"/>
  <cols>
    <col min="1" max="1" width="15.28515625" customWidth="1"/>
    <col min="2" max="2" width="11.140625" customWidth="1"/>
    <col min="3" max="3" width="10.85546875" customWidth="1"/>
    <col min="4" max="4" width="9.7109375" customWidth="1"/>
    <col min="5" max="5" width="12" customWidth="1"/>
    <col min="7" max="7" width="9.7109375" customWidth="1"/>
    <col min="8" max="8" width="12.42578125" customWidth="1"/>
    <col min="9" max="9" width="9.7109375" customWidth="1"/>
    <col min="10" max="11" width="10" customWidth="1"/>
    <col min="13" max="13" width="7.85546875" customWidth="1"/>
    <col min="14" max="14" width="7" customWidth="1"/>
    <col min="16" max="16" width="8.28515625" customWidth="1"/>
    <col min="17" max="18" width="7.42578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"/>
      <c r="B5" s="3"/>
      <c r="C5" s="4" t="s">
        <v>36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1:19" x14ac:dyDescent="0.25">
      <c r="A10" s="8" t="s">
        <v>37</v>
      </c>
      <c r="B10" s="9">
        <f>7437293.88+1771887.16</f>
        <v>9209181.0399999991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x14ac:dyDescent="0.25">
      <c r="A11" s="8" t="s">
        <v>38</v>
      </c>
      <c r="B11" s="15"/>
      <c r="C11" s="16">
        <v>183272.26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x14ac:dyDescent="0.25">
      <c r="A12" s="8" t="s">
        <v>39</v>
      </c>
      <c r="B12" s="15"/>
      <c r="C12" s="11"/>
      <c r="D12" s="16">
        <f>550152.05+30320+38320</f>
        <v>618792.05000000005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x14ac:dyDescent="0.25">
      <c r="A13" s="8" t="s">
        <v>39</v>
      </c>
      <c r="B13" s="15"/>
      <c r="C13" s="11"/>
      <c r="D13" s="16"/>
      <c r="E13" s="19">
        <v>1655741.35</v>
      </c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x14ac:dyDescent="0.25">
      <c r="A14" s="8" t="s">
        <v>39</v>
      </c>
      <c r="B14" s="15"/>
      <c r="C14" s="11"/>
      <c r="D14" s="16"/>
      <c r="E14" s="19"/>
      <c r="F14" s="20">
        <v>255262.38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x14ac:dyDescent="0.25">
      <c r="A15" s="8" t="s">
        <v>39</v>
      </c>
      <c r="B15" s="15"/>
      <c r="C15" s="11"/>
      <c r="D15" s="16"/>
      <c r="E15" s="18"/>
      <c r="F15" s="18"/>
      <c r="G15" s="13">
        <f>1087991.64+129346.6</f>
        <v>1217338.24</v>
      </c>
      <c r="H15" s="13"/>
      <c r="I15" s="13"/>
      <c r="J15" s="19"/>
      <c r="K15" s="19"/>
      <c r="L15" s="19"/>
      <c r="M15" s="19"/>
      <c r="N15" s="19"/>
      <c r="O15" s="19"/>
      <c r="P15" s="19"/>
      <c r="Q15" s="19"/>
      <c r="R15" s="19"/>
      <c r="S15" s="23"/>
    </row>
    <row r="16" spans="1:19" x14ac:dyDescent="0.25">
      <c r="A16" s="8" t="s">
        <v>39</v>
      </c>
      <c r="B16" s="15"/>
      <c r="C16" s="11"/>
      <c r="D16" s="16"/>
      <c r="E16" s="18"/>
      <c r="F16" s="13"/>
      <c r="G16" s="13"/>
      <c r="H16" s="13"/>
      <c r="I16" s="13">
        <v>694558.05</v>
      </c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x14ac:dyDescent="0.25">
      <c r="A17" s="8" t="s">
        <v>39</v>
      </c>
      <c r="B17" s="16"/>
      <c r="C17" s="16"/>
      <c r="D17" s="16"/>
      <c r="E17" s="18"/>
      <c r="F17" s="21"/>
      <c r="G17" s="21"/>
      <c r="H17" s="21"/>
      <c r="I17" s="21"/>
      <c r="J17" s="21">
        <v>146203.06</v>
      </c>
      <c r="K17" s="21">
        <v>4411.91</v>
      </c>
      <c r="L17" s="21"/>
      <c r="M17" s="21"/>
      <c r="N17" s="21"/>
      <c r="O17" s="21"/>
      <c r="P17" s="21"/>
      <c r="Q17" s="21"/>
      <c r="R17" s="21"/>
      <c r="S17" s="22"/>
    </row>
    <row r="18" spans="1:19" x14ac:dyDescent="0.25">
      <c r="A18" s="8" t="s">
        <v>39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>
        <v>59763.329999999994</v>
      </c>
      <c r="M18" s="21">
        <v>21422.32</v>
      </c>
      <c r="N18" s="21"/>
      <c r="O18" s="21"/>
      <c r="P18" s="21"/>
      <c r="Q18" s="21"/>
      <c r="R18" s="21"/>
      <c r="S18" s="22"/>
    </row>
    <row r="19" spans="1:19" x14ac:dyDescent="0.25">
      <c r="A19" s="8" t="s">
        <v>39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>
        <v>2833.4399999999996</v>
      </c>
      <c r="O19" s="21">
        <v>166154.64000000001</v>
      </c>
      <c r="P19" s="21"/>
      <c r="Q19" s="21"/>
      <c r="R19" s="21"/>
      <c r="S19" s="22"/>
    </row>
    <row r="20" spans="1:19" x14ac:dyDescent="0.25">
      <c r="A20" s="8" t="s">
        <v>39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>
        <v>10136.65</v>
      </c>
      <c r="Q20" s="21"/>
      <c r="R20" s="21"/>
      <c r="S20" s="22"/>
    </row>
    <row r="21" spans="1:19" x14ac:dyDescent="0.25">
      <c r="A21" s="8" t="s">
        <v>39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>
        <v>2080.6</v>
      </c>
      <c r="R21" s="21"/>
      <c r="S21" s="22"/>
    </row>
    <row r="22" spans="1:19" x14ac:dyDescent="0.25">
      <c r="A22" s="8" t="s">
        <v>39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>
        <v>6600</v>
      </c>
      <c r="S22" s="24"/>
    </row>
    <row r="23" spans="1:19" ht="15.75" thickBot="1" x14ac:dyDescent="0.3">
      <c r="A23" s="8" t="s">
        <v>39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146196</v>
      </c>
    </row>
    <row r="24" spans="1:19" ht="15.75" thickBot="1" x14ac:dyDescent="0.3">
      <c r="A24" s="29" t="s">
        <v>20</v>
      </c>
      <c r="B24" s="30">
        <f>SUM(B10:B23)</f>
        <v>9209181.0399999991</v>
      </c>
      <c r="C24" s="31">
        <f>SUM(C11:C23)</f>
        <v>183272.26</v>
      </c>
      <c r="D24" s="31">
        <f>SUM(D10:D23)</f>
        <v>618792.05000000005</v>
      </c>
      <c r="E24" s="31">
        <f>SUM(E10:E23)</f>
        <v>1655741.35</v>
      </c>
      <c r="F24" s="31">
        <f>SUM(F10:F23)</f>
        <v>255262.38</v>
      </c>
      <c r="G24" s="31">
        <f>SUM(G10:G23)</f>
        <v>1217338.24</v>
      </c>
      <c r="H24" s="6">
        <f>E24+F24+G24</f>
        <v>3128341.9699999997</v>
      </c>
      <c r="I24" s="6">
        <f t="shared" ref="I24:P24" si="0">SUM(I10:I23)</f>
        <v>694558.05</v>
      </c>
      <c r="J24" s="6">
        <f t="shared" si="0"/>
        <v>146203.06</v>
      </c>
      <c r="K24" s="6">
        <f>SUM(K10:K23)</f>
        <v>4411.91</v>
      </c>
      <c r="L24" s="6">
        <f t="shared" si="0"/>
        <v>59763.329999999994</v>
      </c>
      <c r="M24" s="6">
        <f t="shared" si="0"/>
        <v>21422.32</v>
      </c>
      <c r="N24" s="6">
        <f t="shared" si="0"/>
        <v>2833.4399999999996</v>
      </c>
      <c r="O24" s="6">
        <f t="shared" si="0"/>
        <v>166154.64000000001</v>
      </c>
      <c r="P24" s="6">
        <f t="shared" si="0"/>
        <v>10136.65</v>
      </c>
      <c r="Q24" s="6">
        <f>SUM(Q16:Q23)</f>
        <v>2080.6</v>
      </c>
      <c r="R24" s="6">
        <f>SUM(R10:R23)</f>
        <v>6600</v>
      </c>
      <c r="S24" s="7">
        <f>SUM(S10:S23)</f>
        <v>146196</v>
      </c>
    </row>
    <row r="25" spans="1:19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7" spans="1:19" x14ac:dyDescent="0.25">
      <c r="H27" s="32"/>
    </row>
    <row r="28" spans="1:19" x14ac:dyDescent="0.25">
      <c r="H28" s="32"/>
    </row>
    <row r="29" spans="1:19" x14ac:dyDescent="0.25">
      <c r="H29" s="32">
        <f>B24+C24+D24+H24+I24+J24+K24+L24+M24+N24+O24+P24+Q24+R24+S24</f>
        <v>14399947.320000002</v>
      </c>
      <c r="J29" s="32"/>
      <c r="K29" s="32"/>
    </row>
    <row r="30" spans="1:19" x14ac:dyDescent="0.25">
      <c r="H30" s="32"/>
      <c r="O30" t="s">
        <v>34</v>
      </c>
    </row>
    <row r="31" spans="1:19" x14ac:dyDescent="0.25">
      <c r="O31" t="s">
        <v>35</v>
      </c>
    </row>
    <row r="32" spans="1:19" x14ac:dyDescent="0.25">
      <c r="H32" s="32"/>
    </row>
    <row r="33" spans="8:8" x14ac:dyDescent="0.25">
      <c r="H33" s="32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DDEA-20D4-47D0-85B1-A91A9B808261}">
  <dimension ref="A3:S33"/>
  <sheetViews>
    <sheetView topLeftCell="A4" workbookViewId="0">
      <selection activeCell="V23" sqref="V23"/>
    </sheetView>
  </sheetViews>
  <sheetFormatPr defaultRowHeight="15" x14ac:dyDescent="0.25"/>
  <cols>
    <col min="1" max="2" width="11.140625" customWidth="1"/>
    <col min="3" max="4" width="9.5703125" customWidth="1"/>
    <col min="5" max="5" width="10.42578125" customWidth="1"/>
    <col min="7" max="7" width="8.42578125" customWidth="1"/>
    <col min="8" max="8" width="10.7109375" customWidth="1"/>
    <col min="9" max="9" width="9.140625" customWidth="1"/>
    <col min="10" max="10" width="9.42578125" customWidth="1"/>
    <col min="11" max="11" width="6.140625" customWidth="1"/>
    <col min="13" max="13" width="7.85546875" customWidth="1"/>
    <col min="14" max="14" width="7" customWidth="1"/>
    <col min="16" max="16" width="8.28515625" customWidth="1"/>
    <col min="17" max="18" width="7.42578125" customWidth="1"/>
    <col min="19" max="19" width="8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"/>
      <c r="B5" s="3"/>
      <c r="C5" s="4" t="s">
        <v>41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1:19" x14ac:dyDescent="0.25">
      <c r="A10" s="8" t="s">
        <v>32</v>
      </c>
      <c r="B10" s="9">
        <v>6752871.7300000004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x14ac:dyDescent="0.25">
      <c r="A11" s="8" t="s">
        <v>42</v>
      </c>
      <c r="B11" s="15"/>
      <c r="C11" s="16">
        <v>197622.13000000015</v>
      </c>
      <c r="D11" s="17">
        <f>724053.98+40678.79+32926.73</f>
        <v>797659.5</v>
      </c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x14ac:dyDescent="0.25">
      <c r="A12" s="8" t="s">
        <v>43</v>
      </c>
      <c r="B12" s="15"/>
      <c r="C12" s="11"/>
      <c r="D12" s="16"/>
      <c r="E12" s="18">
        <v>1496549.29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x14ac:dyDescent="0.25">
      <c r="A13" s="8" t="s">
        <v>43</v>
      </c>
      <c r="B13" s="15"/>
      <c r="C13" s="11"/>
      <c r="D13" s="16"/>
      <c r="E13" s="19"/>
      <c r="F13" s="1">
        <v>258737.2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x14ac:dyDescent="0.25">
      <c r="A14" s="8" t="s">
        <v>43</v>
      </c>
      <c r="B14" s="15"/>
      <c r="C14" s="11"/>
      <c r="D14" s="16"/>
      <c r="E14" s="19"/>
      <c r="F14" s="20"/>
      <c r="G14" s="13">
        <v>864502.72</v>
      </c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x14ac:dyDescent="0.25">
      <c r="A15" s="8" t="s">
        <v>43</v>
      </c>
      <c r="B15" s="15"/>
      <c r="C15" s="11"/>
      <c r="D15" s="16"/>
      <c r="E15" s="18"/>
      <c r="F15" s="18"/>
      <c r="G15" s="13"/>
      <c r="H15" s="13"/>
      <c r="I15" s="13">
        <v>935164.17</v>
      </c>
      <c r="J15" s="19"/>
      <c r="K15" s="19"/>
      <c r="L15" s="19"/>
      <c r="M15" s="19"/>
      <c r="N15" s="19"/>
      <c r="O15" s="19"/>
      <c r="P15" s="19"/>
      <c r="Q15" s="19"/>
      <c r="R15" s="19"/>
      <c r="S15" s="23"/>
    </row>
    <row r="16" spans="1:19" x14ac:dyDescent="0.25">
      <c r="A16" s="8" t="s">
        <v>43</v>
      </c>
      <c r="B16" s="15"/>
      <c r="C16" s="11"/>
      <c r="D16" s="16"/>
      <c r="E16" s="18"/>
      <c r="F16" s="13"/>
      <c r="G16" s="13"/>
      <c r="H16" s="13"/>
      <c r="I16" s="13"/>
      <c r="J16" s="21">
        <v>201154.41</v>
      </c>
      <c r="K16" s="21"/>
      <c r="L16" s="21"/>
      <c r="M16" s="21"/>
      <c r="N16" s="21"/>
      <c r="O16" s="21"/>
      <c r="P16" s="21"/>
      <c r="Q16" s="21"/>
      <c r="R16" s="21"/>
      <c r="S16" s="22"/>
    </row>
    <row r="17" spans="1:19" x14ac:dyDescent="0.25">
      <c r="A17" s="8" t="s">
        <v>43</v>
      </c>
      <c r="B17" s="16"/>
      <c r="C17" s="16"/>
      <c r="D17" s="16"/>
      <c r="E17" s="18"/>
      <c r="F17" s="21"/>
      <c r="G17" s="21"/>
      <c r="H17" s="21"/>
      <c r="I17" s="21"/>
      <c r="J17" s="21"/>
      <c r="L17" s="21"/>
      <c r="M17" s="21">
        <f>12851.63+5743.34</f>
        <v>18594.97</v>
      </c>
      <c r="N17" s="21"/>
      <c r="O17" s="21"/>
      <c r="P17" s="21"/>
      <c r="Q17" s="21"/>
      <c r="R17" s="21"/>
      <c r="S17" s="22"/>
    </row>
    <row r="18" spans="1:19" x14ac:dyDescent="0.25">
      <c r="A18" s="8" t="s">
        <v>43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>
        <v>72680.350000000006</v>
      </c>
      <c r="M18" s="21"/>
      <c r="N18" s="21">
        <v>2023.9</v>
      </c>
      <c r="O18" s="21"/>
      <c r="P18" s="21"/>
      <c r="Q18" s="21"/>
      <c r="R18" s="21"/>
      <c r="S18" s="22"/>
    </row>
    <row r="19" spans="1:19" x14ac:dyDescent="0.25">
      <c r="A19" s="8" t="s">
        <v>43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>
        <v>132661.38</v>
      </c>
      <c r="P19" s="21">
        <v>10136.65</v>
      </c>
      <c r="Q19" s="21"/>
      <c r="R19" s="21"/>
      <c r="S19" s="22"/>
    </row>
    <row r="20" spans="1:19" x14ac:dyDescent="0.25">
      <c r="A20" s="8" t="s">
        <v>43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/>
      <c r="Q20" s="21">
        <v>2080.6</v>
      </c>
      <c r="R20" s="21">
        <v>2520</v>
      </c>
      <c r="S20" s="22"/>
    </row>
    <row r="21" spans="1:19" x14ac:dyDescent="0.25">
      <c r="A21" s="8" t="s">
        <v>43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2">
        <v>127838.42</v>
      </c>
    </row>
    <row r="22" spans="1:19" x14ac:dyDescent="0.25">
      <c r="A22" s="8" t="s">
        <v>43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24"/>
    </row>
    <row r="23" spans="1:19" ht="15.75" thickBot="1" x14ac:dyDescent="0.3">
      <c r="A23" s="8" t="s">
        <v>43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</row>
    <row r="24" spans="1:19" ht="15.75" thickBot="1" x14ac:dyDescent="0.3">
      <c r="A24" s="29" t="s">
        <v>20</v>
      </c>
      <c r="B24" s="30">
        <f>SUM(B10:B23)</f>
        <v>6752871.7300000004</v>
      </c>
      <c r="C24" s="31">
        <f>SUM(C11:C23)</f>
        <v>197622.13000000015</v>
      </c>
      <c r="D24" s="31">
        <f>SUM(D10:D23)</f>
        <v>797659.5</v>
      </c>
      <c r="E24" s="31">
        <f>SUM(E10:E23)</f>
        <v>1496549.29</v>
      </c>
      <c r="F24" s="31">
        <f>SUM(F10:F23)</f>
        <v>258737.2</v>
      </c>
      <c r="G24" s="31">
        <f>SUM(G10:G23)</f>
        <v>864502.72</v>
      </c>
      <c r="H24" s="6">
        <f>E24+F24+G24</f>
        <v>2619789.21</v>
      </c>
      <c r="I24" s="6">
        <f t="shared" ref="I24:P24" si="0">SUM(I10:I23)</f>
        <v>935164.17</v>
      </c>
      <c r="J24" s="6">
        <f t="shared" si="0"/>
        <v>201154.41</v>
      </c>
      <c r="K24" s="6">
        <f>SUM(K10:K23)</f>
        <v>0</v>
      </c>
      <c r="L24" s="6">
        <f t="shared" si="0"/>
        <v>72680.350000000006</v>
      </c>
      <c r="M24" s="6">
        <f t="shared" si="0"/>
        <v>18594.97</v>
      </c>
      <c r="N24" s="6">
        <f t="shared" si="0"/>
        <v>2023.9</v>
      </c>
      <c r="O24" s="6">
        <f t="shared" si="0"/>
        <v>132661.38</v>
      </c>
      <c r="P24" s="6">
        <f t="shared" si="0"/>
        <v>10136.65</v>
      </c>
      <c r="Q24" s="6">
        <f>SUM(Q16:Q23)</f>
        <v>2080.6</v>
      </c>
      <c r="R24" s="6">
        <f>SUM(R10:R23)</f>
        <v>2520</v>
      </c>
      <c r="S24" s="7">
        <f>SUM(S10:S23)</f>
        <v>127838.42</v>
      </c>
    </row>
    <row r="25" spans="1:19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7" spans="1:19" x14ac:dyDescent="0.25">
      <c r="H27" s="32"/>
    </row>
    <row r="28" spans="1:19" x14ac:dyDescent="0.25">
      <c r="H28" s="32"/>
    </row>
    <row r="29" spans="1:19" x14ac:dyDescent="0.25">
      <c r="H29" s="32"/>
      <c r="J29" s="32"/>
      <c r="K29" s="32"/>
    </row>
    <row r="30" spans="1:19" x14ac:dyDescent="0.25">
      <c r="H30" s="32"/>
      <c r="O30" t="s">
        <v>34</v>
      </c>
    </row>
    <row r="31" spans="1:19" x14ac:dyDescent="0.25">
      <c r="H31" s="33"/>
      <c r="O31" t="s">
        <v>35</v>
      </c>
    </row>
    <row r="32" spans="1:19" x14ac:dyDescent="0.25">
      <c r="H32" s="32"/>
    </row>
    <row r="33" spans="8:9" x14ac:dyDescent="0.25">
      <c r="H33" s="32"/>
      <c r="I33" s="33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2AA9-ADB9-4014-93EF-52853868AB40}">
  <dimension ref="A3:S33"/>
  <sheetViews>
    <sheetView topLeftCell="A4" workbookViewId="0">
      <selection activeCell="W29" sqref="W29"/>
    </sheetView>
  </sheetViews>
  <sheetFormatPr defaultRowHeight="15" x14ac:dyDescent="0.25"/>
  <cols>
    <col min="1" max="2" width="11.140625" customWidth="1"/>
    <col min="3" max="4" width="9.5703125" customWidth="1"/>
    <col min="5" max="5" width="10.42578125" customWidth="1"/>
    <col min="7" max="7" width="9.85546875" customWidth="1"/>
    <col min="8" max="8" width="13.140625" customWidth="1"/>
    <col min="9" max="9" width="9.140625" customWidth="1"/>
    <col min="10" max="10" width="9.42578125" customWidth="1"/>
    <col min="11" max="11" width="6.140625" customWidth="1"/>
    <col min="13" max="13" width="7.85546875" customWidth="1"/>
    <col min="14" max="14" width="7" customWidth="1"/>
    <col min="16" max="16" width="8.28515625" customWidth="1"/>
    <col min="17" max="18" width="7.42578125" customWidth="1"/>
    <col min="19" max="19" width="8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"/>
      <c r="B5" s="3"/>
      <c r="C5" s="4" t="s">
        <v>44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1:19" x14ac:dyDescent="0.25">
      <c r="A10" s="8" t="s">
        <v>38</v>
      </c>
      <c r="B10" s="9">
        <v>7394084.8499999996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x14ac:dyDescent="0.25">
      <c r="A11" s="8" t="s">
        <v>45</v>
      </c>
      <c r="B11" s="15"/>
      <c r="C11" s="16">
        <v>189542.94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x14ac:dyDescent="0.25">
      <c r="A12" s="8" t="s">
        <v>46</v>
      </c>
      <c r="B12" s="15"/>
      <c r="C12" s="11"/>
      <c r="D12" s="16">
        <f>706579.46-3.44+35451.21+37677.53</f>
        <v>779704.76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x14ac:dyDescent="0.25">
      <c r="A13" s="8" t="s">
        <v>46</v>
      </c>
      <c r="B13" s="15"/>
      <c r="C13" s="11"/>
      <c r="D13" s="16"/>
      <c r="E13" s="19">
        <v>1673267.06</v>
      </c>
      <c r="F13" s="1">
        <v>285616.57</v>
      </c>
      <c r="G13" s="13">
        <v>1021532.75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x14ac:dyDescent="0.25">
      <c r="A14" s="8" t="s">
        <v>46</v>
      </c>
      <c r="B14" s="15"/>
      <c r="C14" s="11"/>
      <c r="D14" s="16"/>
      <c r="E14" s="19"/>
      <c r="F14" s="20"/>
      <c r="G14" s="13"/>
      <c r="H14" s="13"/>
      <c r="I14" s="13">
        <v>845912.93</v>
      </c>
      <c r="J14" s="21">
        <v>237795.64</v>
      </c>
      <c r="K14" s="21"/>
      <c r="L14" s="21"/>
      <c r="M14" s="21"/>
      <c r="N14" s="21"/>
      <c r="O14" s="21"/>
      <c r="P14" s="21"/>
      <c r="Q14" s="21"/>
      <c r="R14" s="21"/>
      <c r="S14" s="22"/>
    </row>
    <row r="15" spans="1:19" x14ac:dyDescent="0.25">
      <c r="A15" s="8" t="s">
        <v>46</v>
      </c>
      <c r="B15" s="15"/>
      <c r="C15" s="11"/>
      <c r="D15" s="16"/>
      <c r="E15" s="18"/>
      <c r="F15" s="18"/>
      <c r="G15" s="13"/>
      <c r="H15" s="13"/>
      <c r="I15" s="13"/>
      <c r="J15" s="19"/>
      <c r="K15" s="19">
        <v>0</v>
      </c>
      <c r="L15" s="19">
        <v>50353.48</v>
      </c>
      <c r="M15" s="19"/>
      <c r="N15" s="19"/>
      <c r="O15" s="19"/>
      <c r="P15" s="19"/>
      <c r="Q15" s="19"/>
      <c r="R15" s="19"/>
      <c r="S15" s="23"/>
    </row>
    <row r="16" spans="1:19" x14ac:dyDescent="0.25">
      <c r="A16" s="8" t="s">
        <v>46</v>
      </c>
      <c r="B16" s="15"/>
      <c r="C16" s="11"/>
      <c r="D16" s="16"/>
      <c r="E16" s="18"/>
      <c r="F16" s="13"/>
      <c r="G16" s="13"/>
      <c r="H16" s="13"/>
      <c r="I16" s="13"/>
      <c r="J16" s="21"/>
      <c r="K16" s="21"/>
      <c r="L16" s="21"/>
      <c r="M16" s="21">
        <f>12588.23+9333.62</f>
        <v>21921.85</v>
      </c>
      <c r="N16" s="21">
        <v>2428.6799999999998</v>
      </c>
      <c r="O16" s="21"/>
      <c r="P16" s="21"/>
      <c r="Q16" s="21"/>
      <c r="R16" s="21"/>
      <c r="S16" s="22"/>
    </row>
    <row r="17" spans="1:19" x14ac:dyDescent="0.25">
      <c r="A17" s="8" t="s">
        <v>46</v>
      </c>
      <c r="B17" s="16"/>
      <c r="C17" s="16"/>
      <c r="D17" s="16"/>
      <c r="E17" s="18"/>
      <c r="F17" s="21"/>
      <c r="G17" s="21"/>
      <c r="H17" s="21"/>
      <c r="I17" s="21"/>
      <c r="J17" s="21"/>
      <c r="L17" s="21"/>
      <c r="M17" s="21"/>
      <c r="N17" s="21"/>
      <c r="O17" s="21">
        <v>112637.52</v>
      </c>
      <c r="P17" s="21"/>
      <c r="Q17" s="21"/>
      <c r="R17" s="21"/>
      <c r="S17" s="22"/>
    </row>
    <row r="18" spans="1:19" x14ac:dyDescent="0.25">
      <c r="A18" s="8" t="s">
        <v>46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20273.3</v>
      </c>
      <c r="Q18" s="21"/>
      <c r="R18" s="21"/>
      <c r="S18" s="22"/>
    </row>
    <row r="19" spans="1:19" x14ac:dyDescent="0.25">
      <c r="A19" s="8" t="s">
        <v>46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v>2080.6</v>
      </c>
      <c r="R19" s="21"/>
      <c r="S19" s="22"/>
    </row>
    <row r="20" spans="1:19" x14ac:dyDescent="0.25">
      <c r="A20" s="8" t="s">
        <v>46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/>
      <c r="Q20" s="21"/>
      <c r="R20" s="21">
        <v>7680</v>
      </c>
      <c r="S20" s="22"/>
    </row>
    <row r="21" spans="1:19" x14ac:dyDescent="0.25">
      <c r="A21" s="8" t="s">
        <v>46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2">
        <v>150580</v>
      </c>
    </row>
    <row r="22" spans="1:19" x14ac:dyDescent="0.25">
      <c r="A22" s="8" t="s">
        <v>46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24"/>
    </row>
    <row r="23" spans="1:19" ht="15.75" thickBot="1" x14ac:dyDescent="0.3">
      <c r="A23" s="8" t="s">
        <v>46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</row>
    <row r="24" spans="1:19" ht="15.75" thickBot="1" x14ac:dyDescent="0.3">
      <c r="A24" s="29" t="s">
        <v>20</v>
      </c>
      <c r="B24" s="30">
        <f>SUM(B10:B23)</f>
        <v>7394084.8499999996</v>
      </c>
      <c r="C24" s="31">
        <f>SUM(C11:C23)</f>
        <v>189542.94</v>
      </c>
      <c r="D24" s="31">
        <f>SUM(D10:D23)</f>
        <v>779704.76</v>
      </c>
      <c r="E24" s="31">
        <f>SUM(E10:E23)</f>
        <v>1673267.06</v>
      </c>
      <c r="F24" s="31">
        <f>SUM(F10:F23)</f>
        <v>285616.57</v>
      </c>
      <c r="G24" s="31">
        <f>SUM(G10:G23)</f>
        <v>1021532.75</v>
      </c>
      <c r="H24" s="6">
        <f>E24+F24+G24</f>
        <v>2980416.38</v>
      </c>
      <c r="I24" s="6">
        <f t="shared" ref="I24:P24" si="0">SUM(I10:I23)</f>
        <v>845912.93</v>
      </c>
      <c r="J24" s="6">
        <f t="shared" si="0"/>
        <v>237795.64</v>
      </c>
      <c r="K24" s="6">
        <f>SUM(K10:K23)</f>
        <v>0</v>
      </c>
      <c r="L24" s="6">
        <f t="shared" si="0"/>
        <v>50353.48</v>
      </c>
      <c r="M24" s="6">
        <f t="shared" si="0"/>
        <v>21921.85</v>
      </c>
      <c r="N24" s="6">
        <f t="shared" si="0"/>
        <v>2428.6799999999998</v>
      </c>
      <c r="O24" s="6">
        <f t="shared" si="0"/>
        <v>112637.52</v>
      </c>
      <c r="P24" s="6">
        <f t="shared" si="0"/>
        <v>20273.3</v>
      </c>
      <c r="Q24" s="6">
        <f>SUM(Q16:Q23)</f>
        <v>2080.6</v>
      </c>
      <c r="R24" s="6">
        <f>SUM(R10:R23)</f>
        <v>7680</v>
      </c>
      <c r="S24" s="7">
        <f>SUM(S10:S23)</f>
        <v>150580</v>
      </c>
    </row>
    <row r="25" spans="1:19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7" spans="1:19" x14ac:dyDescent="0.25">
      <c r="H27" s="32"/>
    </row>
    <row r="28" spans="1:19" x14ac:dyDescent="0.25">
      <c r="H28" s="32"/>
    </row>
    <row r="29" spans="1:19" x14ac:dyDescent="0.25">
      <c r="H29" s="32"/>
      <c r="J29" s="32"/>
      <c r="K29" s="32"/>
    </row>
    <row r="30" spans="1:19" x14ac:dyDescent="0.25">
      <c r="H30" s="32"/>
      <c r="O30" t="s">
        <v>34</v>
      </c>
    </row>
    <row r="31" spans="1:19" x14ac:dyDescent="0.25">
      <c r="H31" s="33"/>
      <c r="O31" t="s">
        <v>35</v>
      </c>
    </row>
    <row r="32" spans="1:19" x14ac:dyDescent="0.25">
      <c r="H32" s="32"/>
    </row>
    <row r="33" spans="8:9" x14ac:dyDescent="0.25">
      <c r="H33" s="32"/>
      <c r="I33" s="33"/>
    </row>
  </sheetData>
  <pageMargins left="0" right="0" top="0" bottom="0" header="0.31496062992125984" footer="0.31496062992125984"/>
  <pageSetup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1997-8DAB-4A66-9C1E-9F516C6E8417}">
  <dimension ref="A3:S33"/>
  <sheetViews>
    <sheetView workbookViewId="0">
      <selection activeCell="Y24" sqref="Y24"/>
    </sheetView>
  </sheetViews>
  <sheetFormatPr defaultRowHeight="15" x14ac:dyDescent="0.25"/>
  <cols>
    <col min="1" max="2" width="11.140625" customWidth="1"/>
    <col min="3" max="4" width="9.5703125" customWidth="1"/>
    <col min="5" max="5" width="10.42578125" customWidth="1"/>
    <col min="7" max="7" width="9.85546875" customWidth="1"/>
    <col min="8" max="8" width="10.7109375" customWidth="1"/>
    <col min="9" max="9" width="9.140625" customWidth="1"/>
    <col min="10" max="10" width="9.42578125" customWidth="1"/>
    <col min="11" max="11" width="7.140625" customWidth="1"/>
    <col min="13" max="13" width="7.85546875" customWidth="1"/>
    <col min="14" max="14" width="7" customWidth="1"/>
    <col min="16" max="16" width="8.28515625" customWidth="1"/>
    <col min="17" max="18" width="7.42578125" customWidth="1"/>
    <col min="19" max="19" width="8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"/>
      <c r="B5" s="3"/>
      <c r="C5" s="4" t="s">
        <v>47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.7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40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7" t="s">
        <v>18</v>
      </c>
    </row>
    <row r="10" spans="1:19" x14ac:dyDescent="0.25">
      <c r="A10" s="8" t="s">
        <v>42</v>
      </c>
      <c r="B10" s="9">
        <v>8112137.9100000001</v>
      </c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x14ac:dyDescent="0.25">
      <c r="A11" s="8" t="s">
        <v>48</v>
      </c>
      <c r="B11" s="15"/>
      <c r="C11" s="16"/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x14ac:dyDescent="0.25">
      <c r="A12" s="8" t="s">
        <v>49</v>
      </c>
      <c r="B12" s="15"/>
      <c r="C12" s="11"/>
      <c r="D12" s="16">
        <f>722735.53+59569.17</f>
        <v>782304.70000000007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x14ac:dyDescent="0.25">
      <c r="A13" s="8" t="s">
        <v>49</v>
      </c>
      <c r="B13" s="15"/>
      <c r="C13" s="11"/>
      <c r="D13" s="16"/>
      <c r="E13" s="19">
        <v>1672785.51</v>
      </c>
      <c r="F13" s="1">
        <v>218874.76</v>
      </c>
      <c r="G13" s="13">
        <v>1024828.2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x14ac:dyDescent="0.25">
      <c r="A14" s="8" t="s">
        <v>49</v>
      </c>
      <c r="B14" s="15"/>
      <c r="C14" s="11"/>
      <c r="D14" s="16"/>
      <c r="E14" s="19"/>
      <c r="F14" s="20"/>
      <c r="G14" s="13"/>
      <c r="H14" s="13"/>
      <c r="I14" s="13">
        <v>792891.21</v>
      </c>
      <c r="J14" s="21">
        <v>253822.94</v>
      </c>
      <c r="K14" s="21">
        <v>4532.68</v>
      </c>
      <c r="L14" s="21"/>
      <c r="M14" s="21"/>
      <c r="N14" s="21"/>
      <c r="O14" s="21"/>
      <c r="P14" s="21"/>
      <c r="Q14" s="21"/>
      <c r="R14" s="21"/>
      <c r="S14" s="22"/>
    </row>
    <row r="15" spans="1:19" x14ac:dyDescent="0.25">
      <c r="A15" s="8" t="s">
        <v>49</v>
      </c>
      <c r="B15" s="15"/>
      <c r="C15" s="11"/>
      <c r="D15" s="16"/>
      <c r="E15" s="18"/>
      <c r="F15" s="18"/>
      <c r="G15" s="13"/>
      <c r="H15" s="13"/>
      <c r="I15" s="13"/>
      <c r="J15" s="19"/>
      <c r="K15" s="19"/>
      <c r="L15" s="19">
        <v>38673.07</v>
      </c>
      <c r="M15" s="19"/>
      <c r="N15" s="19">
        <v>3238.23</v>
      </c>
      <c r="O15" s="19"/>
      <c r="P15" s="19"/>
      <c r="Q15" s="19"/>
      <c r="R15" s="19"/>
      <c r="S15" s="23"/>
    </row>
    <row r="16" spans="1:19" x14ac:dyDescent="0.25">
      <c r="A16" s="8" t="s">
        <v>49</v>
      </c>
      <c r="B16" s="15"/>
      <c r="C16" s="11"/>
      <c r="D16" s="16"/>
      <c r="E16" s="18"/>
      <c r="F16" s="13"/>
      <c r="G16" s="13"/>
      <c r="H16" s="13"/>
      <c r="I16" s="13"/>
      <c r="J16" s="21"/>
      <c r="K16" s="21"/>
      <c r="L16" s="21"/>
      <c r="M16" s="21">
        <f>3169.44+6100.58</f>
        <v>9270.02</v>
      </c>
      <c r="N16" s="21"/>
      <c r="O16" s="21">
        <v>120732.6</v>
      </c>
      <c r="P16" s="21"/>
      <c r="Q16" s="21"/>
      <c r="R16" s="21"/>
      <c r="S16" s="22"/>
    </row>
    <row r="17" spans="1:19" x14ac:dyDescent="0.25">
      <c r="A17" s="8" t="s">
        <v>49</v>
      </c>
      <c r="B17" s="16"/>
      <c r="C17" s="16"/>
      <c r="D17" s="16"/>
      <c r="E17" s="18"/>
      <c r="F17" s="21"/>
      <c r="G17" s="21"/>
      <c r="H17" s="21"/>
      <c r="I17" s="21"/>
      <c r="J17" s="21"/>
      <c r="L17" s="21"/>
      <c r="M17" s="21"/>
      <c r="N17" s="21"/>
      <c r="O17" s="21"/>
      <c r="P17" s="21">
        <v>0</v>
      </c>
      <c r="Q17" s="21"/>
      <c r="R17" s="21"/>
      <c r="S17" s="22"/>
    </row>
    <row r="18" spans="1:19" x14ac:dyDescent="0.25">
      <c r="A18" s="8" t="s">
        <v>49</v>
      </c>
      <c r="B18" s="16"/>
      <c r="C18" s="16"/>
      <c r="D18" s="16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2080.6</v>
      </c>
      <c r="R18" s="21"/>
      <c r="S18" s="22"/>
    </row>
    <row r="19" spans="1:19" x14ac:dyDescent="0.25">
      <c r="A19" s="8" t="s">
        <v>49</v>
      </c>
      <c r="B19" s="16"/>
      <c r="C19" s="16"/>
      <c r="D19" s="16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5880</v>
      </c>
      <c r="S19" s="22"/>
    </row>
    <row r="20" spans="1:19" x14ac:dyDescent="0.25">
      <c r="A20" s="8" t="s">
        <v>49</v>
      </c>
      <c r="B20" s="16"/>
      <c r="C20" s="16"/>
      <c r="D20" s="16"/>
      <c r="E20" s="15"/>
      <c r="F20" s="19"/>
      <c r="G20" s="19"/>
      <c r="H20" s="21"/>
      <c r="I20" s="21"/>
      <c r="J20" s="21"/>
      <c r="K20" s="21"/>
      <c r="L20" s="21"/>
      <c r="M20" s="21"/>
      <c r="N20" s="1"/>
      <c r="O20" s="21"/>
      <c r="P20" s="21"/>
      <c r="Q20" s="21"/>
      <c r="R20" s="21"/>
      <c r="S20" s="22">
        <v>134520</v>
      </c>
    </row>
    <row r="21" spans="1:19" x14ac:dyDescent="0.25">
      <c r="A21" s="8" t="s">
        <v>49</v>
      </c>
      <c r="B21" s="16"/>
      <c r="C21" s="16"/>
      <c r="D21" s="16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x14ac:dyDescent="0.25">
      <c r="A22" s="8" t="s">
        <v>49</v>
      </c>
      <c r="B22" s="16"/>
      <c r="C22" s="16"/>
      <c r="D22" s="16"/>
      <c r="E22" s="18"/>
      <c r="F22" s="18"/>
      <c r="G22" s="18"/>
      <c r="H22" s="21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24"/>
    </row>
    <row r="23" spans="1:19" ht="15.75" thickBot="1" x14ac:dyDescent="0.3">
      <c r="A23" s="8" t="s">
        <v>49</v>
      </c>
      <c r="B23" s="16"/>
      <c r="C23" s="16"/>
      <c r="D23" s="16"/>
      <c r="E23" s="18"/>
      <c r="F23" s="18"/>
      <c r="G23" s="18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</row>
    <row r="24" spans="1:19" ht="15.75" thickBot="1" x14ac:dyDescent="0.3">
      <c r="A24" s="29" t="s">
        <v>20</v>
      </c>
      <c r="B24" s="30">
        <f>SUM(B10:B23)</f>
        <v>8112137.9100000001</v>
      </c>
      <c r="C24" s="31">
        <f>SUM(C11:C23)</f>
        <v>0</v>
      </c>
      <c r="D24" s="31">
        <f>SUM(D10:D23)</f>
        <v>782304.70000000007</v>
      </c>
      <c r="E24" s="31">
        <f>SUM(E10:E23)</f>
        <v>1672785.51</v>
      </c>
      <c r="F24" s="31">
        <f>SUM(F10:F23)</f>
        <v>218874.76</v>
      </c>
      <c r="G24" s="31">
        <f>SUM(G10:G23)</f>
        <v>1024828.2</v>
      </c>
      <c r="H24" s="6">
        <f>E24+F24+G24</f>
        <v>2916488.4699999997</v>
      </c>
      <c r="I24" s="6">
        <f t="shared" ref="I24:P24" si="0">SUM(I10:I23)</f>
        <v>792891.21</v>
      </c>
      <c r="J24" s="6">
        <f t="shared" si="0"/>
        <v>253822.94</v>
      </c>
      <c r="K24" s="6">
        <f>SUM(K10:K23)</f>
        <v>4532.68</v>
      </c>
      <c r="L24" s="6">
        <f t="shared" si="0"/>
        <v>38673.07</v>
      </c>
      <c r="M24" s="6">
        <f t="shared" si="0"/>
        <v>9270.02</v>
      </c>
      <c r="N24" s="6">
        <f t="shared" si="0"/>
        <v>3238.23</v>
      </c>
      <c r="O24" s="6">
        <f t="shared" si="0"/>
        <v>120732.6</v>
      </c>
      <c r="P24" s="6">
        <f t="shared" si="0"/>
        <v>0</v>
      </c>
      <c r="Q24" s="6">
        <f>SUM(Q16:Q23)</f>
        <v>2080.6</v>
      </c>
      <c r="R24" s="6">
        <f>SUM(R10:R23)</f>
        <v>5880</v>
      </c>
      <c r="S24" s="7">
        <f>SUM(S10:S23)</f>
        <v>134520</v>
      </c>
    </row>
    <row r="25" spans="1:19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7" spans="1:19" x14ac:dyDescent="0.25">
      <c r="H27" s="32"/>
    </row>
    <row r="28" spans="1:19" x14ac:dyDescent="0.25">
      <c r="H28" s="32"/>
    </row>
    <row r="29" spans="1:19" x14ac:dyDescent="0.25">
      <c r="H29" s="32"/>
      <c r="J29" s="32"/>
      <c r="K29" s="32"/>
    </row>
    <row r="30" spans="1:19" x14ac:dyDescent="0.25">
      <c r="H30" s="32"/>
      <c r="O30" t="s">
        <v>34</v>
      </c>
    </row>
    <row r="31" spans="1:19" x14ac:dyDescent="0.25">
      <c r="H31" s="33"/>
      <c r="O31" t="s">
        <v>35</v>
      </c>
    </row>
    <row r="32" spans="1:19" x14ac:dyDescent="0.25">
      <c r="H32" s="32"/>
    </row>
    <row r="33" spans="8:9" x14ac:dyDescent="0.25">
      <c r="H33" s="32"/>
      <c r="I33" s="33"/>
    </row>
  </sheetData>
  <pageMargins left="0" right="0" top="0" bottom="0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12</vt:i4>
      </vt:variant>
    </vt:vector>
  </HeadingPairs>
  <TitlesOfParts>
    <vt:vector size="12" baseType="lpstr">
      <vt:lpstr>IANUARIE 2022</vt:lpstr>
      <vt:lpstr>FEBRUARIE 2022</vt:lpstr>
      <vt:lpstr>MARTIE 2022 </vt:lpstr>
      <vt:lpstr>APRILIE 2022 </vt:lpstr>
      <vt:lpstr>MAI 2022  </vt:lpstr>
      <vt:lpstr>IUNIE 2022  </vt:lpstr>
      <vt:lpstr>IULIE 2022  </vt:lpstr>
      <vt:lpstr>AUGUST 2022  </vt:lpstr>
      <vt:lpstr>SEPTEMBRIE 2022   </vt:lpstr>
      <vt:lpstr>OCTOMBRIE 2022  </vt:lpstr>
      <vt:lpstr>NOIEMBRIE 2022  </vt:lpstr>
      <vt:lpstr>DECEMBRIE 2022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2022-12-21T11:32:04Z</cp:lastPrinted>
  <dcterms:created xsi:type="dcterms:W3CDTF">2015-06-05T18:19:34Z</dcterms:created>
  <dcterms:modified xsi:type="dcterms:W3CDTF">2022-12-29T11:17:37Z</dcterms:modified>
</cp:coreProperties>
</file>