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3\PLATI 2023\"/>
    </mc:Choice>
  </mc:AlternateContent>
  <xr:revisionPtr revIDLastSave="0" documentId="13_ncr:1_{51D1C5F1-7372-4C5C-8D5D-57A9F283409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ANUARIE 2023" sheetId="1" r:id="rId1"/>
    <sheet name="FEBRUARIE 2023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M16" i="2" l="1"/>
  <c r="P28" i="2" l="1"/>
  <c r="O28" i="2"/>
  <c r="N28" i="2"/>
  <c r="K28" i="2"/>
  <c r="J28" i="2"/>
  <c r="G28" i="2"/>
  <c r="F28" i="2"/>
  <c r="C28" i="2"/>
  <c r="B28" i="2"/>
  <c r="U28" i="2"/>
  <c r="T28" i="2"/>
  <c r="S28" i="2"/>
  <c r="R28" i="2"/>
  <c r="Q28" i="2"/>
  <c r="M28" i="2"/>
  <c r="L28" i="2"/>
  <c r="I28" i="2"/>
  <c r="E28" i="2"/>
  <c r="D28" i="2"/>
  <c r="F13" i="1"/>
  <c r="H28" i="2" l="1"/>
  <c r="U20" i="1"/>
  <c r="T20" i="1"/>
  <c r="S19" i="1"/>
  <c r="S28" i="1" s="1"/>
  <c r="Q28" i="1"/>
  <c r="R18" i="1"/>
  <c r="R28" i="1" s="1"/>
  <c r="Q18" i="1"/>
  <c r="O17" i="1"/>
  <c r="O28" i="1" s="1"/>
  <c r="N16" i="1"/>
  <c r="N28" i="1" s="1"/>
  <c r="M16" i="1"/>
  <c r="M28" i="1" s="1"/>
  <c r="L15" i="1"/>
  <c r="L28" i="1" s="1"/>
  <c r="K15" i="1"/>
  <c r="K28" i="1" s="1"/>
  <c r="J14" i="1"/>
  <c r="J28" i="1" s="1"/>
  <c r="I14" i="1"/>
  <c r="I28" i="1" s="1"/>
  <c r="G13" i="1"/>
  <c r="G28" i="1"/>
  <c r="D12" i="1"/>
  <c r="E13" i="1"/>
  <c r="E28" i="1" s="1"/>
  <c r="B10" i="1"/>
  <c r="U28" i="1"/>
  <c r="T28" i="1"/>
  <c r="P28" i="1"/>
  <c r="F28" i="1"/>
  <c r="B28" i="1"/>
  <c r="D28" i="1"/>
  <c r="C28" i="1"/>
  <c r="H28" i="1" l="1"/>
</calcChain>
</file>

<file path=xl/sharedStrings.xml><?xml version="1.0" encoding="utf-8"?>
<sst xmlns="http://schemas.openxmlformats.org/spreadsheetml/2006/main" count="74" uniqueCount="32">
  <si>
    <t>CASA DE ASIGURARI DE SANATATE OLT</t>
  </si>
  <si>
    <t>LUNA pentru care s-a platit</t>
  </si>
  <si>
    <t>COMP.+GRATUIT</t>
  </si>
  <si>
    <t>PENSMS 40%</t>
  </si>
  <si>
    <t>CV COMP.SI GRATUIT</t>
  </si>
  <si>
    <t>ADO</t>
  </si>
  <si>
    <t>INSULINA</t>
  </si>
  <si>
    <t>MIXT</t>
  </si>
  <si>
    <t>TOTAL DIABET</t>
  </si>
  <si>
    <t>ONCOLOGIE ACTV.CRT.</t>
  </si>
  <si>
    <t>ONCOLOGIE COST-VOLUM</t>
  </si>
  <si>
    <t>MUCOVISCIDOZA CV</t>
  </si>
  <si>
    <t>POSTTRANSPLANT</t>
  </si>
  <si>
    <t>MUCOVISCIDOZA</t>
  </si>
  <si>
    <t>SCLEROZA</t>
  </si>
  <si>
    <t>ANGIOEDEM</t>
  </si>
  <si>
    <t>FIBROZA</t>
  </si>
  <si>
    <t>LIMFA</t>
  </si>
  <si>
    <t>AMIOTROFIE</t>
  </si>
  <si>
    <t>TALASEMIE</t>
  </si>
  <si>
    <t>TESTE COPII</t>
  </si>
  <si>
    <t>TESTE ADULTI</t>
  </si>
  <si>
    <t xml:space="preserve">TOTAL </t>
  </si>
  <si>
    <t>Intocmit,</t>
  </si>
  <si>
    <t>Ec.V.Marinas</t>
  </si>
  <si>
    <t>PLATI FARMACII IANUARIE 2023</t>
  </si>
  <si>
    <t>AUG.SEPT.2022</t>
  </si>
  <si>
    <t>SEPT.OCT.2022</t>
  </si>
  <si>
    <t>NOV.2022</t>
  </si>
  <si>
    <t>PLATI FARMACII FEBRUARIE 2023</t>
  </si>
  <si>
    <t>OCT.2022</t>
  </si>
  <si>
    <t>DEC.2022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</si>
</sst>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1" fillId="0" borderId="8" xfId="0" applyNumberFormat="1" applyFont="1" applyBorder="1"/>
    <xf numFmtId="4" fontId="2" fillId="0" borderId="8" xfId="0" applyNumberFormat="1" applyFont="1" applyBorder="1" applyAlignment="1">
      <alignment vertical="top"/>
    </xf>
    <xf numFmtId="0" fontId="2" fillId="0" borderId="8" xfId="0" applyFont="1" applyBorder="1"/>
    <xf numFmtId="4" fontId="2" fillId="0" borderId="8" xfId="0" applyNumberFormat="1" applyFont="1" applyBorder="1" applyAlignment="1">
      <alignment vertical="top" wrapText="1"/>
    </xf>
    <xf numFmtId="0" fontId="1" fillId="0" borderId="8" xfId="0" applyFont="1" applyBorder="1"/>
    <xf numFmtId="4" fontId="2" fillId="0" borderId="9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/>
    <xf numFmtId="4" fontId="2" fillId="0" borderId="10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38"/>
  <sheetViews>
    <sheetView workbookViewId="0">
      <selection activeCell="Y20" sqref="Y20"/>
    </sheetView>
  </sheetViews>
  <sheetFormatPr defaultRowHeight="15" x14ac:dyDescent="0.25"/>
  <cols>
    <col min="1" max="1" width="12.5703125" customWidth="1"/>
    <col min="2" max="2" width="11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0.8554687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25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26</v>
      </c>
      <c r="B10" s="4">
        <f>7747772.02+8290706.89</f>
        <v>16038478.91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28</v>
      </c>
      <c r="B11" s="14"/>
      <c r="C11" s="15">
        <v>204946.39000000004</v>
      </c>
      <c r="D11" s="16"/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27</v>
      </c>
      <c r="B12" s="14"/>
      <c r="C12" s="10"/>
      <c r="D12" s="16">
        <f>1671588.84+57874.31+45565.36</f>
        <v>1775028.5100000002</v>
      </c>
      <c r="E12" s="17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27</v>
      </c>
      <c r="B13" s="14"/>
      <c r="C13" s="10"/>
      <c r="D13" s="16"/>
      <c r="E13" s="17">
        <f>1922825.09+1774977.25</f>
        <v>3697802.34</v>
      </c>
      <c r="F13" s="12">
        <f>236727.34+236672.06</f>
        <v>473399.4</v>
      </c>
      <c r="G13" s="12">
        <f>994525.62+1041782.72</f>
        <v>2036308.3399999999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27</v>
      </c>
      <c r="B14" s="14"/>
      <c r="C14" s="10"/>
      <c r="D14" s="16"/>
      <c r="E14" s="17"/>
      <c r="F14" s="12"/>
      <c r="G14" s="12"/>
      <c r="H14" s="12"/>
      <c r="I14" s="12">
        <f>1032230.01+1290838.74</f>
        <v>2323068.75</v>
      </c>
      <c r="J14" s="12">
        <f>334724.88+336918.63</f>
        <v>671643.51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27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f>4527.32+4532.68</f>
        <v>9060</v>
      </c>
      <c r="L15" s="12">
        <f>79415.55+39464.74</f>
        <v>118880.29000000001</v>
      </c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27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>
        <f>19281.12+3169.44+150715.54+9564.31</f>
        <v>182730.41</v>
      </c>
      <c r="N16" s="12">
        <f>2023.9+2023.9</f>
        <v>4047.8</v>
      </c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27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/>
      <c r="O17" s="12">
        <f>131575.04+120880.92</f>
        <v>252455.96000000002</v>
      </c>
      <c r="P17" s="12">
        <v>20273.3</v>
      </c>
      <c r="Q17" s="12"/>
      <c r="R17" s="12"/>
      <c r="S17" s="12"/>
      <c r="T17" s="12"/>
      <c r="U17" s="13"/>
    </row>
    <row r="18" spans="1:21" x14ac:dyDescent="0.25">
      <c r="A18" s="8" t="s">
        <v>27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f>2080.6+2080.6</f>
        <v>4161.2</v>
      </c>
      <c r="R18" s="20">
        <f>132372.51+264745.02</f>
        <v>397117.53</v>
      </c>
      <c r="S18" s="20"/>
      <c r="T18" s="20"/>
      <c r="U18" s="21"/>
    </row>
    <row r="19" spans="1:21" x14ac:dyDescent="0.25">
      <c r="A19" s="8" t="s">
        <v>27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>
        <f>50964.95+47818.12</f>
        <v>98783.07</v>
      </c>
      <c r="T19" s="18"/>
      <c r="U19" s="22"/>
    </row>
    <row r="20" spans="1:21" ht="15.75" thickBot="1" x14ac:dyDescent="0.3">
      <c r="A20" s="8" t="s">
        <v>27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f>2880+4560</f>
        <v>7440</v>
      </c>
      <c r="U20" s="21">
        <f>137374.8+138263.22</f>
        <v>275638.02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</f>
        <v>16038478.91</v>
      </c>
      <c r="C28" s="26">
        <f>SUM(C11:C27)</f>
        <v>204946.39000000004</v>
      </c>
      <c r="D28" s="26">
        <f>SUM(D10:D27)</f>
        <v>1775028.5100000002</v>
      </c>
      <c r="E28" s="26">
        <f>SUM(E10:E27)</f>
        <v>3697802.34</v>
      </c>
      <c r="F28" s="26">
        <f>SUM(F10:F27)</f>
        <v>473399.4</v>
      </c>
      <c r="G28" s="26">
        <f>SUM(G10:G27)</f>
        <v>2036308.3399999999</v>
      </c>
      <c r="H28" s="6">
        <f>E28+F28+G28</f>
        <v>6207510.0800000001</v>
      </c>
      <c r="I28" s="6">
        <f t="shared" ref="I28:P28" si="0">SUM(I10:I27)</f>
        <v>2323068.75</v>
      </c>
      <c r="J28" s="6">
        <f t="shared" si="0"/>
        <v>671643.51</v>
      </c>
      <c r="K28" s="6">
        <f>SUM(K10:K27)</f>
        <v>9060</v>
      </c>
      <c r="L28" s="6">
        <f t="shared" si="0"/>
        <v>118880.29000000001</v>
      </c>
      <c r="M28" s="6">
        <f t="shared" si="0"/>
        <v>182730.41</v>
      </c>
      <c r="N28" s="6">
        <f t="shared" si="0"/>
        <v>4047.8</v>
      </c>
      <c r="O28" s="6">
        <f t="shared" si="0"/>
        <v>252455.96000000002</v>
      </c>
      <c r="P28" s="6">
        <f t="shared" si="0"/>
        <v>20273.3</v>
      </c>
      <c r="Q28" s="6">
        <f>SUM(Q18:Q27)</f>
        <v>4161.2</v>
      </c>
      <c r="R28" s="6">
        <f>SUM(R10:R27)</f>
        <v>397117.53</v>
      </c>
      <c r="S28" s="6">
        <f>SUM(S10:S27)</f>
        <v>98783.07</v>
      </c>
      <c r="T28" s="6">
        <f>SUM(T10:T27)</f>
        <v>7440</v>
      </c>
      <c r="U28" s="7">
        <f>SUM(U10:U27)</f>
        <v>275638.02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932E-3A62-4814-AFDF-1C66C465E615}">
  <dimension ref="A3:U38"/>
  <sheetViews>
    <sheetView tabSelected="1" workbookViewId="0">
      <selection activeCell="Y29" sqref="Y29"/>
    </sheetView>
  </sheetViews>
  <sheetFormatPr defaultRowHeight="15" x14ac:dyDescent="0.25"/>
  <cols>
    <col min="1" max="1" width="12.5703125" customWidth="1"/>
    <col min="2" max="2" width="11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3.285156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29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30</v>
      </c>
      <c r="B10" s="4">
        <v>8287612.6299999999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31</v>
      </c>
      <c r="B11" s="14"/>
      <c r="C11" s="15">
        <v>184972.45</v>
      </c>
      <c r="D11" s="16">
        <f>63605.69+966628.45+50885.27</f>
        <v>1081119.4099999999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28</v>
      </c>
      <c r="B12" s="14"/>
      <c r="C12" s="10"/>
      <c r="D12" s="16"/>
      <c r="E12" s="17">
        <v>2021809.82</v>
      </c>
      <c r="F12" s="12">
        <v>249901.42</v>
      </c>
      <c r="G12" s="12">
        <v>1050774.69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28</v>
      </c>
      <c r="B13" s="14"/>
      <c r="C13" s="10"/>
      <c r="D13" s="16"/>
      <c r="E13" s="17"/>
      <c r="F13" s="12"/>
      <c r="G13" s="12"/>
      <c r="H13" s="12"/>
      <c r="I13" s="12">
        <v>1149265.32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28</v>
      </c>
      <c r="B14" s="14"/>
      <c r="C14" s="10"/>
      <c r="D14" s="16"/>
      <c r="E14" s="17"/>
      <c r="F14" s="12"/>
      <c r="G14" s="12"/>
      <c r="H14" s="12"/>
      <c r="I14" s="12"/>
      <c r="J14" s="12">
        <v>250337.48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28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v>0</v>
      </c>
      <c r="L15" s="12">
        <v>57173.26</v>
      </c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28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>
        <f>84766.18+154163.26</f>
        <v>238929.44</v>
      </c>
      <c r="N16" s="12"/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28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>
        <v>2428.67</v>
      </c>
      <c r="O17" s="12">
        <v>142593.72</v>
      </c>
      <c r="P17" s="12">
        <v>10136.65</v>
      </c>
      <c r="Q17" s="12"/>
      <c r="R17" s="12"/>
      <c r="S17" s="12"/>
      <c r="T17" s="12"/>
      <c r="U17" s="13"/>
    </row>
    <row r="18" spans="1:21" x14ac:dyDescent="0.25">
      <c r="A18" s="8" t="s">
        <v>28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v>2080.6</v>
      </c>
      <c r="R18" s="20"/>
      <c r="S18" s="20"/>
      <c r="T18" s="20"/>
      <c r="U18" s="21"/>
    </row>
    <row r="19" spans="1:21" x14ac:dyDescent="0.25">
      <c r="A19" s="8" t="s">
        <v>28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>
        <v>264745.02</v>
      </c>
      <c r="S19" s="18">
        <v>39198.54</v>
      </c>
      <c r="T19" s="18"/>
      <c r="U19" s="22"/>
    </row>
    <row r="20" spans="1:21" ht="15.75" thickBot="1" x14ac:dyDescent="0.3">
      <c r="A20" s="8" t="s">
        <v>28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4440</v>
      </c>
      <c r="U20" s="21">
        <v>143834.4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</f>
        <v>8287612.6299999999</v>
      </c>
      <c r="C28" s="26">
        <f>SUM(C11:C27)</f>
        <v>184972.45</v>
      </c>
      <c r="D28" s="26">
        <f>SUM(D10:D27)</f>
        <v>1081119.4099999999</v>
      </c>
      <c r="E28" s="26">
        <f>SUM(E10:E27)</f>
        <v>2021809.82</v>
      </c>
      <c r="F28" s="26">
        <f>SUM(F10:F27)</f>
        <v>249901.42</v>
      </c>
      <c r="G28" s="26">
        <f>SUM(G10:G27)</f>
        <v>1050774.69</v>
      </c>
      <c r="H28" s="6">
        <f>E28+F28+G28</f>
        <v>3322485.93</v>
      </c>
      <c r="I28" s="6">
        <f t="shared" ref="I28:P28" si="0">SUM(I10:I27)</f>
        <v>1149265.32</v>
      </c>
      <c r="J28" s="6">
        <f t="shared" si="0"/>
        <v>250337.48</v>
      </c>
      <c r="K28" s="6">
        <f>SUM(K10:K27)</f>
        <v>0</v>
      </c>
      <c r="L28" s="6">
        <f t="shared" si="0"/>
        <v>57173.26</v>
      </c>
      <c r="M28" s="6">
        <f t="shared" si="0"/>
        <v>238929.44</v>
      </c>
      <c r="N28" s="6">
        <f t="shared" si="0"/>
        <v>2428.67</v>
      </c>
      <c r="O28" s="6">
        <f t="shared" si="0"/>
        <v>142593.72</v>
      </c>
      <c r="P28" s="6">
        <f t="shared" si="0"/>
        <v>10136.65</v>
      </c>
      <c r="Q28" s="6">
        <f>SUM(Q18:Q27)</f>
        <v>2080.6</v>
      </c>
      <c r="R28" s="6">
        <f>SUM(R10:R27)</f>
        <v>264745.02</v>
      </c>
      <c r="S28" s="6">
        <f>SUM(S10:S27)</f>
        <v>39198.54</v>
      </c>
      <c r="T28" s="6">
        <f>SUM(T10:T27)</f>
        <v>4440</v>
      </c>
      <c r="U28" s="7">
        <f>SUM(U10:U27)</f>
        <v>143834.4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IANUARIE 2023</vt:lpstr>
      <vt:lpstr>FEBRUARIE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2023-02-01T11:09:29Z</cp:lastPrinted>
  <dcterms:created xsi:type="dcterms:W3CDTF">2015-06-05T18:19:34Z</dcterms:created>
  <dcterms:modified xsi:type="dcterms:W3CDTF">2023-03-01T07:24:04Z</dcterms:modified>
</cp:coreProperties>
</file>