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cuments\farmacii 2023\PLATI 2023\"/>
    </mc:Choice>
  </mc:AlternateContent>
  <xr:revisionPtr revIDLastSave="0" documentId="13_ncr:1_{10ED2F55-C9B7-4A49-A6B1-461FF81C69E7}" xr6:coauthVersionLast="47" xr6:coauthVersionMax="47" xr10:uidLastSave="{00000000-0000-0000-0000-000000000000}"/>
  <bookViews>
    <workbookView xWindow="-120" yWindow="-120" windowWidth="29040" windowHeight="15840" firstSheet="3" activeTab="4" xr2:uid="{00000000-000D-0000-FFFF-FFFF00000000}"/>
  </bookViews>
  <sheets>
    <sheet name="IANUARIE 2023" sheetId="1" r:id="rId1"/>
    <sheet name="FEBRUARIE 2023 " sheetId="2" r:id="rId2"/>
    <sheet name="MARTIE 2023  " sheetId="3" r:id="rId3"/>
    <sheet name="APRILIE 2023 " sheetId="4" r:id="rId4"/>
    <sheet name="MAI 2023 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5" l="1"/>
  <c r="B28" i="5"/>
  <c r="N15" i="5"/>
  <c r="C11" i="5"/>
  <c r="V28" i="5" l="1"/>
  <c r="U28" i="5"/>
  <c r="T28" i="5"/>
  <c r="S28" i="5"/>
  <c r="R28" i="5"/>
  <c r="Q28" i="5"/>
  <c r="P28" i="5"/>
  <c r="O28" i="5"/>
  <c r="M28" i="5"/>
  <c r="L28" i="5"/>
  <c r="K28" i="5"/>
  <c r="J28" i="5"/>
  <c r="H28" i="5"/>
  <c r="G28" i="5"/>
  <c r="F28" i="5"/>
  <c r="C28" i="5"/>
  <c r="N28" i="5"/>
  <c r="D28" i="5"/>
  <c r="Q28" i="4"/>
  <c r="H34" i="4"/>
  <c r="M15" i="4"/>
  <c r="D11" i="4"/>
  <c r="I28" i="5" l="1"/>
  <c r="U28" i="4"/>
  <c r="T28" i="4"/>
  <c r="S28" i="4"/>
  <c r="R28" i="4"/>
  <c r="P28" i="4"/>
  <c r="O28" i="4"/>
  <c r="N28" i="4"/>
  <c r="L28" i="4"/>
  <c r="K28" i="4"/>
  <c r="J28" i="4"/>
  <c r="I28" i="4"/>
  <c r="G28" i="4"/>
  <c r="F28" i="4"/>
  <c r="E28" i="4"/>
  <c r="C28" i="4"/>
  <c r="B28" i="4"/>
  <c r="M28" i="4"/>
  <c r="D28" i="4"/>
  <c r="B28" i="3"/>
  <c r="H28" i="4" l="1"/>
  <c r="D11" i="3"/>
  <c r="M16" i="3" l="1"/>
  <c r="U28" i="3"/>
  <c r="T28" i="3"/>
  <c r="S28" i="3"/>
  <c r="R28" i="3"/>
  <c r="Q28" i="3"/>
  <c r="P28" i="3"/>
  <c r="O28" i="3"/>
  <c r="N28" i="3"/>
  <c r="L28" i="3"/>
  <c r="K28" i="3"/>
  <c r="J28" i="3"/>
  <c r="I28" i="3"/>
  <c r="G28" i="3"/>
  <c r="F28" i="3"/>
  <c r="E28" i="3"/>
  <c r="C28" i="3"/>
  <c r="M28" i="3"/>
  <c r="D28" i="3"/>
  <c r="D11" i="2"/>
  <c r="H28" i="3" l="1"/>
  <c r="M16" i="2"/>
  <c r="P28" i="2" l="1"/>
  <c r="O28" i="2"/>
  <c r="N28" i="2"/>
  <c r="K28" i="2"/>
  <c r="J28" i="2"/>
  <c r="G28" i="2"/>
  <c r="F28" i="2"/>
  <c r="C28" i="2"/>
  <c r="B28" i="2"/>
  <c r="U28" i="2"/>
  <c r="T28" i="2"/>
  <c r="S28" i="2"/>
  <c r="R28" i="2"/>
  <c r="Q28" i="2"/>
  <c r="M28" i="2"/>
  <c r="L28" i="2"/>
  <c r="I28" i="2"/>
  <c r="E28" i="2"/>
  <c r="D28" i="2"/>
  <c r="F13" i="1"/>
  <c r="H28" i="2" l="1"/>
  <c r="U20" i="1"/>
  <c r="T20" i="1"/>
  <c r="S19" i="1"/>
  <c r="S28" i="1" s="1"/>
  <c r="Q28" i="1"/>
  <c r="R18" i="1"/>
  <c r="R28" i="1" s="1"/>
  <c r="Q18" i="1"/>
  <c r="O17" i="1"/>
  <c r="O28" i="1" s="1"/>
  <c r="N16" i="1"/>
  <c r="N28" i="1" s="1"/>
  <c r="M16" i="1"/>
  <c r="M28" i="1" s="1"/>
  <c r="L15" i="1"/>
  <c r="L28" i="1" s="1"/>
  <c r="K15" i="1"/>
  <c r="K28" i="1" s="1"/>
  <c r="J14" i="1"/>
  <c r="J28" i="1" s="1"/>
  <c r="I14" i="1"/>
  <c r="I28" i="1" s="1"/>
  <c r="G13" i="1"/>
  <c r="G28" i="1"/>
  <c r="D12" i="1"/>
  <c r="E13" i="1"/>
  <c r="E28" i="1" s="1"/>
  <c r="B10" i="1"/>
  <c r="U28" i="1"/>
  <c r="T28" i="1"/>
  <c r="P28" i="1"/>
  <c r="F28" i="1"/>
  <c r="B28" i="1"/>
  <c r="D28" i="1"/>
  <c r="C28" i="1"/>
  <c r="H28" i="1" l="1"/>
</calcChain>
</file>

<file path=xl/sharedStrings.xml><?xml version="1.0" encoding="utf-8"?>
<sst xmlns="http://schemas.openxmlformats.org/spreadsheetml/2006/main" count="186" uniqueCount="38">
  <si>
    <t>CASA DE ASIGURARI DE SANATATE OLT</t>
  </si>
  <si>
    <t>LUNA pentru care s-a platit</t>
  </si>
  <si>
    <t>COMP.+GRATUIT</t>
  </si>
  <si>
    <t>PENSMS 40%</t>
  </si>
  <si>
    <t>CV COMP.SI GRATUIT</t>
  </si>
  <si>
    <t>ADO</t>
  </si>
  <si>
    <t>INSULINA</t>
  </si>
  <si>
    <t>MIXT</t>
  </si>
  <si>
    <t>TOTAL DIABET</t>
  </si>
  <si>
    <t>ONCOLOGIE ACTV.CRT.</t>
  </si>
  <si>
    <t>ONCOLOGIE COST-VOLUM</t>
  </si>
  <si>
    <t>MUCOVISCIDOZA CV</t>
  </si>
  <si>
    <t>POSTTRANSPLANT</t>
  </si>
  <si>
    <t>MUCOVISCIDOZA</t>
  </si>
  <si>
    <t>SCLEROZA</t>
  </si>
  <si>
    <t>ANGIOEDEM</t>
  </si>
  <si>
    <t>FIBROZA</t>
  </si>
  <si>
    <t>LIMFA</t>
  </si>
  <si>
    <t>AMIOTROFIE</t>
  </si>
  <si>
    <t>TALASEMIE</t>
  </si>
  <si>
    <t>TESTE COPII</t>
  </si>
  <si>
    <t>TESTE ADULTI</t>
  </si>
  <si>
    <t xml:space="preserve">TOTAL </t>
  </si>
  <si>
    <t>Intocmit,</t>
  </si>
  <si>
    <t>Ec.V.Marinas</t>
  </si>
  <si>
    <t>PLATI FARMACII IANUARIE 2023</t>
  </si>
  <si>
    <t>AUG.SEPT.2022</t>
  </si>
  <si>
    <t>SEPT.OCT.2022</t>
  </si>
  <si>
    <t>NOV.2022</t>
  </si>
  <si>
    <t>PLATI FARMACII FEBRUARIE 2023</t>
  </si>
  <si>
    <t>OCT.2022</t>
  </si>
  <si>
    <t>DEC.2022</t>
  </si>
  <si>
    <t>PLATI FARMACII MARTIE 2023</t>
  </si>
  <si>
    <t>IAN.2023</t>
  </si>
  <si>
    <t>PLATI FARMACII APRILIE 2023</t>
  </si>
  <si>
    <t>PLATI FARMACII MAI 2023</t>
  </si>
  <si>
    <t>FEBR.2023</t>
  </si>
  <si>
    <t>UCRAINA C+G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</si>
</sst>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1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" fontId="1" fillId="0" borderId="8" xfId="0" applyNumberFormat="1" applyFont="1" applyBorder="1"/>
    <xf numFmtId="4" fontId="2" fillId="0" borderId="8" xfId="0" applyNumberFormat="1" applyFont="1" applyBorder="1" applyAlignment="1">
      <alignment vertical="top"/>
    </xf>
    <xf numFmtId="0" fontId="2" fillId="0" borderId="8" xfId="0" applyFont="1" applyBorder="1"/>
    <xf numFmtId="4" fontId="2" fillId="0" borderId="8" xfId="0" applyNumberFormat="1" applyFont="1" applyBorder="1" applyAlignment="1">
      <alignment vertical="top" wrapText="1"/>
    </xf>
    <xf numFmtId="0" fontId="1" fillId="0" borderId="8" xfId="0" applyFont="1" applyBorder="1"/>
    <xf numFmtId="4" fontId="2" fillId="0" borderId="9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/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38"/>
  <sheetViews>
    <sheetView workbookViewId="0">
      <selection activeCell="Y20" sqref="Y20"/>
    </sheetView>
  </sheetViews>
  <sheetFormatPr defaultRowHeight="15" x14ac:dyDescent="0.25"/>
  <cols>
    <col min="1" max="1" width="12.5703125" customWidth="1"/>
    <col min="2" max="2" width="11.140625" customWidth="1"/>
    <col min="3" max="3" width="8.7109375" customWidth="1"/>
    <col min="4" max="4" width="10.28515625" customWidth="1"/>
    <col min="5" max="5" width="10.42578125" customWidth="1"/>
    <col min="6" max="6" width="8.7109375" customWidth="1"/>
    <col min="7" max="7" width="10.28515625" customWidth="1"/>
    <col min="8" max="8" width="10.85546875" customWidth="1"/>
    <col min="9" max="9" width="9.85546875" customWidth="1"/>
    <col min="10" max="10" width="8.5703125" customWidth="1"/>
    <col min="11" max="11" width="8.140625" customWidth="1"/>
    <col min="12" max="12" width="8.7109375" customWidth="1"/>
    <col min="13" max="13" width="9" customWidth="1"/>
    <col min="14" max="14" width="7" customWidth="1"/>
    <col min="15" max="15" width="8.7109375" customWidth="1"/>
    <col min="16" max="16" width="7.5703125" customWidth="1"/>
    <col min="17" max="17" width="7.140625" customWidth="1"/>
    <col min="18" max="18" width="8.42578125" customWidth="1"/>
    <col min="19" max="19" width="7.5703125" customWidth="1"/>
    <col min="20" max="20" width="6.85546875" customWidth="1"/>
    <col min="21" max="21" width="8.570312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3"/>
      <c r="C5" s="4" t="s">
        <v>25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20</v>
      </c>
      <c r="U9" s="7" t="s">
        <v>21</v>
      </c>
    </row>
    <row r="10" spans="1:21" x14ac:dyDescent="0.25">
      <c r="A10" s="8" t="s">
        <v>26</v>
      </c>
      <c r="B10" s="4">
        <f>7747772.02+8290706.89</f>
        <v>16038478.91</v>
      </c>
      <c r="C10" s="9"/>
      <c r="D10" s="10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x14ac:dyDescent="0.25">
      <c r="A11" s="8" t="s">
        <v>28</v>
      </c>
      <c r="B11" s="14"/>
      <c r="C11" s="15">
        <v>204946.39000000004</v>
      </c>
      <c r="D11" s="16"/>
      <c r="E11" s="1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x14ac:dyDescent="0.25">
      <c r="A12" s="8" t="s">
        <v>27</v>
      </c>
      <c r="B12" s="14"/>
      <c r="C12" s="10"/>
      <c r="D12" s="16">
        <f>1671588.84+57874.31+45565.36</f>
        <v>1775028.5100000002</v>
      </c>
      <c r="E12" s="1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1" x14ac:dyDescent="0.25">
      <c r="A13" s="8" t="s">
        <v>27</v>
      </c>
      <c r="B13" s="14"/>
      <c r="C13" s="10"/>
      <c r="D13" s="16"/>
      <c r="E13" s="17">
        <f>1922825.09+1774977.25</f>
        <v>3697802.34</v>
      </c>
      <c r="F13" s="12">
        <f>236727.34+236672.06</f>
        <v>473399.4</v>
      </c>
      <c r="G13" s="12">
        <f>994525.62+1041782.72</f>
        <v>2036308.3399999999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1:21" x14ac:dyDescent="0.25">
      <c r="A14" s="8" t="s">
        <v>27</v>
      </c>
      <c r="B14" s="14"/>
      <c r="C14" s="10"/>
      <c r="D14" s="16"/>
      <c r="E14" s="17"/>
      <c r="F14" s="12"/>
      <c r="G14" s="12"/>
      <c r="H14" s="12"/>
      <c r="I14" s="12">
        <f>1032230.01+1290838.74</f>
        <v>2323068.75</v>
      </c>
      <c r="J14" s="12">
        <f>334724.88+336918.63</f>
        <v>671643.51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1:21" x14ac:dyDescent="0.25">
      <c r="A15" s="8" t="s">
        <v>27</v>
      </c>
      <c r="B15" s="14"/>
      <c r="C15" s="10"/>
      <c r="D15" s="16"/>
      <c r="E15" s="17"/>
      <c r="F15" s="12"/>
      <c r="G15" s="12"/>
      <c r="H15" s="12"/>
      <c r="I15" s="12"/>
      <c r="J15" s="12"/>
      <c r="K15" s="12">
        <f>4527.32+4532.68</f>
        <v>9060</v>
      </c>
      <c r="L15" s="12">
        <f>79415.55+39464.74</f>
        <v>118880.29000000001</v>
      </c>
      <c r="M15" s="12"/>
      <c r="N15" s="12"/>
      <c r="O15" s="12"/>
      <c r="P15" s="12"/>
      <c r="Q15" s="12"/>
      <c r="R15" s="12"/>
      <c r="S15" s="12"/>
      <c r="T15" s="12"/>
      <c r="U15" s="13"/>
    </row>
    <row r="16" spans="1:21" x14ac:dyDescent="0.25">
      <c r="A16" s="8" t="s">
        <v>27</v>
      </c>
      <c r="B16" s="14"/>
      <c r="C16" s="10"/>
      <c r="D16" s="15"/>
      <c r="E16" s="17"/>
      <c r="F16" s="12"/>
      <c r="G16" s="12"/>
      <c r="H16" s="12"/>
      <c r="I16" s="12"/>
      <c r="J16" s="12"/>
      <c r="K16" s="12"/>
      <c r="L16" s="12"/>
      <c r="M16" s="12">
        <f>19281.12+3169.44+150715.54+9564.31</f>
        <v>182730.41</v>
      </c>
      <c r="N16" s="12">
        <f>2023.9+2023.9</f>
        <v>4047.8</v>
      </c>
      <c r="O16" s="12"/>
      <c r="P16" s="12"/>
      <c r="Q16" s="12"/>
      <c r="R16" s="12"/>
      <c r="S16" s="12"/>
      <c r="T16" s="12"/>
      <c r="U16" s="13"/>
    </row>
    <row r="17" spans="1:21" x14ac:dyDescent="0.25">
      <c r="A17" s="8" t="s">
        <v>27</v>
      </c>
      <c r="B17" s="14"/>
      <c r="C17" s="10"/>
      <c r="D17" s="15"/>
      <c r="E17" s="18"/>
      <c r="F17" s="1"/>
      <c r="G17" s="12"/>
      <c r="H17" s="12"/>
      <c r="I17" s="12"/>
      <c r="J17" s="12"/>
      <c r="K17" s="12"/>
      <c r="L17" s="12"/>
      <c r="M17" s="12"/>
      <c r="N17" s="12"/>
      <c r="O17" s="12">
        <f>131575.04+120880.92</f>
        <v>252455.96000000002</v>
      </c>
      <c r="P17" s="12">
        <v>20273.3</v>
      </c>
      <c r="Q17" s="12"/>
      <c r="R17" s="12"/>
      <c r="S17" s="12"/>
      <c r="T17" s="12"/>
      <c r="U17" s="13"/>
    </row>
    <row r="18" spans="1:21" x14ac:dyDescent="0.25">
      <c r="A18" s="8" t="s">
        <v>27</v>
      </c>
      <c r="B18" s="14"/>
      <c r="C18" s="10"/>
      <c r="D18" s="15"/>
      <c r="E18" s="18"/>
      <c r="F18" s="19"/>
      <c r="G18" s="12"/>
      <c r="H18" s="12"/>
      <c r="I18" s="12"/>
      <c r="J18" s="20"/>
      <c r="K18" s="20"/>
      <c r="L18" s="20"/>
      <c r="M18" s="20"/>
      <c r="N18" s="20"/>
      <c r="O18" s="20"/>
      <c r="P18" s="20"/>
      <c r="Q18" s="20">
        <f>2080.6+2080.6</f>
        <v>4161.2</v>
      </c>
      <c r="R18" s="20">
        <f>132372.51+264745.02</f>
        <v>397117.53</v>
      </c>
      <c r="S18" s="20"/>
      <c r="T18" s="20"/>
      <c r="U18" s="21"/>
    </row>
    <row r="19" spans="1:21" x14ac:dyDescent="0.25">
      <c r="A19" s="8" t="s">
        <v>27</v>
      </c>
      <c r="B19" s="14"/>
      <c r="C19" s="10"/>
      <c r="D19" s="15"/>
      <c r="E19" s="17"/>
      <c r="F19" s="17"/>
      <c r="G19" s="12"/>
      <c r="H19" s="12"/>
      <c r="I19" s="12"/>
      <c r="J19" s="18"/>
      <c r="K19" s="18"/>
      <c r="L19" s="18"/>
      <c r="M19" s="18"/>
      <c r="N19" s="18"/>
      <c r="O19" s="18"/>
      <c r="P19" s="18"/>
      <c r="Q19" s="18"/>
      <c r="R19" s="18"/>
      <c r="S19" s="18">
        <f>50964.95+47818.12</f>
        <v>98783.07</v>
      </c>
      <c r="T19" s="18"/>
      <c r="U19" s="22"/>
    </row>
    <row r="20" spans="1:21" ht="15.75" thickBot="1" x14ac:dyDescent="0.3">
      <c r="A20" s="8" t="s">
        <v>27</v>
      </c>
      <c r="B20" s="14"/>
      <c r="C20" s="10"/>
      <c r="D20" s="15"/>
      <c r="E20" s="17"/>
      <c r="F20" s="12"/>
      <c r="G20" s="12"/>
      <c r="H20" s="12"/>
      <c r="I20" s="12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f>2880+4560</f>
        <v>7440</v>
      </c>
      <c r="U20" s="21">
        <f>137374.8+138263.22</f>
        <v>275638.02</v>
      </c>
    </row>
    <row r="21" spans="1:21" ht="15.75" hidden="1" thickBot="1" x14ac:dyDescent="0.3">
      <c r="A21" s="8"/>
      <c r="B21" s="15"/>
      <c r="C21" s="15"/>
      <c r="D21" s="15"/>
      <c r="E21" s="17"/>
      <c r="F21" s="20"/>
      <c r="G21" s="20"/>
      <c r="H21" s="20"/>
      <c r="I21" s="20"/>
      <c r="J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ht="15.75" hidden="1" thickBot="1" x14ac:dyDescent="0.3">
      <c r="A22" s="8"/>
      <c r="B22" s="15"/>
      <c r="C22" s="15"/>
      <c r="D22" s="15"/>
      <c r="E22" s="1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ht="15.75" hidden="1" thickBot="1" x14ac:dyDescent="0.3">
      <c r="A23" s="8"/>
      <c r="B23" s="15"/>
      <c r="C23" s="15"/>
      <c r="D23" s="15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15.75" hidden="1" thickBot="1" x14ac:dyDescent="0.3">
      <c r="A24" s="8"/>
      <c r="B24" s="15"/>
      <c r="C24" s="15"/>
      <c r="D24" s="15"/>
      <c r="E24" s="14"/>
      <c r="F24" s="18"/>
      <c r="G24" s="18"/>
      <c r="H24" s="20"/>
      <c r="I24" s="20"/>
      <c r="J24" s="20"/>
      <c r="K24" s="20"/>
      <c r="L24" s="20"/>
      <c r="M24" s="20"/>
      <c r="N24" s="1"/>
      <c r="O24" s="20"/>
      <c r="P24" s="20"/>
      <c r="Q24" s="20"/>
      <c r="R24" s="20"/>
      <c r="S24" s="20"/>
      <c r="T24" s="20"/>
      <c r="U24" s="21"/>
    </row>
    <row r="25" spans="1:21" ht="15.75" hidden="1" thickBot="1" x14ac:dyDescent="0.3">
      <c r="A25" s="8"/>
      <c r="B25" s="15"/>
      <c r="C25" s="15"/>
      <c r="D25" s="15"/>
      <c r="E25" s="17"/>
      <c r="F25" s="20"/>
      <c r="G25" s="20"/>
      <c r="H25" s="20"/>
      <c r="I25" s="1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15.75" hidden="1" thickBot="1" x14ac:dyDescent="0.3">
      <c r="A26" s="8"/>
      <c r="B26" s="15"/>
      <c r="C26" s="15"/>
      <c r="D26" s="15"/>
      <c r="E26" s="17"/>
      <c r="F26" s="17"/>
      <c r="G26" s="17"/>
      <c r="H26" s="20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3"/>
    </row>
    <row r="27" spans="1:21" ht="15.75" hidden="1" thickBot="1" x14ac:dyDescent="0.3">
      <c r="A27" s="8"/>
      <c r="B27" s="15"/>
      <c r="C27" s="15"/>
      <c r="D27" s="15"/>
      <c r="E27" s="17"/>
      <c r="F27" s="17"/>
      <c r="G27" s="17"/>
      <c r="H27" s="2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</row>
    <row r="28" spans="1:21" ht="15.75" thickBot="1" x14ac:dyDescent="0.3">
      <c r="A28" s="24" t="s">
        <v>22</v>
      </c>
      <c r="B28" s="25">
        <f>SUM(B10:B27)</f>
        <v>16038478.91</v>
      </c>
      <c r="C28" s="26">
        <f>SUM(C11:C27)</f>
        <v>204946.39000000004</v>
      </c>
      <c r="D28" s="26">
        <f>SUM(D10:D27)</f>
        <v>1775028.5100000002</v>
      </c>
      <c r="E28" s="26">
        <f>SUM(E10:E27)</f>
        <v>3697802.34</v>
      </c>
      <c r="F28" s="26">
        <f>SUM(F10:F27)</f>
        <v>473399.4</v>
      </c>
      <c r="G28" s="26">
        <f>SUM(G10:G27)</f>
        <v>2036308.3399999999</v>
      </c>
      <c r="H28" s="6">
        <f>E28+F28+G28</f>
        <v>6207510.0800000001</v>
      </c>
      <c r="I28" s="6">
        <f t="shared" ref="I28:P28" si="0">SUM(I10:I27)</f>
        <v>2323068.75</v>
      </c>
      <c r="J28" s="6">
        <f t="shared" si="0"/>
        <v>671643.51</v>
      </c>
      <c r="K28" s="6">
        <f>SUM(K10:K27)</f>
        <v>9060</v>
      </c>
      <c r="L28" s="6">
        <f t="shared" si="0"/>
        <v>118880.29000000001</v>
      </c>
      <c r="M28" s="6">
        <f t="shared" si="0"/>
        <v>182730.41</v>
      </c>
      <c r="N28" s="6">
        <f t="shared" si="0"/>
        <v>4047.8</v>
      </c>
      <c r="O28" s="6">
        <f t="shared" si="0"/>
        <v>252455.96000000002</v>
      </c>
      <c r="P28" s="6">
        <f t="shared" si="0"/>
        <v>20273.3</v>
      </c>
      <c r="Q28" s="6">
        <f>SUM(Q18:Q27)</f>
        <v>4161.2</v>
      </c>
      <c r="R28" s="6">
        <f>SUM(R10:R27)</f>
        <v>397117.53</v>
      </c>
      <c r="S28" s="6">
        <f>SUM(S10:S27)</f>
        <v>98783.07</v>
      </c>
      <c r="T28" s="6">
        <f>SUM(T10:T27)</f>
        <v>7440</v>
      </c>
      <c r="U28" s="7">
        <f>SUM(U10:U27)</f>
        <v>275638.02</v>
      </c>
    </row>
    <row r="29" spans="1:2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H30" s="27"/>
    </row>
    <row r="31" spans="1:21" x14ac:dyDescent="0.25">
      <c r="H31" s="27"/>
    </row>
    <row r="32" spans="1:21" x14ac:dyDescent="0.25">
      <c r="E32" s="27"/>
      <c r="H32" s="27"/>
    </row>
    <row r="33" spans="5:15" x14ac:dyDescent="0.25">
      <c r="E33" s="27"/>
      <c r="H33" s="27"/>
      <c r="J33" s="27"/>
      <c r="K33" s="27"/>
    </row>
    <row r="34" spans="5:15" x14ac:dyDescent="0.25">
      <c r="E34" s="27"/>
      <c r="H34" s="27"/>
      <c r="O34" t="s">
        <v>23</v>
      </c>
    </row>
    <row r="35" spans="5:15" x14ac:dyDescent="0.25">
      <c r="H35" s="28"/>
      <c r="O35" t="s">
        <v>24</v>
      </c>
    </row>
    <row r="36" spans="5:15" x14ac:dyDescent="0.25">
      <c r="H36" s="27"/>
    </row>
    <row r="37" spans="5:15" x14ac:dyDescent="0.25">
      <c r="H37" s="27"/>
      <c r="I37" s="28"/>
    </row>
    <row r="38" spans="5:15" x14ac:dyDescent="0.25">
      <c r="E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2932E-3A62-4814-AFDF-1C66C465E615}">
  <dimension ref="A3:U38"/>
  <sheetViews>
    <sheetView workbookViewId="0">
      <selection activeCell="Y29" sqref="Y29"/>
    </sheetView>
  </sheetViews>
  <sheetFormatPr defaultRowHeight="15" x14ac:dyDescent="0.25"/>
  <cols>
    <col min="1" max="1" width="12.5703125" customWidth="1"/>
    <col min="2" max="2" width="11.140625" customWidth="1"/>
    <col min="3" max="3" width="8.7109375" customWidth="1"/>
    <col min="4" max="4" width="10.28515625" customWidth="1"/>
    <col min="5" max="5" width="10.42578125" customWidth="1"/>
    <col min="6" max="6" width="8.7109375" customWidth="1"/>
    <col min="7" max="7" width="10.28515625" customWidth="1"/>
    <col min="8" max="8" width="13.28515625" customWidth="1"/>
    <col min="9" max="9" width="9.85546875" customWidth="1"/>
    <col min="10" max="10" width="8.5703125" customWidth="1"/>
    <col min="11" max="11" width="8.140625" customWidth="1"/>
    <col min="12" max="12" width="8.7109375" customWidth="1"/>
    <col min="13" max="13" width="9" customWidth="1"/>
    <col min="14" max="14" width="7" customWidth="1"/>
    <col min="15" max="15" width="8.7109375" customWidth="1"/>
    <col min="16" max="16" width="7.5703125" customWidth="1"/>
    <col min="17" max="17" width="7.140625" customWidth="1"/>
    <col min="18" max="18" width="8.42578125" customWidth="1"/>
    <col min="19" max="19" width="7.5703125" customWidth="1"/>
    <col min="20" max="20" width="6.85546875" customWidth="1"/>
    <col min="21" max="21" width="8.570312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3"/>
      <c r="C5" s="4" t="s">
        <v>29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20</v>
      </c>
      <c r="U9" s="7" t="s">
        <v>21</v>
      </c>
    </row>
    <row r="10" spans="1:21" x14ac:dyDescent="0.25">
      <c r="A10" s="8" t="s">
        <v>30</v>
      </c>
      <c r="B10" s="4">
        <v>8287612.6299999999</v>
      </c>
      <c r="C10" s="9"/>
      <c r="D10" s="10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x14ac:dyDescent="0.25">
      <c r="A11" s="8" t="s">
        <v>31</v>
      </c>
      <c r="B11" s="14"/>
      <c r="C11" s="15">
        <v>184972.45</v>
      </c>
      <c r="D11" s="16">
        <f>63605.69+966628.45+50885.27</f>
        <v>1081119.4099999999</v>
      </c>
      <c r="E11" s="1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x14ac:dyDescent="0.25">
      <c r="A12" s="8" t="s">
        <v>28</v>
      </c>
      <c r="B12" s="14"/>
      <c r="C12" s="10"/>
      <c r="D12" s="16"/>
      <c r="E12" s="17">
        <v>2021809.82</v>
      </c>
      <c r="F12" s="12">
        <v>249901.42</v>
      </c>
      <c r="G12" s="12">
        <v>1050774.69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1" x14ac:dyDescent="0.25">
      <c r="A13" s="8" t="s">
        <v>28</v>
      </c>
      <c r="B13" s="14"/>
      <c r="C13" s="10"/>
      <c r="D13" s="16"/>
      <c r="E13" s="17"/>
      <c r="F13" s="12"/>
      <c r="G13" s="12"/>
      <c r="H13" s="12"/>
      <c r="I13" s="12">
        <v>1149265.32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1:21" x14ac:dyDescent="0.25">
      <c r="A14" s="8" t="s">
        <v>28</v>
      </c>
      <c r="B14" s="14"/>
      <c r="C14" s="10"/>
      <c r="D14" s="16"/>
      <c r="E14" s="17"/>
      <c r="F14" s="12"/>
      <c r="G14" s="12"/>
      <c r="H14" s="12"/>
      <c r="I14" s="12"/>
      <c r="J14" s="12">
        <v>250337.48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1:21" x14ac:dyDescent="0.25">
      <c r="A15" s="8" t="s">
        <v>28</v>
      </c>
      <c r="B15" s="14"/>
      <c r="C15" s="10"/>
      <c r="D15" s="16"/>
      <c r="E15" s="17"/>
      <c r="F15" s="12"/>
      <c r="G15" s="12"/>
      <c r="H15" s="12"/>
      <c r="I15" s="12"/>
      <c r="J15" s="12"/>
      <c r="K15" s="12">
        <v>0</v>
      </c>
      <c r="L15" s="12">
        <v>57173.26</v>
      </c>
      <c r="M15" s="12"/>
      <c r="N15" s="12"/>
      <c r="O15" s="12"/>
      <c r="P15" s="12"/>
      <c r="Q15" s="12"/>
      <c r="R15" s="12"/>
      <c r="S15" s="12"/>
      <c r="T15" s="12"/>
      <c r="U15" s="13"/>
    </row>
    <row r="16" spans="1:21" x14ac:dyDescent="0.25">
      <c r="A16" s="8" t="s">
        <v>28</v>
      </c>
      <c r="B16" s="14"/>
      <c r="C16" s="10"/>
      <c r="D16" s="15"/>
      <c r="E16" s="17"/>
      <c r="F16" s="12"/>
      <c r="G16" s="12"/>
      <c r="H16" s="12"/>
      <c r="I16" s="12"/>
      <c r="J16" s="12"/>
      <c r="K16" s="12"/>
      <c r="L16" s="12"/>
      <c r="M16" s="12">
        <f>84766.18+154163.26</f>
        <v>238929.44</v>
      </c>
      <c r="N16" s="12"/>
      <c r="O16" s="12"/>
      <c r="P16" s="12"/>
      <c r="Q16" s="12"/>
      <c r="R16" s="12"/>
      <c r="S16" s="12"/>
      <c r="T16" s="12"/>
      <c r="U16" s="13"/>
    </row>
    <row r="17" spans="1:21" x14ac:dyDescent="0.25">
      <c r="A17" s="8" t="s">
        <v>28</v>
      </c>
      <c r="B17" s="14"/>
      <c r="C17" s="10"/>
      <c r="D17" s="15"/>
      <c r="E17" s="18"/>
      <c r="F17" s="1"/>
      <c r="G17" s="12"/>
      <c r="H17" s="12"/>
      <c r="I17" s="12"/>
      <c r="J17" s="12"/>
      <c r="K17" s="12"/>
      <c r="L17" s="12"/>
      <c r="M17" s="12"/>
      <c r="N17" s="12">
        <v>2428.67</v>
      </c>
      <c r="O17" s="12">
        <v>142593.72</v>
      </c>
      <c r="P17" s="12">
        <v>10136.65</v>
      </c>
      <c r="Q17" s="12"/>
      <c r="R17" s="12"/>
      <c r="S17" s="12"/>
      <c r="T17" s="12"/>
      <c r="U17" s="13"/>
    </row>
    <row r="18" spans="1:21" x14ac:dyDescent="0.25">
      <c r="A18" s="8" t="s">
        <v>28</v>
      </c>
      <c r="B18" s="14"/>
      <c r="C18" s="10"/>
      <c r="D18" s="15"/>
      <c r="E18" s="18"/>
      <c r="F18" s="19"/>
      <c r="G18" s="12"/>
      <c r="H18" s="12"/>
      <c r="I18" s="12"/>
      <c r="J18" s="20"/>
      <c r="K18" s="20"/>
      <c r="L18" s="20"/>
      <c r="M18" s="20"/>
      <c r="N18" s="20"/>
      <c r="O18" s="20"/>
      <c r="P18" s="20"/>
      <c r="Q18" s="20">
        <v>2080.6</v>
      </c>
      <c r="R18" s="20"/>
      <c r="S18" s="20"/>
      <c r="T18" s="20"/>
      <c r="U18" s="21"/>
    </row>
    <row r="19" spans="1:21" x14ac:dyDescent="0.25">
      <c r="A19" s="8" t="s">
        <v>28</v>
      </c>
      <c r="B19" s="14"/>
      <c r="C19" s="10"/>
      <c r="D19" s="15"/>
      <c r="E19" s="17"/>
      <c r="F19" s="17"/>
      <c r="G19" s="12"/>
      <c r="H19" s="12"/>
      <c r="I19" s="12"/>
      <c r="J19" s="18"/>
      <c r="K19" s="18"/>
      <c r="L19" s="18"/>
      <c r="M19" s="18"/>
      <c r="N19" s="18"/>
      <c r="O19" s="18"/>
      <c r="P19" s="18"/>
      <c r="Q19" s="18"/>
      <c r="R19" s="18">
        <v>264745.02</v>
      </c>
      <c r="S19" s="18">
        <v>39198.54</v>
      </c>
      <c r="T19" s="18"/>
      <c r="U19" s="22"/>
    </row>
    <row r="20" spans="1:21" ht="15.75" thickBot="1" x14ac:dyDescent="0.3">
      <c r="A20" s="8" t="s">
        <v>28</v>
      </c>
      <c r="B20" s="14"/>
      <c r="C20" s="10"/>
      <c r="D20" s="15"/>
      <c r="E20" s="17"/>
      <c r="F20" s="12"/>
      <c r="G20" s="12"/>
      <c r="H20" s="12"/>
      <c r="I20" s="12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4440</v>
      </c>
      <c r="U20" s="21">
        <v>143834.4</v>
      </c>
    </row>
    <row r="21" spans="1:21" ht="15.75" hidden="1" thickBot="1" x14ac:dyDescent="0.3">
      <c r="A21" s="8"/>
      <c r="B21" s="15"/>
      <c r="C21" s="15"/>
      <c r="D21" s="15"/>
      <c r="E21" s="17"/>
      <c r="F21" s="20"/>
      <c r="G21" s="20"/>
      <c r="H21" s="20"/>
      <c r="I21" s="20"/>
      <c r="J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ht="15.75" hidden="1" thickBot="1" x14ac:dyDescent="0.3">
      <c r="A22" s="8"/>
      <c r="B22" s="15"/>
      <c r="C22" s="15"/>
      <c r="D22" s="15"/>
      <c r="E22" s="1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ht="15.75" hidden="1" thickBot="1" x14ac:dyDescent="0.3">
      <c r="A23" s="8"/>
      <c r="B23" s="15"/>
      <c r="C23" s="15"/>
      <c r="D23" s="15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15.75" hidden="1" thickBot="1" x14ac:dyDescent="0.3">
      <c r="A24" s="8"/>
      <c r="B24" s="15"/>
      <c r="C24" s="15"/>
      <c r="D24" s="15"/>
      <c r="E24" s="14"/>
      <c r="F24" s="18"/>
      <c r="G24" s="18"/>
      <c r="H24" s="20"/>
      <c r="I24" s="20"/>
      <c r="J24" s="20"/>
      <c r="K24" s="20"/>
      <c r="L24" s="20"/>
      <c r="M24" s="20"/>
      <c r="N24" s="1"/>
      <c r="O24" s="20"/>
      <c r="P24" s="20"/>
      <c r="Q24" s="20"/>
      <c r="R24" s="20"/>
      <c r="S24" s="20"/>
      <c r="T24" s="20"/>
      <c r="U24" s="21"/>
    </row>
    <row r="25" spans="1:21" ht="15.75" hidden="1" thickBot="1" x14ac:dyDescent="0.3">
      <c r="A25" s="8"/>
      <c r="B25" s="15"/>
      <c r="C25" s="15"/>
      <c r="D25" s="15"/>
      <c r="E25" s="17"/>
      <c r="F25" s="20"/>
      <c r="G25" s="20"/>
      <c r="H25" s="20"/>
      <c r="I25" s="1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15.75" hidden="1" thickBot="1" x14ac:dyDescent="0.3">
      <c r="A26" s="8"/>
      <c r="B26" s="15"/>
      <c r="C26" s="15"/>
      <c r="D26" s="15"/>
      <c r="E26" s="17"/>
      <c r="F26" s="17"/>
      <c r="G26" s="17"/>
      <c r="H26" s="20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3"/>
    </row>
    <row r="27" spans="1:21" ht="15.75" hidden="1" thickBot="1" x14ac:dyDescent="0.3">
      <c r="A27" s="8"/>
      <c r="B27" s="15"/>
      <c r="C27" s="15"/>
      <c r="D27" s="15"/>
      <c r="E27" s="17"/>
      <c r="F27" s="17"/>
      <c r="G27" s="17"/>
      <c r="H27" s="2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</row>
    <row r="28" spans="1:21" ht="15.75" thickBot="1" x14ac:dyDescent="0.3">
      <c r="A28" s="24" t="s">
        <v>22</v>
      </c>
      <c r="B28" s="25">
        <f>SUM(B10:B27)</f>
        <v>8287612.6299999999</v>
      </c>
      <c r="C28" s="26">
        <f>SUM(C11:C27)</f>
        <v>184972.45</v>
      </c>
      <c r="D28" s="26">
        <f>SUM(D10:D27)</f>
        <v>1081119.4099999999</v>
      </c>
      <c r="E28" s="26">
        <f>SUM(E10:E27)</f>
        <v>2021809.82</v>
      </c>
      <c r="F28" s="26">
        <f>SUM(F10:F27)</f>
        <v>249901.42</v>
      </c>
      <c r="G28" s="26">
        <f>SUM(G10:G27)</f>
        <v>1050774.69</v>
      </c>
      <c r="H28" s="6">
        <f>E28+F28+G28</f>
        <v>3322485.93</v>
      </c>
      <c r="I28" s="6">
        <f t="shared" ref="I28:P28" si="0">SUM(I10:I27)</f>
        <v>1149265.32</v>
      </c>
      <c r="J28" s="6">
        <f t="shared" si="0"/>
        <v>250337.48</v>
      </c>
      <c r="K28" s="6">
        <f>SUM(K10:K27)</f>
        <v>0</v>
      </c>
      <c r="L28" s="6">
        <f t="shared" si="0"/>
        <v>57173.26</v>
      </c>
      <c r="M28" s="6">
        <f t="shared" si="0"/>
        <v>238929.44</v>
      </c>
      <c r="N28" s="6">
        <f t="shared" si="0"/>
        <v>2428.67</v>
      </c>
      <c r="O28" s="6">
        <f t="shared" si="0"/>
        <v>142593.72</v>
      </c>
      <c r="P28" s="6">
        <f t="shared" si="0"/>
        <v>10136.65</v>
      </c>
      <c r="Q28" s="6">
        <f>SUM(Q18:Q27)</f>
        <v>2080.6</v>
      </c>
      <c r="R28" s="6">
        <f>SUM(R10:R27)</f>
        <v>264745.02</v>
      </c>
      <c r="S28" s="6">
        <f>SUM(S10:S27)</f>
        <v>39198.54</v>
      </c>
      <c r="T28" s="6">
        <f>SUM(T10:T27)</f>
        <v>4440</v>
      </c>
      <c r="U28" s="7">
        <f>SUM(U10:U27)</f>
        <v>143834.4</v>
      </c>
    </row>
    <row r="29" spans="1:2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H30" s="27"/>
    </row>
    <row r="31" spans="1:21" x14ac:dyDescent="0.25">
      <c r="H31" s="27"/>
    </row>
    <row r="32" spans="1:21" x14ac:dyDescent="0.25">
      <c r="E32" s="27"/>
      <c r="H32" s="27"/>
    </row>
    <row r="33" spans="5:15" x14ac:dyDescent="0.25">
      <c r="E33" s="27"/>
      <c r="H33" s="27"/>
      <c r="J33" s="27"/>
      <c r="K33" s="27"/>
    </row>
    <row r="34" spans="5:15" x14ac:dyDescent="0.25">
      <c r="E34" s="27"/>
      <c r="H34" s="27"/>
      <c r="O34" t="s">
        <v>23</v>
      </c>
    </row>
    <row r="35" spans="5:15" x14ac:dyDescent="0.25">
      <c r="H35" s="28"/>
      <c r="O35" t="s">
        <v>24</v>
      </c>
    </row>
    <row r="36" spans="5:15" x14ac:dyDescent="0.25">
      <c r="H36" s="27"/>
    </row>
    <row r="37" spans="5:15" x14ac:dyDescent="0.25">
      <c r="H37" s="27"/>
      <c r="I37" s="28"/>
    </row>
    <row r="38" spans="5:15" x14ac:dyDescent="0.25">
      <c r="E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D6029-279D-4FD2-8526-C86BD4B48C31}">
  <dimension ref="A3:U38"/>
  <sheetViews>
    <sheetView workbookViewId="0">
      <selection activeCell="E34" sqref="E34"/>
    </sheetView>
  </sheetViews>
  <sheetFormatPr defaultRowHeight="15" x14ac:dyDescent="0.25"/>
  <cols>
    <col min="1" max="1" width="10.5703125" customWidth="1"/>
    <col min="2" max="2" width="10.140625" customWidth="1"/>
    <col min="3" max="3" width="8.7109375" customWidth="1"/>
    <col min="4" max="4" width="10.28515625" customWidth="1"/>
    <col min="5" max="5" width="10.42578125" customWidth="1"/>
    <col min="6" max="6" width="8.7109375" customWidth="1"/>
    <col min="7" max="7" width="10.28515625" customWidth="1"/>
    <col min="8" max="8" width="12.140625" customWidth="1"/>
    <col min="9" max="9" width="9.85546875" customWidth="1"/>
    <col min="10" max="10" width="8.5703125" customWidth="1"/>
    <col min="11" max="11" width="8.140625" customWidth="1"/>
    <col min="12" max="12" width="8.7109375" customWidth="1"/>
    <col min="13" max="13" width="9" customWidth="1"/>
    <col min="14" max="14" width="7" customWidth="1"/>
    <col min="15" max="15" width="8.7109375" customWidth="1"/>
    <col min="16" max="16" width="7.5703125" customWidth="1"/>
    <col min="17" max="17" width="7.140625" customWidth="1"/>
    <col min="18" max="18" width="8.42578125" customWidth="1"/>
    <col min="19" max="19" width="7.5703125" customWidth="1"/>
    <col min="20" max="20" width="6.85546875" customWidth="1"/>
    <col min="21" max="21" width="8.570312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3"/>
      <c r="C5" s="4" t="s">
        <v>32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20</v>
      </c>
      <c r="U9" s="7" t="s">
        <v>21</v>
      </c>
    </row>
    <row r="10" spans="1:21" x14ac:dyDescent="0.25">
      <c r="A10" s="8" t="s">
        <v>28</v>
      </c>
      <c r="B10" s="4">
        <v>5479128.46</v>
      </c>
      <c r="C10" s="9"/>
      <c r="D10" s="10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x14ac:dyDescent="0.25">
      <c r="A11" s="8" t="s">
        <v>33</v>
      </c>
      <c r="B11" s="14"/>
      <c r="C11" s="15">
        <v>200513.81</v>
      </c>
      <c r="D11" s="16">
        <f>65455.73+52365.54+964782.12</f>
        <v>1082603.3899999999</v>
      </c>
      <c r="E11" s="1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x14ac:dyDescent="0.25">
      <c r="A12" s="8" t="s">
        <v>31</v>
      </c>
      <c r="B12" s="14"/>
      <c r="C12" s="10"/>
      <c r="D12" s="16"/>
      <c r="E12" s="17">
        <v>1641140.23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1" x14ac:dyDescent="0.25">
      <c r="A13" s="8" t="s">
        <v>31</v>
      </c>
      <c r="B13" s="14"/>
      <c r="C13" s="10"/>
      <c r="D13" s="16"/>
      <c r="E13" s="17"/>
      <c r="F13" s="12">
        <v>201448.23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1:21" x14ac:dyDescent="0.25">
      <c r="A14" s="8" t="s">
        <v>31</v>
      </c>
      <c r="B14" s="14"/>
      <c r="C14" s="10"/>
      <c r="D14" s="16"/>
      <c r="E14" s="17"/>
      <c r="F14" s="12"/>
      <c r="G14" s="12">
        <v>986996.78</v>
      </c>
      <c r="H14" s="12"/>
      <c r="I14" s="12">
        <v>1078802.1299999999</v>
      </c>
      <c r="J14" s="12">
        <v>343078.04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1:21" x14ac:dyDescent="0.25">
      <c r="A15" s="8" t="s">
        <v>31</v>
      </c>
      <c r="B15" s="14"/>
      <c r="C15" s="10"/>
      <c r="D15" s="16"/>
      <c r="E15" s="17"/>
      <c r="F15" s="12"/>
      <c r="G15" s="12"/>
      <c r="H15" s="12"/>
      <c r="I15" s="12"/>
      <c r="J15" s="12"/>
      <c r="K15" s="12">
        <v>9070</v>
      </c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1:21" x14ac:dyDescent="0.25">
      <c r="A16" s="8" t="s">
        <v>31</v>
      </c>
      <c r="B16" s="14"/>
      <c r="C16" s="10"/>
      <c r="D16" s="15"/>
      <c r="E16" s="17"/>
      <c r="F16" s="12"/>
      <c r="G16" s="12"/>
      <c r="H16" s="12"/>
      <c r="I16" s="12"/>
      <c r="J16" s="12"/>
      <c r="K16" s="12"/>
      <c r="L16" s="12">
        <v>31546.44</v>
      </c>
      <c r="M16" s="12">
        <f>90503.57+153732.58</f>
        <v>244236.15</v>
      </c>
      <c r="N16" s="12"/>
      <c r="O16" s="12"/>
      <c r="P16" s="12"/>
      <c r="Q16" s="12"/>
      <c r="R16" s="12"/>
      <c r="S16" s="12"/>
      <c r="T16" s="12"/>
      <c r="U16" s="13"/>
    </row>
    <row r="17" spans="1:21" x14ac:dyDescent="0.25">
      <c r="A17" s="8" t="s">
        <v>31</v>
      </c>
      <c r="B17" s="14"/>
      <c r="C17" s="10"/>
      <c r="D17" s="15"/>
      <c r="E17" s="18"/>
      <c r="F17" s="1"/>
      <c r="G17" s="12"/>
      <c r="H17" s="12"/>
      <c r="I17" s="12"/>
      <c r="J17" s="12"/>
      <c r="K17" s="12"/>
      <c r="L17" s="12"/>
      <c r="M17" s="12"/>
      <c r="N17" s="12">
        <v>1619.12</v>
      </c>
      <c r="O17" s="12">
        <v>134456.03</v>
      </c>
      <c r="P17" s="12">
        <v>10136.65</v>
      </c>
      <c r="Q17" s="12"/>
      <c r="R17" s="12"/>
      <c r="S17" s="12"/>
      <c r="T17" s="12"/>
      <c r="U17" s="13"/>
    </row>
    <row r="18" spans="1:21" x14ac:dyDescent="0.25">
      <c r="A18" s="8" t="s">
        <v>31</v>
      </c>
      <c r="B18" s="14"/>
      <c r="C18" s="10"/>
      <c r="D18" s="15"/>
      <c r="E18" s="18"/>
      <c r="F18" s="19"/>
      <c r="G18" s="12"/>
      <c r="H18" s="12"/>
      <c r="I18" s="12"/>
      <c r="J18" s="20"/>
      <c r="K18" s="20"/>
      <c r="L18" s="20"/>
      <c r="M18" s="20"/>
      <c r="N18" s="20"/>
      <c r="O18" s="20"/>
      <c r="P18" s="20"/>
      <c r="Q18" s="20">
        <v>2080.6</v>
      </c>
      <c r="R18" s="20">
        <v>132372.51</v>
      </c>
      <c r="S18" s="20"/>
      <c r="T18" s="20"/>
      <c r="U18" s="21"/>
    </row>
    <row r="19" spans="1:21" x14ac:dyDescent="0.25">
      <c r="A19" s="8" t="s">
        <v>31</v>
      </c>
      <c r="B19" s="14"/>
      <c r="C19" s="10"/>
      <c r="D19" s="15"/>
      <c r="E19" s="17"/>
      <c r="F19" s="17"/>
      <c r="G19" s="12"/>
      <c r="H19" s="12"/>
      <c r="I19" s="12"/>
      <c r="J19" s="18"/>
      <c r="K19" s="18"/>
      <c r="L19" s="18"/>
      <c r="M19" s="18"/>
      <c r="N19" s="18"/>
      <c r="O19" s="18"/>
      <c r="P19" s="18"/>
      <c r="Q19" s="18"/>
      <c r="R19" s="18"/>
      <c r="S19" s="18">
        <v>39198.54</v>
      </c>
      <c r="T19" s="18"/>
      <c r="U19" s="22"/>
    </row>
    <row r="20" spans="1:21" ht="15.75" thickBot="1" x14ac:dyDescent="0.3">
      <c r="A20" s="8" t="s">
        <v>31</v>
      </c>
      <c r="B20" s="14"/>
      <c r="C20" s="10"/>
      <c r="D20" s="15"/>
      <c r="E20" s="17"/>
      <c r="F20" s="12"/>
      <c r="G20" s="12"/>
      <c r="H20" s="12"/>
      <c r="I20" s="12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4320</v>
      </c>
      <c r="U20" s="21">
        <v>126062.39999999999</v>
      </c>
    </row>
    <row r="21" spans="1:21" ht="15.75" hidden="1" thickBot="1" x14ac:dyDescent="0.3">
      <c r="A21" s="8"/>
      <c r="B21" s="15"/>
      <c r="C21" s="15"/>
      <c r="D21" s="15"/>
      <c r="E21" s="17"/>
      <c r="F21" s="20"/>
      <c r="G21" s="20"/>
      <c r="H21" s="20"/>
      <c r="I21" s="20"/>
      <c r="J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ht="15.75" hidden="1" thickBot="1" x14ac:dyDescent="0.3">
      <c r="A22" s="8"/>
      <c r="B22" s="15"/>
      <c r="C22" s="15"/>
      <c r="D22" s="15"/>
      <c r="E22" s="1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ht="15.75" hidden="1" thickBot="1" x14ac:dyDescent="0.3">
      <c r="A23" s="8"/>
      <c r="B23" s="15"/>
      <c r="C23" s="15"/>
      <c r="D23" s="15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15.75" hidden="1" thickBot="1" x14ac:dyDescent="0.3">
      <c r="A24" s="8"/>
      <c r="B24" s="15"/>
      <c r="C24" s="15"/>
      <c r="D24" s="15"/>
      <c r="E24" s="14"/>
      <c r="F24" s="18"/>
      <c r="G24" s="18"/>
      <c r="H24" s="20"/>
      <c r="I24" s="20"/>
      <c r="J24" s="20"/>
      <c r="K24" s="20"/>
      <c r="L24" s="20"/>
      <c r="M24" s="20"/>
      <c r="N24" s="1"/>
      <c r="O24" s="20"/>
      <c r="P24" s="20"/>
      <c r="Q24" s="20"/>
      <c r="R24" s="20"/>
      <c r="S24" s="20"/>
      <c r="T24" s="20"/>
      <c r="U24" s="21"/>
    </row>
    <row r="25" spans="1:21" ht="15.75" hidden="1" thickBot="1" x14ac:dyDescent="0.3">
      <c r="A25" s="8"/>
      <c r="B25" s="15"/>
      <c r="C25" s="15"/>
      <c r="D25" s="15"/>
      <c r="E25" s="17"/>
      <c r="F25" s="20"/>
      <c r="G25" s="20"/>
      <c r="H25" s="20"/>
      <c r="I25" s="1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15.75" hidden="1" thickBot="1" x14ac:dyDescent="0.3">
      <c r="A26" s="8"/>
      <c r="B26" s="15"/>
      <c r="C26" s="15"/>
      <c r="D26" s="15"/>
      <c r="E26" s="17"/>
      <c r="F26" s="17"/>
      <c r="G26" s="17"/>
      <c r="H26" s="20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3"/>
    </row>
    <row r="27" spans="1:21" ht="15.75" hidden="1" thickBot="1" x14ac:dyDescent="0.3">
      <c r="A27" s="8"/>
      <c r="B27" s="15"/>
      <c r="C27" s="15"/>
      <c r="D27" s="15"/>
      <c r="E27" s="17"/>
      <c r="F27" s="17"/>
      <c r="G27" s="17"/>
      <c r="H27" s="2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</row>
    <row r="28" spans="1:21" ht="15.75" thickBot="1" x14ac:dyDescent="0.3">
      <c r="A28" s="24" t="s">
        <v>22</v>
      </c>
      <c r="B28" s="25">
        <f>SUM(B10:B27)+0.01</f>
        <v>5479128.4699999997</v>
      </c>
      <c r="C28" s="26">
        <f>SUM(C11:C27)</f>
        <v>200513.81</v>
      </c>
      <c r="D28" s="26">
        <f>SUM(D10:D27)</f>
        <v>1082603.3899999999</v>
      </c>
      <c r="E28" s="26">
        <f>SUM(E10:E27)</f>
        <v>1641140.23</v>
      </c>
      <c r="F28" s="26">
        <f>SUM(F10:F27)</f>
        <v>201448.23</v>
      </c>
      <c r="G28" s="26">
        <f>SUM(G10:G27)</f>
        <v>986996.78</v>
      </c>
      <c r="H28" s="6">
        <f>E28+F28+G28</f>
        <v>2829585.24</v>
      </c>
      <c r="I28" s="6">
        <f t="shared" ref="I28:P28" si="0">SUM(I10:I27)</f>
        <v>1078802.1299999999</v>
      </c>
      <c r="J28" s="6">
        <f t="shared" si="0"/>
        <v>343078.04</v>
      </c>
      <c r="K28" s="6">
        <f>SUM(K10:K27)</f>
        <v>9070</v>
      </c>
      <c r="L28" s="6">
        <f t="shared" si="0"/>
        <v>31546.44</v>
      </c>
      <c r="M28" s="6">
        <f t="shared" si="0"/>
        <v>244236.15</v>
      </c>
      <c r="N28" s="6">
        <f t="shared" si="0"/>
        <v>1619.12</v>
      </c>
      <c r="O28" s="6">
        <f t="shared" si="0"/>
        <v>134456.03</v>
      </c>
      <c r="P28" s="6">
        <f t="shared" si="0"/>
        <v>10136.65</v>
      </c>
      <c r="Q28" s="6">
        <f>SUM(Q18:Q27)</f>
        <v>2080.6</v>
      </c>
      <c r="R28" s="6">
        <f>SUM(R10:R27)</f>
        <v>132372.51</v>
      </c>
      <c r="S28" s="6">
        <f>SUM(S10:S27)</f>
        <v>39198.54</v>
      </c>
      <c r="T28" s="6">
        <f>SUM(T10:T27)</f>
        <v>4320</v>
      </c>
      <c r="U28" s="7">
        <f>SUM(U10:U27)</f>
        <v>126062.39999999999</v>
      </c>
    </row>
    <row r="29" spans="1:2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H30" s="27"/>
    </row>
    <row r="31" spans="1:21" x14ac:dyDescent="0.25">
      <c r="H31" s="27"/>
    </row>
    <row r="32" spans="1:21" x14ac:dyDescent="0.25">
      <c r="E32" s="27"/>
      <c r="H32" s="27"/>
    </row>
    <row r="33" spans="5:15" x14ac:dyDescent="0.25">
      <c r="E33" s="27"/>
      <c r="H33" s="27"/>
      <c r="J33" s="27"/>
      <c r="K33" s="27"/>
    </row>
    <row r="34" spans="5:15" x14ac:dyDescent="0.25">
      <c r="E34" s="27"/>
      <c r="H34" s="27"/>
      <c r="O34" t="s">
        <v>23</v>
      </c>
    </row>
    <row r="35" spans="5:15" x14ac:dyDescent="0.25">
      <c r="H35" s="28"/>
      <c r="O35" t="s">
        <v>24</v>
      </c>
    </row>
    <row r="36" spans="5:15" x14ac:dyDescent="0.25">
      <c r="H36" s="27"/>
    </row>
    <row r="37" spans="5:15" x14ac:dyDescent="0.25">
      <c r="E37" s="27"/>
      <c r="H37" s="27"/>
      <c r="I37" s="28"/>
    </row>
    <row r="38" spans="5:15" x14ac:dyDescent="0.25">
      <c r="E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0F1E9-04F2-41FB-B06D-53FD81E2D8C2}">
  <dimension ref="A3:U38"/>
  <sheetViews>
    <sheetView workbookViewId="0">
      <selection activeCell="D11" sqref="D11"/>
    </sheetView>
  </sheetViews>
  <sheetFormatPr defaultRowHeight="15" x14ac:dyDescent="0.25"/>
  <cols>
    <col min="1" max="1" width="10.5703125" customWidth="1"/>
    <col min="2" max="2" width="10.140625" customWidth="1"/>
    <col min="3" max="3" width="8.7109375" customWidth="1"/>
    <col min="4" max="4" width="10.28515625" customWidth="1"/>
    <col min="5" max="5" width="10.42578125" customWidth="1"/>
    <col min="6" max="6" width="8.7109375" customWidth="1"/>
    <col min="7" max="7" width="10.28515625" customWidth="1"/>
    <col min="8" max="8" width="13.42578125" customWidth="1"/>
    <col min="9" max="9" width="9.85546875" customWidth="1"/>
    <col min="10" max="10" width="8.5703125" customWidth="1"/>
    <col min="11" max="11" width="8.140625" customWidth="1"/>
    <col min="12" max="12" width="8.7109375" customWidth="1"/>
    <col min="13" max="13" width="9" customWidth="1"/>
    <col min="14" max="14" width="7" customWidth="1"/>
    <col min="15" max="15" width="8.7109375" customWidth="1"/>
    <col min="16" max="16" width="7.5703125" customWidth="1"/>
    <col min="17" max="17" width="7.140625" customWidth="1"/>
    <col min="18" max="18" width="8.42578125" customWidth="1"/>
    <col min="19" max="19" width="7.5703125" customWidth="1"/>
    <col min="20" max="20" width="6.85546875" customWidth="1"/>
    <col min="21" max="21" width="8.570312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3"/>
      <c r="C5" s="4" t="s">
        <v>34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20</v>
      </c>
      <c r="U9" s="7" t="s">
        <v>21</v>
      </c>
    </row>
    <row r="10" spans="1:21" x14ac:dyDescent="0.25">
      <c r="A10" s="8" t="s">
        <v>31</v>
      </c>
      <c r="B10" s="4">
        <v>8070568.4500000002</v>
      </c>
      <c r="C10" s="9"/>
      <c r="D10" s="10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x14ac:dyDescent="0.25">
      <c r="A11" s="8" t="s">
        <v>33</v>
      </c>
      <c r="B11" s="14"/>
      <c r="C11" s="15">
        <v>0</v>
      </c>
      <c r="D11" s="16">
        <f>998380.59+67406</f>
        <v>1065786.5899999999</v>
      </c>
      <c r="E11" s="1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x14ac:dyDescent="0.25">
      <c r="A12" s="8" t="s">
        <v>33</v>
      </c>
      <c r="B12" s="14"/>
      <c r="C12" s="10"/>
      <c r="D12" s="16"/>
      <c r="E12" s="17">
        <v>2112073.5099999998</v>
      </c>
      <c r="F12" s="12">
        <v>244595.01</v>
      </c>
      <c r="G12" s="12">
        <v>1139028.3700000001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1" x14ac:dyDescent="0.25">
      <c r="A13" s="8" t="s">
        <v>33</v>
      </c>
      <c r="B13" s="14"/>
      <c r="C13" s="10"/>
      <c r="D13" s="16"/>
      <c r="E13" s="17"/>
      <c r="F13" s="12"/>
      <c r="G13" s="12"/>
      <c r="H13" s="12"/>
      <c r="I13" s="12">
        <v>1037452.19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1:21" x14ac:dyDescent="0.25">
      <c r="A14" s="8" t="s">
        <v>33</v>
      </c>
      <c r="B14" s="14"/>
      <c r="C14" s="10"/>
      <c r="D14" s="16"/>
      <c r="E14" s="17"/>
      <c r="F14" s="12"/>
      <c r="G14" s="12"/>
      <c r="H14" s="12"/>
      <c r="I14" s="12"/>
      <c r="J14" s="12">
        <v>284033.77</v>
      </c>
      <c r="K14" s="12">
        <v>0</v>
      </c>
      <c r="L14" s="12">
        <v>76688.06</v>
      </c>
      <c r="M14" s="12"/>
      <c r="N14" s="12"/>
      <c r="O14" s="12"/>
      <c r="P14" s="12"/>
      <c r="Q14" s="12"/>
      <c r="R14" s="12"/>
      <c r="S14" s="12"/>
      <c r="T14" s="12"/>
      <c r="U14" s="13"/>
    </row>
    <row r="15" spans="1:21" x14ac:dyDescent="0.25">
      <c r="A15" s="8" t="s">
        <v>33</v>
      </c>
      <c r="B15" s="14"/>
      <c r="C15" s="10"/>
      <c r="D15" s="16"/>
      <c r="E15" s="17"/>
      <c r="F15" s="12"/>
      <c r="G15" s="12"/>
      <c r="H15" s="12"/>
      <c r="I15" s="12"/>
      <c r="J15" s="12"/>
      <c r="K15" s="12"/>
      <c r="L15" s="12"/>
      <c r="M15" s="12">
        <f>84766.18+149882.24</f>
        <v>234648.41999999998</v>
      </c>
      <c r="N15" s="12"/>
      <c r="O15" s="12"/>
      <c r="P15" s="12"/>
      <c r="Q15" s="12"/>
      <c r="R15" s="12"/>
      <c r="S15" s="12"/>
      <c r="T15" s="12"/>
      <c r="U15" s="13"/>
    </row>
    <row r="16" spans="1:21" x14ac:dyDescent="0.25">
      <c r="A16" s="8" t="s">
        <v>33</v>
      </c>
      <c r="B16" s="14"/>
      <c r="C16" s="10"/>
      <c r="D16" s="15"/>
      <c r="E16" s="17"/>
      <c r="F16" s="12"/>
      <c r="G16" s="12"/>
      <c r="H16" s="12"/>
      <c r="I16" s="12"/>
      <c r="J16" s="12"/>
      <c r="K16" s="12"/>
      <c r="L16" s="12"/>
      <c r="M16" s="12"/>
      <c r="N16" s="12">
        <v>3238.23</v>
      </c>
      <c r="O16" s="12">
        <v>142593.72</v>
      </c>
      <c r="P16" s="12"/>
      <c r="Q16" s="12"/>
      <c r="R16" s="12"/>
      <c r="S16" s="12"/>
      <c r="T16" s="12"/>
      <c r="U16" s="13"/>
    </row>
    <row r="17" spans="1:21" x14ac:dyDescent="0.25">
      <c r="A17" s="8" t="s">
        <v>33</v>
      </c>
      <c r="B17" s="14"/>
      <c r="C17" s="10"/>
      <c r="D17" s="15"/>
      <c r="E17" s="18"/>
      <c r="F17" s="1"/>
      <c r="G17" s="12"/>
      <c r="H17" s="12"/>
      <c r="I17" s="12"/>
      <c r="J17" s="12"/>
      <c r="K17" s="12"/>
      <c r="L17" s="12"/>
      <c r="M17" s="12"/>
      <c r="N17" s="12"/>
      <c r="O17" s="12"/>
      <c r="P17" s="12">
        <v>10136.65</v>
      </c>
      <c r="Q17" s="12">
        <v>2080.6</v>
      </c>
      <c r="R17" s="12"/>
      <c r="S17" s="12"/>
      <c r="T17" s="12"/>
      <c r="U17" s="13"/>
    </row>
    <row r="18" spans="1:21" x14ac:dyDescent="0.25">
      <c r="A18" s="8" t="s">
        <v>33</v>
      </c>
      <c r="B18" s="14"/>
      <c r="C18" s="10"/>
      <c r="D18" s="15"/>
      <c r="E18" s="18"/>
      <c r="F18" s="19"/>
      <c r="G18" s="12"/>
      <c r="H18" s="12"/>
      <c r="I18" s="12"/>
      <c r="J18" s="20"/>
      <c r="K18" s="20"/>
      <c r="L18" s="20"/>
      <c r="M18" s="20"/>
      <c r="N18" s="20"/>
      <c r="O18" s="20"/>
      <c r="P18" s="20"/>
      <c r="Q18" s="20"/>
      <c r="R18" s="20">
        <v>264745.02</v>
      </c>
      <c r="S18" s="20"/>
      <c r="T18" s="20"/>
      <c r="U18" s="21"/>
    </row>
    <row r="19" spans="1:21" x14ac:dyDescent="0.25">
      <c r="A19" s="8" t="s">
        <v>33</v>
      </c>
      <c r="B19" s="14"/>
      <c r="C19" s="10"/>
      <c r="D19" s="15"/>
      <c r="E19" s="17"/>
      <c r="F19" s="17"/>
      <c r="G19" s="12"/>
      <c r="H19" s="12"/>
      <c r="I19" s="12"/>
      <c r="J19" s="18"/>
      <c r="K19" s="18"/>
      <c r="L19" s="18"/>
      <c r="M19" s="18"/>
      <c r="N19" s="18"/>
      <c r="O19" s="18"/>
      <c r="P19" s="18"/>
      <c r="Q19" s="18"/>
      <c r="R19" s="18"/>
      <c r="S19" s="18">
        <v>39198.54</v>
      </c>
      <c r="T19" s="18"/>
      <c r="U19" s="22"/>
    </row>
    <row r="20" spans="1:21" ht="15.75" thickBot="1" x14ac:dyDescent="0.3">
      <c r="A20" s="8" t="s">
        <v>33</v>
      </c>
      <c r="B20" s="14"/>
      <c r="C20" s="10"/>
      <c r="D20" s="15"/>
      <c r="E20" s="17"/>
      <c r="F20" s="12"/>
      <c r="G20" s="12"/>
      <c r="H20" s="12"/>
      <c r="I20" s="12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4560</v>
      </c>
      <c r="U20" s="21">
        <v>146854.79999999999</v>
      </c>
    </row>
    <row r="21" spans="1:21" ht="15.75" hidden="1" thickBot="1" x14ac:dyDescent="0.3">
      <c r="A21" s="8"/>
      <c r="B21" s="15"/>
      <c r="C21" s="15"/>
      <c r="D21" s="15"/>
      <c r="E21" s="17"/>
      <c r="F21" s="20"/>
      <c r="G21" s="20"/>
      <c r="H21" s="20"/>
      <c r="I21" s="20"/>
      <c r="J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ht="15.75" hidden="1" thickBot="1" x14ac:dyDescent="0.3">
      <c r="A22" s="8"/>
      <c r="B22" s="15"/>
      <c r="C22" s="15"/>
      <c r="D22" s="15"/>
      <c r="E22" s="1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ht="15.75" hidden="1" thickBot="1" x14ac:dyDescent="0.3">
      <c r="A23" s="8"/>
      <c r="B23" s="15"/>
      <c r="C23" s="15"/>
      <c r="D23" s="15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15.75" hidden="1" thickBot="1" x14ac:dyDescent="0.3">
      <c r="A24" s="8"/>
      <c r="B24" s="15"/>
      <c r="C24" s="15"/>
      <c r="D24" s="15"/>
      <c r="E24" s="14"/>
      <c r="F24" s="18"/>
      <c r="G24" s="18"/>
      <c r="H24" s="20"/>
      <c r="I24" s="20"/>
      <c r="J24" s="20"/>
      <c r="K24" s="20"/>
      <c r="L24" s="20"/>
      <c r="M24" s="20"/>
      <c r="N24" s="1"/>
      <c r="O24" s="20"/>
      <c r="P24" s="20"/>
      <c r="Q24" s="20"/>
      <c r="R24" s="20"/>
      <c r="S24" s="20"/>
      <c r="T24" s="20"/>
      <c r="U24" s="21"/>
    </row>
    <row r="25" spans="1:21" ht="15.75" hidden="1" thickBot="1" x14ac:dyDescent="0.3">
      <c r="A25" s="8"/>
      <c r="B25" s="15"/>
      <c r="C25" s="15"/>
      <c r="D25" s="15"/>
      <c r="E25" s="17"/>
      <c r="F25" s="20"/>
      <c r="G25" s="20"/>
      <c r="H25" s="20"/>
      <c r="I25" s="1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15.75" hidden="1" thickBot="1" x14ac:dyDescent="0.3">
      <c r="A26" s="8"/>
      <c r="B26" s="15"/>
      <c r="C26" s="15"/>
      <c r="D26" s="15"/>
      <c r="E26" s="17"/>
      <c r="F26" s="17"/>
      <c r="G26" s="17"/>
      <c r="H26" s="20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3"/>
    </row>
    <row r="27" spans="1:21" ht="15.75" hidden="1" thickBot="1" x14ac:dyDescent="0.3">
      <c r="A27" s="8"/>
      <c r="B27" s="15"/>
      <c r="C27" s="15"/>
      <c r="D27" s="15"/>
      <c r="E27" s="17"/>
      <c r="F27" s="17"/>
      <c r="G27" s="17"/>
      <c r="H27" s="2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</row>
    <row r="28" spans="1:21" ht="15.75" thickBot="1" x14ac:dyDescent="0.3">
      <c r="A28" s="24" t="s">
        <v>22</v>
      </c>
      <c r="B28" s="25">
        <f>SUM(B10:B27)+0.01</f>
        <v>8070568.46</v>
      </c>
      <c r="C28" s="26">
        <f>SUM(C11:C27)</f>
        <v>0</v>
      </c>
      <c r="D28" s="26">
        <f>SUM(D10:D27)</f>
        <v>1065786.5899999999</v>
      </c>
      <c r="E28" s="26">
        <f>SUM(E10:E27)</f>
        <v>2112073.5099999998</v>
      </c>
      <c r="F28" s="26">
        <f>SUM(F10:F27)</f>
        <v>244595.01</v>
      </c>
      <c r="G28" s="26">
        <f>SUM(G10:G27)</f>
        <v>1139028.3700000001</v>
      </c>
      <c r="H28" s="6">
        <f>E28+F28+G28</f>
        <v>3495696.8899999997</v>
      </c>
      <c r="I28" s="6">
        <f t="shared" ref="I28:P28" si="0">SUM(I10:I27)</f>
        <v>1037452.19</v>
      </c>
      <c r="J28" s="6">
        <f t="shared" si="0"/>
        <v>284033.77</v>
      </c>
      <c r="K28" s="6">
        <f>SUM(K10:K27)</f>
        <v>0</v>
      </c>
      <c r="L28" s="6">
        <f t="shared" si="0"/>
        <v>76688.06</v>
      </c>
      <c r="M28" s="6">
        <f t="shared" si="0"/>
        <v>234648.41999999998</v>
      </c>
      <c r="N28" s="6">
        <f t="shared" si="0"/>
        <v>3238.23</v>
      </c>
      <c r="O28" s="6">
        <f t="shared" si="0"/>
        <v>142593.72</v>
      </c>
      <c r="P28" s="6">
        <f t="shared" si="0"/>
        <v>10136.65</v>
      </c>
      <c r="Q28" s="6">
        <f>SUM(Q10:Q27)</f>
        <v>2080.6</v>
      </c>
      <c r="R28" s="6">
        <f>SUM(R10:R27)</f>
        <v>264745.02</v>
      </c>
      <c r="S28" s="6">
        <f>SUM(S10:S27)</f>
        <v>39198.54</v>
      </c>
      <c r="T28" s="6">
        <f>SUM(T10:T27)</f>
        <v>4560</v>
      </c>
      <c r="U28" s="7">
        <f>SUM(U10:U27)</f>
        <v>146854.79999999999</v>
      </c>
    </row>
    <row r="29" spans="1:2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H30" s="27"/>
    </row>
    <row r="31" spans="1:21" x14ac:dyDescent="0.25">
      <c r="H31" s="27"/>
    </row>
    <row r="32" spans="1:21" x14ac:dyDescent="0.25">
      <c r="E32" s="27"/>
      <c r="H32" s="27"/>
    </row>
    <row r="33" spans="5:15" x14ac:dyDescent="0.25">
      <c r="E33" s="27"/>
      <c r="H33" s="27"/>
      <c r="J33" s="27"/>
      <c r="K33" s="27"/>
    </row>
    <row r="34" spans="5:15" x14ac:dyDescent="0.25">
      <c r="E34" s="27"/>
      <c r="H34" s="27">
        <f>B28+D28+H28+I28+J28+L28+M28+N28+O28+P28+Q28+R28+S28+T28+U28</f>
        <v>14878281.940000001</v>
      </c>
      <c r="O34" t="s">
        <v>23</v>
      </c>
    </row>
    <row r="35" spans="5:15" x14ac:dyDescent="0.25">
      <c r="H35" s="28"/>
      <c r="O35" t="s">
        <v>24</v>
      </c>
    </row>
    <row r="36" spans="5:15" x14ac:dyDescent="0.25">
      <c r="H36" s="27">
        <v>14878281.930000011</v>
      </c>
    </row>
    <row r="37" spans="5:15" x14ac:dyDescent="0.25">
      <c r="E37" s="27"/>
      <c r="H37" s="27"/>
      <c r="I37" s="28"/>
    </row>
    <row r="38" spans="5:15" x14ac:dyDescent="0.25">
      <c r="E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3002-ECE1-4167-9C7E-1719B8A305A3}">
  <dimension ref="A3:V38"/>
  <sheetViews>
    <sheetView tabSelected="1" topLeftCell="A4" workbookViewId="0">
      <selection activeCell="U33" sqref="U33"/>
    </sheetView>
  </sheetViews>
  <sheetFormatPr defaultRowHeight="15" x14ac:dyDescent="0.25"/>
  <cols>
    <col min="1" max="1" width="10.5703125" customWidth="1"/>
    <col min="2" max="2" width="10.140625" customWidth="1"/>
    <col min="3" max="3" width="8.7109375" customWidth="1"/>
    <col min="4" max="4" width="10.28515625" customWidth="1"/>
    <col min="5" max="5" width="8" customWidth="1"/>
    <col min="6" max="6" width="10.42578125" customWidth="1"/>
    <col min="7" max="7" width="8.7109375" customWidth="1"/>
    <col min="8" max="8" width="10.28515625" customWidth="1"/>
    <col min="9" max="9" width="13.42578125" customWidth="1"/>
    <col min="10" max="10" width="9.85546875" customWidth="1"/>
    <col min="11" max="11" width="8.5703125" customWidth="1"/>
    <col min="12" max="12" width="8.140625" customWidth="1"/>
    <col min="13" max="13" width="8.7109375" customWidth="1"/>
    <col min="14" max="14" width="9" customWidth="1"/>
    <col min="15" max="15" width="7" customWidth="1"/>
    <col min="16" max="16" width="8.7109375" customWidth="1"/>
    <col min="17" max="17" width="7.5703125" customWidth="1"/>
    <col min="18" max="18" width="7.140625" customWidth="1"/>
    <col min="19" max="19" width="8.42578125" customWidth="1"/>
    <col min="20" max="20" width="7.5703125" customWidth="1"/>
    <col min="21" max="21" width="6.85546875" customWidth="1"/>
    <col min="22" max="22" width="8.570312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1"/>
      <c r="B5" s="3"/>
      <c r="C5" s="4" t="s">
        <v>35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37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7" t="s">
        <v>21</v>
      </c>
    </row>
    <row r="10" spans="1:22" x14ac:dyDescent="0.25">
      <c r="A10" s="8" t="s">
        <v>33</v>
      </c>
      <c r="B10" s="4">
        <v>8809714.2799999993</v>
      </c>
      <c r="C10" s="9"/>
      <c r="D10" s="10"/>
      <c r="E10" s="10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x14ac:dyDescent="0.25">
      <c r="A11" s="8" t="s">
        <v>36</v>
      </c>
      <c r="B11" s="14"/>
      <c r="C11" s="15">
        <f>185501.2+204536.14</f>
        <v>390037.34</v>
      </c>
      <c r="D11" s="16"/>
      <c r="E11" s="16"/>
      <c r="F11" s="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x14ac:dyDescent="0.25">
      <c r="A12" s="8" t="s">
        <v>36</v>
      </c>
      <c r="B12" s="14"/>
      <c r="C12" s="10"/>
      <c r="D12" s="16">
        <f>1044950+66080.22+52865.23+54073.22</f>
        <v>1217968.67</v>
      </c>
      <c r="E12" s="16"/>
      <c r="F12" s="1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x14ac:dyDescent="0.25">
      <c r="A13" s="8" t="s">
        <v>36</v>
      </c>
      <c r="B13" s="14"/>
      <c r="C13" s="10"/>
      <c r="D13" s="16"/>
      <c r="E13" s="16"/>
      <c r="F13" s="17">
        <v>2258276.06</v>
      </c>
      <c r="G13" s="12">
        <v>220639.7</v>
      </c>
      <c r="H13" s="12">
        <v>1157247.05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x14ac:dyDescent="0.25">
      <c r="A14" s="8" t="s">
        <v>36</v>
      </c>
      <c r="B14" s="14"/>
      <c r="C14" s="10"/>
      <c r="D14" s="16"/>
      <c r="E14" s="16"/>
      <c r="F14" s="17"/>
      <c r="G14" s="12"/>
      <c r="H14" s="12"/>
      <c r="I14" s="12"/>
      <c r="J14" s="12">
        <v>1195322.0900000001</v>
      </c>
      <c r="K14" s="12">
        <v>259354.93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</row>
    <row r="15" spans="1:22" x14ac:dyDescent="0.25">
      <c r="A15" s="8" t="s">
        <v>36</v>
      </c>
      <c r="B15" s="14"/>
      <c r="C15" s="10"/>
      <c r="D15" s="16"/>
      <c r="E15" s="16"/>
      <c r="F15" s="17"/>
      <c r="G15" s="12"/>
      <c r="H15" s="12"/>
      <c r="I15" s="12"/>
      <c r="J15" s="12"/>
      <c r="K15" s="12"/>
      <c r="L15" s="12">
        <v>4533.3999999999996</v>
      </c>
      <c r="M15" s="12">
        <v>46015.91</v>
      </c>
      <c r="N15" s="12">
        <f>172100.34+154056.58</f>
        <v>326156.92</v>
      </c>
      <c r="O15" s="12"/>
      <c r="P15" s="12"/>
      <c r="Q15" s="12"/>
      <c r="R15" s="12"/>
      <c r="S15" s="12"/>
      <c r="T15" s="12"/>
      <c r="U15" s="12"/>
      <c r="V15" s="13"/>
    </row>
    <row r="16" spans="1:22" x14ac:dyDescent="0.25">
      <c r="A16" s="8" t="s">
        <v>36</v>
      </c>
      <c r="B16" s="14"/>
      <c r="C16" s="10"/>
      <c r="D16" s="15"/>
      <c r="E16" s="15"/>
      <c r="F16" s="17"/>
      <c r="G16" s="12"/>
      <c r="H16" s="12"/>
      <c r="I16" s="12"/>
      <c r="J16" s="12"/>
      <c r="K16" s="12"/>
      <c r="L16" s="12"/>
      <c r="M16" s="12"/>
      <c r="N16" s="12"/>
      <c r="O16" s="12">
        <v>1214.3399999999999</v>
      </c>
      <c r="P16" s="12">
        <v>140037.29</v>
      </c>
      <c r="Q16" s="12"/>
      <c r="R16" s="12"/>
      <c r="S16" s="12"/>
      <c r="T16" s="12"/>
      <c r="U16" s="12"/>
      <c r="V16" s="13"/>
    </row>
    <row r="17" spans="1:22" x14ac:dyDescent="0.25">
      <c r="A17" s="8" t="s">
        <v>36</v>
      </c>
      <c r="B17" s="14"/>
      <c r="C17" s="10"/>
      <c r="D17" s="15"/>
      <c r="E17" s="15"/>
      <c r="F17" s="18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>
        <v>10136.65</v>
      </c>
      <c r="R17" s="12">
        <v>2080.6</v>
      </c>
      <c r="S17" s="12"/>
      <c r="T17" s="12"/>
      <c r="U17" s="12"/>
      <c r="V17" s="13"/>
    </row>
    <row r="18" spans="1:22" x14ac:dyDescent="0.25">
      <c r="A18" s="8" t="s">
        <v>36</v>
      </c>
      <c r="B18" s="14"/>
      <c r="C18" s="10"/>
      <c r="D18" s="15"/>
      <c r="E18" s="15"/>
      <c r="F18" s="18"/>
      <c r="G18" s="19"/>
      <c r="H18" s="12"/>
      <c r="I18" s="12"/>
      <c r="J18" s="12"/>
      <c r="K18" s="20"/>
      <c r="L18" s="20"/>
      <c r="M18" s="20"/>
      <c r="N18" s="20"/>
      <c r="O18" s="20"/>
      <c r="P18" s="20"/>
      <c r="Q18" s="20"/>
      <c r="R18" s="20"/>
      <c r="S18" s="20">
        <v>132372.51</v>
      </c>
      <c r="T18" s="20"/>
      <c r="U18" s="20"/>
      <c r="V18" s="21"/>
    </row>
    <row r="19" spans="1:22" x14ac:dyDescent="0.25">
      <c r="A19" s="8" t="s">
        <v>36</v>
      </c>
      <c r="B19" s="14"/>
      <c r="C19" s="10"/>
      <c r="D19" s="15"/>
      <c r="E19" s="15"/>
      <c r="F19" s="17"/>
      <c r="G19" s="17"/>
      <c r="H19" s="12"/>
      <c r="I19" s="12"/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>
        <v>39198.54</v>
      </c>
      <c r="U19" s="18"/>
      <c r="V19" s="22"/>
    </row>
    <row r="20" spans="1:22" ht="15.75" thickBot="1" x14ac:dyDescent="0.3">
      <c r="A20" s="8" t="s">
        <v>36</v>
      </c>
      <c r="B20" s="14"/>
      <c r="C20" s="10"/>
      <c r="D20" s="15"/>
      <c r="E20" s="15"/>
      <c r="F20" s="17"/>
      <c r="G20" s="12"/>
      <c r="H20" s="12"/>
      <c r="I20" s="12"/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>
        <v>4200</v>
      </c>
      <c r="V20" s="21">
        <v>148262.39999999999</v>
      </c>
    </row>
    <row r="21" spans="1:22" ht="15.75" hidden="1" thickBot="1" x14ac:dyDescent="0.3">
      <c r="A21" s="8"/>
      <c r="B21" s="15"/>
      <c r="C21" s="15"/>
      <c r="D21" s="15"/>
      <c r="E21" s="15"/>
      <c r="F21" s="17"/>
      <c r="G21" s="20"/>
      <c r="H21" s="20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1:22" ht="15.75" hidden="1" thickBot="1" x14ac:dyDescent="0.3">
      <c r="A22" s="8"/>
      <c r="B22" s="15"/>
      <c r="C22" s="15"/>
      <c r="D22" s="15"/>
      <c r="E22" s="15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1:22" ht="15.75" hidden="1" thickBot="1" x14ac:dyDescent="0.3">
      <c r="A23" s="8"/>
      <c r="B23" s="15"/>
      <c r="C23" s="15"/>
      <c r="D23" s="15"/>
      <c r="E23" s="15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</row>
    <row r="24" spans="1:22" ht="15.75" hidden="1" thickBot="1" x14ac:dyDescent="0.3">
      <c r="A24" s="8"/>
      <c r="B24" s="15"/>
      <c r="C24" s="15"/>
      <c r="D24" s="15"/>
      <c r="E24" s="15"/>
      <c r="F24" s="14"/>
      <c r="G24" s="18"/>
      <c r="H24" s="18"/>
      <c r="I24" s="20"/>
      <c r="J24" s="20"/>
      <c r="K24" s="20"/>
      <c r="L24" s="20"/>
      <c r="M24" s="20"/>
      <c r="N24" s="20"/>
      <c r="O24" s="1"/>
      <c r="P24" s="20"/>
      <c r="Q24" s="20"/>
      <c r="R24" s="20"/>
      <c r="S24" s="20"/>
      <c r="T24" s="20"/>
      <c r="U24" s="20"/>
      <c r="V24" s="21"/>
    </row>
    <row r="25" spans="1:22" ht="15.75" hidden="1" thickBot="1" x14ac:dyDescent="0.3">
      <c r="A25" s="8"/>
      <c r="B25" s="15"/>
      <c r="C25" s="15"/>
      <c r="D25" s="15"/>
      <c r="E25" s="15"/>
      <c r="F25" s="17"/>
      <c r="G25" s="20"/>
      <c r="H25" s="20"/>
      <c r="I25" s="20"/>
      <c r="J25" s="1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1:22" ht="15.75" hidden="1" thickBot="1" x14ac:dyDescent="0.3">
      <c r="A26" s="8"/>
      <c r="B26" s="15"/>
      <c r="C26" s="15"/>
      <c r="D26" s="15"/>
      <c r="E26" s="15"/>
      <c r="F26" s="17"/>
      <c r="G26" s="17"/>
      <c r="H26" s="17"/>
      <c r="I26" s="20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</row>
    <row r="27" spans="1:22" ht="15.75" hidden="1" thickBot="1" x14ac:dyDescent="0.3">
      <c r="A27" s="8"/>
      <c r="B27" s="15"/>
      <c r="C27" s="15"/>
      <c r="D27" s="15"/>
      <c r="E27" s="15"/>
      <c r="F27" s="17"/>
      <c r="G27" s="17"/>
      <c r="H27" s="17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2"/>
    </row>
    <row r="28" spans="1:22" ht="15.75" thickBot="1" x14ac:dyDescent="0.3">
      <c r="A28" s="24" t="s">
        <v>22</v>
      </c>
      <c r="B28" s="25">
        <f>SUM(B10:B27)</f>
        <v>8809714.2799999993</v>
      </c>
      <c r="C28" s="26">
        <f>SUM(C11:C27)</f>
        <v>390037.34</v>
      </c>
      <c r="D28" s="26">
        <f>SUM(D10:D27)</f>
        <v>1217968.67</v>
      </c>
      <c r="E28" s="26">
        <v>79.56</v>
      </c>
      <c r="F28" s="26">
        <f>SUM(F10:F27)</f>
        <v>2258276.06</v>
      </c>
      <c r="G28" s="26">
        <f>SUM(G10:G27)</f>
        <v>220639.7</v>
      </c>
      <c r="H28" s="26">
        <f>SUM(H10:H27)</f>
        <v>1157247.05</v>
      </c>
      <c r="I28" s="6">
        <f>F28+G28+H28</f>
        <v>3636162.8100000005</v>
      </c>
      <c r="J28" s="6">
        <f t="shared" ref="J28:Q28" si="0">SUM(J10:J27)</f>
        <v>1195322.0900000001</v>
      </c>
      <c r="K28" s="6">
        <f t="shared" si="0"/>
        <v>259354.93</v>
      </c>
      <c r="L28" s="6">
        <f>SUM(L10:L27)</f>
        <v>4533.3999999999996</v>
      </c>
      <c r="M28" s="6">
        <f t="shared" si="0"/>
        <v>46015.91</v>
      </c>
      <c r="N28" s="6">
        <f t="shared" si="0"/>
        <v>326156.92</v>
      </c>
      <c r="O28" s="6">
        <f t="shared" si="0"/>
        <v>1214.3399999999999</v>
      </c>
      <c r="P28" s="6">
        <f t="shared" si="0"/>
        <v>140037.29</v>
      </c>
      <c r="Q28" s="6">
        <f t="shared" si="0"/>
        <v>10136.65</v>
      </c>
      <c r="R28" s="6">
        <f>SUM(R10:R27)</f>
        <v>2080.6</v>
      </c>
      <c r="S28" s="6">
        <f>SUM(S10:S27)</f>
        <v>132372.51</v>
      </c>
      <c r="T28" s="6">
        <f>SUM(T10:T27)</f>
        <v>39198.54</v>
      </c>
      <c r="U28" s="6">
        <f>SUM(U10:U27)</f>
        <v>4200</v>
      </c>
      <c r="V28" s="7">
        <f>SUM(V10:V27)</f>
        <v>148262.39999999999</v>
      </c>
    </row>
    <row r="29" spans="1:2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I30" s="27"/>
    </row>
    <row r="31" spans="1:22" x14ac:dyDescent="0.25">
      <c r="I31" s="27"/>
    </row>
    <row r="32" spans="1:22" x14ac:dyDescent="0.25">
      <c r="F32" s="27"/>
      <c r="I32" s="27"/>
    </row>
    <row r="33" spans="6:16" x14ac:dyDescent="0.25">
      <c r="F33" s="27"/>
      <c r="I33" s="27"/>
      <c r="K33" s="27"/>
      <c r="L33" s="27"/>
    </row>
    <row r="34" spans="6:16" x14ac:dyDescent="0.25">
      <c r="F34" s="27"/>
      <c r="I34" s="27"/>
      <c r="P34" t="s">
        <v>23</v>
      </c>
    </row>
    <row r="35" spans="6:16" x14ac:dyDescent="0.25">
      <c r="I35" s="28"/>
      <c r="P35" t="s">
        <v>24</v>
      </c>
    </row>
    <row r="36" spans="6:16" x14ac:dyDescent="0.25">
      <c r="I36" s="27"/>
    </row>
    <row r="37" spans="6:16" x14ac:dyDescent="0.25">
      <c r="F37" s="27"/>
      <c r="I37" s="27"/>
      <c r="J37" s="28"/>
    </row>
    <row r="38" spans="6:16" x14ac:dyDescent="0.25">
      <c r="F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IANUARIE 2023</vt:lpstr>
      <vt:lpstr>FEBRUARIE 2023 </vt:lpstr>
      <vt:lpstr>MARTIE 2023  </vt:lpstr>
      <vt:lpstr>APRILIE 2023 </vt:lpstr>
      <vt:lpstr>MAI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2023-04-05T11:33:55Z</cp:lastPrinted>
  <dcterms:created xsi:type="dcterms:W3CDTF">2015-06-05T18:19:34Z</dcterms:created>
  <dcterms:modified xsi:type="dcterms:W3CDTF">2023-05-31T08:54:10Z</dcterms:modified>
</cp:coreProperties>
</file>