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Spitale2023\"/>
    </mc:Choice>
  </mc:AlternateContent>
  <xr:revisionPtr revIDLastSave="0" documentId="13_ncr:1_{673A5664-94F5-49ED-88AC-36F4ADC9CFC4}" xr6:coauthVersionLast="47" xr6:coauthVersionMax="47" xr10:uidLastSave="{00000000-0000-0000-0000-000000000000}"/>
  <bookViews>
    <workbookView xWindow="-120" yWindow="-120" windowWidth="29040" windowHeight="15840" firstSheet="5" activeTab="11" xr2:uid="{00000000-000D-0000-FFFF-FFFF00000000}"/>
  </bookViews>
  <sheets>
    <sheet name="IANUARIE 2023" sheetId="1" r:id="rId1"/>
    <sheet name="FEBRUARIE 2023 " sheetId="2" r:id="rId2"/>
    <sheet name="MARTIE 2023 " sheetId="3" r:id="rId3"/>
    <sheet name="APRILIE 2023 " sheetId="4" r:id="rId4"/>
    <sheet name="MAI 2023 " sheetId="5" r:id="rId5"/>
    <sheet name="IUNIE 2023 " sheetId="6" r:id="rId6"/>
    <sheet name="IULIE 2023  " sheetId="7" r:id="rId7"/>
    <sheet name="AUGUST 2023" sheetId="8" r:id="rId8"/>
    <sheet name="SEPTEMBRIE 2023" sheetId="9" r:id="rId9"/>
    <sheet name="OCTOMBRIE 2023 " sheetId="10" r:id="rId10"/>
    <sheet name="NOIEMBRIE 2023" sheetId="11" r:id="rId11"/>
    <sheet name="DECEMBRIE 2023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2" l="1"/>
  <c r="C12" i="12"/>
  <c r="C35" i="12" s="1"/>
  <c r="C36" i="12"/>
  <c r="C33" i="12"/>
  <c r="C25" i="12"/>
  <c r="C23" i="12"/>
  <c r="C20" i="12"/>
  <c r="C15" i="12"/>
  <c r="C32" i="12" s="1"/>
  <c r="C7" i="12"/>
  <c r="C12" i="11"/>
  <c r="C34" i="11" s="1"/>
  <c r="C11" i="11"/>
  <c r="C10" i="11" s="1"/>
  <c r="C35" i="11"/>
  <c r="C32" i="11"/>
  <c r="C22" i="11"/>
  <c r="C19" i="11"/>
  <c r="C14" i="11"/>
  <c r="C7" i="11"/>
  <c r="C27" i="10"/>
  <c r="G36" i="10" s="1"/>
  <c r="C26" i="10"/>
  <c r="C24" i="10" s="1"/>
  <c r="C25" i="10"/>
  <c r="C9" i="10"/>
  <c r="C8" i="10"/>
  <c r="C7" i="10" s="1"/>
  <c r="C35" i="10"/>
  <c r="C32" i="10"/>
  <c r="C22" i="10"/>
  <c r="C19" i="10"/>
  <c r="C14" i="10"/>
  <c r="C34" i="10"/>
  <c r="C10" i="10"/>
  <c r="C12" i="9"/>
  <c r="C11" i="9"/>
  <c r="C30" i="12" l="1"/>
  <c r="C10" i="12"/>
  <c r="C28" i="12" s="1"/>
  <c r="G37" i="12" s="1"/>
  <c r="C34" i="12"/>
  <c r="C37" i="12"/>
  <c r="C31" i="12"/>
  <c r="C28" i="11"/>
  <c r="C30" i="11" s="1"/>
  <c r="C36" i="11"/>
  <c r="C31" i="11"/>
  <c r="C33" i="11" s="1"/>
  <c r="C24" i="11"/>
  <c r="C29" i="11" s="1"/>
  <c r="C36" i="10"/>
  <c r="C29" i="10"/>
  <c r="C28" i="10"/>
  <c r="C31" i="10"/>
  <c r="C33" i="10" s="1"/>
  <c r="C34" i="9"/>
  <c r="C33" i="9"/>
  <c r="C35" i="9" s="1"/>
  <c r="C31" i="9"/>
  <c r="C23" i="9"/>
  <c r="C21" i="9"/>
  <c r="C18" i="9"/>
  <c r="C13" i="9"/>
  <c r="C30" i="9" s="1"/>
  <c r="C10" i="9"/>
  <c r="C7" i="9"/>
  <c r="C34" i="8"/>
  <c r="C33" i="8"/>
  <c r="C35" i="8" s="1"/>
  <c r="C31" i="8"/>
  <c r="C23" i="8"/>
  <c r="C21" i="8"/>
  <c r="C28" i="8" s="1"/>
  <c r="C18" i="8"/>
  <c r="C13" i="8"/>
  <c r="C30" i="8" s="1"/>
  <c r="C32" i="8" s="1"/>
  <c r="C10" i="8"/>
  <c r="C7" i="8"/>
  <c r="C34" i="7"/>
  <c r="C33" i="7"/>
  <c r="C31" i="7"/>
  <c r="C23" i="7"/>
  <c r="C21" i="7"/>
  <c r="C18" i="7"/>
  <c r="C13" i="7"/>
  <c r="C10" i="7"/>
  <c r="C7" i="7"/>
  <c r="C27" i="11" l="1"/>
  <c r="G36" i="11" s="1"/>
  <c r="C30" i="10"/>
  <c r="C27" i="9"/>
  <c r="C29" i="9" s="1"/>
  <c r="C28" i="9"/>
  <c r="C32" i="9"/>
  <c r="C26" i="9"/>
  <c r="C27" i="8"/>
  <c r="C29" i="8" s="1"/>
  <c r="C26" i="8"/>
  <c r="C28" i="7"/>
  <c r="C27" i="7"/>
  <c r="C29" i="7" s="1"/>
  <c r="C35" i="7"/>
  <c r="C26" i="7"/>
  <c r="C30" i="7"/>
  <c r="C32" i="7" s="1"/>
  <c r="C34" i="6"/>
  <c r="C33" i="6"/>
  <c r="C35" i="6" s="1"/>
  <c r="C23" i="6"/>
  <c r="C31" i="6"/>
  <c r="C18" i="6"/>
  <c r="C13" i="6"/>
  <c r="C30" i="6" s="1"/>
  <c r="C10" i="6"/>
  <c r="C7" i="6"/>
  <c r="C22" i="5"/>
  <c r="C32" i="6" l="1"/>
  <c r="C27" i="6"/>
  <c r="C21" i="6"/>
  <c r="C26" i="6" s="1"/>
  <c r="C34" i="5"/>
  <c r="C33" i="5"/>
  <c r="C35" i="5" s="1"/>
  <c r="C31" i="5"/>
  <c r="C23" i="5"/>
  <c r="C21" i="5"/>
  <c r="C28" i="5" s="1"/>
  <c r="C18" i="5"/>
  <c r="C13" i="5"/>
  <c r="C30" i="5" s="1"/>
  <c r="C32" i="5" s="1"/>
  <c r="C10" i="5"/>
  <c r="C7" i="5"/>
  <c r="C34" i="4"/>
  <c r="C33" i="4"/>
  <c r="C31" i="4"/>
  <c r="C23" i="4"/>
  <c r="C21" i="4"/>
  <c r="C28" i="4" s="1"/>
  <c r="C18" i="4"/>
  <c r="C13" i="4"/>
  <c r="C30" i="4" s="1"/>
  <c r="C10" i="4"/>
  <c r="C7" i="4"/>
  <c r="C18" i="2"/>
  <c r="C18" i="1"/>
  <c r="C18" i="3"/>
  <c r="C34" i="3"/>
  <c r="C33" i="3"/>
  <c r="C31" i="3"/>
  <c r="C23" i="3"/>
  <c r="C28" i="3" s="1"/>
  <c r="C21" i="3"/>
  <c r="C13" i="3"/>
  <c r="C30" i="3" s="1"/>
  <c r="C10" i="3"/>
  <c r="C7" i="3"/>
  <c r="C24" i="2"/>
  <c r="C28" i="6" l="1"/>
  <c r="C29" i="6" s="1"/>
  <c r="C27" i="5"/>
  <c r="C29" i="5" s="1"/>
  <c r="C26" i="5"/>
  <c r="C32" i="4"/>
  <c r="C35" i="4"/>
  <c r="C26" i="4"/>
  <c r="C27" i="4"/>
  <c r="C29" i="4" s="1"/>
  <c r="C35" i="3"/>
  <c r="C32" i="3"/>
  <c r="C27" i="3"/>
  <c r="C29" i="3" s="1"/>
  <c r="C26" i="3"/>
  <c r="C34" i="2"/>
  <c r="C31" i="2"/>
  <c r="C21" i="2"/>
  <c r="C13" i="2"/>
  <c r="C30" i="2" s="1"/>
  <c r="C10" i="2"/>
  <c r="C33" i="2"/>
  <c r="C7" i="2"/>
  <c r="C24" i="1"/>
  <c r="C11" i="1"/>
  <c r="C16" i="1"/>
  <c r="C27" i="2" l="1"/>
  <c r="C32" i="2"/>
  <c r="C35" i="2"/>
  <c r="C23" i="2"/>
  <c r="C28" i="2" s="1"/>
  <c r="C25" i="1"/>
  <c r="C19" i="1"/>
  <c r="C12" i="1"/>
  <c r="C9" i="1"/>
  <c r="C8" i="1"/>
  <c r="C29" i="2" l="1"/>
  <c r="C26" i="2"/>
  <c r="C34" i="1"/>
  <c r="C33" i="1"/>
  <c r="C31" i="1"/>
  <c r="C23" i="1"/>
  <c r="C21" i="1"/>
  <c r="C13" i="1"/>
  <c r="C30" i="1" s="1"/>
  <c r="C10" i="1"/>
  <c r="C7" i="1"/>
  <c r="C35" i="1" l="1"/>
  <c r="C32" i="1"/>
  <c r="C28" i="1"/>
  <c r="C27" i="1"/>
  <c r="C26" i="1"/>
  <c r="C29" i="1" l="1"/>
</calcChain>
</file>

<file path=xl/sharedStrings.xml><?xml version="1.0" encoding="utf-8"?>
<sst xmlns="http://schemas.openxmlformats.org/spreadsheetml/2006/main" count="425" uniqueCount="50">
  <si>
    <t>CASA DE ASIGURARI DE SANATATE OLT</t>
  </si>
  <si>
    <t>DENUMIRE INDICATOR</t>
  </si>
  <si>
    <t>-medicamente pentru tratamentul  ONCOLOGIE în spital, din care:</t>
  </si>
  <si>
    <t>- SPITAL SLATINA</t>
  </si>
  <si>
    <t>- SPITAL CARACAL</t>
  </si>
  <si>
    <t>-medicamente pentru tratamentul  ONCOLOGIE CV în spital</t>
  </si>
  <si>
    <t>-medicamente pentru tratamentul  ONCOLOGIE CV în spital, SLATINA</t>
  </si>
  <si>
    <t>-medicamente pentru tratamentul  ONCOLOGIE CV în spital, CARACAL</t>
  </si>
  <si>
    <t>Programul naţional de diagnostic şi tratament pentru HEMOFILIE ŞI TALASEMIE (SPITAL SLATINA)</t>
  </si>
  <si>
    <t>hemofilie fără intervenţie chirurgicală majoră SLATINA</t>
  </si>
  <si>
    <t>hemofilie profilaxie</t>
  </si>
  <si>
    <t>talasemie</t>
  </si>
  <si>
    <t>hemofilie intermitenta</t>
  </si>
  <si>
    <t>Programul naţional de diagnostic şi tratament pentru boli rare, din care:</t>
  </si>
  <si>
    <t>tirozinemie (SPITAL CARACAL)</t>
  </si>
  <si>
    <t>Boli endocrine-osteoporoza</t>
  </si>
  <si>
    <t>Tratamentul bolnavilor cu diabet zaharat, din care:</t>
  </si>
  <si>
    <t>-POMPE INSULINE pentru tratamentul în spital (SPITAL SLATINA)</t>
  </si>
  <si>
    <t>Tratamentul prin endoprotezare- adulti (SPITAL), din care:</t>
  </si>
  <si>
    <t>-endoprotezaţi adulţi (SPITAL SLATINA)</t>
  </si>
  <si>
    <t>-endoprotezaţi adulţi (SPITAL CARACAL)</t>
  </si>
  <si>
    <t>TOTAL GENERAL PNS</t>
  </si>
  <si>
    <t>MEDICAMENTE PNS</t>
  </si>
  <si>
    <t>MATERIALE PNS</t>
  </si>
  <si>
    <t>TOTAL PLATI SPITALE DIN CARE:</t>
  </si>
  <si>
    <t>SPITAL SLATINA MED.PNS</t>
  </si>
  <si>
    <t>SPITAL SLATINA MATER.PNS</t>
  </si>
  <si>
    <t>TOTAL GENERAL PNS SLATINA</t>
  </si>
  <si>
    <t>SPITAL CARACAL MED.PNS</t>
  </si>
  <si>
    <t>SPITAL CARACAL MATER.PNS</t>
  </si>
  <si>
    <t>TOTAL GENERAL PNS CARACAL</t>
  </si>
  <si>
    <t>Intocmit,</t>
  </si>
  <si>
    <t>Ec.V.Marinas</t>
  </si>
  <si>
    <t>IANUARIE 2023(FACTURI SEPT.OCT. 2022)</t>
  </si>
  <si>
    <t>FEBRUARIE 2023(FACTURI NOV. 2022)</t>
  </si>
  <si>
    <t>CU ONCOLOGIE</t>
  </si>
  <si>
    <t>MARTIE 2023(FACTURI DEC. 2022)</t>
  </si>
  <si>
    <t>SITUATIE  PLATI PNS SPITALE 2023</t>
  </si>
  <si>
    <t>APRILIE 2023(FACTURI IAN.2023)</t>
  </si>
  <si>
    <t>MAI 2023(FACTURI FEBR.2023)</t>
  </si>
  <si>
    <t>IUNIE 2023(FACTURI MARTIE 2023)</t>
  </si>
  <si>
    <t>IULIE 2023(FACTURI APRILIE 2023)</t>
  </si>
  <si>
    <t>AUGUST 2023(FACTURI MAI 2023)</t>
  </si>
  <si>
    <t>SEPTEMBRIE 2023(FACTURI MAI 2023)</t>
  </si>
  <si>
    <t>OCTOMBRIE 2023(FACTURI IUNIE SI IULIE 2023)</t>
  </si>
  <si>
    <t>MED.CONDITIONATE CV</t>
  </si>
  <si>
    <t>NOIEMBRIE 2023(FACTURI   IULIE  AUG.PARTIAL2023)</t>
  </si>
  <si>
    <t>DECEMBRIE 2023(FACTURI  AUG.PARTIAL SEPT.2023)</t>
  </si>
  <si>
    <t>TULBURARE DEPRESIVA SLATINA</t>
  </si>
  <si>
    <t>MED.CONDITIONATE CV 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</si>
</sst>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.0000000000_ ;[Red]\-#,##0.0000000000\ "/>
    <numFmt numFmtId="166" formatCode="#,##0.000000000000_ ;[Red]\-#,##0.000000000000\ "/>
  </numFmts>
  <fonts count="8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vertical="top"/>
    </xf>
    <xf numFmtId="40" fontId="1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0" fontId="2" fillId="2" borderId="3" xfId="0" quotePrefix="1" applyNumberFormat="1" applyFont="1" applyFill="1" applyBorder="1" applyAlignment="1">
      <alignment vertical="top" wrapText="1"/>
    </xf>
    <xf numFmtId="40" fontId="4" fillId="2" borderId="4" xfId="0" applyNumberFormat="1" applyFont="1" applyFill="1" applyBorder="1" applyAlignment="1">
      <alignment horizontal="center" vertical="top" wrapText="1"/>
    </xf>
    <xf numFmtId="40" fontId="2" fillId="0" borderId="5" xfId="0" quotePrefix="1" applyNumberFormat="1" applyFont="1" applyBorder="1" applyAlignment="1">
      <alignment vertical="top" wrapText="1"/>
    </xf>
    <xf numFmtId="40" fontId="2" fillId="0" borderId="6" xfId="0" applyNumberFormat="1" applyFont="1" applyBorder="1" applyAlignment="1">
      <alignment horizontal="center" vertical="top" wrapText="1"/>
    </xf>
    <xf numFmtId="40" fontId="2" fillId="2" borderId="5" xfId="0" quotePrefix="1" applyNumberFormat="1" applyFont="1" applyFill="1" applyBorder="1" applyAlignment="1">
      <alignment vertical="top" wrapText="1"/>
    </xf>
    <xf numFmtId="40" fontId="2" fillId="3" borderId="6" xfId="0" applyNumberFormat="1" applyFont="1" applyFill="1" applyBorder="1" applyAlignment="1">
      <alignment horizontal="center" vertical="top" wrapText="1"/>
    </xf>
    <xf numFmtId="40" fontId="2" fillId="4" borderId="5" xfId="0" quotePrefix="1" applyNumberFormat="1" applyFont="1" applyFill="1" applyBorder="1" applyAlignment="1">
      <alignment vertical="top" wrapText="1"/>
    </xf>
    <xf numFmtId="40" fontId="1" fillId="2" borderId="5" xfId="0" applyNumberFormat="1" applyFont="1" applyFill="1" applyBorder="1" applyAlignment="1">
      <alignment vertical="top" wrapText="1"/>
    </xf>
    <xf numFmtId="40" fontId="4" fillId="2" borderId="6" xfId="0" applyNumberFormat="1" applyFont="1" applyFill="1" applyBorder="1" applyAlignment="1">
      <alignment horizontal="center" vertical="top"/>
    </xf>
    <xf numFmtId="40" fontId="2" fillId="0" borderId="5" xfId="0" applyNumberFormat="1" applyFont="1" applyBorder="1" applyAlignment="1">
      <alignment vertical="top" wrapText="1"/>
    </xf>
    <xf numFmtId="40" fontId="2" fillId="0" borderId="6" xfId="0" applyNumberFormat="1" applyFont="1" applyBorder="1" applyAlignment="1">
      <alignment horizontal="center" vertical="top"/>
    </xf>
    <xf numFmtId="40" fontId="4" fillId="2" borderId="6" xfId="0" applyNumberFormat="1" applyFont="1" applyFill="1" applyBorder="1" applyAlignment="1">
      <alignment horizontal="center" vertical="top" wrapText="1"/>
    </xf>
    <xf numFmtId="40" fontId="2" fillId="2" borderId="5" xfId="0" applyNumberFormat="1" applyFont="1" applyFill="1" applyBorder="1" applyAlignment="1">
      <alignment vertical="top" wrapText="1"/>
    </xf>
    <xf numFmtId="40" fontId="2" fillId="2" borderId="6" xfId="0" applyNumberFormat="1" applyFont="1" applyFill="1" applyBorder="1" applyAlignment="1">
      <alignment horizontal="center" vertical="top"/>
    </xf>
    <xf numFmtId="40" fontId="2" fillId="0" borderId="7" xfId="0" quotePrefix="1" applyNumberFormat="1" applyFont="1" applyBorder="1" applyAlignment="1">
      <alignment vertical="top" wrapText="1"/>
    </xf>
    <xf numFmtId="40" fontId="2" fillId="0" borderId="8" xfId="0" applyNumberFormat="1" applyFont="1" applyBorder="1" applyAlignment="1">
      <alignment horizontal="center" vertical="top"/>
    </xf>
    <xf numFmtId="40" fontId="1" fillId="0" borderId="1" xfId="0" applyNumberFormat="1" applyFont="1" applyBorder="1" applyAlignment="1">
      <alignment vertical="top"/>
    </xf>
    <xf numFmtId="40" fontId="4" fillId="0" borderId="2" xfId="0" applyNumberFormat="1" applyFont="1" applyBorder="1" applyAlignment="1">
      <alignment horizontal="center" vertical="top"/>
    </xf>
    <xf numFmtId="40" fontId="1" fillId="0" borderId="9" xfId="0" applyNumberFormat="1" applyFont="1" applyBorder="1" applyAlignment="1">
      <alignment vertical="top"/>
    </xf>
    <xf numFmtId="40" fontId="5" fillId="0" borderId="10" xfId="0" applyNumberFormat="1" applyFont="1" applyBorder="1" applyAlignment="1">
      <alignment horizontal="center" vertical="top"/>
    </xf>
    <xf numFmtId="164" fontId="0" fillId="0" borderId="0" xfId="0" applyNumberFormat="1"/>
    <xf numFmtId="40" fontId="1" fillId="2" borderId="9" xfId="0" applyNumberFormat="1" applyFont="1" applyFill="1" applyBorder="1" applyAlignment="1">
      <alignment vertical="top"/>
    </xf>
    <xf numFmtId="40" fontId="4" fillId="2" borderId="10" xfId="0" applyNumberFormat="1" applyFont="1" applyFill="1" applyBorder="1" applyAlignment="1">
      <alignment horizontal="center" vertical="top"/>
    </xf>
    <xf numFmtId="40" fontId="2" fillId="0" borderId="9" xfId="0" applyNumberFormat="1" applyFont="1" applyBorder="1" applyAlignment="1">
      <alignment vertical="top"/>
    </xf>
    <xf numFmtId="40" fontId="5" fillId="2" borderId="10" xfId="0" applyNumberFormat="1" applyFont="1" applyFill="1" applyBorder="1" applyAlignment="1">
      <alignment horizontal="center" vertical="top"/>
    </xf>
    <xf numFmtId="40" fontId="2" fillId="2" borderId="10" xfId="0" applyNumberFormat="1" applyFont="1" applyFill="1" applyBorder="1" applyAlignment="1">
      <alignment horizontal="center" vertical="top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6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opLeftCell="A4" workbookViewId="0">
      <selection activeCell="L14" sqref="L14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21.75" thickBot="1" x14ac:dyDescent="0.3">
      <c r="B6" s="4" t="s">
        <v>1</v>
      </c>
      <c r="C6" s="5" t="s">
        <v>33</v>
      </c>
    </row>
    <row r="7" spans="2:3" ht="22.5" x14ac:dyDescent="0.25">
      <c r="B7" s="6" t="s">
        <v>2</v>
      </c>
      <c r="C7" s="7">
        <f>C8+C9</f>
        <v>477280.66</v>
      </c>
    </row>
    <row r="8" spans="2:3" x14ac:dyDescent="0.25">
      <c r="B8" s="8" t="s">
        <v>3</v>
      </c>
      <c r="C8" s="9">
        <f>217529.61+227154.37</f>
        <v>444683.98</v>
      </c>
    </row>
    <row r="9" spans="2:3" x14ac:dyDescent="0.25">
      <c r="B9" s="8" t="s">
        <v>4</v>
      </c>
      <c r="C9" s="9">
        <f>6693.16+25903.52</f>
        <v>32596.68</v>
      </c>
    </row>
    <row r="10" spans="2:3" ht="22.5" x14ac:dyDescent="0.25">
      <c r="B10" s="10" t="s">
        <v>5</v>
      </c>
      <c r="C10" s="11">
        <f>C11+C12</f>
        <v>834436.49</v>
      </c>
    </row>
    <row r="11" spans="2:3" ht="33.75" x14ac:dyDescent="0.25">
      <c r="B11" s="12" t="s">
        <v>6</v>
      </c>
      <c r="C11" s="9">
        <f>50027.69+538695.01-0.33</f>
        <v>588722.37</v>
      </c>
    </row>
    <row r="12" spans="2:3" ht="33.75" x14ac:dyDescent="0.25">
      <c r="B12" s="12" t="s">
        <v>7</v>
      </c>
      <c r="C12" s="9">
        <f>122857.06+122857.06</f>
        <v>245714.12</v>
      </c>
    </row>
    <row r="13" spans="2:3" ht="42" x14ac:dyDescent="0.25">
      <c r="B13" s="13" t="s">
        <v>8</v>
      </c>
      <c r="C13" s="14">
        <f>C14+C15+C16+C17</f>
        <v>109254.27</v>
      </c>
    </row>
    <row r="14" spans="2:3" ht="22.5" x14ac:dyDescent="0.25">
      <c r="B14" s="15" t="s">
        <v>9</v>
      </c>
      <c r="C14" s="16">
        <v>0</v>
      </c>
    </row>
    <row r="15" spans="2:3" x14ac:dyDescent="0.25">
      <c r="B15" s="15" t="s">
        <v>10</v>
      </c>
      <c r="C15" s="16">
        <v>107267.94</v>
      </c>
    </row>
    <row r="16" spans="2:3" x14ac:dyDescent="0.25">
      <c r="B16" s="15" t="s">
        <v>11</v>
      </c>
      <c r="C16" s="16">
        <f>993.12+993.21</f>
        <v>1986.33</v>
      </c>
    </row>
    <row r="17" spans="2:9" x14ac:dyDescent="0.25">
      <c r="B17" s="15" t="s">
        <v>12</v>
      </c>
      <c r="C17" s="16">
        <v>0</v>
      </c>
    </row>
    <row r="18" spans="2:9" ht="31.5" x14ac:dyDescent="0.25">
      <c r="B18" s="13" t="s">
        <v>13</v>
      </c>
      <c r="C18" s="17">
        <f>C19</f>
        <v>29666.75</v>
      </c>
    </row>
    <row r="19" spans="2:9" x14ac:dyDescent="0.25">
      <c r="B19" s="15" t="s">
        <v>14</v>
      </c>
      <c r="C19" s="16">
        <f>21554.53+8112.22</f>
        <v>29666.75</v>
      </c>
    </row>
    <row r="20" spans="2:9" x14ac:dyDescent="0.25">
      <c r="B20" s="18" t="s">
        <v>15</v>
      </c>
      <c r="C20" s="19">
        <v>4270</v>
      </c>
    </row>
    <row r="21" spans="2:9" ht="21" x14ac:dyDescent="0.25">
      <c r="B21" s="13" t="s">
        <v>16</v>
      </c>
      <c r="C21" s="14">
        <f>C22</f>
        <v>28940</v>
      </c>
    </row>
    <row r="22" spans="2:9" ht="33.75" x14ac:dyDescent="0.25">
      <c r="B22" s="8" t="s">
        <v>17</v>
      </c>
      <c r="C22" s="16">
        <v>28940</v>
      </c>
    </row>
    <row r="23" spans="2:9" ht="21" x14ac:dyDescent="0.25">
      <c r="B23" s="13" t="s">
        <v>18</v>
      </c>
      <c r="C23" s="14">
        <f>C24+C25</f>
        <v>195410</v>
      </c>
    </row>
    <row r="24" spans="2:9" ht="22.5" x14ac:dyDescent="0.25">
      <c r="B24" s="8" t="s">
        <v>19</v>
      </c>
      <c r="C24" s="16">
        <f>145738.7</f>
        <v>145738.70000000001</v>
      </c>
    </row>
    <row r="25" spans="2:9" ht="23.25" thickBot="1" x14ac:dyDescent="0.3">
      <c r="B25" s="20" t="s">
        <v>20</v>
      </c>
      <c r="C25" s="21">
        <f>32471.1+17200.2</f>
        <v>49671.3</v>
      </c>
    </row>
    <row r="26" spans="2:9" ht="15.75" thickBot="1" x14ac:dyDescent="0.3">
      <c r="B26" s="22" t="s">
        <v>21</v>
      </c>
      <c r="C26" s="23">
        <f>C7+C10+C13+C18+C20+C21+C23</f>
        <v>1679258.17</v>
      </c>
    </row>
    <row r="27" spans="2:9" x14ac:dyDescent="0.25">
      <c r="B27" s="24" t="s">
        <v>22</v>
      </c>
      <c r="C27" s="25">
        <f>C7+C13+C18+C20+C10</f>
        <v>1454908.17</v>
      </c>
      <c r="I27" s="26"/>
    </row>
    <row r="28" spans="2:9" x14ac:dyDescent="0.25">
      <c r="B28" s="24" t="s">
        <v>23</v>
      </c>
      <c r="C28" s="25">
        <f>C23+C21</f>
        <v>224350</v>
      </c>
    </row>
    <row r="29" spans="2:9" x14ac:dyDescent="0.25">
      <c r="B29" s="27" t="s">
        <v>24</v>
      </c>
      <c r="C29" s="28">
        <f>C27+C28</f>
        <v>1679258.17</v>
      </c>
    </row>
    <row r="30" spans="2:9" x14ac:dyDescent="0.25">
      <c r="B30" s="29" t="s">
        <v>25</v>
      </c>
      <c r="C30" s="25">
        <f>C8+C11+C13+C20</f>
        <v>1146930.6199999999</v>
      </c>
    </row>
    <row r="31" spans="2:9" x14ac:dyDescent="0.25">
      <c r="B31" s="29" t="s">
        <v>26</v>
      </c>
      <c r="C31" s="25">
        <f>C24+C22</f>
        <v>174678.7</v>
      </c>
      <c r="F31" s="26"/>
    </row>
    <row r="32" spans="2:9" x14ac:dyDescent="0.25">
      <c r="B32" s="27" t="s">
        <v>27</v>
      </c>
      <c r="C32" s="30">
        <f>C30+C31</f>
        <v>1321609.3199999998</v>
      </c>
    </row>
    <row r="33" spans="2:3" x14ac:dyDescent="0.25">
      <c r="B33" s="29" t="s">
        <v>28</v>
      </c>
      <c r="C33" s="25">
        <f>C9+C12+C19</f>
        <v>307977.55</v>
      </c>
    </row>
    <row r="34" spans="2:3" x14ac:dyDescent="0.25">
      <c r="B34" s="29" t="s">
        <v>29</v>
      </c>
      <c r="C34" s="25">
        <f>C25</f>
        <v>49671.3</v>
      </c>
    </row>
    <row r="35" spans="2:3" x14ac:dyDescent="0.25">
      <c r="B35" s="27" t="s">
        <v>30</v>
      </c>
      <c r="C35" s="31">
        <f>C33+C34</f>
        <v>357648.85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E0BD-6CB1-4014-BD51-BC9FAB951EAE}">
  <dimension ref="B3:I43"/>
  <sheetViews>
    <sheetView topLeftCell="A16" workbookViewId="0">
      <selection activeCell="M19" sqref="M19"/>
    </sheetView>
  </sheetViews>
  <sheetFormatPr defaultRowHeight="15" x14ac:dyDescent="0.25"/>
  <cols>
    <col min="2" max="2" width="25.7109375" customWidth="1"/>
    <col min="3" max="3" width="32.42578125" customWidth="1"/>
    <col min="4" max="5" width="0" hidden="1" customWidth="1"/>
    <col min="6" max="6" width="14.28515625" hidden="1" customWidth="1"/>
    <col min="7" max="7" width="11.28515625" hidden="1" customWidth="1"/>
    <col min="8" max="8" width="18.5703125" hidden="1" customWidth="1"/>
  </cols>
  <sheetData>
    <row r="3" spans="2:6" x14ac:dyDescent="0.25">
      <c r="B3" s="1" t="s">
        <v>0</v>
      </c>
      <c r="C3" s="2"/>
    </row>
    <row r="4" spans="2:6" ht="15.75" x14ac:dyDescent="0.25">
      <c r="B4" s="3" t="s">
        <v>37</v>
      </c>
      <c r="C4" s="3"/>
    </row>
    <row r="5" spans="2:6" ht="16.5" thickBot="1" x14ac:dyDescent="0.3">
      <c r="B5" s="3"/>
      <c r="C5" s="3"/>
    </row>
    <row r="6" spans="2:6" ht="21.75" thickBot="1" x14ac:dyDescent="0.3">
      <c r="B6" s="4" t="s">
        <v>1</v>
      </c>
      <c r="C6" s="5" t="s">
        <v>44</v>
      </c>
    </row>
    <row r="7" spans="2:6" ht="22.5" x14ac:dyDescent="0.25">
      <c r="B7" s="6" t="s">
        <v>2</v>
      </c>
      <c r="C7" s="7">
        <f>C8+C9</f>
        <v>763352.89</v>
      </c>
      <c r="D7">
        <v>762668.78</v>
      </c>
      <c r="F7" s="38"/>
    </row>
    <row r="8" spans="2:6" x14ac:dyDescent="0.25">
      <c r="B8" s="8" t="s">
        <v>3</v>
      </c>
      <c r="C8" s="9">
        <f>208317.26+408094.5</f>
        <v>616411.76</v>
      </c>
    </row>
    <row r="9" spans="2:6" x14ac:dyDescent="0.25">
      <c r="B9" s="8" t="s">
        <v>4</v>
      </c>
      <c r="C9" s="9">
        <f>69459.3+77481.83</f>
        <v>146941.13</v>
      </c>
      <c r="D9" s="39">
        <v>684.09</v>
      </c>
    </row>
    <row r="10" spans="2:6" ht="22.5" x14ac:dyDescent="0.25">
      <c r="B10" s="10" t="s">
        <v>5</v>
      </c>
      <c r="C10" s="11">
        <f>C11+C12</f>
        <v>265576.2</v>
      </c>
      <c r="D10">
        <v>265576.2</v>
      </c>
    </row>
    <row r="11" spans="2:6" ht="33.75" x14ac:dyDescent="0.25">
      <c r="B11" s="12" t="s">
        <v>6</v>
      </c>
      <c r="C11" s="9">
        <v>104907.41</v>
      </c>
    </row>
    <row r="12" spans="2:6" ht="33.75" x14ac:dyDescent="0.25">
      <c r="B12" s="12" t="s">
        <v>7</v>
      </c>
      <c r="C12" s="9">
        <v>160668.79</v>
      </c>
    </row>
    <row r="13" spans="2:6" x14ac:dyDescent="0.25">
      <c r="B13" s="12" t="s">
        <v>45</v>
      </c>
      <c r="C13" s="11">
        <v>236150</v>
      </c>
    </row>
    <row r="14" spans="2:6" ht="42" x14ac:dyDescent="0.25">
      <c r="B14" s="13" t="s">
        <v>8</v>
      </c>
      <c r="C14" s="14">
        <f>C15+C16+C17+C18</f>
        <v>197279.69999999998</v>
      </c>
    </row>
    <row r="15" spans="2:6" ht="22.5" x14ac:dyDescent="0.25">
      <c r="B15" s="15" t="s">
        <v>9</v>
      </c>
      <c r="C15" s="16">
        <v>99753.39</v>
      </c>
    </row>
    <row r="16" spans="2:6" x14ac:dyDescent="0.25">
      <c r="B16" s="15" t="s">
        <v>10</v>
      </c>
      <c r="C16" s="16">
        <v>72832.45</v>
      </c>
    </row>
    <row r="17" spans="2:9" x14ac:dyDescent="0.25">
      <c r="B17" s="15" t="s">
        <v>11</v>
      </c>
      <c r="C17" s="16">
        <v>2146.4299999999998</v>
      </c>
    </row>
    <row r="18" spans="2:9" x14ac:dyDescent="0.25">
      <c r="B18" s="15" t="s">
        <v>12</v>
      </c>
      <c r="C18" s="16">
        <v>22547.43</v>
      </c>
    </row>
    <row r="19" spans="2:9" ht="31.5" x14ac:dyDescent="0.25">
      <c r="B19" s="13" t="s">
        <v>13</v>
      </c>
      <c r="C19" s="17">
        <f>C20</f>
        <v>24370.65</v>
      </c>
    </row>
    <row r="20" spans="2:9" x14ac:dyDescent="0.25">
      <c r="B20" s="15" t="s">
        <v>14</v>
      </c>
      <c r="C20" s="16">
        <v>24370.65</v>
      </c>
    </row>
    <row r="21" spans="2:9" x14ac:dyDescent="0.25">
      <c r="B21" s="18" t="s">
        <v>15</v>
      </c>
      <c r="C21" s="19">
        <v>0</v>
      </c>
    </row>
    <row r="22" spans="2:9" ht="21" x14ac:dyDescent="0.25">
      <c r="B22" s="13" t="s">
        <v>16</v>
      </c>
      <c r="C22" s="14">
        <f>C23</f>
        <v>66480</v>
      </c>
    </row>
    <row r="23" spans="2:9" ht="33.75" x14ac:dyDescent="0.25">
      <c r="B23" s="8" t="s">
        <v>17</v>
      </c>
      <c r="C23" s="16">
        <v>66480</v>
      </c>
    </row>
    <row r="24" spans="2:9" ht="21" x14ac:dyDescent="0.25">
      <c r="B24" s="13" t="s">
        <v>18</v>
      </c>
      <c r="C24" s="14">
        <f>C25+C26</f>
        <v>232102.65000000002</v>
      </c>
      <c r="D24">
        <v>232102.65</v>
      </c>
    </row>
    <row r="25" spans="2:9" ht="22.5" x14ac:dyDescent="0.25">
      <c r="B25" s="8" t="s">
        <v>19</v>
      </c>
      <c r="C25" s="16">
        <f>161622.2+14976.45+9034</f>
        <v>185632.65000000002</v>
      </c>
    </row>
    <row r="26" spans="2:9" ht="23.25" thickBot="1" x14ac:dyDescent="0.3">
      <c r="B26" s="20" t="s">
        <v>20</v>
      </c>
      <c r="C26" s="21">
        <f>16400+18874+11196</f>
        <v>46470</v>
      </c>
    </row>
    <row r="27" spans="2:9" ht="15.75" thickBot="1" x14ac:dyDescent="0.3">
      <c r="B27" s="22" t="s">
        <v>21</v>
      </c>
      <c r="C27" s="23">
        <f>C7+C10+C14+C19+C21+C22+C24+C13</f>
        <v>1785312.0899999999</v>
      </c>
    </row>
    <row r="28" spans="2:9" x14ac:dyDescent="0.25">
      <c r="B28" s="24" t="s">
        <v>22</v>
      </c>
      <c r="C28" s="25">
        <f>C7+C14+C19+C21+C10</f>
        <v>1250579.44</v>
      </c>
      <c r="I28" s="26"/>
    </row>
    <row r="29" spans="2:9" x14ac:dyDescent="0.25">
      <c r="B29" s="24" t="s">
        <v>23</v>
      </c>
      <c r="C29" s="25">
        <f>C24+C22</f>
        <v>298582.65000000002</v>
      </c>
    </row>
    <row r="30" spans="2:9" x14ac:dyDescent="0.25">
      <c r="B30" s="27" t="s">
        <v>24</v>
      </c>
      <c r="C30" s="28">
        <f>C28+C29</f>
        <v>1549162.0899999999</v>
      </c>
      <c r="H30" s="37"/>
    </row>
    <row r="31" spans="2:9" x14ac:dyDescent="0.25">
      <c r="B31" s="29" t="s">
        <v>25</v>
      </c>
      <c r="C31" s="25">
        <f>C8+C11+C14+C21</f>
        <v>918598.87</v>
      </c>
    </row>
    <row r="32" spans="2:9" x14ac:dyDescent="0.25">
      <c r="B32" s="29" t="s">
        <v>26</v>
      </c>
      <c r="C32" s="25">
        <f>C25+C23</f>
        <v>252112.65000000002</v>
      </c>
      <c r="F32" s="26"/>
    </row>
    <row r="33" spans="2:7" x14ac:dyDescent="0.25">
      <c r="B33" s="27" t="s">
        <v>27</v>
      </c>
      <c r="C33" s="30">
        <f>C31+C32</f>
        <v>1170711.52</v>
      </c>
    </row>
    <row r="34" spans="2:7" x14ac:dyDescent="0.25">
      <c r="B34" s="29" t="s">
        <v>28</v>
      </c>
      <c r="C34" s="25">
        <f>C9+C12+C20</f>
        <v>331980.57000000007</v>
      </c>
    </row>
    <row r="35" spans="2:7" x14ac:dyDescent="0.25">
      <c r="B35" s="29" t="s">
        <v>29</v>
      </c>
      <c r="C35" s="25">
        <f>C26</f>
        <v>46470</v>
      </c>
    </row>
    <row r="36" spans="2:7" x14ac:dyDescent="0.25">
      <c r="B36" s="27" t="s">
        <v>30</v>
      </c>
      <c r="C36" s="31">
        <f>C34+C35</f>
        <v>378450.57000000007</v>
      </c>
      <c r="F36">
        <v>1784627.98</v>
      </c>
      <c r="G36" s="26">
        <f>C27-F36</f>
        <v>684.10999999986961</v>
      </c>
    </row>
    <row r="37" spans="2:7" x14ac:dyDescent="0.25">
      <c r="B37" s="32"/>
      <c r="C37" s="33"/>
    </row>
    <row r="38" spans="2:7" ht="15.75" thickBot="1" x14ac:dyDescent="0.3">
      <c r="B38" s="34"/>
      <c r="C38" s="35"/>
    </row>
    <row r="39" spans="2:7" x14ac:dyDescent="0.25">
      <c r="B39" s="36"/>
    </row>
    <row r="40" spans="2:7" x14ac:dyDescent="0.25">
      <c r="B40" s="36"/>
    </row>
    <row r="41" spans="2:7" x14ac:dyDescent="0.25">
      <c r="B41" s="36"/>
    </row>
    <row r="42" spans="2:7" x14ac:dyDescent="0.25">
      <c r="C42" t="s">
        <v>31</v>
      </c>
    </row>
    <row r="43" spans="2:7" x14ac:dyDescent="0.25">
      <c r="C43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5EBF-7CDC-4A70-972C-B1D5D43CCA7D}">
  <dimension ref="B3:I43"/>
  <sheetViews>
    <sheetView topLeftCell="A4" workbookViewId="0">
      <selection activeCell="M12" sqref="M12"/>
    </sheetView>
  </sheetViews>
  <sheetFormatPr defaultRowHeight="15" x14ac:dyDescent="0.25"/>
  <cols>
    <col min="2" max="2" width="25.7109375" customWidth="1"/>
    <col min="3" max="3" width="32.42578125" customWidth="1"/>
    <col min="4" max="5" width="0" hidden="1" customWidth="1"/>
    <col min="6" max="6" width="14.28515625" hidden="1" customWidth="1"/>
    <col min="7" max="7" width="11.28515625" hidden="1" customWidth="1"/>
    <col min="8" max="8" width="18.5703125" hidden="1" customWidth="1"/>
    <col min="9" max="9" width="11.5703125" customWidth="1"/>
  </cols>
  <sheetData>
    <row r="3" spans="2:6" x14ac:dyDescent="0.25">
      <c r="B3" s="1" t="s">
        <v>0</v>
      </c>
      <c r="C3" s="2"/>
    </row>
    <row r="4" spans="2:6" ht="15.75" x14ac:dyDescent="0.25">
      <c r="B4" s="3" t="s">
        <v>37</v>
      </c>
      <c r="C4" s="3"/>
    </row>
    <row r="5" spans="2:6" ht="16.5" thickBot="1" x14ac:dyDescent="0.3">
      <c r="B5" s="3"/>
      <c r="C5" s="3"/>
    </row>
    <row r="6" spans="2:6" ht="21.75" thickBot="1" x14ac:dyDescent="0.3">
      <c r="B6" s="4" t="s">
        <v>1</v>
      </c>
      <c r="C6" s="5" t="s">
        <v>46</v>
      </c>
    </row>
    <row r="7" spans="2:6" ht="22.5" x14ac:dyDescent="0.25">
      <c r="B7" s="6" t="s">
        <v>2</v>
      </c>
      <c r="C7" s="7">
        <f>C8+C9</f>
        <v>69282.37</v>
      </c>
      <c r="D7">
        <v>762668.78</v>
      </c>
      <c r="F7" s="38"/>
    </row>
    <row r="8" spans="2:6" x14ac:dyDescent="0.25">
      <c r="B8" s="8" t="s">
        <v>3</v>
      </c>
      <c r="C8" s="9">
        <v>0</v>
      </c>
    </row>
    <row r="9" spans="2:6" x14ac:dyDescent="0.25">
      <c r="B9" s="8" t="s">
        <v>4</v>
      </c>
      <c r="C9" s="9">
        <v>69282.37</v>
      </c>
      <c r="D9" s="39">
        <v>684.09</v>
      </c>
    </row>
    <row r="10" spans="2:6" ht="22.5" x14ac:dyDescent="0.25">
      <c r="B10" s="10" t="s">
        <v>5</v>
      </c>
      <c r="C10" s="11">
        <f>C11+C12</f>
        <v>676702.26</v>
      </c>
      <c r="D10">
        <v>265576.2</v>
      </c>
    </row>
    <row r="11" spans="2:6" ht="33.75" x14ac:dyDescent="0.25">
      <c r="B11" s="12" t="s">
        <v>6</v>
      </c>
      <c r="C11" s="9">
        <f>201225.51+100000</f>
        <v>301225.51</v>
      </c>
    </row>
    <row r="12" spans="2:6" ht="33.75" x14ac:dyDescent="0.25">
      <c r="B12" s="12" t="s">
        <v>7</v>
      </c>
      <c r="C12" s="9">
        <f>308189.82+67286.93</f>
        <v>375476.75</v>
      </c>
    </row>
    <row r="13" spans="2:6" x14ac:dyDescent="0.25">
      <c r="B13" s="12" t="s">
        <v>45</v>
      </c>
      <c r="C13" s="11">
        <v>0</v>
      </c>
    </row>
    <row r="14" spans="2:6" ht="42" x14ac:dyDescent="0.25">
      <c r="B14" s="13" t="s">
        <v>8</v>
      </c>
      <c r="C14" s="14">
        <f>C15+C16+C17+C18</f>
        <v>132379.9</v>
      </c>
    </row>
    <row r="15" spans="2:6" ht="22.5" x14ac:dyDescent="0.25">
      <c r="B15" s="15" t="s">
        <v>9</v>
      </c>
      <c r="C15" s="16">
        <v>31734.42</v>
      </c>
    </row>
    <row r="16" spans="2:6" x14ac:dyDescent="0.25">
      <c r="B16" s="15" t="s">
        <v>10</v>
      </c>
      <c r="C16" s="16">
        <v>80419.3</v>
      </c>
    </row>
    <row r="17" spans="2:9" x14ac:dyDescent="0.25">
      <c r="B17" s="15" t="s">
        <v>11</v>
      </c>
      <c r="C17" s="16">
        <v>0</v>
      </c>
    </row>
    <row r="18" spans="2:9" x14ac:dyDescent="0.25">
      <c r="B18" s="15" t="s">
        <v>12</v>
      </c>
      <c r="C18" s="16">
        <v>20226.18</v>
      </c>
    </row>
    <row r="19" spans="2:9" ht="31.5" x14ac:dyDescent="0.25">
      <c r="B19" s="13" t="s">
        <v>13</v>
      </c>
      <c r="C19" s="17">
        <f>C20</f>
        <v>10583.69</v>
      </c>
    </row>
    <row r="20" spans="2:9" x14ac:dyDescent="0.25">
      <c r="B20" s="15" t="s">
        <v>14</v>
      </c>
      <c r="C20" s="16">
        <v>10583.69</v>
      </c>
    </row>
    <row r="21" spans="2:9" x14ac:dyDescent="0.25">
      <c r="B21" s="18" t="s">
        <v>15</v>
      </c>
      <c r="C21" s="19">
        <v>0</v>
      </c>
    </row>
    <row r="22" spans="2:9" ht="21" x14ac:dyDescent="0.25">
      <c r="B22" s="13" t="s">
        <v>16</v>
      </c>
      <c r="C22" s="14">
        <f>C23</f>
        <v>83400</v>
      </c>
    </row>
    <row r="23" spans="2:9" ht="33.75" x14ac:dyDescent="0.25">
      <c r="B23" s="8" t="s">
        <v>17</v>
      </c>
      <c r="C23" s="16">
        <v>83400</v>
      </c>
    </row>
    <row r="24" spans="2:9" ht="21" x14ac:dyDescent="0.25">
      <c r="B24" s="13" t="s">
        <v>18</v>
      </c>
      <c r="C24" s="14">
        <f>C25+C26</f>
        <v>54060</v>
      </c>
      <c r="D24">
        <v>232102.65</v>
      </c>
    </row>
    <row r="25" spans="2:9" ht="22.5" x14ac:dyDescent="0.25">
      <c r="B25" s="8" t="s">
        <v>19</v>
      </c>
      <c r="C25" s="16">
        <v>44130</v>
      </c>
    </row>
    <row r="26" spans="2:9" ht="23.25" thickBot="1" x14ac:dyDescent="0.3">
      <c r="B26" s="20" t="s">
        <v>20</v>
      </c>
      <c r="C26" s="21">
        <v>9930</v>
      </c>
    </row>
    <row r="27" spans="2:9" ht="15.75" thickBot="1" x14ac:dyDescent="0.3">
      <c r="B27" s="22" t="s">
        <v>21</v>
      </c>
      <c r="C27" s="23">
        <f>C7+C10+C14+C19+C21+C22+C24+C13</f>
        <v>1026408.22</v>
      </c>
    </row>
    <row r="28" spans="2:9" x14ac:dyDescent="0.25">
      <c r="B28" s="24" t="s">
        <v>22</v>
      </c>
      <c r="C28" s="25">
        <f>C7+C14+C19+C21+C10</f>
        <v>888948.22</v>
      </c>
      <c r="I28" s="26"/>
    </row>
    <row r="29" spans="2:9" x14ac:dyDescent="0.25">
      <c r="B29" s="24" t="s">
        <v>23</v>
      </c>
      <c r="C29" s="25">
        <f>C24+C22</f>
        <v>137460</v>
      </c>
    </row>
    <row r="30" spans="2:9" x14ac:dyDescent="0.25">
      <c r="B30" s="27" t="s">
        <v>24</v>
      </c>
      <c r="C30" s="28">
        <f>C28+C29</f>
        <v>1026408.22</v>
      </c>
      <c r="H30" s="37"/>
    </row>
    <row r="31" spans="2:9" x14ac:dyDescent="0.25">
      <c r="B31" s="29" t="s">
        <v>25</v>
      </c>
      <c r="C31" s="25">
        <f>C8+C11+C14+C21</f>
        <v>433605.41000000003</v>
      </c>
    </row>
    <row r="32" spans="2:9" x14ac:dyDescent="0.25">
      <c r="B32" s="29" t="s">
        <v>26</v>
      </c>
      <c r="C32" s="25">
        <f>C25+C23</f>
        <v>127530</v>
      </c>
      <c r="F32" s="26"/>
    </row>
    <row r="33" spans="2:7" x14ac:dyDescent="0.25">
      <c r="B33" s="27" t="s">
        <v>27</v>
      </c>
      <c r="C33" s="30">
        <f>C31+C32</f>
        <v>561135.41</v>
      </c>
    </row>
    <row r="34" spans="2:7" x14ac:dyDescent="0.25">
      <c r="B34" s="29" t="s">
        <v>28</v>
      </c>
      <c r="C34" s="25">
        <f>C9+C12+C20</f>
        <v>455342.81</v>
      </c>
    </row>
    <row r="35" spans="2:7" x14ac:dyDescent="0.25">
      <c r="B35" s="29" t="s">
        <v>29</v>
      </c>
      <c r="C35" s="25">
        <f>C26</f>
        <v>9930</v>
      </c>
    </row>
    <row r="36" spans="2:7" x14ac:dyDescent="0.25">
      <c r="B36" s="27" t="s">
        <v>30</v>
      </c>
      <c r="C36" s="31">
        <f>C34+C35</f>
        <v>465272.81</v>
      </c>
      <c r="F36">
        <v>1784627.98</v>
      </c>
      <c r="G36" s="26">
        <f>C27-F36</f>
        <v>-758219.76</v>
      </c>
    </row>
    <row r="37" spans="2:7" x14ac:dyDescent="0.25">
      <c r="B37" s="32"/>
      <c r="C37" s="33"/>
    </row>
    <row r="38" spans="2:7" ht="15.75" thickBot="1" x14ac:dyDescent="0.3">
      <c r="B38" s="34"/>
      <c r="C38" s="35"/>
    </row>
    <row r="39" spans="2:7" x14ac:dyDescent="0.25">
      <c r="B39" s="36"/>
    </row>
    <row r="40" spans="2:7" x14ac:dyDescent="0.25">
      <c r="B40" s="36"/>
    </row>
    <row r="41" spans="2:7" x14ac:dyDescent="0.25">
      <c r="B41" s="36"/>
    </row>
    <row r="42" spans="2:7" x14ac:dyDescent="0.25">
      <c r="C42" t="s">
        <v>31</v>
      </c>
    </row>
    <row r="43" spans="2:7" x14ac:dyDescent="0.25">
      <c r="C43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1586-D75A-4FCB-8E48-2B8684AC8CB6}">
  <dimension ref="B3:J42"/>
  <sheetViews>
    <sheetView tabSelected="1" topLeftCell="A22" workbookViewId="0">
      <selection activeCell="K41" sqref="K41"/>
    </sheetView>
  </sheetViews>
  <sheetFormatPr defaultRowHeight="15" x14ac:dyDescent="0.25"/>
  <cols>
    <col min="2" max="2" width="25.7109375" customWidth="1"/>
    <col min="3" max="3" width="32.42578125" customWidth="1"/>
    <col min="4" max="5" width="0" hidden="1" customWidth="1"/>
    <col min="6" max="6" width="14.28515625" hidden="1" customWidth="1"/>
    <col min="7" max="7" width="11.28515625" hidden="1" customWidth="1"/>
    <col min="8" max="8" width="18.5703125" hidden="1" customWidth="1"/>
    <col min="9" max="9" width="11.5703125" customWidth="1"/>
    <col min="10" max="10" width="9.5703125" bestFit="1" customWidth="1"/>
  </cols>
  <sheetData>
    <row r="3" spans="2:6" x14ac:dyDescent="0.25">
      <c r="B3" s="1" t="s">
        <v>0</v>
      </c>
      <c r="C3" s="2"/>
    </row>
    <row r="4" spans="2:6" ht="15.75" x14ac:dyDescent="0.25">
      <c r="B4" s="3" t="s">
        <v>37</v>
      </c>
      <c r="C4" s="3"/>
    </row>
    <row r="5" spans="2:6" ht="16.5" thickBot="1" x14ac:dyDescent="0.3">
      <c r="B5" s="3"/>
      <c r="C5" s="3"/>
    </row>
    <row r="6" spans="2:6" ht="21.75" thickBot="1" x14ac:dyDescent="0.3">
      <c r="B6" s="4" t="s">
        <v>1</v>
      </c>
      <c r="C6" s="5" t="s">
        <v>47</v>
      </c>
    </row>
    <row r="7" spans="2:6" ht="22.5" x14ac:dyDescent="0.25">
      <c r="B7" s="6" t="s">
        <v>2</v>
      </c>
      <c r="C7" s="7">
        <f>C8+C9</f>
        <v>191579.37000000002</v>
      </c>
      <c r="D7">
        <v>762668.78</v>
      </c>
      <c r="F7" s="38"/>
    </row>
    <row r="8" spans="2:6" x14ac:dyDescent="0.25">
      <c r="B8" s="8" t="s">
        <v>3</v>
      </c>
      <c r="C8" s="9">
        <v>150787.39000000001</v>
      </c>
    </row>
    <row r="9" spans="2:6" x14ac:dyDescent="0.25">
      <c r="B9" s="8" t="s">
        <v>4</v>
      </c>
      <c r="C9" s="9">
        <v>40791.980000000003</v>
      </c>
      <c r="D9" s="39">
        <v>684.09</v>
      </c>
    </row>
    <row r="10" spans="2:6" ht="22.5" x14ac:dyDescent="0.25">
      <c r="B10" s="10" t="s">
        <v>5</v>
      </c>
      <c r="C10" s="11">
        <f>C11+C12</f>
        <v>405863.98</v>
      </c>
      <c r="D10">
        <v>265576.2</v>
      </c>
    </row>
    <row r="11" spans="2:6" ht="33.75" x14ac:dyDescent="0.25">
      <c r="B11" s="12" t="s">
        <v>6</v>
      </c>
      <c r="C11" s="9">
        <v>238979.28</v>
      </c>
    </row>
    <row r="12" spans="2:6" ht="33.75" x14ac:dyDescent="0.25">
      <c r="B12" s="12" t="s">
        <v>7</v>
      </c>
      <c r="C12" s="9">
        <f>120125.25+46759.45</f>
        <v>166884.70000000001</v>
      </c>
    </row>
    <row r="13" spans="2:6" ht="22.5" x14ac:dyDescent="0.25">
      <c r="B13" s="12" t="s">
        <v>49</v>
      </c>
      <c r="C13" s="11">
        <v>48850</v>
      </c>
    </row>
    <row r="14" spans="2:6" ht="22.5" x14ac:dyDescent="0.25">
      <c r="B14" s="12" t="s">
        <v>48</v>
      </c>
      <c r="C14" s="11">
        <v>29040</v>
      </c>
    </row>
    <row r="15" spans="2:6" ht="42" x14ac:dyDescent="0.25">
      <c r="B15" s="13" t="s">
        <v>8</v>
      </c>
      <c r="C15" s="14">
        <f>C16+C17+C18+C19</f>
        <v>57890.52</v>
      </c>
    </row>
    <row r="16" spans="2:6" ht="22.5" x14ac:dyDescent="0.25">
      <c r="B16" s="15" t="s">
        <v>9</v>
      </c>
      <c r="C16" s="16">
        <v>0</v>
      </c>
    </row>
    <row r="17" spans="2:10" x14ac:dyDescent="0.25">
      <c r="B17" s="15" t="s">
        <v>10</v>
      </c>
      <c r="C17" s="16">
        <v>57890.52</v>
      </c>
    </row>
    <row r="18" spans="2:10" x14ac:dyDescent="0.25">
      <c r="B18" s="15" t="s">
        <v>11</v>
      </c>
      <c r="C18" s="16">
        <v>0</v>
      </c>
    </row>
    <row r="19" spans="2:10" x14ac:dyDescent="0.25">
      <c r="B19" s="15" t="s">
        <v>12</v>
      </c>
      <c r="C19" s="16">
        <v>0</v>
      </c>
    </row>
    <row r="20" spans="2:10" ht="31.5" x14ac:dyDescent="0.25">
      <c r="B20" s="13" t="s">
        <v>13</v>
      </c>
      <c r="C20" s="17">
        <f>C21</f>
        <v>10583.69</v>
      </c>
    </row>
    <row r="21" spans="2:10" x14ac:dyDescent="0.25">
      <c r="B21" s="15" t="s">
        <v>14</v>
      </c>
      <c r="C21" s="16">
        <v>10583.69</v>
      </c>
    </row>
    <row r="22" spans="2:10" x14ac:dyDescent="0.25">
      <c r="B22" s="18" t="s">
        <v>15</v>
      </c>
      <c r="C22" s="19">
        <v>703.02</v>
      </c>
    </row>
    <row r="23" spans="2:10" ht="21" x14ac:dyDescent="0.25">
      <c r="B23" s="13" t="s">
        <v>16</v>
      </c>
      <c r="C23" s="14">
        <f>C24</f>
        <v>35040</v>
      </c>
    </row>
    <row r="24" spans="2:10" ht="33.75" x14ac:dyDescent="0.25">
      <c r="B24" s="8" t="s">
        <v>17</v>
      </c>
      <c r="C24" s="16">
        <v>35040</v>
      </c>
    </row>
    <row r="25" spans="2:10" ht="21" x14ac:dyDescent="0.25">
      <c r="B25" s="13" t="s">
        <v>18</v>
      </c>
      <c r="C25" s="14">
        <f>C26+C27</f>
        <v>72850</v>
      </c>
      <c r="D25">
        <v>232102.65</v>
      </c>
    </row>
    <row r="26" spans="2:10" ht="22.5" x14ac:dyDescent="0.25">
      <c r="B26" s="8" t="s">
        <v>19</v>
      </c>
      <c r="C26" s="16">
        <v>22359.55</v>
      </c>
    </row>
    <row r="27" spans="2:10" ht="23.25" thickBot="1" x14ac:dyDescent="0.3">
      <c r="B27" s="20" t="s">
        <v>20</v>
      </c>
      <c r="C27" s="21">
        <v>50490.45</v>
      </c>
    </row>
    <row r="28" spans="2:10" ht="15.75" thickBot="1" x14ac:dyDescent="0.3">
      <c r="B28" s="22" t="s">
        <v>21</v>
      </c>
      <c r="C28" s="23">
        <f>C7+C10+C15+C20+C22+C23+C25+C13</f>
        <v>823360.58</v>
      </c>
    </row>
    <row r="29" spans="2:10" x14ac:dyDescent="0.25">
      <c r="B29" s="24" t="s">
        <v>22</v>
      </c>
      <c r="C29" s="25">
        <f>C7+C15+C20+C22+C10+C13+C14</f>
        <v>744510.58</v>
      </c>
      <c r="I29" s="26"/>
    </row>
    <row r="30" spans="2:10" x14ac:dyDescent="0.25">
      <c r="B30" s="24" t="s">
        <v>23</v>
      </c>
      <c r="C30" s="25">
        <f>C25+C23</f>
        <v>107890</v>
      </c>
    </row>
    <row r="31" spans="2:10" x14ac:dyDescent="0.25">
      <c r="B31" s="27" t="s">
        <v>24</v>
      </c>
      <c r="C31" s="28">
        <f>C29+C30</f>
        <v>852400.58</v>
      </c>
      <c r="H31" s="37"/>
      <c r="J31" s="26"/>
    </row>
    <row r="32" spans="2:10" x14ac:dyDescent="0.25">
      <c r="B32" s="29" t="s">
        <v>25</v>
      </c>
      <c r="C32" s="25">
        <f>C8+C11+C15+C22</f>
        <v>448360.21000000008</v>
      </c>
    </row>
    <row r="33" spans="2:7" x14ac:dyDescent="0.25">
      <c r="B33" s="29" t="s">
        <v>26</v>
      </c>
      <c r="C33" s="25">
        <f>C26+C24</f>
        <v>57399.55</v>
      </c>
      <c r="F33" s="26"/>
    </row>
    <row r="34" spans="2:7" x14ac:dyDescent="0.25">
      <c r="B34" s="27" t="s">
        <v>27</v>
      </c>
      <c r="C34" s="30">
        <f>C32+C33</f>
        <v>505759.76000000007</v>
      </c>
    </row>
    <row r="35" spans="2:7" x14ac:dyDescent="0.25">
      <c r="B35" s="29" t="s">
        <v>28</v>
      </c>
      <c r="C35" s="25">
        <f>C9+C12+C21</f>
        <v>218260.37000000002</v>
      </c>
    </row>
    <row r="36" spans="2:7" x14ac:dyDescent="0.25">
      <c r="B36" s="29" t="s">
        <v>29</v>
      </c>
      <c r="C36" s="25">
        <f>C27</f>
        <v>50490.45</v>
      </c>
    </row>
    <row r="37" spans="2:7" x14ac:dyDescent="0.25">
      <c r="B37" s="27" t="s">
        <v>30</v>
      </c>
      <c r="C37" s="31">
        <f>C35+C36</f>
        <v>268750.82</v>
      </c>
      <c r="F37">
        <v>1784627.98</v>
      </c>
      <c r="G37" s="26">
        <f>C28-F37</f>
        <v>-961267.4</v>
      </c>
    </row>
    <row r="38" spans="2:7" x14ac:dyDescent="0.25">
      <c r="B38" s="32"/>
      <c r="C38" s="33"/>
    </row>
    <row r="39" spans="2:7" ht="15.75" thickBot="1" x14ac:dyDescent="0.3">
      <c r="B39" s="34"/>
      <c r="C39" s="35"/>
    </row>
    <row r="40" spans="2:7" x14ac:dyDescent="0.25">
      <c r="B40" s="36"/>
    </row>
    <row r="41" spans="2:7" x14ac:dyDescent="0.25">
      <c r="B41" t="s">
        <v>31</v>
      </c>
    </row>
    <row r="42" spans="2:7" x14ac:dyDescent="0.25">
      <c r="B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4E1A-5D5F-41C2-AD63-CD1135C305D7}">
  <dimension ref="B3:I42"/>
  <sheetViews>
    <sheetView workbookViewId="0">
      <selection activeCell="F17" sqref="F17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34</v>
      </c>
    </row>
    <row r="7" spans="2:3" ht="22.5" x14ac:dyDescent="0.25">
      <c r="B7" s="6" t="s">
        <v>2</v>
      </c>
      <c r="C7" s="7">
        <f>C8+C9</f>
        <v>573561.5</v>
      </c>
    </row>
    <row r="8" spans="2:3" x14ac:dyDescent="0.25">
      <c r="B8" s="8" t="s">
        <v>3</v>
      </c>
      <c r="C8" s="9">
        <v>539110.04</v>
      </c>
    </row>
    <row r="9" spans="2:3" x14ac:dyDescent="0.25">
      <c r="B9" s="8" t="s">
        <v>4</v>
      </c>
      <c r="C9" s="9">
        <v>34451.46</v>
      </c>
    </row>
    <row r="10" spans="2:3" ht="22.5" x14ac:dyDescent="0.25">
      <c r="B10" s="10" t="s">
        <v>5</v>
      </c>
      <c r="C10" s="11">
        <f>C11+C12</f>
        <v>98285.65</v>
      </c>
    </row>
    <row r="11" spans="2:3" ht="33.75" x14ac:dyDescent="0.25">
      <c r="B11" s="12" t="s">
        <v>6</v>
      </c>
      <c r="C11" s="9">
        <v>0</v>
      </c>
    </row>
    <row r="12" spans="2:3" ht="33.75" x14ac:dyDescent="0.25">
      <c r="B12" s="12" t="s">
        <v>7</v>
      </c>
      <c r="C12" s="9">
        <v>98285.65</v>
      </c>
    </row>
    <row r="13" spans="2:3" ht="42" x14ac:dyDescent="0.25">
      <c r="B13" s="13" t="s">
        <v>8</v>
      </c>
      <c r="C13" s="14">
        <f>C14+C15+C16+C17</f>
        <v>213220.71999999997</v>
      </c>
    </row>
    <row r="14" spans="2:3" ht="22.5" x14ac:dyDescent="0.25">
      <c r="B14" s="15" t="s">
        <v>9</v>
      </c>
      <c r="C14" s="16">
        <v>27307.22</v>
      </c>
    </row>
    <row r="15" spans="2:3" x14ac:dyDescent="0.25">
      <c r="B15" s="15" t="s">
        <v>10</v>
      </c>
      <c r="C15" s="16">
        <v>161110.49</v>
      </c>
    </row>
    <row r="16" spans="2:3" x14ac:dyDescent="0.25">
      <c r="B16" s="15" t="s">
        <v>11</v>
      </c>
      <c r="C16" s="16">
        <v>2290.59</v>
      </c>
    </row>
    <row r="17" spans="2:9" x14ac:dyDescent="0.25">
      <c r="B17" s="15" t="s">
        <v>12</v>
      </c>
      <c r="C17" s="16">
        <v>22512.42</v>
      </c>
    </row>
    <row r="18" spans="2:9" ht="31.5" x14ac:dyDescent="0.25">
      <c r="B18" s="13" t="s">
        <v>13</v>
      </c>
      <c r="C18" s="17">
        <f>C19</f>
        <v>8112.22</v>
      </c>
    </row>
    <row r="19" spans="2:9" x14ac:dyDescent="0.25">
      <c r="B19" s="15" t="s">
        <v>14</v>
      </c>
      <c r="C19" s="16">
        <v>8112.22</v>
      </c>
    </row>
    <row r="20" spans="2:9" x14ac:dyDescent="0.25">
      <c r="B20" s="18" t="s">
        <v>15</v>
      </c>
      <c r="C20" s="19">
        <v>0</v>
      </c>
    </row>
    <row r="21" spans="2:9" ht="21" x14ac:dyDescent="0.25">
      <c r="B21" s="13" t="s">
        <v>16</v>
      </c>
      <c r="C21" s="14">
        <f>C22</f>
        <v>24798.41</v>
      </c>
    </row>
    <row r="22" spans="2:9" ht="33.75" x14ac:dyDescent="0.25">
      <c r="B22" s="8" t="s">
        <v>17</v>
      </c>
      <c r="C22" s="16">
        <v>24798.41</v>
      </c>
    </row>
    <row r="23" spans="2:9" ht="21" x14ac:dyDescent="0.25">
      <c r="B23" s="13" t="s">
        <v>18</v>
      </c>
      <c r="C23" s="14">
        <f>C24+C25</f>
        <v>144844.80000000002</v>
      </c>
    </row>
    <row r="24" spans="2:9" ht="22.5" x14ac:dyDescent="0.25">
      <c r="B24" s="8" t="s">
        <v>19</v>
      </c>
      <c r="C24" s="16">
        <f>141144.1-5.3</f>
        <v>141138.80000000002</v>
      </c>
    </row>
    <row r="25" spans="2:9" ht="23.25" thickBot="1" x14ac:dyDescent="0.3">
      <c r="B25" s="20" t="s">
        <v>20</v>
      </c>
      <c r="C25" s="21">
        <v>3706</v>
      </c>
    </row>
    <row r="26" spans="2:9" ht="15.75" thickBot="1" x14ac:dyDescent="0.3">
      <c r="B26" s="22" t="s">
        <v>21</v>
      </c>
      <c r="C26" s="23">
        <f>C7+C10+C13+C18+C20+C21+C23</f>
        <v>1062823.3</v>
      </c>
    </row>
    <row r="27" spans="2:9" x14ac:dyDescent="0.25">
      <c r="B27" s="24" t="s">
        <v>22</v>
      </c>
      <c r="C27" s="25">
        <f>C7+C13+C18+C20+C10</f>
        <v>893180.09</v>
      </c>
      <c r="I27" s="26"/>
    </row>
    <row r="28" spans="2:9" x14ac:dyDescent="0.25">
      <c r="B28" s="24" t="s">
        <v>23</v>
      </c>
      <c r="C28" s="25">
        <f>C23+C21</f>
        <v>169643.21000000002</v>
      </c>
    </row>
    <row r="29" spans="2:9" x14ac:dyDescent="0.25">
      <c r="B29" s="27" t="s">
        <v>24</v>
      </c>
      <c r="C29" s="28">
        <f>C27+C28</f>
        <v>1062823.3</v>
      </c>
    </row>
    <row r="30" spans="2:9" x14ac:dyDescent="0.25">
      <c r="B30" s="29" t="s">
        <v>25</v>
      </c>
      <c r="C30" s="25">
        <f>C8+C11+C13+C20</f>
        <v>752330.76</v>
      </c>
    </row>
    <row r="31" spans="2:9" x14ac:dyDescent="0.25">
      <c r="B31" s="29" t="s">
        <v>26</v>
      </c>
      <c r="C31" s="25">
        <f>C24+C22</f>
        <v>165937.21000000002</v>
      </c>
      <c r="F31" s="26"/>
    </row>
    <row r="32" spans="2:9" x14ac:dyDescent="0.25">
      <c r="B32" s="27" t="s">
        <v>27</v>
      </c>
      <c r="C32" s="30">
        <f>C30+C31</f>
        <v>918267.97</v>
      </c>
    </row>
    <row r="33" spans="2:3" x14ac:dyDescent="0.25">
      <c r="B33" s="29" t="s">
        <v>28</v>
      </c>
      <c r="C33" s="25">
        <f>C9+C12+C19</f>
        <v>140849.32999999999</v>
      </c>
    </row>
    <row r="34" spans="2:3" x14ac:dyDescent="0.25">
      <c r="B34" s="29" t="s">
        <v>29</v>
      </c>
      <c r="C34" s="25">
        <f>C25</f>
        <v>3706</v>
      </c>
    </row>
    <row r="35" spans="2:3" x14ac:dyDescent="0.25">
      <c r="B35" s="27" t="s">
        <v>30</v>
      </c>
      <c r="C35" s="31">
        <f>C33+C34</f>
        <v>144555.32999999999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293F-9E6A-4CDD-9B10-7999E969445C}">
  <dimension ref="B3:I42"/>
  <sheetViews>
    <sheetView workbookViewId="0">
      <selection activeCell="F16" sqref="F16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36</v>
      </c>
    </row>
    <row r="7" spans="2:3" ht="22.5" x14ac:dyDescent="0.25">
      <c r="B7" s="6" t="s">
        <v>2</v>
      </c>
      <c r="C7" s="7">
        <f>C8+C9</f>
        <v>73051.679999999993</v>
      </c>
    </row>
    <row r="8" spans="2:3" x14ac:dyDescent="0.25">
      <c r="B8" s="8" t="s">
        <v>3</v>
      </c>
      <c r="C8" s="9">
        <v>48339.24</v>
      </c>
    </row>
    <row r="9" spans="2:3" x14ac:dyDescent="0.25">
      <c r="B9" s="8" t="s">
        <v>4</v>
      </c>
      <c r="C9" s="9">
        <v>24712.44</v>
      </c>
    </row>
    <row r="10" spans="2:3" ht="22.5" x14ac:dyDescent="0.25">
      <c r="B10" s="10" t="s">
        <v>5</v>
      </c>
      <c r="C10" s="11">
        <f>C11+C12</f>
        <v>741135.3899999999</v>
      </c>
    </row>
    <row r="11" spans="2:3" ht="33.75" x14ac:dyDescent="0.25">
      <c r="B11" s="12" t="s">
        <v>6</v>
      </c>
      <c r="C11" s="9">
        <v>401036.67</v>
      </c>
    </row>
    <row r="12" spans="2:3" ht="33.75" x14ac:dyDescent="0.25">
      <c r="B12" s="12" t="s">
        <v>7</v>
      </c>
      <c r="C12" s="9">
        <v>340098.72</v>
      </c>
    </row>
    <row r="13" spans="2:3" ht="42" x14ac:dyDescent="0.25">
      <c r="B13" s="13" t="s">
        <v>8</v>
      </c>
      <c r="C13" s="14">
        <f>C14+C15+C16+C17</f>
        <v>33131.22</v>
      </c>
    </row>
    <row r="14" spans="2:3" ht="22.5" x14ac:dyDescent="0.25">
      <c r="B14" s="15" t="s">
        <v>9</v>
      </c>
      <c r="C14" s="16">
        <v>5628.11</v>
      </c>
    </row>
    <row r="15" spans="2:3" x14ac:dyDescent="0.25">
      <c r="B15" s="15" t="s">
        <v>10</v>
      </c>
      <c r="C15" s="16">
        <v>25326.48</v>
      </c>
    </row>
    <row r="16" spans="2:3" x14ac:dyDescent="0.25">
      <c r="B16" s="15" t="s">
        <v>11</v>
      </c>
      <c r="C16" s="16">
        <v>1613.82</v>
      </c>
    </row>
    <row r="17" spans="2:9" x14ac:dyDescent="0.25">
      <c r="B17" s="15" t="s">
        <v>12</v>
      </c>
      <c r="C17" s="16">
        <v>562.80999999999995</v>
      </c>
    </row>
    <row r="18" spans="2:9" ht="31.5" x14ac:dyDescent="0.25">
      <c r="B18" s="13" t="s">
        <v>13</v>
      </c>
      <c r="C18" s="17">
        <f>C19</f>
        <v>28275.69</v>
      </c>
    </row>
    <row r="19" spans="2:9" x14ac:dyDescent="0.25">
      <c r="B19" s="15" t="s">
        <v>14</v>
      </c>
      <c r="C19" s="16">
        <v>28275.69</v>
      </c>
    </row>
    <row r="20" spans="2:9" x14ac:dyDescent="0.25">
      <c r="B20" s="18" t="s">
        <v>15</v>
      </c>
      <c r="C20" s="19">
        <v>0</v>
      </c>
    </row>
    <row r="21" spans="2:9" ht="21" x14ac:dyDescent="0.25">
      <c r="B21" s="13" t="s">
        <v>16</v>
      </c>
      <c r="C21" s="14">
        <f>C22</f>
        <v>47074.62</v>
      </c>
    </row>
    <row r="22" spans="2:9" ht="33.75" x14ac:dyDescent="0.25">
      <c r="B22" s="8" t="s">
        <v>17</v>
      </c>
      <c r="C22" s="16">
        <v>47074.62</v>
      </c>
    </row>
    <row r="23" spans="2:9" ht="21" x14ac:dyDescent="0.25">
      <c r="B23" s="13" t="s">
        <v>18</v>
      </c>
      <c r="C23" s="14">
        <f>C24+C25</f>
        <v>258755.1</v>
      </c>
    </row>
    <row r="24" spans="2:9" ht="22.5" x14ac:dyDescent="0.25">
      <c r="B24" s="8" t="s">
        <v>19</v>
      </c>
      <c r="C24" s="16">
        <v>187632.6</v>
      </c>
    </row>
    <row r="25" spans="2:9" ht="23.25" thickBot="1" x14ac:dyDescent="0.3">
      <c r="B25" s="20" t="s">
        <v>20</v>
      </c>
      <c r="C25" s="21">
        <v>71122.5</v>
      </c>
    </row>
    <row r="26" spans="2:9" ht="15.75" thickBot="1" x14ac:dyDescent="0.3">
      <c r="B26" s="22" t="s">
        <v>21</v>
      </c>
      <c r="C26" s="23">
        <f>C7+C10+C13+C18+C20+C21+C23</f>
        <v>1181423.6999999997</v>
      </c>
    </row>
    <row r="27" spans="2:9" x14ac:dyDescent="0.25">
      <c r="B27" s="24" t="s">
        <v>22</v>
      </c>
      <c r="C27" s="25">
        <f>C7+C13+C18+C20+C10</f>
        <v>875593.97999999986</v>
      </c>
      <c r="I27" s="26"/>
    </row>
    <row r="28" spans="2:9" x14ac:dyDescent="0.25">
      <c r="B28" s="24" t="s">
        <v>23</v>
      </c>
      <c r="C28" s="25">
        <f>C23+C21</f>
        <v>305829.72000000003</v>
      </c>
    </row>
    <row r="29" spans="2:9" x14ac:dyDescent="0.25">
      <c r="B29" s="27" t="s">
        <v>24</v>
      </c>
      <c r="C29" s="28">
        <f>C27+C28</f>
        <v>1181423.7</v>
      </c>
    </row>
    <row r="30" spans="2:9" x14ac:dyDescent="0.25">
      <c r="B30" s="29" t="s">
        <v>25</v>
      </c>
      <c r="C30" s="25">
        <f>C8+C11+C13+C20</f>
        <v>482507.13</v>
      </c>
    </row>
    <row r="31" spans="2:9" x14ac:dyDescent="0.25">
      <c r="B31" s="29" t="s">
        <v>26</v>
      </c>
      <c r="C31" s="25">
        <f>C24+C22</f>
        <v>234707.22</v>
      </c>
      <c r="F31" s="26"/>
    </row>
    <row r="32" spans="2:9" x14ac:dyDescent="0.25">
      <c r="B32" s="27" t="s">
        <v>27</v>
      </c>
      <c r="C32" s="30">
        <f>C30+C31</f>
        <v>717214.35</v>
      </c>
    </row>
    <row r="33" spans="2:4" x14ac:dyDescent="0.25">
      <c r="B33" s="29" t="s">
        <v>28</v>
      </c>
      <c r="C33" s="25">
        <f>C9+C12+C19</f>
        <v>393086.85</v>
      </c>
    </row>
    <row r="34" spans="2:4" x14ac:dyDescent="0.25">
      <c r="B34" s="29" t="s">
        <v>29</v>
      </c>
      <c r="C34" s="25">
        <f>C25</f>
        <v>71122.5</v>
      </c>
    </row>
    <row r="35" spans="2:4" x14ac:dyDescent="0.25">
      <c r="B35" s="27" t="s">
        <v>30</v>
      </c>
      <c r="C35" s="31">
        <f>C33+C34</f>
        <v>464209.35</v>
      </c>
    </row>
    <row r="36" spans="2:4" x14ac:dyDescent="0.25">
      <c r="B36" s="32"/>
      <c r="C36" s="33"/>
    </row>
    <row r="37" spans="2:4" ht="15.75" thickBot="1" x14ac:dyDescent="0.3">
      <c r="B37" s="34"/>
      <c r="C37" s="35"/>
    </row>
    <row r="38" spans="2:4" x14ac:dyDescent="0.25">
      <c r="B38" s="36"/>
    </row>
    <row r="39" spans="2:4" x14ac:dyDescent="0.25">
      <c r="B39" s="36"/>
      <c r="D39" t="s">
        <v>35</v>
      </c>
    </row>
    <row r="40" spans="2:4" x14ac:dyDescent="0.25">
      <c r="B40" s="36"/>
    </row>
    <row r="41" spans="2:4" x14ac:dyDescent="0.25">
      <c r="C41" t="s">
        <v>31</v>
      </c>
    </row>
    <row r="42" spans="2:4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ECB1-6E4C-4D16-B8E5-0354FED6E1A9}">
  <dimension ref="B3:I42"/>
  <sheetViews>
    <sheetView topLeftCell="A4" workbookViewId="0">
      <selection activeCell="L31" sqref="L31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38</v>
      </c>
    </row>
    <row r="7" spans="2:3" ht="22.5" x14ac:dyDescent="0.25">
      <c r="B7" s="6" t="s">
        <v>2</v>
      </c>
      <c r="C7" s="7">
        <f>C8+C9</f>
        <v>411429.57999999996</v>
      </c>
    </row>
    <row r="8" spans="2:3" x14ac:dyDescent="0.25">
      <c r="B8" s="8" t="s">
        <v>3</v>
      </c>
      <c r="C8" s="9">
        <v>394726.3</v>
      </c>
    </row>
    <row r="9" spans="2:3" x14ac:dyDescent="0.25">
      <c r="B9" s="8" t="s">
        <v>4</v>
      </c>
      <c r="C9" s="9">
        <v>16703.28</v>
      </c>
    </row>
    <row r="10" spans="2:3" ht="22.5" x14ac:dyDescent="0.25">
      <c r="B10" s="10" t="s">
        <v>5</v>
      </c>
      <c r="C10" s="11">
        <f>C11+C12</f>
        <v>481074.45</v>
      </c>
    </row>
    <row r="11" spans="2:3" ht="33.75" x14ac:dyDescent="0.25">
      <c r="B11" s="12" t="s">
        <v>6</v>
      </c>
      <c r="C11" s="9">
        <v>389615.84</v>
      </c>
    </row>
    <row r="12" spans="2:3" ht="33.75" x14ac:dyDescent="0.25">
      <c r="B12" s="12" t="s">
        <v>7</v>
      </c>
      <c r="C12" s="9">
        <v>91458.61</v>
      </c>
    </row>
    <row r="13" spans="2:3" ht="42" x14ac:dyDescent="0.25">
      <c r="B13" s="13" t="s">
        <v>8</v>
      </c>
      <c r="C13" s="14">
        <f>C14+C15+C16+C17</f>
        <v>81044.73</v>
      </c>
    </row>
    <row r="14" spans="2:3" ht="22.5" x14ac:dyDescent="0.25">
      <c r="B14" s="15" t="s">
        <v>9</v>
      </c>
      <c r="C14" s="16">
        <v>6753.73</v>
      </c>
    </row>
    <row r="15" spans="2:3" x14ac:dyDescent="0.25">
      <c r="B15" s="15" t="s">
        <v>10</v>
      </c>
      <c r="C15" s="16">
        <v>50652.95</v>
      </c>
    </row>
    <row r="16" spans="2:3" x14ac:dyDescent="0.25">
      <c r="B16" s="15" t="s">
        <v>11</v>
      </c>
      <c r="C16" s="16">
        <v>0</v>
      </c>
    </row>
    <row r="17" spans="2:9" x14ac:dyDescent="0.25">
      <c r="B17" s="15" t="s">
        <v>12</v>
      </c>
      <c r="C17" s="16">
        <v>23638.05</v>
      </c>
    </row>
    <row r="18" spans="2:9" ht="31.5" x14ac:dyDescent="0.25">
      <c r="B18" s="13" t="s">
        <v>13</v>
      </c>
      <c r="C18" s="17">
        <f>C19</f>
        <v>0</v>
      </c>
    </row>
    <row r="19" spans="2:9" x14ac:dyDescent="0.25">
      <c r="B19" s="15" t="s">
        <v>14</v>
      </c>
      <c r="C19" s="16">
        <v>0</v>
      </c>
    </row>
    <row r="20" spans="2:9" x14ac:dyDescent="0.25">
      <c r="B20" s="18" t="s">
        <v>15</v>
      </c>
      <c r="C20" s="19">
        <v>0</v>
      </c>
    </row>
    <row r="21" spans="2:9" ht="21" x14ac:dyDescent="0.25">
      <c r="B21" s="13" t="s">
        <v>16</v>
      </c>
      <c r="C21" s="14">
        <f>C22</f>
        <v>23865.45</v>
      </c>
    </row>
    <row r="22" spans="2:9" ht="33.75" x14ac:dyDescent="0.25">
      <c r="B22" s="8" t="s">
        <v>17</v>
      </c>
      <c r="C22" s="16">
        <v>23865.45</v>
      </c>
    </row>
    <row r="23" spans="2:9" ht="21" x14ac:dyDescent="0.25">
      <c r="B23" s="13" t="s">
        <v>18</v>
      </c>
      <c r="C23" s="14">
        <f>C24+C25</f>
        <v>0</v>
      </c>
    </row>
    <row r="24" spans="2:9" ht="22.5" x14ac:dyDescent="0.25">
      <c r="B24" s="8" t="s">
        <v>19</v>
      </c>
      <c r="C24" s="16">
        <v>0</v>
      </c>
    </row>
    <row r="25" spans="2:9" ht="23.25" thickBot="1" x14ac:dyDescent="0.3">
      <c r="B25" s="20" t="s">
        <v>20</v>
      </c>
      <c r="C25" s="21">
        <v>0</v>
      </c>
    </row>
    <row r="26" spans="2:9" ht="15.75" thickBot="1" x14ac:dyDescent="0.3">
      <c r="B26" s="22" t="s">
        <v>21</v>
      </c>
      <c r="C26" s="23">
        <f>C7+C10+C13+C18+C20+C21+C23</f>
        <v>997414.21</v>
      </c>
    </row>
    <row r="27" spans="2:9" x14ac:dyDescent="0.25">
      <c r="B27" s="24" t="s">
        <v>22</v>
      </c>
      <c r="C27" s="25">
        <f>C7+C13+C18+C20+C10</f>
        <v>973548.76</v>
      </c>
      <c r="I27" s="26"/>
    </row>
    <row r="28" spans="2:9" x14ac:dyDescent="0.25">
      <c r="B28" s="24" t="s">
        <v>23</v>
      </c>
      <c r="C28" s="25">
        <f>C23+C21</f>
        <v>23865.45</v>
      </c>
    </row>
    <row r="29" spans="2:9" x14ac:dyDescent="0.25">
      <c r="B29" s="27" t="s">
        <v>24</v>
      </c>
      <c r="C29" s="28">
        <f>C27+C28</f>
        <v>997414.21</v>
      </c>
    </row>
    <row r="30" spans="2:9" x14ac:dyDescent="0.25">
      <c r="B30" s="29" t="s">
        <v>25</v>
      </c>
      <c r="C30" s="25">
        <f>C8+C11+C13+C20</f>
        <v>865386.87</v>
      </c>
    </row>
    <row r="31" spans="2:9" x14ac:dyDescent="0.25">
      <c r="B31" s="29" t="s">
        <v>26</v>
      </c>
      <c r="C31" s="25">
        <f>C24+C22</f>
        <v>23865.45</v>
      </c>
      <c r="F31" s="26"/>
    </row>
    <row r="32" spans="2:9" x14ac:dyDescent="0.25">
      <c r="B32" s="27" t="s">
        <v>27</v>
      </c>
      <c r="C32" s="30">
        <f>C30+C31</f>
        <v>889252.32</v>
      </c>
    </row>
    <row r="33" spans="2:3" x14ac:dyDescent="0.25">
      <c r="B33" s="29" t="s">
        <v>28</v>
      </c>
      <c r="C33" s="25">
        <f>C9+C12+C19</f>
        <v>108161.89</v>
      </c>
    </row>
    <row r="34" spans="2:3" x14ac:dyDescent="0.25">
      <c r="B34" s="29" t="s">
        <v>29</v>
      </c>
      <c r="C34" s="25">
        <f>C25</f>
        <v>0</v>
      </c>
    </row>
    <row r="35" spans="2:3" x14ac:dyDescent="0.25">
      <c r="B35" s="27" t="s">
        <v>30</v>
      </c>
      <c r="C35" s="31">
        <f>C33+C34</f>
        <v>108161.89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D6C02-AA66-49E0-8ADD-668F4E88A641}">
  <dimension ref="B3:I42"/>
  <sheetViews>
    <sheetView topLeftCell="A19" workbookViewId="0">
      <selection activeCell="K36" sqref="K36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39</v>
      </c>
    </row>
    <row r="7" spans="2:3" ht="22.5" x14ac:dyDescent="0.25">
      <c r="B7" s="6" t="s">
        <v>2</v>
      </c>
      <c r="C7" s="7">
        <f>C8+C9</f>
        <v>22994.78</v>
      </c>
    </row>
    <row r="8" spans="2:3" x14ac:dyDescent="0.25">
      <c r="B8" s="8" t="s">
        <v>3</v>
      </c>
      <c r="C8" s="9">
        <v>2188.94</v>
      </c>
    </row>
    <row r="9" spans="2:3" x14ac:dyDescent="0.25">
      <c r="B9" s="8" t="s">
        <v>4</v>
      </c>
      <c r="C9" s="9">
        <v>20805.84</v>
      </c>
    </row>
    <row r="10" spans="2:3" ht="22.5" x14ac:dyDescent="0.25">
      <c r="B10" s="10" t="s">
        <v>5</v>
      </c>
      <c r="C10" s="11">
        <f>C11+C12</f>
        <v>164990.87</v>
      </c>
    </row>
    <row r="11" spans="2:3" ht="33.75" x14ac:dyDescent="0.25">
      <c r="B11" s="12" t="s">
        <v>6</v>
      </c>
      <c r="C11" s="9">
        <v>0</v>
      </c>
    </row>
    <row r="12" spans="2:3" ht="33.75" x14ac:dyDescent="0.25">
      <c r="B12" s="12" t="s">
        <v>7</v>
      </c>
      <c r="C12" s="9">
        <v>164990.87</v>
      </c>
    </row>
    <row r="13" spans="2:3" ht="42" x14ac:dyDescent="0.25">
      <c r="B13" s="13" t="s">
        <v>8</v>
      </c>
      <c r="C13" s="14">
        <f>C14+C15+C16+C17</f>
        <v>89841.62</v>
      </c>
    </row>
    <row r="14" spans="2:3" ht="22.5" x14ac:dyDescent="0.25">
      <c r="B14" s="15" t="s">
        <v>9</v>
      </c>
      <c r="C14" s="16">
        <v>0</v>
      </c>
    </row>
    <row r="15" spans="2:3" x14ac:dyDescent="0.25">
      <c r="B15" s="15" t="s">
        <v>10</v>
      </c>
      <c r="C15" s="16">
        <v>60012.66</v>
      </c>
    </row>
    <row r="16" spans="2:3" x14ac:dyDescent="0.25">
      <c r="B16" s="15" t="s">
        <v>11</v>
      </c>
      <c r="C16" s="16">
        <v>0</v>
      </c>
    </row>
    <row r="17" spans="2:9" x14ac:dyDescent="0.25">
      <c r="B17" s="15" t="s">
        <v>12</v>
      </c>
      <c r="C17" s="16">
        <v>29828.959999999999</v>
      </c>
    </row>
    <row r="18" spans="2:9" ht="31.5" x14ac:dyDescent="0.25">
      <c r="B18" s="13" t="s">
        <v>13</v>
      </c>
      <c r="C18" s="17">
        <f>C19</f>
        <v>0</v>
      </c>
    </row>
    <row r="19" spans="2:9" x14ac:dyDescent="0.25">
      <c r="B19" s="15" t="s">
        <v>14</v>
      </c>
      <c r="C19" s="16">
        <v>0</v>
      </c>
    </row>
    <row r="20" spans="2:9" x14ac:dyDescent="0.25">
      <c r="B20" s="18" t="s">
        <v>15</v>
      </c>
      <c r="C20" s="19">
        <v>0</v>
      </c>
    </row>
    <row r="21" spans="2:9" ht="21" x14ac:dyDescent="0.25">
      <c r="B21" s="13" t="s">
        <v>16</v>
      </c>
      <c r="C21" s="14">
        <f>C22</f>
        <v>40133.11</v>
      </c>
    </row>
    <row r="22" spans="2:9" ht="33.75" x14ac:dyDescent="0.25">
      <c r="B22" s="8" t="s">
        <v>17</v>
      </c>
      <c r="C22" s="16">
        <f>5069.76+35063.35</f>
        <v>40133.11</v>
      </c>
    </row>
    <row r="23" spans="2:9" ht="21" x14ac:dyDescent="0.25">
      <c r="B23" s="13" t="s">
        <v>18</v>
      </c>
      <c r="C23" s="14">
        <f>C24+C25</f>
        <v>99248.86</v>
      </c>
    </row>
    <row r="24" spans="2:9" ht="22.5" x14ac:dyDescent="0.25">
      <c r="B24" s="8" t="s">
        <v>19</v>
      </c>
      <c r="C24" s="16">
        <v>99248.86</v>
      </c>
    </row>
    <row r="25" spans="2:9" ht="23.25" thickBot="1" x14ac:dyDescent="0.3">
      <c r="B25" s="20" t="s">
        <v>20</v>
      </c>
      <c r="C25" s="21">
        <v>0</v>
      </c>
    </row>
    <row r="26" spans="2:9" ht="15.75" thickBot="1" x14ac:dyDescent="0.3">
      <c r="B26" s="22" t="s">
        <v>21</v>
      </c>
      <c r="C26" s="23">
        <f>C7+C10+C13+C18+C20+C21+C23</f>
        <v>417209.24</v>
      </c>
    </row>
    <row r="27" spans="2:9" x14ac:dyDescent="0.25">
      <c r="B27" s="24" t="s">
        <v>22</v>
      </c>
      <c r="C27" s="25">
        <f>C7+C13+C18+C20+C10</f>
        <v>277827.27</v>
      </c>
      <c r="I27" s="26"/>
    </row>
    <row r="28" spans="2:9" x14ac:dyDescent="0.25">
      <c r="B28" s="24" t="s">
        <v>23</v>
      </c>
      <c r="C28" s="25">
        <f>C23+C21</f>
        <v>139381.97</v>
      </c>
    </row>
    <row r="29" spans="2:9" x14ac:dyDescent="0.25">
      <c r="B29" s="27" t="s">
        <v>24</v>
      </c>
      <c r="C29" s="28">
        <f>C27+C28</f>
        <v>417209.24</v>
      </c>
    </row>
    <row r="30" spans="2:9" x14ac:dyDescent="0.25">
      <c r="B30" s="29" t="s">
        <v>25</v>
      </c>
      <c r="C30" s="25">
        <f>C8+C11+C13+C20</f>
        <v>92030.56</v>
      </c>
    </row>
    <row r="31" spans="2:9" x14ac:dyDescent="0.25">
      <c r="B31" s="29" t="s">
        <v>26</v>
      </c>
      <c r="C31" s="25">
        <f>C24+C22</f>
        <v>139381.97</v>
      </c>
      <c r="F31" s="26"/>
    </row>
    <row r="32" spans="2:9" x14ac:dyDescent="0.25">
      <c r="B32" s="27" t="s">
        <v>27</v>
      </c>
      <c r="C32" s="30">
        <f>C30+C31</f>
        <v>231412.53</v>
      </c>
    </row>
    <row r="33" spans="2:3" x14ac:dyDescent="0.25">
      <c r="B33" s="29" t="s">
        <v>28</v>
      </c>
      <c r="C33" s="25">
        <f>C9+C12+C19</f>
        <v>185796.71</v>
      </c>
    </row>
    <row r="34" spans="2:3" x14ac:dyDescent="0.25">
      <c r="B34" s="29" t="s">
        <v>29</v>
      </c>
      <c r="C34" s="25">
        <f>C25</f>
        <v>0</v>
      </c>
    </row>
    <row r="35" spans="2:3" x14ac:dyDescent="0.25">
      <c r="B35" s="27" t="s">
        <v>30</v>
      </c>
      <c r="C35" s="31">
        <f>C33+C34</f>
        <v>185796.71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1AE3-722F-4021-9D5B-AB852C53BB62}">
  <dimension ref="B3:I42"/>
  <sheetViews>
    <sheetView topLeftCell="A22" workbookViewId="0">
      <selection activeCell="F26" sqref="F26:K32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  <col min="8" max="8" width="18.5703125" bestFit="1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40</v>
      </c>
    </row>
    <row r="7" spans="2:3" ht="22.5" x14ac:dyDescent="0.25">
      <c r="B7" s="6" t="s">
        <v>2</v>
      </c>
      <c r="C7" s="7">
        <f>C8+C9</f>
        <v>439806.45999999996</v>
      </c>
    </row>
    <row r="8" spans="2:3" x14ac:dyDescent="0.25">
      <c r="B8" s="8" t="s">
        <v>3</v>
      </c>
      <c r="C8" s="9">
        <v>392022.97</v>
      </c>
    </row>
    <row r="9" spans="2:3" x14ac:dyDescent="0.25">
      <c r="B9" s="8" t="s">
        <v>4</v>
      </c>
      <c r="C9" s="9">
        <v>47783.49</v>
      </c>
    </row>
    <row r="10" spans="2:3" ht="22.5" x14ac:dyDescent="0.25">
      <c r="B10" s="10" t="s">
        <v>5</v>
      </c>
      <c r="C10" s="11">
        <f>C11+C12</f>
        <v>672203.35000000009</v>
      </c>
    </row>
    <row r="11" spans="2:3" ht="33.75" x14ac:dyDescent="0.25">
      <c r="B11" s="12" t="s">
        <v>6</v>
      </c>
      <c r="C11" s="9">
        <v>272460.2</v>
      </c>
    </row>
    <row r="12" spans="2:3" ht="33.75" x14ac:dyDescent="0.25">
      <c r="B12" s="12" t="s">
        <v>7</v>
      </c>
      <c r="C12" s="9">
        <v>399743.15</v>
      </c>
    </row>
    <row r="13" spans="2:3" ht="42" x14ac:dyDescent="0.25">
      <c r="B13" s="13" t="s">
        <v>8</v>
      </c>
      <c r="C13" s="14">
        <f>C14+C15+C16+C17</f>
        <v>101379.76</v>
      </c>
    </row>
    <row r="14" spans="2:3" ht="22.5" x14ac:dyDescent="0.25">
      <c r="B14" s="15" t="s">
        <v>9</v>
      </c>
      <c r="C14" s="16">
        <v>24055.200000000001</v>
      </c>
    </row>
    <row r="15" spans="2:3" x14ac:dyDescent="0.25">
      <c r="B15" s="15" t="s">
        <v>10</v>
      </c>
      <c r="C15" s="16">
        <v>59657.919999999998</v>
      </c>
    </row>
    <row r="16" spans="2:3" x14ac:dyDescent="0.25">
      <c r="B16" s="15" t="s">
        <v>11</v>
      </c>
      <c r="C16" s="16">
        <v>1907.94</v>
      </c>
    </row>
    <row r="17" spans="2:9" x14ac:dyDescent="0.25">
      <c r="B17" s="15" t="s">
        <v>12</v>
      </c>
      <c r="C17" s="16">
        <v>15758.7</v>
      </c>
    </row>
    <row r="18" spans="2:9" ht="31.5" x14ac:dyDescent="0.25">
      <c r="B18" s="13" t="s">
        <v>13</v>
      </c>
      <c r="C18" s="17">
        <f>C19</f>
        <v>17797.3</v>
      </c>
    </row>
    <row r="19" spans="2:9" x14ac:dyDescent="0.25">
      <c r="B19" s="15" t="s">
        <v>14</v>
      </c>
      <c r="C19" s="16">
        <v>17797.3</v>
      </c>
    </row>
    <row r="20" spans="2:9" x14ac:dyDescent="0.25">
      <c r="B20" s="18" t="s">
        <v>15</v>
      </c>
      <c r="C20" s="19">
        <v>0</v>
      </c>
    </row>
    <row r="21" spans="2:9" ht="21" x14ac:dyDescent="0.25">
      <c r="B21" s="13" t="s">
        <v>16</v>
      </c>
      <c r="C21" s="14">
        <f>C22</f>
        <v>94439.95</v>
      </c>
    </row>
    <row r="22" spans="2:9" ht="33.75" x14ac:dyDescent="0.25">
      <c r="B22" s="8" t="s">
        <v>17</v>
      </c>
      <c r="C22" s="16">
        <v>94439.95</v>
      </c>
    </row>
    <row r="23" spans="2:9" ht="21" x14ac:dyDescent="0.25">
      <c r="B23" s="13" t="s">
        <v>18</v>
      </c>
      <c r="C23" s="14">
        <f>C24+C25</f>
        <v>83112.5</v>
      </c>
    </row>
    <row r="24" spans="2:9" ht="22.5" x14ac:dyDescent="0.25">
      <c r="B24" s="8" t="s">
        <v>19</v>
      </c>
      <c r="C24" s="16">
        <v>83112.5</v>
      </c>
    </row>
    <row r="25" spans="2:9" ht="23.25" thickBot="1" x14ac:dyDescent="0.3">
      <c r="B25" s="20" t="s">
        <v>20</v>
      </c>
      <c r="C25" s="21">
        <v>0</v>
      </c>
    </row>
    <row r="26" spans="2:9" ht="15.75" thickBot="1" x14ac:dyDescent="0.3">
      <c r="B26" s="22" t="s">
        <v>21</v>
      </c>
      <c r="C26" s="23">
        <f>C7+C10+C13+C18+C20+C21+C23</f>
        <v>1408739.32</v>
      </c>
    </row>
    <row r="27" spans="2:9" x14ac:dyDescent="0.25">
      <c r="B27" s="24" t="s">
        <v>22</v>
      </c>
      <c r="C27" s="25">
        <f>C7+C13+C18+C20+C10</f>
        <v>1231186.8700000001</v>
      </c>
      <c r="I27" s="26"/>
    </row>
    <row r="28" spans="2:9" x14ac:dyDescent="0.25">
      <c r="B28" s="24" t="s">
        <v>23</v>
      </c>
      <c r="C28" s="25">
        <f>C23+C21</f>
        <v>177552.45</v>
      </c>
    </row>
    <row r="29" spans="2:9" x14ac:dyDescent="0.25">
      <c r="B29" s="27" t="s">
        <v>24</v>
      </c>
      <c r="C29" s="28">
        <f>C27+C28</f>
        <v>1408739.32</v>
      </c>
      <c r="H29" s="37"/>
    </row>
    <row r="30" spans="2:9" x14ac:dyDescent="0.25">
      <c r="B30" s="29" t="s">
        <v>25</v>
      </c>
      <c r="C30" s="25">
        <f>C8+C11+C13+C20</f>
        <v>765862.92999999993</v>
      </c>
    </row>
    <row r="31" spans="2:9" x14ac:dyDescent="0.25">
      <c r="B31" s="29" t="s">
        <v>26</v>
      </c>
      <c r="C31" s="25">
        <f>C24+C22</f>
        <v>177552.45</v>
      </c>
      <c r="F31" s="26"/>
    </row>
    <row r="32" spans="2:9" x14ac:dyDescent="0.25">
      <c r="B32" s="27" t="s">
        <v>27</v>
      </c>
      <c r="C32" s="30">
        <f>C30+C31</f>
        <v>943415.37999999989</v>
      </c>
    </row>
    <row r="33" spans="2:3" x14ac:dyDescent="0.25">
      <c r="B33" s="29" t="s">
        <v>28</v>
      </c>
      <c r="C33" s="25">
        <f>C9+C12+C19</f>
        <v>465323.94</v>
      </c>
    </row>
    <row r="34" spans="2:3" x14ac:dyDescent="0.25">
      <c r="B34" s="29" t="s">
        <v>29</v>
      </c>
      <c r="C34" s="25">
        <f>C25</f>
        <v>0</v>
      </c>
    </row>
    <row r="35" spans="2:3" x14ac:dyDescent="0.25">
      <c r="B35" s="27" t="s">
        <v>30</v>
      </c>
      <c r="C35" s="31">
        <f>C33+C34</f>
        <v>465323.94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4A35-435E-49EA-A52F-CC5AD55FAA75}">
  <dimension ref="B3:I42"/>
  <sheetViews>
    <sheetView topLeftCell="A16" workbookViewId="0">
      <selection activeCell="G36" sqref="G36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  <col min="8" max="8" width="18.5703125" bestFit="1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41</v>
      </c>
    </row>
    <row r="7" spans="2:3" ht="22.5" x14ac:dyDescent="0.25">
      <c r="B7" s="6" t="s">
        <v>2</v>
      </c>
      <c r="C7" s="7">
        <f>C8+C9</f>
        <v>249726.01</v>
      </c>
    </row>
    <row r="8" spans="2:3" x14ac:dyDescent="0.25">
      <c r="B8" s="8" t="s">
        <v>3</v>
      </c>
      <c r="C8" s="9">
        <v>218254.18</v>
      </c>
    </row>
    <row r="9" spans="2:3" x14ac:dyDescent="0.25">
      <c r="B9" s="8" t="s">
        <v>4</v>
      </c>
      <c r="C9" s="9">
        <v>31471.83</v>
      </c>
    </row>
    <row r="10" spans="2:3" ht="22.5" x14ac:dyDescent="0.25">
      <c r="B10" s="10" t="s">
        <v>5</v>
      </c>
      <c r="C10" s="11">
        <f>C11+C12</f>
        <v>489759.82999999996</v>
      </c>
    </row>
    <row r="11" spans="2:3" ht="33.75" x14ac:dyDescent="0.25">
      <c r="B11" s="12" t="s">
        <v>6</v>
      </c>
      <c r="C11" s="9">
        <v>265120.28999999998</v>
      </c>
    </row>
    <row r="12" spans="2:3" ht="33.75" x14ac:dyDescent="0.25">
      <c r="B12" s="12" t="s">
        <v>7</v>
      </c>
      <c r="C12" s="9">
        <v>224639.54</v>
      </c>
    </row>
    <row r="13" spans="2:3" ht="42" x14ac:dyDescent="0.25">
      <c r="B13" s="13" t="s">
        <v>8</v>
      </c>
      <c r="C13" s="14">
        <f>C14+C15+C16+C17</f>
        <v>170886.35</v>
      </c>
    </row>
    <row r="14" spans="2:3" ht="22.5" x14ac:dyDescent="0.25">
      <c r="B14" s="15" t="s">
        <v>9</v>
      </c>
      <c r="C14" s="16">
        <v>0</v>
      </c>
    </row>
    <row r="15" spans="2:3" x14ac:dyDescent="0.25">
      <c r="B15" s="15" t="s">
        <v>10</v>
      </c>
      <c r="C15" s="16">
        <v>143871.44</v>
      </c>
    </row>
    <row r="16" spans="2:3" x14ac:dyDescent="0.25">
      <c r="B16" s="15" t="s">
        <v>11</v>
      </c>
      <c r="C16" s="16">
        <v>0</v>
      </c>
    </row>
    <row r="17" spans="2:9" x14ac:dyDescent="0.25">
      <c r="B17" s="15" t="s">
        <v>12</v>
      </c>
      <c r="C17" s="16">
        <v>27014.91</v>
      </c>
    </row>
    <row r="18" spans="2:9" ht="31.5" x14ac:dyDescent="0.25">
      <c r="B18" s="13" t="s">
        <v>13</v>
      </c>
      <c r="C18" s="17">
        <f>C19</f>
        <v>0</v>
      </c>
    </row>
    <row r="19" spans="2:9" x14ac:dyDescent="0.25">
      <c r="B19" s="15" t="s">
        <v>14</v>
      </c>
      <c r="C19" s="16">
        <v>0</v>
      </c>
    </row>
    <row r="20" spans="2:9" x14ac:dyDescent="0.25">
      <c r="B20" s="18" t="s">
        <v>15</v>
      </c>
      <c r="C20" s="19">
        <v>5234.18</v>
      </c>
    </row>
    <row r="21" spans="2:9" ht="21" x14ac:dyDescent="0.25">
      <c r="B21" s="13" t="s">
        <v>16</v>
      </c>
      <c r="C21" s="14">
        <f>C22</f>
        <v>105147.92</v>
      </c>
    </row>
    <row r="22" spans="2:9" ht="33.75" x14ac:dyDescent="0.25">
      <c r="B22" s="8" t="s">
        <v>17</v>
      </c>
      <c r="C22" s="16">
        <v>105147.92</v>
      </c>
    </row>
    <row r="23" spans="2:9" ht="21" x14ac:dyDescent="0.25">
      <c r="B23" s="13" t="s">
        <v>18</v>
      </c>
      <c r="C23" s="14">
        <f>C24+C25</f>
        <v>126495.59</v>
      </c>
    </row>
    <row r="24" spans="2:9" ht="22.5" x14ac:dyDescent="0.25">
      <c r="B24" s="8" t="s">
        <v>19</v>
      </c>
      <c r="C24" s="16">
        <v>125023</v>
      </c>
    </row>
    <row r="25" spans="2:9" ht="23.25" thickBot="1" x14ac:dyDescent="0.3">
      <c r="B25" s="20" t="s">
        <v>20</v>
      </c>
      <c r="C25" s="21">
        <v>1472.59</v>
      </c>
    </row>
    <row r="26" spans="2:9" ht="15.75" thickBot="1" x14ac:dyDescent="0.3">
      <c r="B26" s="22" t="s">
        <v>21</v>
      </c>
      <c r="C26" s="23">
        <f>C7+C10+C13+C18+C20+C21+C23</f>
        <v>1147249.8800000001</v>
      </c>
    </row>
    <row r="27" spans="2:9" x14ac:dyDescent="0.25">
      <c r="B27" s="24" t="s">
        <v>22</v>
      </c>
      <c r="C27" s="25">
        <f>C7+C13+C18+C20+C10</f>
        <v>915606.36999999988</v>
      </c>
      <c r="I27" s="26"/>
    </row>
    <row r="28" spans="2:9" x14ac:dyDescent="0.25">
      <c r="B28" s="24" t="s">
        <v>23</v>
      </c>
      <c r="C28" s="25">
        <f>C23+C21</f>
        <v>231643.51</v>
      </c>
    </row>
    <row r="29" spans="2:9" x14ac:dyDescent="0.25">
      <c r="B29" s="27" t="s">
        <v>24</v>
      </c>
      <c r="C29" s="28">
        <f>C27+C28</f>
        <v>1147249.8799999999</v>
      </c>
      <c r="H29" s="37"/>
    </row>
    <row r="30" spans="2:9" x14ac:dyDescent="0.25">
      <c r="B30" s="29" t="s">
        <v>25</v>
      </c>
      <c r="C30" s="25">
        <f>C8+C11+C13+C20</f>
        <v>659495</v>
      </c>
    </row>
    <row r="31" spans="2:9" x14ac:dyDescent="0.25">
      <c r="B31" s="29" t="s">
        <v>26</v>
      </c>
      <c r="C31" s="25">
        <f>C24+C22</f>
        <v>230170.91999999998</v>
      </c>
      <c r="F31" s="26"/>
    </row>
    <row r="32" spans="2:9" x14ac:dyDescent="0.25">
      <c r="B32" s="27" t="s">
        <v>27</v>
      </c>
      <c r="C32" s="30">
        <f>C30+C31</f>
        <v>889665.91999999993</v>
      </c>
    </row>
    <row r="33" spans="2:3" x14ac:dyDescent="0.25">
      <c r="B33" s="29" t="s">
        <v>28</v>
      </c>
      <c r="C33" s="25">
        <f>C9+C12+C19</f>
        <v>256111.37</v>
      </c>
    </row>
    <row r="34" spans="2:3" x14ac:dyDescent="0.25">
      <c r="B34" s="29" t="s">
        <v>29</v>
      </c>
      <c r="C34" s="25">
        <f>C25</f>
        <v>1472.59</v>
      </c>
    </row>
    <row r="35" spans="2:3" x14ac:dyDescent="0.25">
      <c r="B35" s="27" t="s">
        <v>30</v>
      </c>
      <c r="C35" s="31">
        <f>C33+C34</f>
        <v>257583.96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98DA-74D4-46C6-AE4D-E92C7A0C3386}">
  <dimension ref="B3:I42"/>
  <sheetViews>
    <sheetView topLeftCell="A22" workbookViewId="0">
      <selection activeCell="E13" sqref="E13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  <col min="8" max="8" width="18.5703125" bestFit="1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42</v>
      </c>
    </row>
    <row r="7" spans="2:3" ht="22.5" x14ac:dyDescent="0.25">
      <c r="B7" s="6" t="s">
        <v>2</v>
      </c>
      <c r="C7" s="7">
        <f>C8+C9</f>
        <v>0</v>
      </c>
    </row>
    <row r="8" spans="2:3" x14ac:dyDescent="0.25">
      <c r="B8" s="8" t="s">
        <v>3</v>
      </c>
      <c r="C8" s="9"/>
    </row>
    <row r="9" spans="2:3" x14ac:dyDescent="0.25">
      <c r="B9" s="8" t="s">
        <v>4</v>
      </c>
      <c r="C9" s="9"/>
    </row>
    <row r="10" spans="2:3" ht="22.5" x14ac:dyDescent="0.25">
      <c r="B10" s="10" t="s">
        <v>5</v>
      </c>
      <c r="C10" s="11">
        <f>C11+C12</f>
        <v>0</v>
      </c>
    </row>
    <row r="11" spans="2:3" ht="33.75" x14ac:dyDescent="0.25">
      <c r="B11" s="12" t="s">
        <v>6</v>
      </c>
      <c r="C11" s="9"/>
    </row>
    <row r="12" spans="2:3" ht="33.75" x14ac:dyDescent="0.25">
      <c r="B12" s="12" t="s">
        <v>7</v>
      </c>
      <c r="C12" s="9"/>
    </row>
    <row r="13" spans="2:3" ht="42" x14ac:dyDescent="0.25">
      <c r="B13" s="13" t="s">
        <v>8</v>
      </c>
      <c r="C13" s="14">
        <f>C14+C15+C16+C17</f>
        <v>0</v>
      </c>
    </row>
    <row r="14" spans="2:3" ht="22.5" x14ac:dyDescent="0.25">
      <c r="B14" s="15" t="s">
        <v>9</v>
      </c>
      <c r="C14" s="16"/>
    </row>
    <row r="15" spans="2:3" x14ac:dyDescent="0.25">
      <c r="B15" s="15" t="s">
        <v>10</v>
      </c>
      <c r="C15" s="16"/>
    </row>
    <row r="16" spans="2:3" x14ac:dyDescent="0.25">
      <c r="B16" s="15" t="s">
        <v>11</v>
      </c>
      <c r="C16" s="16"/>
    </row>
    <row r="17" spans="2:9" x14ac:dyDescent="0.25">
      <c r="B17" s="15" t="s">
        <v>12</v>
      </c>
      <c r="C17" s="16"/>
    </row>
    <row r="18" spans="2:9" ht="31.5" x14ac:dyDescent="0.25">
      <c r="B18" s="13" t="s">
        <v>13</v>
      </c>
      <c r="C18" s="17">
        <f>C19</f>
        <v>0</v>
      </c>
    </row>
    <row r="19" spans="2:9" x14ac:dyDescent="0.25">
      <c r="B19" s="15" t="s">
        <v>14</v>
      </c>
      <c r="C19" s="16"/>
    </row>
    <row r="20" spans="2:9" x14ac:dyDescent="0.25">
      <c r="B20" s="18" t="s">
        <v>15</v>
      </c>
      <c r="C20" s="19"/>
    </row>
    <row r="21" spans="2:9" ht="21" x14ac:dyDescent="0.25">
      <c r="B21" s="13" t="s">
        <v>16</v>
      </c>
      <c r="C21" s="14">
        <f>C22</f>
        <v>0</v>
      </c>
    </row>
    <row r="22" spans="2:9" ht="33.75" x14ac:dyDescent="0.25">
      <c r="B22" s="8" t="s">
        <v>17</v>
      </c>
      <c r="C22" s="16"/>
    </row>
    <row r="23" spans="2:9" ht="21" x14ac:dyDescent="0.25">
      <c r="B23" s="13" t="s">
        <v>18</v>
      </c>
      <c r="C23" s="14">
        <f>C24+C25</f>
        <v>0</v>
      </c>
    </row>
    <row r="24" spans="2:9" ht="22.5" x14ac:dyDescent="0.25">
      <c r="B24" s="8" t="s">
        <v>19</v>
      </c>
      <c r="C24" s="16"/>
    </row>
    <row r="25" spans="2:9" ht="23.25" thickBot="1" x14ac:dyDescent="0.3">
      <c r="B25" s="20" t="s">
        <v>20</v>
      </c>
      <c r="C25" s="21"/>
    </row>
    <row r="26" spans="2:9" ht="15.75" thickBot="1" x14ac:dyDescent="0.3">
      <c r="B26" s="22" t="s">
        <v>21</v>
      </c>
      <c r="C26" s="23">
        <f>C7+C10+C13+C18+C20+C21+C23</f>
        <v>0</v>
      </c>
    </row>
    <row r="27" spans="2:9" x14ac:dyDescent="0.25">
      <c r="B27" s="24" t="s">
        <v>22</v>
      </c>
      <c r="C27" s="25">
        <f>C7+C13+C18+C20+C10</f>
        <v>0</v>
      </c>
      <c r="I27" s="26"/>
    </row>
    <row r="28" spans="2:9" x14ac:dyDescent="0.25">
      <c r="B28" s="24" t="s">
        <v>23</v>
      </c>
      <c r="C28" s="25">
        <f>C23+C21</f>
        <v>0</v>
      </c>
    </row>
    <row r="29" spans="2:9" x14ac:dyDescent="0.25">
      <c r="B29" s="27" t="s">
        <v>24</v>
      </c>
      <c r="C29" s="28">
        <f>C27+C28</f>
        <v>0</v>
      </c>
      <c r="H29" s="37"/>
    </row>
    <row r="30" spans="2:9" x14ac:dyDescent="0.25">
      <c r="B30" s="29" t="s">
        <v>25</v>
      </c>
      <c r="C30" s="25">
        <f>C8+C11+C13+C20</f>
        <v>0</v>
      </c>
    </row>
    <row r="31" spans="2:9" x14ac:dyDescent="0.25">
      <c r="B31" s="29" t="s">
        <v>26</v>
      </c>
      <c r="C31" s="25">
        <f>C24+C22</f>
        <v>0</v>
      </c>
      <c r="F31" s="26"/>
    </row>
    <row r="32" spans="2:9" x14ac:dyDescent="0.25">
      <c r="B32" s="27" t="s">
        <v>27</v>
      </c>
      <c r="C32" s="30">
        <f>C30+C31</f>
        <v>0</v>
      </c>
    </row>
    <row r="33" spans="2:3" x14ac:dyDescent="0.25">
      <c r="B33" s="29" t="s">
        <v>28</v>
      </c>
      <c r="C33" s="25">
        <f>C9+C12+C19</f>
        <v>0</v>
      </c>
    </row>
    <row r="34" spans="2:3" x14ac:dyDescent="0.25">
      <c r="B34" s="29" t="s">
        <v>29</v>
      </c>
      <c r="C34" s="25">
        <f>C25</f>
        <v>0</v>
      </c>
    </row>
    <row r="35" spans="2:3" x14ac:dyDescent="0.25">
      <c r="B35" s="27" t="s">
        <v>30</v>
      </c>
      <c r="C35" s="31">
        <f>C33+C34</f>
        <v>0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5D25-82C3-46D4-B387-A6948060DEF9}">
  <dimension ref="B3:I42"/>
  <sheetViews>
    <sheetView topLeftCell="A13" workbookViewId="0">
      <selection activeCell="G14" sqref="G14"/>
    </sheetView>
  </sheetViews>
  <sheetFormatPr defaultRowHeight="15" x14ac:dyDescent="0.25"/>
  <cols>
    <col min="2" max="2" width="25.7109375" customWidth="1"/>
    <col min="3" max="3" width="32.42578125" customWidth="1"/>
    <col min="6" max="6" width="12.5703125" customWidth="1"/>
    <col min="8" max="8" width="18.5703125" bestFit="1" customWidth="1"/>
  </cols>
  <sheetData>
    <row r="3" spans="2:3" x14ac:dyDescent="0.25">
      <c r="B3" s="1" t="s">
        <v>0</v>
      </c>
      <c r="C3" s="2"/>
    </row>
    <row r="4" spans="2:3" ht="15.75" x14ac:dyDescent="0.25">
      <c r="B4" s="3" t="s">
        <v>37</v>
      </c>
      <c r="C4" s="3"/>
    </row>
    <row r="5" spans="2:3" ht="16.5" thickBot="1" x14ac:dyDescent="0.3">
      <c r="B5" s="3"/>
      <c r="C5" s="3"/>
    </row>
    <row r="6" spans="2:3" ht="15.75" thickBot="1" x14ac:dyDescent="0.3">
      <c r="B6" s="4" t="s">
        <v>1</v>
      </c>
      <c r="C6" s="5" t="s">
        <v>43</v>
      </c>
    </row>
    <row r="7" spans="2:3" ht="22.5" x14ac:dyDescent="0.25">
      <c r="B7" s="6" t="s">
        <v>2</v>
      </c>
      <c r="C7" s="7">
        <f>C8+C9</f>
        <v>190164.82</v>
      </c>
    </row>
    <row r="8" spans="2:3" x14ac:dyDescent="0.25">
      <c r="B8" s="8" t="s">
        <v>3</v>
      </c>
      <c r="C8" s="9">
        <v>174027.19</v>
      </c>
    </row>
    <row r="9" spans="2:3" x14ac:dyDescent="0.25">
      <c r="B9" s="8" t="s">
        <v>4</v>
      </c>
      <c r="C9" s="9">
        <v>16137.63</v>
      </c>
    </row>
    <row r="10" spans="2:3" ht="22.5" x14ac:dyDescent="0.25">
      <c r="B10" s="10" t="s">
        <v>5</v>
      </c>
      <c r="C10" s="11">
        <f>C11+C12</f>
        <v>1609859.6099999999</v>
      </c>
    </row>
    <row r="11" spans="2:3" ht="33.75" x14ac:dyDescent="0.25">
      <c r="B11" s="12" t="s">
        <v>6</v>
      </c>
      <c r="C11" s="9">
        <f>154676.48+723262.11</f>
        <v>877938.59</v>
      </c>
    </row>
    <row r="12" spans="2:3" ht="33.75" x14ac:dyDescent="0.25">
      <c r="B12" s="12" t="s">
        <v>7</v>
      </c>
      <c r="C12" s="9">
        <f>272241.83+459679.19</f>
        <v>731921.02</v>
      </c>
    </row>
    <row r="13" spans="2:3" ht="42" x14ac:dyDescent="0.25">
      <c r="B13" s="13" t="s">
        <v>8</v>
      </c>
      <c r="C13" s="14">
        <f>C14+C15+C16+C17</f>
        <v>11913.68</v>
      </c>
    </row>
    <row r="14" spans="2:3" ht="22.5" x14ac:dyDescent="0.25">
      <c r="B14" s="15" t="s">
        <v>9</v>
      </c>
      <c r="C14" s="16">
        <v>0</v>
      </c>
    </row>
    <row r="15" spans="2:3" x14ac:dyDescent="0.25">
      <c r="B15" s="15" t="s">
        <v>10</v>
      </c>
      <c r="C15" s="16">
        <v>10005.74</v>
      </c>
    </row>
    <row r="16" spans="2:3" x14ac:dyDescent="0.25">
      <c r="B16" s="15" t="s">
        <v>11</v>
      </c>
      <c r="C16" s="16">
        <v>1907.94</v>
      </c>
    </row>
    <row r="17" spans="2:9" x14ac:dyDescent="0.25">
      <c r="B17" s="15" t="s">
        <v>12</v>
      </c>
      <c r="C17" s="16">
        <v>0</v>
      </c>
    </row>
    <row r="18" spans="2:9" ht="31.5" x14ac:dyDescent="0.25">
      <c r="B18" s="13" t="s">
        <v>13</v>
      </c>
      <c r="C18" s="17">
        <f>C19</f>
        <v>17797.3</v>
      </c>
    </row>
    <row r="19" spans="2:9" x14ac:dyDescent="0.25">
      <c r="B19" s="15" t="s">
        <v>14</v>
      </c>
      <c r="C19" s="16">
        <v>17797.3</v>
      </c>
    </row>
    <row r="20" spans="2:9" x14ac:dyDescent="0.25">
      <c r="B20" s="18" t="s">
        <v>15</v>
      </c>
      <c r="C20" s="19">
        <v>0</v>
      </c>
    </row>
    <row r="21" spans="2:9" ht="21" x14ac:dyDescent="0.25">
      <c r="B21" s="13" t="s">
        <v>16</v>
      </c>
      <c r="C21" s="14">
        <f>C22</f>
        <v>0</v>
      </c>
    </row>
    <row r="22" spans="2:9" ht="33.75" x14ac:dyDescent="0.25">
      <c r="B22" s="8" t="s">
        <v>17</v>
      </c>
      <c r="C22" s="16">
        <v>0</v>
      </c>
    </row>
    <row r="23" spans="2:9" ht="21" x14ac:dyDescent="0.25">
      <c r="B23" s="13" t="s">
        <v>18</v>
      </c>
      <c r="C23" s="14">
        <f>C24+C25</f>
        <v>0</v>
      </c>
    </row>
    <row r="24" spans="2:9" ht="22.5" x14ac:dyDescent="0.25">
      <c r="B24" s="8" t="s">
        <v>19</v>
      </c>
      <c r="C24" s="16">
        <v>0</v>
      </c>
    </row>
    <row r="25" spans="2:9" ht="23.25" thickBot="1" x14ac:dyDescent="0.3">
      <c r="B25" s="20" t="s">
        <v>20</v>
      </c>
      <c r="C25" s="21">
        <v>0</v>
      </c>
    </row>
    <row r="26" spans="2:9" ht="15.75" thickBot="1" x14ac:dyDescent="0.3">
      <c r="B26" s="22" t="s">
        <v>21</v>
      </c>
      <c r="C26" s="23">
        <f>C7+C10+C13+C18+C20+C21+C23</f>
        <v>1829735.41</v>
      </c>
    </row>
    <row r="27" spans="2:9" x14ac:dyDescent="0.25">
      <c r="B27" s="24" t="s">
        <v>22</v>
      </c>
      <c r="C27" s="25">
        <f>C7+C13+C18+C20+C10</f>
        <v>1829735.41</v>
      </c>
      <c r="I27" s="26"/>
    </row>
    <row r="28" spans="2:9" x14ac:dyDescent="0.25">
      <c r="B28" s="24" t="s">
        <v>23</v>
      </c>
      <c r="C28" s="25">
        <f>C23+C21</f>
        <v>0</v>
      </c>
    </row>
    <row r="29" spans="2:9" x14ac:dyDescent="0.25">
      <c r="B29" s="27" t="s">
        <v>24</v>
      </c>
      <c r="C29" s="28">
        <f>C27+C28</f>
        <v>1829735.41</v>
      </c>
      <c r="H29" s="37"/>
    </row>
    <row r="30" spans="2:9" x14ac:dyDescent="0.25">
      <c r="B30" s="29" t="s">
        <v>25</v>
      </c>
      <c r="C30" s="25">
        <f>C8+C11+C13+C20</f>
        <v>1063879.46</v>
      </c>
    </row>
    <row r="31" spans="2:9" x14ac:dyDescent="0.25">
      <c r="B31" s="29" t="s">
        <v>26</v>
      </c>
      <c r="C31" s="25">
        <f>C24+C22</f>
        <v>0</v>
      </c>
      <c r="F31" s="26"/>
    </row>
    <row r="32" spans="2:9" x14ac:dyDescent="0.25">
      <c r="B32" s="27" t="s">
        <v>27</v>
      </c>
      <c r="C32" s="30">
        <f>C30+C31</f>
        <v>1063879.46</v>
      </c>
    </row>
    <row r="33" spans="2:3" x14ac:dyDescent="0.25">
      <c r="B33" s="29" t="s">
        <v>28</v>
      </c>
      <c r="C33" s="25">
        <f>C9+C12+C19</f>
        <v>765855.95000000007</v>
      </c>
    </row>
    <row r="34" spans="2:3" x14ac:dyDescent="0.25">
      <c r="B34" s="29" t="s">
        <v>29</v>
      </c>
      <c r="C34" s="25">
        <f>C25</f>
        <v>0</v>
      </c>
    </row>
    <row r="35" spans="2:3" x14ac:dyDescent="0.25">
      <c r="B35" s="27" t="s">
        <v>30</v>
      </c>
      <c r="C35" s="31">
        <f>C33+C34</f>
        <v>765855.95000000007</v>
      </c>
    </row>
    <row r="36" spans="2:3" x14ac:dyDescent="0.25">
      <c r="B36" s="32"/>
      <c r="C36" s="33"/>
    </row>
    <row r="37" spans="2:3" ht="15.75" thickBot="1" x14ac:dyDescent="0.3">
      <c r="B37" s="34"/>
      <c r="C37" s="35"/>
    </row>
    <row r="38" spans="2:3" x14ac:dyDescent="0.25">
      <c r="B38" s="36"/>
    </row>
    <row r="39" spans="2:3" x14ac:dyDescent="0.25">
      <c r="B39" s="36"/>
    </row>
    <row r="40" spans="2:3" x14ac:dyDescent="0.25">
      <c r="B40" s="36"/>
    </row>
    <row r="41" spans="2:3" x14ac:dyDescent="0.25">
      <c r="C41" t="s">
        <v>31</v>
      </c>
    </row>
    <row r="42" spans="2:3" x14ac:dyDescent="0.25">
      <c r="C42" t="s">
        <v>32</v>
      </c>
    </row>
  </sheetData>
  <pageMargins left="0.70866141732283472" right="0.70866141732283472" top="0" bottom="0" header="0.31496062992125984" footer="0.31496062992125984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12</vt:i4>
      </vt:variant>
    </vt:vector>
  </HeadingPairs>
  <TitlesOfParts>
    <vt:vector size="12" baseType="lpstr">
      <vt:lpstr>IANUARIE 2023</vt:lpstr>
      <vt:lpstr>FEBRUARIE 2023 </vt:lpstr>
      <vt:lpstr>MARTIE 2023 </vt:lpstr>
      <vt:lpstr>APRILIE 2023 </vt:lpstr>
      <vt:lpstr>MAI 2023 </vt:lpstr>
      <vt:lpstr>IUNIE 2023 </vt:lpstr>
      <vt:lpstr>IULIE 2023  </vt:lpstr>
      <vt:lpstr>AUGUST 2023</vt:lpstr>
      <vt:lpstr>SEPTEMBRIE 2023</vt:lpstr>
      <vt:lpstr>OCTOMBRIE 2023 </vt:lpstr>
      <vt:lpstr>NOIEMBRIE 2023</vt:lpstr>
      <vt:lpstr>DECEMBRIE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Casa de Asigurari de Sanatate Slatina OLT</cp:lastModifiedBy>
  <cp:lastPrinted>2024-01-16T14:00:05Z</cp:lastPrinted>
  <dcterms:created xsi:type="dcterms:W3CDTF">2015-06-05T18:19:34Z</dcterms:created>
  <dcterms:modified xsi:type="dcterms:W3CDTF">2024-01-16T14:17:42Z</dcterms:modified>
</cp:coreProperties>
</file>