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firstSheet="5" activeTab="8"/>
  </bookViews>
  <sheets>
    <sheet name="IAN 2020" sheetId="42" r:id="rId1"/>
    <sheet name="FEB 2020" sheetId="48" r:id="rId2"/>
    <sheet name="MAR 2020" sheetId="49" r:id="rId3"/>
    <sheet name="APR 2020 " sheetId="55" r:id="rId4"/>
    <sheet name="MAI 2020" sheetId="52" r:id="rId5"/>
    <sheet name=" IUN -DEC 2020" sheetId="50" r:id="rId6"/>
    <sheet name="REPARTIZARE CB TRIM " sheetId="54" r:id="rId7"/>
    <sheet name="REPARTIZARE public +privat" sheetId="53" r:id="rId8"/>
    <sheet name="MUTARE PACIENTI" sheetId="46" r:id="rId9"/>
    <sheet name="nefrol slatina" sheetId="31" r:id="rId10"/>
    <sheet name="nefrol caracal" sheetId="4" r:id="rId11"/>
    <sheet name="sp slatina" sheetId="3" r:id="rId12"/>
    <sheet name="total" sheetId="5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K36" i="5" l="1"/>
  <c r="K41" i="3"/>
  <c r="J33" i="5"/>
  <c r="I13" i="5"/>
  <c r="H13" i="5"/>
  <c r="G13" i="5"/>
  <c r="C13" i="5"/>
  <c r="I11" i="3"/>
  <c r="I14" i="4"/>
  <c r="I14" i="31"/>
  <c r="K13" i="5" l="1"/>
  <c r="I26" i="52"/>
  <c r="I25" i="52"/>
  <c r="I22" i="52"/>
  <c r="I17" i="52"/>
  <c r="F25" i="55" l="1"/>
  <c r="H24" i="55"/>
  <c r="G24" i="55"/>
  <c r="D24" i="55"/>
  <c r="H23" i="55"/>
  <c r="E23" i="55"/>
  <c r="G21" i="55"/>
  <c r="D21" i="55"/>
  <c r="D25" i="55" s="1"/>
  <c r="H20" i="55"/>
  <c r="E20" i="55"/>
  <c r="H19" i="55"/>
  <c r="H18" i="55"/>
  <c r="H21" i="55" s="1"/>
  <c r="E18" i="55"/>
  <c r="G16" i="55"/>
  <c r="G25" i="55" s="1"/>
  <c r="H15" i="55"/>
  <c r="H14" i="55"/>
  <c r="H13" i="55"/>
  <c r="H16" i="55" s="1"/>
  <c r="H25" i="55" s="1"/>
  <c r="E13" i="55"/>
  <c r="I30" i="31" l="1"/>
  <c r="I24" i="3"/>
  <c r="I25" i="3"/>
  <c r="H20" i="53" l="1"/>
  <c r="G20" i="53"/>
  <c r="F20" i="53"/>
  <c r="G19" i="53"/>
  <c r="H19" i="53"/>
  <c r="F19" i="53"/>
  <c r="H20" i="54"/>
  <c r="I20" i="54"/>
  <c r="J20" i="54"/>
  <c r="G20" i="54"/>
  <c r="H19" i="54"/>
  <c r="I19" i="54"/>
  <c r="J19" i="54"/>
  <c r="G19" i="54"/>
  <c r="E19" i="54"/>
  <c r="F16" i="53" l="1"/>
  <c r="H16" i="53" s="1"/>
  <c r="F18" i="53"/>
  <c r="H18" i="53" s="1"/>
  <c r="F14" i="53"/>
  <c r="H14" i="53" s="1"/>
  <c r="E20" i="54"/>
  <c r="J18" i="54"/>
  <c r="I18" i="54"/>
  <c r="G18" i="54"/>
  <c r="I16" i="54"/>
  <c r="H16" i="54"/>
  <c r="G16" i="54"/>
  <c r="G14" i="54"/>
  <c r="J29" i="31"/>
  <c r="J24" i="3"/>
  <c r="J14" i="54" l="1"/>
  <c r="J16" i="54"/>
  <c r="E20" i="53" l="1"/>
  <c r="E16" i="50"/>
  <c r="G26" i="50"/>
  <c r="E26" i="50"/>
  <c r="G21" i="50"/>
  <c r="E21" i="50"/>
  <c r="E23" i="50"/>
  <c r="F25" i="52" l="1"/>
  <c r="D25" i="52"/>
  <c r="G24" i="52"/>
  <c r="H24" i="52" s="1"/>
  <c r="H25" i="52" s="1"/>
  <c r="E24" i="52"/>
  <c r="G22" i="52"/>
  <c r="F22" i="52"/>
  <c r="D22" i="52"/>
  <c r="D26" i="52" s="1"/>
  <c r="H21" i="52"/>
  <c r="E21" i="52"/>
  <c r="H20" i="52"/>
  <c r="G19" i="52"/>
  <c r="H19" i="52" s="1"/>
  <c r="H22" i="52" s="1"/>
  <c r="E19" i="52"/>
  <c r="G17" i="52"/>
  <c r="F17" i="52"/>
  <c r="F26" i="52" s="1"/>
  <c r="H16" i="52"/>
  <c r="H15" i="52"/>
  <c r="H17" i="52" s="1"/>
  <c r="H14" i="52"/>
  <c r="E14" i="52"/>
  <c r="H26" i="52" l="1"/>
  <c r="G25" i="52"/>
  <c r="G26" i="52" s="1"/>
  <c r="I23" i="3" l="1"/>
  <c r="I11" i="5" l="1"/>
  <c r="H11" i="5"/>
  <c r="G11" i="5"/>
  <c r="C11" i="5"/>
  <c r="C10" i="5"/>
  <c r="I9" i="5"/>
  <c r="H9" i="5"/>
  <c r="G9" i="5"/>
  <c r="C9" i="5"/>
  <c r="I9" i="3"/>
  <c r="I12" i="4"/>
  <c r="I11" i="4"/>
  <c r="I10" i="4"/>
  <c r="I12" i="31"/>
  <c r="I25" i="4"/>
  <c r="K11" i="5" l="1"/>
  <c r="K9" i="5"/>
  <c r="F19" i="50"/>
  <c r="F27" i="50"/>
  <c r="F24" i="50"/>
  <c r="G27" i="50"/>
  <c r="D27" i="50"/>
  <c r="H26" i="50"/>
  <c r="H27" i="50" s="1"/>
  <c r="G24" i="50"/>
  <c r="D24" i="50"/>
  <c r="H23" i="50"/>
  <c r="H22" i="50"/>
  <c r="H21" i="50"/>
  <c r="G19" i="50"/>
  <c r="H18" i="50"/>
  <c r="H17" i="50"/>
  <c r="H16" i="50"/>
  <c r="D28" i="50" l="1"/>
  <c r="H24" i="50"/>
  <c r="F28" i="50"/>
  <c r="H19" i="50"/>
  <c r="G28" i="50"/>
  <c r="E18" i="46"/>
  <c r="E23" i="46"/>
  <c r="E13" i="46"/>
  <c r="D23" i="46"/>
  <c r="D18" i="46"/>
  <c r="H28" i="50" l="1"/>
  <c r="G24" i="46"/>
  <c r="F24" i="46"/>
  <c r="H23" i="46"/>
  <c r="G21" i="46"/>
  <c r="F21" i="46"/>
  <c r="H20" i="46"/>
  <c r="H19" i="46"/>
  <c r="H18" i="46"/>
  <c r="G16" i="46"/>
  <c r="F16" i="46"/>
  <c r="H15" i="46"/>
  <c r="H14" i="46"/>
  <c r="H13" i="46"/>
  <c r="H24" i="46" l="1"/>
  <c r="G25" i="46"/>
  <c r="F25" i="46"/>
  <c r="H21" i="46"/>
  <c r="H16" i="46"/>
  <c r="H25" i="46" l="1"/>
  <c r="G7" i="3"/>
  <c r="G10" i="3" s="1"/>
  <c r="E7" i="3"/>
  <c r="E10" i="3" s="1"/>
  <c r="E12" i="3" s="1"/>
  <c r="C7" i="3"/>
  <c r="C10" i="3" s="1"/>
  <c r="C12" i="3" s="1"/>
  <c r="G9" i="31"/>
  <c r="G13" i="31" s="1"/>
  <c r="E9" i="31"/>
  <c r="E13" i="31" s="1"/>
  <c r="C9" i="31"/>
  <c r="C13" i="31" s="1"/>
  <c r="H12" i="5" l="1"/>
  <c r="H14" i="5" s="1"/>
  <c r="G12" i="3"/>
  <c r="I7" i="3"/>
  <c r="I10" i="3"/>
  <c r="I12" i="3" s="1"/>
  <c r="G15" i="31"/>
  <c r="I12" i="5"/>
  <c r="I14" i="5" s="1"/>
  <c r="E15" i="31"/>
  <c r="G12" i="5"/>
  <c r="G14" i="5" s="1"/>
  <c r="I9" i="31"/>
  <c r="C15" i="31"/>
  <c r="C23" i="5"/>
  <c r="I21" i="3" l="1"/>
  <c r="L21" i="5" l="1"/>
  <c r="G21" i="5" l="1"/>
  <c r="E21" i="5"/>
  <c r="C21" i="5"/>
  <c r="B21" i="5"/>
  <c r="J21" i="5" s="1"/>
  <c r="K21" i="5" l="1"/>
  <c r="B25" i="31"/>
  <c r="H24" i="31"/>
  <c r="I8" i="3"/>
  <c r="I10" i="31"/>
  <c r="I13" i="31" s="1"/>
  <c r="I15" i="31" s="1"/>
  <c r="G24" i="49" l="1"/>
  <c r="G25" i="49" s="1"/>
  <c r="F24" i="49"/>
  <c r="D24" i="49"/>
  <c r="H23" i="49"/>
  <c r="H24" i="49" s="1"/>
  <c r="E23" i="49"/>
  <c r="G21" i="49"/>
  <c r="F21" i="49"/>
  <c r="D21" i="49"/>
  <c r="D25" i="49" s="1"/>
  <c r="H20" i="49"/>
  <c r="E20" i="49"/>
  <c r="H19" i="49"/>
  <c r="H18" i="49"/>
  <c r="H21" i="49" s="1"/>
  <c r="E18" i="49"/>
  <c r="G16" i="49"/>
  <c r="F16" i="49"/>
  <c r="F25" i="49" s="1"/>
  <c r="H15" i="49"/>
  <c r="H14" i="49"/>
  <c r="H13" i="49"/>
  <c r="H16" i="49" s="1"/>
  <c r="H25" i="49" s="1"/>
  <c r="E13" i="49"/>
  <c r="B20" i="5" l="1"/>
  <c r="J20" i="5" s="1"/>
  <c r="G20" i="5"/>
  <c r="E20" i="5"/>
  <c r="C20" i="5"/>
  <c r="I6" i="3"/>
  <c r="H18" i="3"/>
  <c r="I8" i="31"/>
  <c r="K20" i="5" l="1"/>
  <c r="G25" i="48"/>
  <c r="G24" i="48"/>
  <c r="F24" i="48"/>
  <c r="D24" i="48"/>
  <c r="H23" i="48"/>
  <c r="H24" i="48" s="1"/>
  <c r="E23" i="48"/>
  <c r="G21" i="48"/>
  <c r="F21" i="48"/>
  <c r="D21" i="48"/>
  <c r="D25" i="48" s="1"/>
  <c r="H20" i="48"/>
  <c r="E20" i="48"/>
  <c r="H19" i="48"/>
  <c r="H18" i="48"/>
  <c r="H21" i="48" s="1"/>
  <c r="E18" i="48"/>
  <c r="G16" i="48"/>
  <c r="F16" i="48"/>
  <c r="F25" i="48" s="1"/>
  <c r="H15" i="48"/>
  <c r="H14" i="48"/>
  <c r="H13" i="48"/>
  <c r="H16" i="48" s="1"/>
  <c r="E13" i="48"/>
  <c r="H25" i="48" l="1"/>
  <c r="C6" i="5"/>
  <c r="C5" i="5"/>
  <c r="I5" i="3"/>
  <c r="I4" i="3"/>
  <c r="I6" i="5"/>
  <c r="I5" i="5"/>
  <c r="H6" i="5"/>
  <c r="H5" i="5"/>
  <c r="G6" i="5"/>
  <c r="G5" i="5"/>
  <c r="I22" i="31"/>
  <c r="L19" i="5" l="1"/>
  <c r="L20" i="5" l="1"/>
  <c r="G19" i="5" l="1"/>
  <c r="E19" i="5"/>
  <c r="C19" i="5"/>
  <c r="B19" i="5"/>
  <c r="F14" i="42" l="1"/>
  <c r="F23" i="42"/>
  <c r="F20" i="42"/>
  <c r="F19" i="42"/>
  <c r="F18" i="42"/>
  <c r="F13" i="42"/>
  <c r="I27" i="3" l="1"/>
  <c r="I26" i="31" l="1"/>
  <c r="I32" i="31"/>
  <c r="J37" i="5" l="1"/>
  <c r="G37" i="5"/>
  <c r="E37" i="5"/>
  <c r="B37" i="5"/>
  <c r="C37" i="5"/>
  <c r="K37" i="5" l="1"/>
  <c r="L37" i="5" l="1"/>
  <c r="I35" i="5" l="1"/>
  <c r="H35" i="5"/>
  <c r="G35" i="5"/>
  <c r="F35" i="5"/>
  <c r="D35" i="5"/>
  <c r="B35" i="5"/>
  <c r="C35" i="4"/>
  <c r="I34" i="4"/>
  <c r="C38" i="31"/>
  <c r="I37" i="31"/>
  <c r="J32" i="31"/>
  <c r="K35" i="5" l="1"/>
  <c r="L33" i="5" l="1"/>
  <c r="B35" i="4" l="1"/>
  <c r="G33" i="5"/>
  <c r="E33" i="5"/>
  <c r="C33" i="5"/>
  <c r="B33" i="5"/>
  <c r="J32" i="5" l="1"/>
  <c r="I32" i="5"/>
  <c r="H32" i="5"/>
  <c r="G32" i="5"/>
  <c r="F32" i="5"/>
  <c r="E32" i="5"/>
  <c r="D32" i="5"/>
  <c r="C32" i="5"/>
  <c r="B32" i="5"/>
  <c r="E29" i="5" l="1"/>
  <c r="K29" i="5" s="1"/>
  <c r="G31" i="5" l="1"/>
  <c r="J31" i="5"/>
  <c r="I31" i="5"/>
  <c r="H31" i="5"/>
  <c r="E31" i="5"/>
  <c r="C31" i="5"/>
  <c r="D31" i="5"/>
  <c r="F31" i="5"/>
  <c r="B31" i="5"/>
  <c r="K23" i="5" l="1"/>
  <c r="I42" i="5" l="1"/>
  <c r="G42" i="5"/>
  <c r="E42" i="5"/>
  <c r="C42" i="5"/>
  <c r="B28" i="4" l="1"/>
  <c r="B36" i="4" s="1"/>
  <c r="L31" i="5" l="1"/>
  <c r="D28" i="4" l="1"/>
  <c r="E28" i="4"/>
  <c r="F28" i="4"/>
  <c r="G28" i="4"/>
  <c r="H28" i="4"/>
  <c r="C28" i="4"/>
  <c r="B26" i="5" l="1"/>
  <c r="L25" i="5" l="1"/>
  <c r="I26" i="5" l="1"/>
  <c r="I27" i="5"/>
  <c r="H26" i="5"/>
  <c r="H27" i="5"/>
  <c r="F26" i="5"/>
  <c r="F27" i="5"/>
  <c r="J26" i="5"/>
  <c r="J27" i="5"/>
  <c r="G26" i="5"/>
  <c r="G27" i="5"/>
  <c r="E26" i="5"/>
  <c r="E27" i="5"/>
  <c r="J25" i="5"/>
  <c r="I25" i="5"/>
  <c r="H25" i="5"/>
  <c r="G25" i="5"/>
  <c r="F25" i="5"/>
  <c r="E25" i="5"/>
  <c r="D25" i="5"/>
  <c r="C26" i="5"/>
  <c r="C27" i="5"/>
  <c r="C25" i="5"/>
  <c r="B27" i="5"/>
  <c r="B25" i="5"/>
  <c r="K25" i="5" l="1"/>
  <c r="K26" i="5"/>
  <c r="K27" i="5"/>
  <c r="I46" i="31"/>
  <c r="J44" i="31"/>
  <c r="H44" i="31"/>
  <c r="G44" i="31"/>
  <c r="F44" i="31"/>
  <c r="E44" i="31"/>
  <c r="D44" i="31"/>
  <c r="C44" i="31"/>
  <c r="B44" i="31"/>
  <c r="I43" i="31"/>
  <c r="I42" i="31"/>
  <c r="I41" i="31"/>
  <c r="I40" i="31"/>
  <c r="E38" i="31"/>
  <c r="I38" i="31"/>
  <c r="H31" i="31"/>
  <c r="G31" i="31"/>
  <c r="F31" i="31"/>
  <c r="E31" i="31"/>
  <c r="D31" i="31"/>
  <c r="C31" i="31"/>
  <c r="B31" i="31"/>
  <c r="I29" i="31"/>
  <c r="I28" i="31"/>
  <c r="G25" i="31"/>
  <c r="G27" i="31" s="1"/>
  <c r="F25" i="31"/>
  <c r="F27" i="31" s="1"/>
  <c r="E25" i="31"/>
  <c r="E27" i="31" s="1"/>
  <c r="D25" i="31"/>
  <c r="D27" i="31" s="1"/>
  <c r="C25" i="31"/>
  <c r="C27" i="31" s="1"/>
  <c r="I24" i="31"/>
  <c r="I23" i="31"/>
  <c r="J25" i="31"/>
  <c r="H22" i="31"/>
  <c r="H25" i="31" s="1"/>
  <c r="I7" i="31"/>
  <c r="I6" i="31"/>
  <c r="I43" i="4"/>
  <c r="J41" i="4"/>
  <c r="H41" i="4"/>
  <c r="G41" i="4"/>
  <c r="F41" i="4"/>
  <c r="E41" i="4"/>
  <c r="D41" i="4"/>
  <c r="C41" i="4"/>
  <c r="B41" i="4"/>
  <c r="J35" i="4"/>
  <c r="G35" i="4"/>
  <c r="F35" i="4"/>
  <c r="E35" i="4"/>
  <c r="D35" i="4"/>
  <c r="H30" i="4"/>
  <c r="H36" i="4" s="1"/>
  <c r="F30" i="4"/>
  <c r="D30" i="4"/>
  <c r="J28" i="4"/>
  <c r="I27" i="4"/>
  <c r="I26" i="4"/>
  <c r="G24" i="4"/>
  <c r="G30" i="4" s="1"/>
  <c r="I23" i="4"/>
  <c r="H23" i="4"/>
  <c r="F22" i="4"/>
  <c r="E22" i="4"/>
  <c r="E24" i="4" s="1"/>
  <c r="E30" i="4" s="1"/>
  <c r="D22" i="4"/>
  <c r="C22" i="4"/>
  <c r="C24" i="4" s="1"/>
  <c r="B22" i="4"/>
  <c r="B42" i="4" s="1"/>
  <c r="I21" i="4"/>
  <c r="I20" i="4"/>
  <c r="J22" i="4"/>
  <c r="I19" i="4"/>
  <c r="H19" i="4"/>
  <c r="C9" i="4"/>
  <c r="I8" i="4"/>
  <c r="I7" i="4"/>
  <c r="I6" i="4"/>
  <c r="E40" i="5"/>
  <c r="L39" i="5"/>
  <c r="L38" i="5"/>
  <c r="H40" i="5"/>
  <c r="F40" i="5"/>
  <c r="D40" i="5"/>
  <c r="B40" i="5"/>
  <c r="I36" i="5"/>
  <c r="D36" i="5"/>
  <c r="B36" i="5"/>
  <c r="G34" i="5"/>
  <c r="E34" i="5"/>
  <c r="I34" i="5"/>
  <c r="I29" i="5"/>
  <c r="H29" i="5"/>
  <c r="G29" i="5"/>
  <c r="F29" i="5"/>
  <c r="D29" i="5"/>
  <c r="B29" i="5"/>
  <c r="I28" i="5"/>
  <c r="H28" i="5"/>
  <c r="F28" i="5"/>
  <c r="G28" i="5"/>
  <c r="E28" i="5"/>
  <c r="C28" i="5"/>
  <c r="I24" i="5"/>
  <c r="H24" i="5"/>
  <c r="F24" i="5"/>
  <c r="D24" i="5"/>
  <c r="B24" i="5"/>
  <c r="I23" i="5"/>
  <c r="H23" i="5"/>
  <c r="F23" i="5"/>
  <c r="E23" i="5"/>
  <c r="D23" i="5"/>
  <c r="I19" i="5"/>
  <c r="H19" i="5"/>
  <c r="F19" i="5"/>
  <c r="D19" i="5"/>
  <c r="H8" i="5"/>
  <c r="I41" i="3"/>
  <c r="J39" i="3"/>
  <c r="H39" i="3"/>
  <c r="G39" i="3"/>
  <c r="E39" i="3"/>
  <c r="B39" i="3"/>
  <c r="J33" i="3"/>
  <c r="G33" i="3"/>
  <c r="F33" i="3"/>
  <c r="E33" i="3"/>
  <c r="D33" i="3"/>
  <c r="J26" i="3"/>
  <c r="H26" i="3"/>
  <c r="F28" i="3"/>
  <c r="D28" i="3"/>
  <c r="G20" i="3"/>
  <c r="G22" i="3" s="1"/>
  <c r="F20" i="3"/>
  <c r="E20" i="3"/>
  <c r="E22" i="3" s="1"/>
  <c r="D20" i="3"/>
  <c r="C20" i="3"/>
  <c r="B20" i="3"/>
  <c r="I19" i="3"/>
  <c r="I18" i="3"/>
  <c r="J20" i="3"/>
  <c r="I17" i="3"/>
  <c r="H17" i="3"/>
  <c r="H20" i="3" s="1"/>
  <c r="H22" i="3" s="1"/>
  <c r="B22" i="3" l="1"/>
  <c r="C22" i="3"/>
  <c r="I9" i="4"/>
  <c r="I13" i="4" s="1"/>
  <c r="C13" i="4"/>
  <c r="C33" i="31"/>
  <c r="C39" i="31" s="1"/>
  <c r="I25" i="31"/>
  <c r="I27" i="31" s="1"/>
  <c r="I20" i="3"/>
  <c r="K31" i="5"/>
  <c r="L26" i="5"/>
  <c r="L28" i="5" s="1"/>
  <c r="H28" i="3"/>
  <c r="I22" i="3"/>
  <c r="I8" i="5"/>
  <c r="C30" i="4"/>
  <c r="C36" i="4" s="1"/>
  <c r="K33" i="5"/>
  <c r="I41" i="4"/>
  <c r="I44" i="31"/>
  <c r="D36" i="4"/>
  <c r="K42" i="5"/>
  <c r="B22" i="5"/>
  <c r="F22" i="5"/>
  <c r="B40" i="3"/>
  <c r="F42" i="4"/>
  <c r="E36" i="4"/>
  <c r="E42" i="4" s="1"/>
  <c r="E44" i="4" s="1"/>
  <c r="I22" i="4"/>
  <c r="I24" i="4" s="1"/>
  <c r="H22" i="4"/>
  <c r="H42" i="4" s="1"/>
  <c r="J31" i="31"/>
  <c r="J33" i="31" s="1"/>
  <c r="J38" i="31" s="1"/>
  <c r="J39" i="31" s="1"/>
  <c r="J45" i="31" s="1"/>
  <c r="G33" i="31"/>
  <c r="B45" i="31"/>
  <c r="L22" i="5"/>
  <c r="J23" i="5"/>
  <c r="D22" i="5"/>
  <c r="H22" i="5"/>
  <c r="L40" i="5"/>
  <c r="I26" i="3"/>
  <c r="I28" i="4"/>
  <c r="I35" i="4" s="1"/>
  <c r="E33" i="31"/>
  <c r="E39" i="31" s="1"/>
  <c r="E45" i="31" s="1"/>
  <c r="E47" i="31" s="1"/>
  <c r="I31" i="31"/>
  <c r="C22" i="5"/>
  <c r="C24" i="5" s="1"/>
  <c r="C30" i="5" s="1"/>
  <c r="G22" i="5"/>
  <c r="G24" i="5" s="1"/>
  <c r="G30" i="5" s="1"/>
  <c r="G36" i="5" s="1"/>
  <c r="G40" i="5"/>
  <c r="K5" i="5"/>
  <c r="K6" i="5"/>
  <c r="K7" i="5"/>
  <c r="E22" i="5"/>
  <c r="E24" i="5" s="1"/>
  <c r="I22" i="5"/>
  <c r="I30" i="5"/>
  <c r="I40" i="5"/>
  <c r="I41" i="5" s="1"/>
  <c r="I43" i="5" s="1"/>
  <c r="J28" i="3"/>
  <c r="J34" i="3" s="1"/>
  <c r="J40" i="3" s="1"/>
  <c r="B28" i="3"/>
  <c r="G28" i="3"/>
  <c r="G34" i="3" s="1"/>
  <c r="G40" i="3" s="1"/>
  <c r="G42" i="3" s="1"/>
  <c r="E28" i="3"/>
  <c r="E34" i="3" s="1"/>
  <c r="E40" i="3" s="1"/>
  <c r="E42" i="3" s="1"/>
  <c r="C28" i="3"/>
  <c r="J30" i="4"/>
  <c r="F39" i="31"/>
  <c r="D33" i="31"/>
  <c r="D45" i="31" s="1"/>
  <c r="D34" i="5"/>
  <c r="H34" i="5"/>
  <c r="C40" i="5"/>
  <c r="G8" i="5"/>
  <c r="D28" i="5"/>
  <c r="D30" i="5" s="1"/>
  <c r="F30" i="5"/>
  <c r="F34" i="5"/>
  <c r="H30" i="5"/>
  <c r="H45" i="31"/>
  <c r="H27" i="31"/>
  <c r="H33" i="31" s="1"/>
  <c r="H39" i="31" s="1"/>
  <c r="B32" i="31"/>
  <c r="B39" i="31" s="1"/>
  <c r="G36" i="4"/>
  <c r="G42" i="4"/>
  <c r="G44" i="4" s="1"/>
  <c r="B24" i="4"/>
  <c r="F36" i="4"/>
  <c r="J36" i="4"/>
  <c r="J42" i="4" s="1"/>
  <c r="D42" i="4"/>
  <c r="J28" i="5"/>
  <c r="J19" i="5"/>
  <c r="C34" i="5"/>
  <c r="K19" i="5"/>
  <c r="B28" i="5"/>
  <c r="B30" i="5" s="1"/>
  <c r="K28" i="5"/>
  <c r="C8" i="5"/>
  <c r="J40" i="5"/>
  <c r="F40" i="3"/>
  <c r="F34" i="3"/>
  <c r="D40" i="3"/>
  <c r="D34" i="3"/>
  <c r="H40" i="3"/>
  <c r="C15" i="4" l="1"/>
  <c r="I15" i="4" s="1"/>
  <c r="C12" i="5"/>
  <c r="B45" i="5"/>
  <c r="I28" i="3"/>
  <c r="I30" i="4"/>
  <c r="H34" i="3"/>
  <c r="I33" i="31"/>
  <c r="C42" i="4"/>
  <c r="I42" i="4" s="1"/>
  <c r="C36" i="5"/>
  <c r="E30" i="5"/>
  <c r="E36" i="5" s="1"/>
  <c r="E41" i="5" s="1"/>
  <c r="E43" i="5" s="1"/>
  <c r="G38" i="31"/>
  <c r="G39" i="31" s="1"/>
  <c r="K8" i="5"/>
  <c r="K24" i="5"/>
  <c r="K30" i="5" s="1"/>
  <c r="I36" i="4"/>
  <c r="F45" i="31"/>
  <c r="J22" i="5"/>
  <c r="J24" i="5" s="1"/>
  <c r="J30" i="5" s="1"/>
  <c r="K22" i="5"/>
  <c r="D39" i="31"/>
  <c r="L30" i="5"/>
  <c r="G41" i="5"/>
  <c r="G43" i="5" s="1"/>
  <c r="J34" i="5"/>
  <c r="B34" i="5"/>
  <c r="K12" i="5" l="1"/>
  <c r="C14" i="5"/>
  <c r="K14" i="5" s="1"/>
  <c r="I39" i="31"/>
  <c r="C44" i="4"/>
  <c r="I44" i="4" s="1"/>
  <c r="K40" i="5"/>
  <c r="L34" i="5"/>
  <c r="C33" i="3"/>
  <c r="G45" i="31"/>
  <c r="G47" i="31" s="1"/>
  <c r="J41" i="5"/>
  <c r="J36" i="5"/>
  <c r="C41" i="5"/>
  <c r="C43" i="5" s="1"/>
  <c r="K32" i="5" l="1"/>
  <c r="K34" i="5" s="1"/>
  <c r="I33" i="3"/>
  <c r="I34" i="3" s="1"/>
  <c r="K41" i="5"/>
  <c r="L36" i="5"/>
  <c r="L41" i="5" s="1"/>
  <c r="L43" i="5" s="1"/>
  <c r="C34" i="3"/>
  <c r="C45" i="31"/>
  <c r="K43" i="5"/>
  <c r="I39" i="3" l="1"/>
  <c r="I40" i="3" s="1"/>
  <c r="I42" i="3" s="1"/>
  <c r="C39" i="3"/>
  <c r="I45" i="31"/>
  <c r="C47" i="31"/>
  <c r="I47" i="31" s="1"/>
  <c r="C40" i="3" l="1"/>
  <c r="C42" i="3" s="1"/>
  <c r="D24" i="42" l="1"/>
  <c r="F24" i="42"/>
  <c r="D21" i="42"/>
  <c r="D25" i="42" s="1"/>
  <c r="F21" i="42"/>
  <c r="F16" i="42"/>
  <c r="F25" i="42" l="1"/>
</calcChain>
</file>

<file path=xl/sharedStrings.xml><?xml version="1.0" encoding="utf-8"?>
<sst xmlns="http://schemas.openxmlformats.org/spreadsheetml/2006/main" count="533" uniqueCount="131">
  <si>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</si>
  <si>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</si>
  <si>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</si>
  <si>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</si>
  <si>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</si>
  <si>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</si>
  <si>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</si>
  <si>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</si>
  <si>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</si>
  <si>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</si>
  <si>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</si>
  <si>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</si>
  <si>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</si>
  <si>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</si>
  <si>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</si>
  <si>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</si>
  <si>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</si>
  <si>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</si>
  <si>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</si>
  <si>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</si>
  <si>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</si>
  <si>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</si>
  <si>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</si>
  <si>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</si>
  <si>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</si>
  <si>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</si>
  <si>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</si>
  <si>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</si>
  <si>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</si>
  <si>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</si>
  <si>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</si>
  <si>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</si>
  <si>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</si>
  <si>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</si>
  <si>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</si>
  <si>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</si>
  <si>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</si>
  <si>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</si>
  <si>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</si>
  <si>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</si>
  <si>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</si>
  <si>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</si>
  <si>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</si>
  <si>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</si>
  <si>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</si>
  <si>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</si>
  <si>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</si>
  <si>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</si>
  <si>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</si>
  <si>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</si>
  <si>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</si>
  <si>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</si>
  <si>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</si>
  <si>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</si>
  <si>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</si>
  <si>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</si>
  <si>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</si>
  <si>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</si>
  <si>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</si>
  <si>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</si>
  <si>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</si>
  <si>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</si>
  <si>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</si>
  <si>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</si>
  <si>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</si>
  <si>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</si>
  <si>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Nr. pacienţi contractați</t>
  </si>
  <si>
    <t>FINANŢARE DIALIZĂ 2019</t>
  </si>
  <si>
    <t>TRIM I 2019</t>
  </si>
  <si>
    <t>TOTAL REALIZAT  AN 2019</t>
  </si>
  <si>
    <t>efectuate  în regim ambulatoriu în luna ianuarie 2020</t>
  </si>
  <si>
    <t>adreselor  CNAS nr. P 11.324/30.12.2019 si P 11.234/30.12.2019, inregistrate la CAS Olt sub nr. 36.731/30.12.2019 si  nr  37.655/30.12.2019</t>
  </si>
  <si>
    <t>Nr. pacienţi contractați ianuarie 2020</t>
  </si>
  <si>
    <t>Nr. ședințe ianuarie 2020</t>
  </si>
  <si>
    <t>Sumă contractată ianuarie 2020</t>
  </si>
  <si>
    <t>Nr. ședințe ianuarie - februarie 2020</t>
  </si>
  <si>
    <t>efectuate  în regim ambulatoriu în luna februarie 2020</t>
  </si>
  <si>
    <t>Sumă contractată ian-feb  2020</t>
  </si>
  <si>
    <t>adreselor  CNAS nr. P 643/28.01.2020 si P 582/28.01.2020, inregistrate la CAS Olt sub nr. 2.500/30.01.2020 si  nr  2348/29.01.2020</t>
  </si>
  <si>
    <t>efectuate  în regim ambulatoriu în luna martie 2020</t>
  </si>
  <si>
    <t>Sumă contractată ian feb  2020</t>
  </si>
  <si>
    <t>Nr. ședințe ianuarie - martie 2020</t>
  </si>
  <si>
    <t>Sumă contractată ian- mar  2020</t>
  </si>
  <si>
    <t>adreselor  CNAS nr. DG 853/02.03.2020 si P 1720/28.02.2020, inregistrate la CAS Olt sub nr. 5.453/02.03.2020 si  nr  5.434/02.03.2020</t>
  </si>
  <si>
    <t>Nr. ședințe ianuarie - aprilie 2020</t>
  </si>
  <si>
    <t>Sumă contractată ian- apr  2020</t>
  </si>
  <si>
    <t>adreselor  CNAS nr. P 3.804/01.04.2020 si P 3.793/31.03.2020, inregistrate la CAS Olt sub nr. 8.810/01.04.2020 si  nr  8.698/01.04.2020</t>
  </si>
  <si>
    <t>efectuate  în regim ambulatoriu în luna aprilie 2020</t>
  </si>
  <si>
    <t>TOTAL REALIZAT  AN 2020</t>
  </si>
  <si>
    <t>TOTAL CONTRACT AN 2020</t>
  </si>
  <si>
    <t>PLATI 2020</t>
  </si>
  <si>
    <t>TRIM I 2020</t>
  </si>
  <si>
    <t>FINANŢARE DIALIZĂ 2020</t>
  </si>
  <si>
    <t>Influente  +/-</t>
  </si>
  <si>
    <t>6=4+5</t>
  </si>
  <si>
    <t>Nr. pacienţi contractați an 2020</t>
  </si>
  <si>
    <t>efectuate  în regim ambulatoriu în  luna aprilie 2020</t>
  </si>
  <si>
    <t>Nr. ședințe ianuarie - mai 2020</t>
  </si>
  <si>
    <t>Sumă contractată ian- mai  2020</t>
  </si>
  <si>
    <t xml:space="preserve">adresa furnizor Nefrolab  nr 67/04.04.2020 inregistrate la CAS Olt sub nr. 8963/06.04.2020- mutare pacienti perioada stare urgenta </t>
  </si>
  <si>
    <t>efectuate  în regim ambulatoriu în luna mai 2020</t>
  </si>
  <si>
    <t>Situaţia sumelor contractate pentru servicii medicale de hemodializă şi dializă peritoneală</t>
  </si>
  <si>
    <t>APRILIE</t>
  </si>
  <si>
    <t xml:space="preserve">MUTARE </t>
  </si>
  <si>
    <t xml:space="preserve">conform adresei  CNAS nr. P 4.518/30.04.2020  inregistrate la CAS Olt sub nr. 10.899/30.04.2020 </t>
  </si>
  <si>
    <t>efectuate  în regim ambulatoriu in perioada iunie - decembrie  2020</t>
  </si>
  <si>
    <t>Sumă contractată ian- dec  2020</t>
  </si>
  <si>
    <t xml:space="preserve">conform adreselor  CNAS nr. P 5.521/29.05.2020  inregistrate la CAS Olt sub nr. 14.014/29.05.2020 </t>
  </si>
  <si>
    <t xml:space="preserve">si  P 5.533/29.05.2020 inregistrata la  CAS Olt sub nr.  14.030/02.06.2020 </t>
  </si>
  <si>
    <t>precum si adresa furnizor Nefrolab  nr 79/15.05.2020 inregistrate la CAS Olt sub nr. 79/15.05.2020 -  mutare pacienti perioada stare urgenta +alerta</t>
  </si>
  <si>
    <t xml:space="preserve">Situaţia creditelor bugetare repartizate pe trimestre </t>
  </si>
  <si>
    <t>SC NEFROLAB Caracal</t>
  </si>
  <si>
    <t>adresa CNAS nr. P 14.775/11.06.2020</t>
  </si>
  <si>
    <t>pentru servicii medicale de hemodializă şi dializă peritoneală efectuate  în regim ambulatoriu în anul 2020</t>
  </si>
  <si>
    <t>Credite bugetare initiale  2020</t>
  </si>
  <si>
    <t>Credite bugetare modifi. 2020</t>
  </si>
  <si>
    <t>Total centru public</t>
  </si>
  <si>
    <t>Nr. ședințe an  2020</t>
  </si>
  <si>
    <t>Total centru privat</t>
  </si>
  <si>
    <t>Anexa 1</t>
  </si>
  <si>
    <t>Anexa 2</t>
  </si>
  <si>
    <t>Sumă trimestrul III 2020</t>
  </si>
  <si>
    <t>Sumă semestrul I 2020</t>
  </si>
  <si>
    <t>Sumă trimestrul IV 2020</t>
  </si>
  <si>
    <t>Sumă AN 2020</t>
  </si>
  <si>
    <t>IUNIE -DECEMBRIE 2020</t>
  </si>
  <si>
    <t>TOTAL AN 2020</t>
  </si>
  <si>
    <t>Luna /Serviciu</t>
  </si>
  <si>
    <t>IUNIE - DECEMBRIE 2020</t>
  </si>
  <si>
    <t>IUNIE  -DECEMBRIE 2020</t>
  </si>
  <si>
    <t xml:space="preserve">LUNA /SERVICIU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</si>
</sst>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38" fillId="0" borderId="0"/>
  </cellStyleXfs>
  <cellXfs count="44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14" fillId="0" borderId="0" xfId="0" applyFont="1"/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35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7" fillId="0" borderId="26" xfId="1" applyNumberFormat="1" applyFont="1" applyBorder="1" applyAlignment="1">
      <alignment horizontal="center"/>
    </xf>
    <xf numFmtId="0" fontId="39" fillId="3" borderId="12" xfId="0" applyFont="1" applyFill="1" applyBorder="1"/>
    <xf numFmtId="4" fontId="39" fillId="3" borderId="13" xfId="0" applyNumberFormat="1" applyFont="1" applyFill="1" applyBorder="1" applyAlignment="1">
      <alignment horizontal="center"/>
    </xf>
    <xf numFmtId="0" fontId="39" fillId="4" borderId="0" xfId="0" applyFont="1" applyFill="1"/>
    <xf numFmtId="0" fontId="0" fillId="4" borderId="0" xfId="0" applyFill="1"/>
    <xf numFmtId="0" fontId="0" fillId="0" borderId="13" xfId="0" applyBorder="1"/>
    <xf numFmtId="0" fontId="10" fillId="0" borderId="13" xfId="0" applyFont="1" applyBorder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" fontId="29" fillId="0" borderId="13" xfId="0" applyNumberFormat="1" applyFont="1" applyBorder="1"/>
    <xf numFmtId="4" fontId="30" fillId="0" borderId="13" xfId="0" applyNumberFormat="1" applyFont="1" applyBorder="1"/>
    <xf numFmtId="0" fontId="4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0" fontId="21" fillId="4" borderId="0" xfId="0" applyFont="1" applyFill="1"/>
    <xf numFmtId="4" fontId="3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0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1" fillId="0" borderId="0" xfId="0" applyNumberFormat="1" applyFont="1"/>
    <xf numFmtId="4" fontId="4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2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43" fillId="3" borderId="43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6" fillId="2" borderId="46" xfId="0" applyNumberFormat="1" applyFont="1" applyFill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6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39" fillId="4" borderId="0" xfId="0" applyNumberFormat="1" applyFont="1" applyFill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44" fillId="0" borderId="12" xfId="0" applyFont="1" applyBorder="1"/>
    <xf numFmtId="4" fontId="44" fillId="0" borderId="13" xfId="0" applyNumberFormat="1" applyFont="1" applyBorder="1" applyAlignment="1">
      <alignment horizontal="center"/>
    </xf>
    <xf numFmtId="4" fontId="42" fillId="0" borderId="13" xfId="0" applyNumberFormat="1" applyFont="1" applyBorder="1" applyAlignment="1">
      <alignment horizontal="center"/>
    </xf>
    <xf numFmtId="4" fontId="42" fillId="0" borderId="27" xfId="0" applyNumberFormat="1" applyFont="1" applyBorder="1" applyAlignment="1">
      <alignment horizontal="center"/>
    </xf>
    <xf numFmtId="4" fontId="42" fillId="2" borderId="43" xfId="0" applyNumberFormat="1" applyFont="1" applyFill="1" applyBorder="1" applyAlignment="1">
      <alignment horizontal="center"/>
    </xf>
    <xf numFmtId="0" fontId="44" fillId="0" borderId="0" xfId="0" applyFont="1"/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5" fillId="0" borderId="14" xfId="0" applyNumberFormat="1" applyFont="1" applyBorder="1" applyAlignment="1">
      <alignment horizontal="center" vertical="center"/>
    </xf>
    <xf numFmtId="4" fontId="46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19" xfId="0" applyNumberFormat="1" applyFont="1" applyBorder="1"/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47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0" fontId="0" fillId="0" borderId="0" xfId="0" applyFont="1"/>
    <xf numFmtId="4" fontId="2" fillId="2" borderId="4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29" fillId="0" borderId="14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 vertical="center"/>
    </xf>
    <xf numFmtId="4" fontId="30" fillId="0" borderId="16" xfId="0" applyNumberFormat="1" applyFont="1" applyBorder="1" applyAlignment="1">
      <alignment horizontal="center"/>
    </xf>
    <xf numFmtId="4" fontId="30" fillId="0" borderId="17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30" fillId="0" borderId="1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 vertical="center"/>
    </xf>
    <xf numFmtId="4" fontId="30" fillId="0" borderId="19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4" fillId="0" borderId="4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4" fontId="12" fillId="0" borderId="28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4" fontId="12" fillId="0" borderId="3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48" fillId="0" borderId="0" xfId="0" applyFont="1"/>
    <xf numFmtId="0" fontId="48" fillId="0" borderId="18" xfId="0" applyFont="1" applyBorder="1" applyAlignment="1">
      <alignment horizontal="center"/>
    </xf>
    <xf numFmtId="1" fontId="34" fillId="0" borderId="19" xfId="0" applyNumberFormat="1" applyFont="1" applyBorder="1" applyAlignment="1">
      <alignment horizontal="left" vertical="center"/>
    </xf>
    <xf numFmtId="3" fontId="34" fillId="0" borderId="19" xfId="0" applyNumberFormat="1" applyFont="1" applyBorder="1" applyAlignment="1">
      <alignment horizontal="center" vertical="center"/>
    </xf>
    <xf numFmtId="4" fontId="34" fillId="0" borderId="19" xfId="0" applyNumberFormat="1" applyFont="1" applyBorder="1" applyAlignment="1">
      <alignment horizontal="center" vertical="center"/>
    </xf>
    <xf numFmtId="4" fontId="49" fillId="0" borderId="20" xfId="0" applyNumberFormat="1" applyFont="1" applyBorder="1" applyAlignment="1">
      <alignment horizont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4" fontId="52" fillId="0" borderId="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1" fontId="52" fillId="0" borderId="10" xfId="0" applyNumberFormat="1" applyFont="1" applyBorder="1" applyAlignment="1">
      <alignment horizontal="left" vertical="center"/>
    </xf>
    <xf numFmtId="3" fontId="52" fillId="0" borderId="10" xfId="0" applyNumberFormat="1" applyFont="1" applyBorder="1" applyAlignment="1">
      <alignment horizontal="center" vertical="center"/>
    </xf>
    <xf numFmtId="4" fontId="52" fillId="0" borderId="10" xfId="0" applyNumberFormat="1" applyFont="1" applyBorder="1" applyAlignment="1">
      <alignment horizontal="center" vertical="center"/>
    </xf>
    <xf numFmtId="4" fontId="52" fillId="0" borderId="11" xfId="0" applyNumberFormat="1" applyFont="1" applyBorder="1" applyAlignment="1">
      <alignment horizontal="center" vertical="center"/>
    </xf>
    <xf numFmtId="0" fontId="52" fillId="0" borderId="18" xfId="0" applyFont="1" applyBorder="1" applyAlignment="1">
      <alignment horizontal="center"/>
    </xf>
    <xf numFmtId="1" fontId="52" fillId="0" borderId="19" xfId="0" applyNumberFormat="1" applyFont="1" applyBorder="1" applyAlignment="1">
      <alignment horizontal="left" vertical="center"/>
    </xf>
    <xf numFmtId="3" fontId="52" fillId="0" borderId="19" xfId="0" applyNumberFormat="1" applyFont="1" applyBorder="1" applyAlignment="1">
      <alignment horizontal="center" vertical="center"/>
    </xf>
    <xf numFmtId="4" fontId="52" fillId="0" borderId="19" xfId="0" applyNumberFormat="1" applyFont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30" fillId="0" borderId="34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1" fontId="52" fillId="0" borderId="2" xfId="0" applyNumberFormat="1" applyFont="1" applyBorder="1" applyAlignment="1">
      <alignment horizontal="left" vertical="center"/>
    </xf>
    <xf numFmtId="3" fontId="52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0" fontId="52" fillId="0" borderId="5" xfId="0" applyFont="1" applyBorder="1" applyAlignment="1">
      <alignment horizontal="center"/>
    </xf>
    <xf numFmtId="1" fontId="52" fillId="0" borderId="6" xfId="0" applyNumberFormat="1" applyFont="1" applyBorder="1" applyAlignment="1">
      <alignment horizontal="left" vertical="center"/>
    </xf>
    <xf numFmtId="3" fontId="52" fillId="0" borderId="6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/>
    </xf>
    <xf numFmtId="4" fontId="52" fillId="0" borderId="8" xfId="0" applyNumberFormat="1" applyFont="1" applyBorder="1" applyAlignment="1">
      <alignment horizontal="center" vertical="center"/>
    </xf>
    <xf numFmtId="0" fontId="50" fillId="0" borderId="0" xfId="0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" fillId="0" borderId="49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G35">
            <v>0</v>
          </cell>
        </row>
      </sheetData>
      <sheetData sheetId="5">
        <row r="6">
          <cell r="C6">
            <v>451360</v>
          </cell>
        </row>
        <row r="13">
          <cell r="D13">
            <v>0</v>
          </cell>
          <cell r="F13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D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</sheetData>
      <sheetData sheetId="6">
        <row r="4">
          <cell r="C4">
            <v>245024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G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5" sqref="F15"/>
    </sheetView>
  </sheetViews>
  <sheetFormatPr defaultRowHeight="15" x14ac:dyDescent="0.25"/>
  <cols>
    <col min="1" max="1" width="8" customWidth="1"/>
    <col min="2" max="2" width="5.5703125" customWidth="1"/>
    <col min="3" max="3" width="35.42578125" style="211" customWidth="1"/>
    <col min="4" max="4" width="13.5703125" style="211" customWidth="1"/>
    <col min="5" max="5" width="12.140625" style="211" customWidth="1"/>
    <col min="6" max="6" width="15.42578125" style="212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2" t="s">
        <v>0</v>
      </c>
      <c r="C1"/>
      <c r="D1" s="1"/>
      <c r="E1" s="1"/>
      <c r="F1" s="74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33" t="s">
        <v>1</v>
      </c>
      <c r="B6" s="433"/>
      <c r="C6" s="433"/>
      <c r="D6" s="433"/>
      <c r="E6" s="433"/>
      <c r="F6" s="433"/>
    </row>
    <row r="7" spans="1:10" x14ac:dyDescent="0.25">
      <c r="B7" s="434" t="s">
        <v>70</v>
      </c>
      <c r="C7" s="434"/>
      <c r="D7" s="434"/>
      <c r="E7" s="434"/>
      <c r="F7" s="434"/>
    </row>
    <row r="8" spans="1:10" s="59" customFormat="1" x14ac:dyDescent="0.25">
      <c r="A8" s="74" t="s">
        <v>71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ht="15.75" thickBot="1" x14ac:dyDescent="0.3">
      <c r="B9" s="4"/>
      <c r="C9" s="5"/>
    </row>
    <row r="10" spans="1:10" ht="38.25" customHeight="1" thickBot="1" x14ac:dyDescent="0.3">
      <c r="B10" s="118" t="s">
        <v>2</v>
      </c>
      <c r="C10" s="123" t="s">
        <v>3</v>
      </c>
      <c r="D10" s="116" t="s">
        <v>72</v>
      </c>
      <c r="E10" s="117" t="s">
        <v>73</v>
      </c>
      <c r="F10" s="208" t="s">
        <v>74</v>
      </c>
    </row>
    <row r="11" spans="1:10" s="3" customFormat="1" ht="12" thickBot="1" x14ac:dyDescent="0.25">
      <c r="B11" s="119">
        <v>0</v>
      </c>
      <c r="C11" s="124">
        <v>1</v>
      </c>
      <c r="D11" s="70">
        <v>2</v>
      </c>
      <c r="E11" s="71">
        <v>3</v>
      </c>
      <c r="F11" s="75">
        <v>4</v>
      </c>
    </row>
    <row r="12" spans="1:10" s="3" customFormat="1" ht="12.75" x14ac:dyDescent="0.2">
      <c r="B12" s="120" t="s">
        <v>4</v>
      </c>
      <c r="C12" s="125" t="s">
        <v>5</v>
      </c>
      <c r="D12" s="6"/>
      <c r="E12" s="6"/>
      <c r="F12" s="19"/>
    </row>
    <row r="13" spans="1:10" x14ac:dyDescent="0.25">
      <c r="B13" s="121"/>
      <c r="C13" s="126" t="s">
        <v>6</v>
      </c>
      <c r="D13" s="8">
        <v>38</v>
      </c>
      <c r="E13" s="8">
        <v>494</v>
      </c>
      <c r="F13" s="20">
        <f>E13*561</f>
        <v>277134</v>
      </c>
    </row>
    <row r="14" spans="1:10" x14ac:dyDescent="0.25">
      <c r="B14" s="121"/>
      <c r="C14" s="126" t="s">
        <v>7</v>
      </c>
      <c r="D14" s="8">
        <v>5</v>
      </c>
      <c r="E14" s="8">
        <v>5</v>
      </c>
      <c r="F14" s="20">
        <f>E14*4832+259.92</f>
        <v>24419.919999999998</v>
      </c>
      <c r="G14" s="9"/>
    </row>
    <row r="15" spans="1:10" x14ac:dyDescent="0.25">
      <c r="B15" s="121"/>
      <c r="C15" s="126" t="s">
        <v>8</v>
      </c>
      <c r="D15" s="8">
        <v>1</v>
      </c>
      <c r="E15" s="8">
        <v>1</v>
      </c>
      <c r="F15" s="20">
        <v>6045.08</v>
      </c>
    </row>
    <row r="16" spans="1:10" s="12" customFormat="1" x14ac:dyDescent="0.25">
      <c r="B16" s="129"/>
      <c r="C16" s="130" t="s">
        <v>9</v>
      </c>
      <c r="D16" s="10">
        <v>44</v>
      </c>
      <c r="E16" s="10" t="s">
        <v>14</v>
      </c>
      <c r="F16" s="327">
        <f>SUM(F13:F15)</f>
        <v>307599</v>
      </c>
      <c r="G16" s="11"/>
    </row>
    <row r="17" spans="2:8" x14ac:dyDescent="0.25">
      <c r="B17" s="7" t="s">
        <v>10</v>
      </c>
      <c r="C17" s="131" t="s">
        <v>11</v>
      </c>
      <c r="D17" s="8"/>
      <c r="E17" s="8"/>
      <c r="F17" s="325"/>
    </row>
    <row r="18" spans="2:8" x14ac:dyDescent="0.25">
      <c r="B18" s="7"/>
      <c r="C18" s="77" t="s">
        <v>6</v>
      </c>
      <c r="D18" s="13">
        <v>87</v>
      </c>
      <c r="E18" s="202">
        <v>1131</v>
      </c>
      <c r="F18" s="328">
        <f>E18*561</f>
        <v>634491</v>
      </c>
    </row>
    <row r="19" spans="2:8" x14ac:dyDescent="0.25">
      <c r="B19" s="7"/>
      <c r="C19" s="77" t="s">
        <v>7</v>
      </c>
      <c r="D19" s="13">
        <v>4</v>
      </c>
      <c r="E19" s="202">
        <v>4</v>
      </c>
      <c r="F19" s="20">
        <f>E19*4832</f>
        <v>19328</v>
      </c>
    </row>
    <row r="20" spans="2:8" x14ac:dyDescent="0.25">
      <c r="B20" s="7"/>
      <c r="C20" s="77" t="s">
        <v>12</v>
      </c>
      <c r="D20" s="13">
        <v>4</v>
      </c>
      <c r="E20" s="202">
        <v>52</v>
      </c>
      <c r="F20" s="20">
        <f>E20*636</f>
        <v>33072</v>
      </c>
    </row>
    <row r="21" spans="2:8" s="12" customFormat="1" x14ac:dyDescent="0.25">
      <c r="B21" s="137"/>
      <c r="C21" s="133" t="s">
        <v>9</v>
      </c>
      <c r="D21" s="134">
        <f>SUM(D18:D20)</f>
        <v>95</v>
      </c>
      <c r="E21" s="134" t="s">
        <v>14</v>
      </c>
      <c r="F21" s="210">
        <f>SUM(F18:F20)</f>
        <v>686891</v>
      </c>
    </row>
    <row r="22" spans="2:8" s="12" customFormat="1" x14ac:dyDescent="0.25">
      <c r="B22" s="137" t="s">
        <v>62</v>
      </c>
      <c r="C22" s="133" t="s">
        <v>61</v>
      </c>
      <c r="D22" s="134"/>
      <c r="E22" s="134"/>
      <c r="F22" s="326"/>
    </row>
    <row r="23" spans="2:8" s="12" customFormat="1" x14ac:dyDescent="0.25">
      <c r="B23" s="138"/>
      <c r="C23" s="77" t="s">
        <v>6</v>
      </c>
      <c r="D23" s="8">
        <v>70</v>
      </c>
      <c r="E23" s="8">
        <v>910</v>
      </c>
      <c r="F23" s="209">
        <f>E23*561</f>
        <v>510510</v>
      </c>
    </row>
    <row r="24" spans="2:8" s="12" customFormat="1" ht="15.75" thickBot="1" x14ac:dyDescent="0.3">
      <c r="B24" s="139"/>
      <c r="C24" s="78" t="s">
        <v>9</v>
      </c>
      <c r="D24" s="14">
        <f>SUM(D23)</f>
        <v>70</v>
      </c>
      <c r="E24" s="329"/>
      <c r="F24" s="331">
        <f>SUM(F23)</f>
        <v>510510</v>
      </c>
    </row>
    <row r="25" spans="2:8" s="16" customFormat="1" ht="15.75" thickBot="1" x14ac:dyDescent="0.25">
      <c r="B25" s="122"/>
      <c r="C25" s="127" t="s">
        <v>13</v>
      </c>
      <c r="D25" s="69">
        <f>D16+D21+D24</f>
        <v>209</v>
      </c>
      <c r="E25" s="330" t="s">
        <v>14</v>
      </c>
      <c r="F25" s="332">
        <f>F16+F21+F24</f>
        <v>1505000</v>
      </c>
    </row>
    <row r="26" spans="2:8" x14ac:dyDescent="0.25">
      <c r="B26" s="17"/>
      <c r="C26" s="18"/>
    </row>
    <row r="27" spans="2:8" x14ac:dyDescent="0.25">
      <c r="D27" s="140"/>
      <c r="F27" s="101"/>
    </row>
    <row r="28" spans="2:8" x14ac:dyDescent="0.25">
      <c r="C28" s="52" t="s">
        <v>45</v>
      </c>
      <c r="F28" s="211"/>
      <c r="G28" s="58"/>
      <c r="H28" s="211" t="s">
        <v>44</v>
      </c>
    </row>
    <row r="29" spans="2:8" x14ac:dyDescent="0.25">
      <c r="C29" s="211" t="s">
        <v>49</v>
      </c>
      <c r="F29" s="211"/>
      <c r="G29" s="58"/>
      <c r="H29" s="21" t="s">
        <v>46</v>
      </c>
    </row>
    <row r="30" spans="2:8" x14ac:dyDescent="0.25">
      <c r="C30"/>
      <c r="F30" s="211"/>
      <c r="G30" s="212"/>
    </row>
    <row r="31" spans="2:8" x14ac:dyDescent="0.25">
      <c r="B31" s="211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4" workbookViewId="0">
      <selection activeCell="I35" sqref="I35:I36"/>
    </sheetView>
  </sheetViews>
  <sheetFormatPr defaultRowHeight="15" x14ac:dyDescent="0.25"/>
  <cols>
    <col min="1" max="1" width="25.42578125" customWidth="1"/>
    <col min="2" max="2" width="12" style="235" customWidth="1"/>
    <col min="3" max="3" width="13.42578125" style="1" customWidth="1"/>
    <col min="4" max="4" width="14.5703125" style="1" customWidth="1"/>
    <col min="5" max="5" width="11.5703125" style="1" customWidth="1"/>
    <col min="6" max="6" width="14.7109375" style="1" customWidth="1"/>
    <col min="7" max="7" width="11.42578125" style="152" customWidth="1"/>
    <col min="8" max="8" width="11.5703125" style="152" customWidth="1"/>
    <col min="9" max="9" width="15.28515625" style="1" customWidth="1"/>
    <col min="10" max="10" width="14.7109375" style="235" customWidth="1"/>
    <col min="239" max="239" width="21.7109375" customWidth="1"/>
    <col min="240" max="240" width="16.85546875" customWidth="1"/>
    <col min="241" max="241" width="12" customWidth="1"/>
    <col min="242" max="242" width="11.5703125" customWidth="1"/>
    <col min="243" max="243" width="12.140625" customWidth="1"/>
    <col min="244" max="245" width="13" customWidth="1"/>
    <col min="246" max="246" width="11.85546875" customWidth="1"/>
    <col min="247" max="247" width="14.5703125" customWidth="1"/>
    <col min="248" max="248" width="13.7109375" customWidth="1"/>
    <col min="249" max="250" width="11.7109375" bestFit="1" customWidth="1"/>
    <col min="251" max="251" width="9.7109375" bestFit="1" customWidth="1"/>
    <col min="252" max="252" width="11.7109375" bestFit="1" customWidth="1"/>
    <col min="495" max="495" width="21.7109375" customWidth="1"/>
    <col min="496" max="496" width="16.85546875" customWidth="1"/>
    <col min="497" max="497" width="12" customWidth="1"/>
    <col min="498" max="498" width="11.5703125" customWidth="1"/>
    <col min="499" max="499" width="12.140625" customWidth="1"/>
    <col min="500" max="501" width="13" customWidth="1"/>
    <col min="502" max="502" width="11.85546875" customWidth="1"/>
    <col min="503" max="503" width="14.5703125" customWidth="1"/>
    <col min="504" max="504" width="13.7109375" customWidth="1"/>
    <col min="505" max="506" width="11.7109375" bestFit="1" customWidth="1"/>
    <col min="507" max="507" width="9.7109375" bestFit="1" customWidth="1"/>
    <col min="508" max="508" width="11.7109375" bestFit="1" customWidth="1"/>
    <col min="751" max="751" width="21.7109375" customWidth="1"/>
    <col min="752" max="752" width="16.85546875" customWidth="1"/>
    <col min="753" max="753" width="12" customWidth="1"/>
    <col min="754" max="754" width="11.5703125" customWidth="1"/>
    <col min="755" max="755" width="12.140625" customWidth="1"/>
    <col min="756" max="757" width="13" customWidth="1"/>
    <col min="758" max="758" width="11.85546875" customWidth="1"/>
    <col min="759" max="759" width="14.5703125" customWidth="1"/>
    <col min="760" max="760" width="13.7109375" customWidth="1"/>
    <col min="761" max="762" width="11.7109375" bestFit="1" customWidth="1"/>
    <col min="763" max="763" width="9.7109375" bestFit="1" customWidth="1"/>
    <col min="764" max="764" width="11.7109375" bestFit="1" customWidth="1"/>
    <col min="1007" max="1007" width="21.7109375" customWidth="1"/>
    <col min="1008" max="1008" width="16.85546875" customWidth="1"/>
    <col min="1009" max="1009" width="12" customWidth="1"/>
    <col min="1010" max="1010" width="11.5703125" customWidth="1"/>
    <col min="1011" max="1011" width="12.140625" customWidth="1"/>
    <col min="1012" max="1013" width="13" customWidth="1"/>
    <col min="1014" max="1014" width="11.85546875" customWidth="1"/>
    <col min="1015" max="1015" width="14.5703125" customWidth="1"/>
    <col min="1016" max="1016" width="13.7109375" customWidth="1"/>
    <col min="1017" max="1018" width="11.7109375" bestFit="1" customWidth="1"/>
    <col min="1019" max="1019" width="9.7109375" bestFit="1" customWidth="1"/>
    <col min="1020" max="1020" width="11.7109375" bestFit="1" customWidth="1"/>
    <col min="1263" max="1263" width="21.7109375" customWidth="1"/>
    <col min="1264" max="1264" width="16.85546875" customWidth="1"/>
    <col min="1265" max="1265" width="12" customWidth="1"/>
    <col min="1266" max="1266" width="11.5703125" customWidth="1"/>
    <col min="1267" max="1267" width="12.140625" customWidth="1"/>
    <col min="1268" max="1269" width="13" customWidth="1"/>
    <col min="1270" max="1270" width="11.85546875" customWidth="1"/>
    <col min="1271" max="1271" width="14.5703125" customWidth="1"/>
    <col min="1272" max="1272" width="13.7109375" customWidth="1"/>
    <col min="1273" max="1274" width="11.7109375" bestFit="1" customWidth="1"/>
    <col min="1275" max="1275" width="9.7109375" bestFit="1" customWidth="1"/>
    <col min="1276" max="1276" width="11.7109375" bestFit="1" customWidth="1"/>
    <col min="1519" max="1519" width="21.7109375" customWidth="1"/>
    <col min="1520" max="1520" width="16.85546875" customWidth="1"/>
    <col min="1521" max="1521" width="12" customWidth="1"/>
    <col min="1522" max="1522" width="11.5703125" customWidth="1"/>
    <col min="1523" max="1523" width="12.140625" customWidth="1"/>
    <col min="1524" max="1525" width="13" customWidth="1"/>
    <col min="1526" max="1526" width="11.85546875" customWidth="1"/>
    <col min="1527" max="1527" width="14.5703125" customWidth="1"/>
    <col min="1528" max="1528" width="13.7109375" customWidth="1"/>
    <col min="1529" max="1530" width="11.7109375" bestFit="1" customWidth="1"/>
    <col min="1531" max="1531" width="9.7109375" bestFit="1" customWidth="1"/>
    <col min="1532" max="1532" width="11.7109375" bestFit="1" customWidth="1"/>
    <col min="1775" max="1775" width="21.7109375" customWidth="1"/>
    <col min="1776" max="1776" width="16.85546875" customWidth="1"/>
    <col min="1777" max="1777" width="12" customWidth="1"/>
    <col min="1778" max="1778" width="11.5703125" customWidth="1"/>
    <col min="1779" max="1779" width="12.140625" customWidth="1"/>
    <col min="1780" max="1781" width="13" customWidth="1"/>
    <col min="1782" max="1782" width="11.85546875" customWidth="1"/>
    <col min="1783" max="1783" width="14.5703125" customWidth="1"/>
    <col min="1784" max="1784" width="13.7109375" customWidth="1"/>
    <col min="1785" max="1786" width="11.7109375" bestFit="1" customWidth="1"/>
    <col min="1787" max="1787" width="9.7109375" bestFit="1" customWidth="1"/>
    <col min="1788" max="1788" width="11.7109375" bestFit="1" customWidth="1"/>
    <col min="2031" max="2031" width="21.7109375" customWidth="1"/>
    <col min="2032" max="2032" width="16.85546875" customWidth="1"/>
    <col min="2033" max="2033" width="12" customWidth="1"/>
    <col min="2034" max="2034" width="11.5703125" customWidth="1"/>
    <col min="2035" max="2035" width="12.140625" customWidth="1"/>
    <col min="2036" max="2037" width="13" customWidth="1"/>
    <col min="2038" max="2038" width="11.85546875" customWidth="1"/>
    <col min="2039" max="2039" width="14.5703125" customWidth="1"/>
    <col min="2040" max="2040" width="13.7109375" customWidth="1"/>
    <col min="2041" max="2042" width="11.7109375" bestFit="1" customWidth="1"/>
    <col min="2043" max="2043" width="9.7109375" bestFit="1" customWidth="1"/>
    <col min="2044" max="2044" width="11.7109375" bestFit="1" customWidth="1"/>
    <col min="2287" max="2287" width="21.7109375" customWidth="1"/>
    <col min="2288" max="2288" width="16.85546875" customWidth="1"/>
    <col min="2289" max="2289" width="12" customWidth="1"/>
    <col min="2290" max="2290" width="11.5703125" customWidth="1"/>
    <col min="2291" max="2291" width="12.140625" customWidth="1"/>
    <col min="2292" max="2293" width="13" customWidth="1"/>
    <col min="2294" max="2294" width="11.85546875" customWidth="1"/>
    <col min="2295" max="2295" width="14.5703125" customWidth="1"/>
    <col min="2296" max="2296" width="13.7109375" customWidth="1"/>
    <col min="2297" max="2298" width="11.7109375" bestFit="1" customWidth="1"/>
    <col min="2299" max="2299" width="9.7109375" bestFit="1" customWidth="1"/>
    <col min="2300" max="2300" width="11.7109375" bestFit="1" customWidth="1"/>
    <col min="2543" max="2543" width="21.7109375" customWidth="1"/>
    <col min="2544" max="2544" width="16.85546875" customWidth="1"/>
    <col min="2545" max="2545" width="12" customWidth="1"/>
    <col min="2546" max="2546" width="11.5703125" customWidth="1"/>
    <col min="2547" max="2547" width="12.140625" customWidth="1"/>
    <col min="2548" max="2549" width="13" customWidth="1"/>
    <col min="2550" max="2550" width="11.85546875" customWidth="1"/>
    <col min="2551" max="2551" width="14.5703125" customWidth="1"/>
    <col min="2552" max="2552" width="13.7109375" customWidth="1"/>
    <col min="2553" max="2554" width="11.7109375" bestFit="1" customWidth="1"/>
    <col min="2555" max="2555" width="9.7109375" bestFit="1" customWidth="1"/>
    <col min="2556" max="2556" width="11.7109375" bestFit="1" customWidth="1"/>
    <col min="2799" max="2799" width="21.7109375" customWidth="1"/>
    <col min="2800" max="2800" width="16.85546875" customWidth="1"/>
    <col min="2801" max="2801" width="12" customWidth="1"/>
    <col min="2802" max="2802" width="11.5703125" customWidth="1"/>
    <col min="2803" max="2803" width="12.140625" customWidth="1"/>
    <col min="2804" max="2805" width="13" customWidth="1"/>
    <col min="2806" max="2806" width="11.85546875" customWidth="1"/>
    <col min="2807" max="2807" width="14.5703125" customWidth="1"/>
    <col min="2808" max="2808" width="13.7109375" customWidth="1"/>
    <col min="2809" max="2810" width="11.7109375" bestFit="1" customWidth="1"/>
    <col min="2811" max="2811" width="9.7109375" bestFit="1" customWidth="1"/>
    <col min="2812" max="2812" width="11.7109375" bestFit="1" customWidth="1"/>
    <col min="3055" max="3055" width="21.7109375" customWidth="1"/>
    <col min="3056" max="3056" width="16.85546875" customWidth="1"/>
    <col min="3057" max="3057" width="12" customWidth="1"/>
    <col min="3058" max="3058" width="11.5703125" customWidth="1"/>
    <col min="3059" max="3059" width="12.140625" customWidth="1"/>
    <col min="3060" max="3061" width="13" customWidth="1"/>
    <col min="3062" max="3062" width="11.85546875" customWidth="1"/>
    <col min="3063" max="3063" width="14.5703125" customWidth="1"/>
    <col min="3064" max="3064" width="13.7109375" customWidth="1"/>
    <col min="3065" max="3066" width="11.7109375" bestFit="1" customWidth="1"/>
    <col min="3067" max="3067" width="9.7109375" bestFit="1" customWidth="1"/>
    <col min="3068" max="3068" width="11.7109375" bestFit="1" customWidth="1"/>
    <col min="3311" max="3311" width="21.7109375" customWidth="1"/>
    <col min="3312" max="3312" width="16.85546875" customWidth="1"/>
    <col min="3313" max="3313" width="12" customWidth="1"/>
    <col min="3314" max="3314" width="11.5703125" customWidth="1"/>
    <col min="3315" max="3315" width="12.140625" customWidth="1"/>
    <col min="3316" max="3317" width="13" customWidth="1"/>
    <col min="3318" max="3318" width="11.85546875" customWidth="1"/>
    <col min="3319" max="3319" width="14.5703125" customWidth="1"/>
    <col min="3320" max="3320" width="13.7109375" customWidth="1"/>
    <col min="3321" max="3322" width="11.7109375" bestFit="1" customWidth="1"/>
    <col min="3323" max="3323" width="9.7109375" bestFit="1" customWidth="1"/>
    <col min="3324" max="3324" width="11.7109375" bestFit="1" customWidth="1"/>
    <col min="3567" max="3567" width="21.7109375" customWidth="1"/>
    <col min="3568" max="3568" width="16.85546875" customWidth="1"/>
    <col min="3569" max="3569" width="12" customWidth="1"/>
    <col min="3570" max="3570" width="11.5703125" customWidth="1"/>
    <col min="3571" max="3571" width="12.140625" customWidth="1"/>
    <col min="3572" max="3573" width="13" customWidth="1"/>
    <col min="3574" max="3574" width="11.85546875" customWidth="1"/>
    <col min="3575" max="3575" width="14.5703125" customWidth="1"/>
    <col min="3576" max="3576" width="13.7109375" customWidth="1"/>
    <col min="3577" max="3578" width="11.7109375" bestFit="1" customWidth="1"/>
    <col min="3579" max="3579" width="9.7109375" bestFit="1" customWidth="1"/>
    <col min="3580" max="3580" width="11.7109375" bestFit="1" customWidth="1"/>
    <col min="3823" max="3823" width="21.7109375" customWidth="1"/>
    <col min="3824" max="3824" width="16.85546875" customWidth="1"/>
    <col min="3825" max="3825" width="12" customWidth="1"/>
    <col min="3826" max="3826" width="11.5703125" customWidth="1"/>
    <col min="3827" max="3827" width="12.140625" customWidth="1"/>
    <col min="3828" max="3829" width="13" customWidth="1"/>
    <col min="3830" max="3830" width="11.85546875" customWidth="1"/>
    <col min="3831" max="3831" width="14.5703125" customWidth="1"/>
    <col min="3832" max="3832" width="13.7109375" customWidth="1"/>
    <col min="3833" max="3834" width="11.7109375" bestFit="1" customWidth="1"/>
    <col min="3835" max="3835" width="9.7109375" bestFit="1" customWidth="1"/>
    <col min="3836" max="3836" width="11.7109375" bestFit="1" customWidth="1"/>
    <col min="4079" max="4079" width="21.7109375" customWidth="1"/>
    <col min="4080" max="4080" width="16.85546875" customWidth="1"/>
    <col min="4081" max="4081" width="12" customWidth="1"/>
    <col min="4082" max="4082" width="11.5703125" customWidth="1"/>
    <col min="4083" max="4083" width="12.140625" customWidth="1"/>
    <col min="4084" max="4085" width="13" customWidth="1"/>
    <col min="4086" max="4086" width="11.85546875" customWidth="1"/>
    <col min="4087" max="4087" width="14.5703125" customWidth="1"/>
    <col min="4088" max="4088" width="13.7109375" customWidth="1"/>
    <col min="4089" max="4090" width="11.7109375" bestFit="1" customWidth="1"/>
    <col min="4091" max="4091" width="9.7109375" bestFit="1" customWidth="1"/>
    <col min="4092" max="4092" width="11.7109375" bestFit="1" customWidth="1"/>
    <col min="4335" max="4335" width="21.7109375" customWidth="1"/>
    <col min="4336" max="4336" width="16.85546875" customWidth="1"/>
    <col min="4337" max="4337" width="12" customWidth="1"/>
    <col min="4338" max="4338" width="11.5703125" customWidth="1"/>
    <col min="4339" max="4339" width="12.140625" customWidth="1"/>
    <col min="4340" max="4341" width="13" customWidth="1"/>
    <col min="4342" max="4342" width="11.85546875" customWidth="1"/>
    <col min="4343" max="4343" width="14.5703125" customWidth="1"/>
    <col min="4344" max="4344" width="13.7109375" customWidth="1"/>
    <col min="4345" max="4346" width="11.7109375" bestFit="1" customWidth="1"/>
    <col min="4347" max="4347" width="9.7109375" bestFit="1" customWidth="1"/>
    <col min="4348" max="4348" width="11.7109375" bestFit="1" customWidth="1"/>
    <col min="4591" max="4591" width="21.7109375" customWidth="1"/>
    <col min="4592" max="4592" width="16.85546875" customWidth="1"/>
    <col min="4593" max="4593" width="12" customWidth="1"/>
    <col min="4594" max="4594" width="11.5703125" customWidth="1"/>
    <col min="4595" max="4595" width="12.140625" customWidth="1"/>
    <col min="4596" max="4597" width="13" customWidth="1"/>
    <col min="4598" max="4598" width="11.85546875" customWidth="1"/>
    <col min="4599" max="4599" width="14.5703125" customWidth="1"/>
    <col min="4600" max="4600" width="13.7109375" customWidth="1"/>
    <col min="4601" max="4602" width="11.7109375" bestFit="1" customWidth="1"/>
    <col min="4603" max="4603" width="9.7109375" bestFit="1" customWidth="1"/>
    <col min="4604" max="4604" width="11.7109375" bestFit="1" customWidth="1"/>
    <col min="4847" max="4847" width="21.7109375" customWidth="1"/>
    <col min="4848" max="4848" width="16.85546875" customWidth="1"/>
    <col min="4849" max="4849" width="12" customWidth="1"/>
    <col min="4850" max="4850" width="11.5703125" customWidth="1"/>
    <col min="4851" max="4851" width="12.140625" customWidth="1"/>
    <col min="4852" max="4853" width="13" customWidth="1"/>
    <col min="4854" max="4854" width="11.85546875" customWidth="1"/>
    <col min="4855" max="4855" width="14.5703125" customWidth="1"/>
    <col min="4856" max="4856" width="13.7109375" customWidth="1"/>
    <col min="4857" max="4858" width="11.7109375" bestFit="1" customWidth="1"/>
    <col min="4859" max="4859" width="9.7109375" bestFit="1" customWidth="1"/>
    <col min="4860" max="4860" width="11.7109375" bestFit="1" customWidth="1"/>
    <col min="5103" max="5103" width="21.7109375" customWidth="1"/>
    <col min="5104" max="5104" width="16.85546875" customWidth="1"/>
    <col min="5105" max="5105" width="12" customWidth="1"/>
    <col min="5106" max="5106" width="11.5703125" customWidth="1"/>
    <col min="5107" max="5107" width="12.140625" customWidth="1"/>
    <col min="5108" max="5109" width="13" customWidth="1"/>
    <col min="5110" max="5110" width="11.85546875" customWidth="1"/>
    <col min="5111" max="5111" width="14.5703125" customWidth="1"/>
    <col min="5112" max="5112" width="13.7109375" customWidth="1"/>
    <col min="5113" max="5114" width="11.7109375" bestFit="1" customWidth="1"/>
    <col min="5115" max="5115" width="9.7109375" bestFit="1" customWidth="1"/>
    <col min="5116" max="5116" width="11.7109375" bestFit="1" customWidth="1"/>
    <col min="5359" max="5359" width="21.7109375" customWidth="1"/>
    <col min="5360" max="5360" width="16.85546875" customWidth="1"/>
    <col min="5361" max="5361" width="12" customWidth="1"/>
    <col min="5362" max="5362" width="11.5703125" customWidth="1"/>
    <col min="5363" max="5363" width="12.140625" customWidth="1"/>
    <col min="5364" max="5365" width="13" customWidth="1"/>
    <col min="5366" max="5366" width="11.85546875" customWidth="1"/>
    <col min="5367" max="5367" width="14.5703125" customWidth="1"/>
    <col min="5368" max="5368" width="13.7109375" customWidth="1"/>
    <col min="5369" max="5370" width="11.7109375" bestFit="1" customWidth="1"/>
    <col min="5371" max="5371" width="9.7109375" bestFit="1" customWidth="1"/>
    <col min="5372" max="5372" width="11.7109375" bestFit="1" customWidth="1"/>
    <col min="5615" max="5615" width="21.7109375" customWidth="1"/>
    <col min="5616" max="5616" width="16.85546875" customWidth="1"/>
    <col min="5617" max="5617" width="12" customWidth="1"/>
    <col min="5618" max="5618" width="11.5703125" customWidth="1"/>
    <col min="5619" max="5619" width="12.140625" customWidth="1"/>
    <col min="5620" max="5621" width="13" customWidth="1"/>
    <col min="5622" max="5622" width="11.85546875" customWidth="1"/>
    <col min="5623" max="5623" width="14.5703125" customWidth="1"/>
    <col min="5624" max="5624" width="13.7109375" customWidth="1"/>
    <col min="5625" max="5626" width="11.7109375" bestFit="1" customWidth="1"/>
    <col min="5627" max="5627" width="9.7109375" bestFit="1" customWidth="1"/>
    <col min="5628" max="5628" width="11.7109375" bestFit="1" customWidth="1"/>
    <col min="5871" max="5871" width="21.7109375" customWidth="1"/>
    <col min="5872" max="5872" width="16.85546875" customWidth="1"/>
    <col min="5873" max="5873" width="12" customWidth="1"/>
    <col min="5874" max="5874" width="11.5703125" customWidth="1"/>
    <col min="5875" max="5875" width="12.140625" customWidth="1"/>
    <col min="5876" max="5877" width="13" customWidth="1"/>
    <col min="5878" max="5878" width="11.85546875" customWidth="1"/>
    <col min="5879" max="5879" width="14.5703125" customWidth="1"/>
    <col min="5880" max="5880" width="13.7109375" customWidth="1"/>
    <col min="5881" max="5882" width="11.7109375" bestFit="1" customWidth="1"/>
    <col min="5883" max="5883" width="9.7109375" bestFit="1" customWidth="1"/>
    <col min="5884" max="5884" width="11.7109375" bestFit="1" customWidth="1"/>
    <col min="6127" max="6127" width="21.7109375" customWidth="1"/>
    <col min="6128" max="6128" width="16.85546875" customWidth="1"/>
    <col min="6129" max="6129" width="12" customWidth="1"/>
    <col min="6130" max="6130" width="11.5703125" customWidth="1"/>
    <col min="6131" max="6131" width="12.140625" customWidth="1"/>
    <col min="6132" max="6133" width="13" customWidth="1"/>
    <col min="6134" max="6134" width="11.85546875" customWidth="1"/>
    <col min="6135" max="6135" width="14.5703125" customWidth="1"/>
    <col min="6136" max="6136" width="13.7109375" customWidth="1"/>
    <col min="6137" max="6138" width="11.7109375" bestFit="1" customWidth="1"/>
    <col min="6139" max="6139" width="9.7109375" bestFit="1" customWidth="1"/>
    <col min="6140" max="6140" width="11.7109375" bestFit="1" customWidth="1"/>
    <col min="6383" max="6383" width="21.7109375" customWidth="1"/>
    <col min="6384" max="6384" width="16.85546875" customWidth="1"/>
    <col min="6385" max="6385" width="12" customWidth="1"/>
    <col min="6386" max="6386" width="11.5703125" customWidth="1"/>
    <col min="6387" max="6387" width="12.140625" customWidth="1"/>
    <col min="6388" max="6389" width="13" customWidth="1"/>
    <col min="6390" max="6390" width="11.85546875" customWidth="1"/>
    <col min="6391" max="6391" width="14.5703125" customWidth="1"/>
    <col min="6392" max="6392" width="13.7109375" customWidth="1"/>
    <col min="6393" max="6394" width="11.7109375" bestFit="1" customWidth="1"/>
    <col min="6395" max="6395" width="9.7109375" bestFit="1" customWidth="1"/>
    <col min="6396" max="6396" width="11.7109375" bestFit="1" customWidth="1"/>
    <col min="6639" max="6639" width="21.7109375" customWidth="1"/>
    <col min="6640" max="6640" width="16.85546875" customWidth="1"/>
    <col min="6641" max="6641" width="12" customWidth="1"/>
    <col min="6642" max="6642" width="11.5703125" customWidth="1"/>
    <col min="6643" max="6643" width="12.140625" customWidth="1"/>
    <col min="6644" max="6645" width="13" customWidth="1"/>
    <col min="6646" max="6646" width="11.85546875" customWidth="1"/>
    <col min="6647" max="6647" width="14.5703125" customWidth="1"/>
    <col min="6648" max="6648" width="13.7109375" customWidth="1"/>
    <col min="6649" max="6650" width="11.7109375" bestFit="1" customWidth="1"/>
    <col min="6651" max="6651" width="9.7109375" bestFit="1" customWidth="1"/>
    <col min="6652" max="6652" width="11.7109375" bestFit="1" customWidth="1"/>
    <col min="6895" max="6895" width="21.7109375" customWidth="1"/>
    <col min="6896" max="6896" width="16.85546875" customWidth="1"/>
    <col min="6897" max="6897" width="12" customWidth="1"/>
    <col min="6898" max="6898" width="11.5703125" customWidth="1"/>
    <col min="6899" max="6899" width="12.140625" customWidth="1"/>
    <col min="6900" max="6901" width="13" customWidth="1"/>
    <col min="6902" max="6902" width="11.85546875" customWidth="1"/>
    <col min="6903" max="6903" width="14.5703125" customWidth="1"/>
    <col min="6904" max="6904" width="13.7109375" customWidth="1"/>
    <col min="6905" max="6906" width="11.7109375" bestFit="1" customWidth="1"/>
    <col min="6907" max="6907" width="9.7109375" bestFit="1" customWidth="1"/>
    <col min="6908" max="6908" width="11.7109375" bestFit="1" customWidth="1"/>
    <col min="7151" max="7151" width="21.7109375" customWidth="1"/>
    <col min="7152" max="7152" width="16.85546875" customWidth="1"/>
    <col min="7153" max="7153" width="12" customWidth="1"/>
    <col min="7154" max="7154" width="11.5703125" customWidth="1"/>
    <col min="7155" max="7155" width="12.140625" customWidth="1"/>
    <col min="7156" max="7157" width="13" customWidth="1"/>
    <col min="7158" max="7158" width="11.85546875" customWidth="1"/>
    <col min="7159" max="7159" width="14.5703125" customWidth="1"/>
    <col min="7160" max="7160" width="13.7109375" customWidth="1"/>
    <col min="7161" max="7162" width="11.7109375" bestFit="1" customWidth="1"/>
    <col min="7163" max="7163" width="9.7109375" bestFit="1" customWidth="1"/>
    <col min="7164" max="7164" width="11.7109375" bestFit="1" customWidth="1"/>
    <col min="7407" max="7407" width="21.7109375" customWidth="1"/>
    <col min="7408" max="7408" width="16.85546875" customWidth="1"/>
    <col min="7409" max="7409" width="12" customWidth="1"/>
    <col min="7410" max="7410" width="11.5703125" customWidth="1"/>
    <col min="7411" max="7411" width="12.140625" customWidth="1"/>
    <col min="7412" max="7413" width="13" customWidth="1"/>
    <col min="7414" max="7414" width="11.85546875" customWidth="1"/>
    <col min="7415" max="7415" width="14.5703125" customWidth="1"/>
    <col min="7416" max="7416" width="13.7109375" customWidth="1"/>
    <col min="7417" max="7418" width="11.7109375" bestFit="1" customWidth="1"/>
    <col min="7419" max="7419" width="9.7109375" bestFit="1" customWidth="1"/>
    <col min="7420" max="7420" width="11.7109375" bestFit="1" customWidth="1"/>
    <col min="7663" max="7663" width="21.7109375" customWidth="1"/>
    <col min="7664" max="7664" width="16.85546875" customWidth="1"/>
    <col min="7665" max="7665" width="12" customWidth="1"/>
    <col min="7666" max="7666" width="11.5703125" customWidth="1"/>
    <col min="7667" max="7667" width="12.140625" customWidth="1"/>
    <col min="7668" max="7669" width="13" customWidth="1"/>
    <col min="7670" max="7670" width="11.85546875" customWidth="1"/>
    <col min="7671" max="7671" width="14.5703125" customWidth="1"/>
    <col min="7672" max="7672" width="13.7109375" customWidth="1"/>
    <col min="7673" max="7674" width="11.7109375" bestFit="1" customWidth="1"/>
    <col min="7675" max="7675" width="9.7109375" bestFit="1" customWidth="1"/>
    <col min="7676" max="7676" width="11.7109375" bestFit="1" customWidth="1"/>
    <col min="7919" max="7919" width="21.7109375" customWidth="1"/>
    <col min="7920" max="7920" width="16.85546875" customWidth="1"/>
    <col min="7921" max="7921" width="12" customWidth="1"/>
    <col min="7922" max="7922" width="11.5703125" customWidth="1"/>
    <col min="7923" max="7923" width="12.140625" customWidth="1"/>
    <col min="7924" max="7925" width="13" customWidth="1"/>
    <col min="7926" max="7926" width="11.85546875" customWidth="1"/>
    <col min="7927" max="7927" width="14.5703125" customWidth="1"/>
    <col min="7928" max="7928" width="13.7109375" customWidth="1"/>
    <col min="7929" max="7930" width="11.7109375" bestFit="1" customWidth="1"/>
    <col min="7931" max="7931" width="9.7109375" bestFit="1" customWidth="1"/>
    <col min="7932" max="7932" width="11.7109375" bestFit="1" customWidth="1"/>
    <col min="8175" max="8175" width="21.7109375" customWidth="1"/>
    <col min="8176" max="8176" width="16.85546875" customWidth="1"/>
    <col min="8177" max="8177" width="12" customWidth="1"/>
    <col min="8178" max="8178" width="11.5703125" customWidth="1"/>
    <col min="8179" max="8179" width="12.140625" customWidth="1"/>
    <col min="8180" max="8181" width="13" customWidth="1"/>
    <col min="8182" max="8182" width="11.85546875" customWidth="1"/>
    <col min="8183" max="8183" width="14.5703125" customWidth="1"/>
    <col min="8184" max="8184" width="13.7109375" customWidth="1"/>
    <col min="8185" max="8186" width="11.7109375" bestFit="1" customWidth="1"/>
    <col min="8187" max="8187" width="9.7109375" bestFit="1" customWidth="1"/>
    <col min="8188" max="8188" width="11.7109375" bestFit="1" customWidth="1"/>
    <col min="8431" max="8431" width="21.7109375" customWidth="1"/>
    <col min="8432" max="8432" width="16.85546875" customWidth="1"/>
    <col min="8433" max="8433" width="12" customWidth="1"/>
    <col min="8434" max="8434" width="11.5703125" customWidth="1"/>
    <col min="8435" max="8435" width="12.140625" customWidth="1"/>
    <col min="8436" max="8437" width="13" customWidth="1"/>
    <col min="8438" max="8438" width="11.85546875" customWidth="1"/>
    <col min="8439" max="8439" width="14.5703125" customWidth="1"/>
    <col min="8440" max="8440" width="13.7109375" customWidth="1"/>
    <col min="8441" max="8442" width="11.7109375" bestFit="1" customWidth="1"/>
    <col min="8443" max="8443" width="9.7109375" bestFit="1" customWidth="1"/>
    <col min="8444" max="8444" width="11.7109375" bestFit="1" customWidth="1"/>
    <col min="8687" max="8687" width="21.7109375" customWidth="1"/>
    <col min="8688" max="8688" width="16.85546875" customWidth="1"/>
    <col min="8689" max="8689" width="12" customWidth="1"/>
    <col min="8690" max="8690" width="11.5703125" customWidth="1"/>
    <col min="8691" max="8691" width="12.140625" customWidth="1"/>
    <col min="8692" max="8693" width="13" customWidth="1"/>
    <col min="8694" max="8694" width="11.85546875" customWidth="1"/>
    <col min="8695" max="8695" width="14.5703125" customWidth="1"/>
    <col min="8696" max="8696" width="13.7109375" customWidth="1"/>
    <col min="8697" max="8698" width="11.7109375" bestFit="1" customWidth="1"/>
    <col min="8699" max="8699" width="9.7109375" bestFit="1" customWidth="1"/>
    <col min="8700" max="8700" width="11.7109375" bestFit="1" customWidth="1"/>
    <col min="8943" max="8943" width="21.7109375" customWidth="1"/>
    <col min="8944" max="8944" width="16.85546875" customWidth="1"/>
    <col min="8945" max="8945" width="12" customWidth="1"/>
    <col min="8946" max="8946" width="11.5703125" customWidth="1"/>
    <col min="8947" max="8947" width="12.140625" customWidth="1"/>
    <col min="8948" max="8949" width="13" customWidth="1"/>
    <col min="8950" max="8950" width="11.85546875" customWidth="1"/>
    <col min="8951" max="8951" width="14.5703125" customWidth="1"/>
    <col min="8952" max="8952" width="13.7109375" customWidth="1"/>
    <col min="8953" max="8954" width="11.7109375" bestFit="1" customWidth="1"/>
    <col min="8955" max="8955" width="9.7109375" bestFit="1" customWidth="1"/>
    <col min="8956" max="8956" width="11.7109375" bestFit="1" customWidth="1"/>
    <col min="9199" max="9199" width="21.7109375" customWidth="1"/>
    <col min="9200" max="9200" width="16.85546875" customWidth="1"/>
    <col min="9201" max="9201" width="12" customWidth="1"/>
    <col min="9202" max="9202" width="11.5703125" customWidth="1"/>
    <col min="9203" max="9203" width="12.140625" customWidth="1"/>
    <col min="9204" max="9205" width="13" customWidth="1"/>
    <col min="9206" max="9206" width="11.85546875" customWidth="1"/>
    <col min="9207" max="9207" width="14.5703125" customWidth="1"/>
    <col min="9208" max="9208" width="13.7109375" customWidth="1"/>
    <col min="9209" max="9210" width="11.7109375" bestFit="1" customWidth="1"/>
    <col min="9211" max="9211" width="9.7109375" bestFit="1" customWidth="1"/>
    <col min="9212" max="9212" width="11.7109375" bestFit="1" customWidth="1"/>
    <col min="9455" max="9455" width="21.7109375" customWidth="1"/>
    <col min="9456" max="9456" width="16.85546875" customWidth="1"/>
    <col min="9457" max="9457" width="12" customWidth="1"/>
    <col min="9458" max="9458" width="11.5703125" customWidth="1"/>
    <col min="9459" max="9459" width="12.140625" customWidth="1"/>
    <col min="9460" max="9461" width="13" customWidth="1"/>
    <col min="9462" max="9462" width="11.85546875" customWidth="1"/>
    <col min="9463" max="9463" width="14.5703125" customWidth="1"/>
    <col min="9464" max="9464" width="13.7109375" customWidth="1"/>
    <col min="9465" max="9466" width="11.7109375" bestFit="1" customWidth="1"/>
    <col min="9467" max="9467" width="9.7109375" bestFit="1" customWidth="1"/>
    <col min="9468" max="9468" width="11.7109375" bestFit="1" customWidth="1"/>
    <col min="9711" max="9711" width="21.7109375" customWidth="1"/>
    <col min="9712" max="9712" width="16.85546875" customWidth="1"/>
    <col min="9713" max="9713" width="12" customWidth="1"/>
    <col min="9714" max="9714" width="11.5703125" customWidth="1"/>
    <col min="9715" max="9715" width="12.140625" customWidth="1"/>
    <col min="9716" max="9717" width="13" customWidth="1"/>
    <col min="9718" max="9718" width="11.85546875" customWidth="1"/>
    <col min="9719" max="9719" width="14.5703125" customWidth="1"/>
    <col min="9720" max="9720" width="13.7109375" customWidth="1"/>
    <col min="9721" max="9722" width="11.7109375" bestFit="1" customWidth="1"/>
    <col min="9723" max="9723" width="9.7109375" bestFit="1" customWidth="1"/>
    <col min="9724" max="9724" width="11.7109375" bestFit="1" customWidth="1"/>
    <col min="9967" max="9967" width="21.7109375" customWidth="1"/>
    <col min="9968" max="9968" width="16.85546875" customWidth="1"/>
    <col min="9969" max="9969" width="12" customWidth="1"/>
    <col min="9970" max="9970" width="11.5703125" customWidth="1"/>
    <col min="9971" max="9971" width="12.140625" customWidth="1"/>
    <col min="9972" max="9973" width="13" customWidth="1"/>
    <col min="9974" max="9974" width="11.85546875" customWidth="1"/>
    <col min="9975" max="9975" width="14.5703125" customWidth="1"/>
    <col min="9976" max="9976" width="13.7109375" customWidth="1"/>
    <col min="9977" max="9978" width="11.7109375" bestFit="1" customWidth="1"/>
    <col min="9979" max="9979" width="9.7109375" bestFit="1" customWidth="1"/>
    <col min="9980" max="9980" width="11.7109375" bestFit="1" customWidth="1"/>
    <col min="10223" max="10223" width="21.7109375" customWidth="1"/>
    <col min="10224" max="10224" width="16.85546875" customWidth="1"/>
    <col min="10225" max="10225" width="12" customWidth="1"/>
    <col min="10226" max="10226" width="11.5703125" customWidth="1"/>
    <col min="10227" max="10227" width="12.140625" customWidth="1"/>
    <col min="10228" max="10229" width="13" customWidth="1"/>
    <col min="10230" max="10230" width="11.85546875" customWidth="1"/>
    <col min="10231" max="10231" width="14.5703125" customWidth="1"/>
    <col min="10232" max="10232" width="13.7109375" customWidth="1"/>
    <col min="10233" max="10234" width="11.7109375" bestFit="1" customWidth="1"/>
    <col min="10235" max="10235" width="9.7109375" bestFit="1" customWidth="1"/>
    <col min="10236" max="10236" width="11.7109375" bestFit="1" customWidth="1"/>
    <col min="10479" max="10479" width="21.7109375" customWidth="1"/>
    <col min="10480" max="10480" width="16.85546875" customWidth="1"/>
    <col min="10481" max="10481" width="12" customWidth="1"/>
    <col min="10482" max="10482" width="11.5703125" customWidth="1"/>
    <col min="10483" max="10483" width="12.140625" customWidth="1"/>
    <col min="10484" max="10485" width="13" customWidth="1"/>
    <col min="10486" max="10486" width="11.85546875" customWidth="1"/>
    <col min="10487" max="10487" width="14.5703125" customWidth="1"/>
    <col min="10488" max="10488" width="13.7109375" customWidth="1"/>
    <col min="10489" max="10490" width="11.7109375" bestFit="1" customWidth="1"/>
    <col min="10491" max="10491" width="9.7109375" bestFit="1" customWidth="1"/>
    <col min="10492" max="10492" width="11.7109375" bestFit="1" customWidth="1"/>
    <col min="10735" max="10735" width="21.7109375" customWidth="1"/>
    <col min="10736" max="10736" width="16.85546875" customWidth="1"/>
    <col min="10737" max="10737" width="12" customWidth="1"/>
    <col min="10738" max="10738" width="11.5703125" customWidth="1"/>
    <col min="10739" max="10739" width="12.140625" customWidth="1"/>
    <col min="10740" max="10741" width="13" customWidth="1"/>
    <col min="10742" max="10742" width="11.85546875" customWidth="1"/>
    <col min="10743" max="10743" width="14.5703125" customWidth="1"/>
    <col min="10744" max="10744" width="13.7109375" customWidth="1"/>
    <col min="10745" max="10746" width="11.7109375" bestFit="1" customWidth="1"/>
    <col min="10747" max="10747" width="9.7109375" bestFit="1" customWidth="1"/>
    <col min="10748" max="10748" width="11.7109375" bestFit="1" customWidth="1"/>
    <col min="10991" max="10991" width="21.7109375" customWidth="1"/>
    <col min="10992" max="10992" width="16.85546875" customWidth="1"/>
    <col min="10993" max="10993" width="12" customWidth="1"/>
    <col min="10994" max="10994" width="11.5703125" customWidth="1"/>
    <col min="10995" max="10995" width="12.140625" customWidth="1"/>
    <col min="10996" max="10997" width="13" customWidth="1"/>
    <col min="10998" max="10998" width="11.85546875" customWidth="1"/>
    <col min="10999" max="10999" width="14.5703125" customWidth="1"/>
    <col min="11000" max="11000" width="13.7109375" customWidth="1"/>
    <col min="11001" max="11002" width="11.7109375" bestFit="1" customWidth="1"/>
    <col min="11003" max="11003" width="9.7109375" bestFit="1" customWidth="1"/>
    <col min="11004" max="11004" width="11.7109375" bestFit="1" customWidth="1"/>
    <col min="11247" max="11247" width="21.7109375" customWidth="1"/>
    <col min="11248" max="11248" width="16.85546875" customWidth="1"/>
    <col min="11249" max="11249" width="12" customWidth="1"/>
    <col min="11250" max="11250" width="11.5703125" customWidth="1"/>
    <col min="11251" max="11251" width="12.140625" customWidth="1"/>
    <col min="11252" max="11253" width="13" customWidth="1"/>
    <col min="11254" max="11254" width="11.85546875" customWidth="1"/>
    <col min="11255" max="11255" width="14.5703125" customWidth="1"/>
    <col min="11256" max="11256" width="13.7109375" customWidth="1"/>
    <col min="11257" max="11258" width="11.7109375" bestFit="1" customWidth="1"/>
    <col min="11259" max="11259" width="9.7109375" bestFit="1" customWidth="1"/>
    <col min="11260" max="11260" width="11.7109375" bestFit="1" customWidth="1"/>
    <col min="11503" max="11503" width="21.7109375" customWidth="1"/>
    <col min="11504" max="11504" width="16.85546875" customWidth="1"/>
    <col min="11505" max="11505" width="12" customWidth="1"/>
    <col min="11506" max="11506" width="11.5703125" customWidth="1"/>
    <col min="11507" max="11507" width="12.140625" customWidth="1"/>
    <col min="11508" max="11509" width="13" customWidth="1"/>
    <col min="11510" max="11510" width="11.85546875" customWidth="1"/>
    <col min="11511" max="11511" width="14.5703125" customWidth="1"/>
    <col min="11512" max="11512" width="13.7109375" customWidth="1"/>
    <col min="11513" max="11514" width="11.7109375" bestFit="1" customWidth="1"/>
    <col min="11515" max="11515" width="9.7109375" bestFit="1" customWidth="1"/>
    <col min="11516" max="11516" width="11.7109375" bestFit="1" customWidth="1"/>
    <col min="11759" max="11759" width="21.7109375" customWidth="1"/>
    <col min="11760" max="11760" width="16.85546875" customWidth="1"/>
    <col min="11761" max="11761" width="12" customWidth="1"/>
    <col min="11762" max="11762" width="11.5703125" customWidth="1"/>
    <col min="11763" max="11763" width="12.140625" customWidth="1"/>
    <col min="11764" max="11765" width="13" customWidth="1"/>
    <col min="11766" max="11766" width="11.85546875" customWidth="1"/>
    <col min="11767" max="11767" width="14.5703125" customWidth="1"/>
    <col min="11768" max="11768" width="13.7109375" customWidth="1"/>
    <col min="11769" max="11770" width="11.7109375" bestFit="1" customWidth="1"/>
    <col min="11771" max="11771" width="9.7109375" bestFit="1" customWidth="1"/>
    <col min="11772" max="11772" width="11.7109375" bestFit="1" customWidth="1"/>
    <col min="12015" max="12015" width="21.7109375" customWidth="1"/>
    <col min="12016" max="12016" width="16.85546875" customWidth="1"/>
    <col min="12017" max="12017" width="12" customWidth="1"/>
    <col min="12018" max="12018" width="11.5703125" customWidth="1"/>
    <col min="12019" max="12019" width="12.140625" customWidth="1"/>
    <col min="12020" max="12021" width="13" customWidth="1"/>
    <col min="12022" max="12022" width="11.85546875" customWidth="1"/>
    <col min="12023" max="12023" width="14.5703125" customWidth="1"/>
    <col min="12024" max="12024" width="13.7109375" customWidth="1"/>
    <col min="12025" max="12026" width="11.7109375" bestFit="1" customWidth="1"/>
    <col min="12027" max="12027" width="9.7109375" bestFit="1" customWidth="1"/>
    <col min="12028" max="12028" width="11.7109375" bestFit="1" customWidth="1"/>
    <col min="12271" max="12271" width="21.7109375" customWidth="1"/>
    <col min="12272" max="12272" width="16.85546875" customWidth="1"/>
    <col min="12273" max="12273" width="12" customWidth="1"/>
    <col min="12274" max="12274" width="11.5703125" customWidth="1"/>
    <col min="12275" max="12275" width="12.140625" customWidth="1"/>
    <col min="12276" max="12277" width="13" customWidth="1"/>
    <col min="12278" max="12278" width="11.85546875" customWidth="1"/>
    <col min="12279" max="12279" width="14.5703125" customWidth="1"/>
    <col min="12280" max="12280" width="13.7109375" customWidth="1"/>
    <col min="12281" max="12282" width="11.7109375" bestFit="1" customWidth="1"/>
    <col min="12283" max="12283" width="9.7109375" bestFit="1" customWidth="1"/>
    <col min="12284" max="12284" width="11.7109375" bestFit="1" customWidth="1"/>
    <col min="12527" max="12527" width="21.7109375" customWidth="1"/>
    <col min="12528" max="12528" width="16.85546875" customWidth="1"/>
    <col min="12529" max="12529" width="12" customWidth="1"/>
    <col min="12530" max="12530" width="11.5703125" customWidth="1"/>
    <col min="12531" max="12531" width="12.140625" customWidth="1"/>
    <col min="12532" max="12533" width="13" customWidth="1"/>
    <col min="12534" max="12534" width="11.85546875" customWidth="1"/>
    <col min="12535" max="12535" width="14.5703125" customWidth="1"/>
    <col min="12536" max="12536" width="13.7109375" customWidth="1"/>
    <col min="12537" max="12538" width="11.7109375" bestFit="1" customWidth="1"/>
    <col min="12539" max="12539" width="9.7109375" bestFit="1" customWidth="1"/>
    <col min="12540" max="12540" width="11.7109375" bestFit="1" customWidth="1"/>
    <col min="12783" max="12783" width="21.7109375" customWidth="1"/>
    <col min="12784" max="12784" width="16.85546875" customWidth="1"/>
    <col min="12785" max="12785" width="12" customWidth="1"/>
    <col min="12786" max="12786" width="11.5703125" customWidth="1"/>
    <col min="12787" max="12787" width="12.140625" customWidth="1"/>
    <col min="12788" max="12789" width="13" customWidth="1"/>
    <col min="12790" max="12790" width="11.85546875" customWidth="1"/>
    <col min="12791" max="12791" width="14.5703125" customWidth="1"/>
    <col min="12792" max="12792" width="13.7109375" customWidth="1"/>
    <col min="12793" max="12794" width="11.7109375" bestFit="1" customWidth="1"/>
    <col min="12795" max="12795" width="9.7109375" bestFit="1" customWidth="1"/>
    <col min="12796" max="12796" width="11.7109375" bestFit="1" customWidth="1"/>
    <col min="13039" max="13039" width="21.7109375" customWidth="1"/>
    <col min="13040" max="13040" width="16.85546875" customWidth="1"/>
    <col min="13041" max="13041" width="12" customWidth="1"/>
    <col min="13042" max="13042" width="11.5703125" customWidth="1"/>
    <col min="13043" max="13043" width="12.140625" customWidth="1"/>
    <col min="13044" max="13045" width="13" customWidth="1"/>
    <col min="13046" max="13046" width="11.85546875" customWidth="1"/>
    <col min="13047" max="13047" width="14.5703125" customWidth="1"/>
    <col min="13048" max="13048" width="13.7109375" customWidth="1"/>
    <col min="13049" max="13050" width="11.7109375" bestFit="1" customWidth="1"/>
    <col min="13051" max="13051" width="9.7109375" bestFit="1" customWidth="1"/>
    <col min="13052" max="13052" width="11.7109375" bestFit="1" customWidth="1"/>
    <col min="13295" max="13295" width="21.7109375" customWidth="1"/>
    <col min="13296" max="13296" width="16.85546875" customWidth="1"/>
    <col min="13297" max="13297" width="12" customWidth="1"/>
    <col min="13298" max="13298" width="11.5703125" customWidth="1"/>
    <col min="13299" max="13299" width="12.140625" customWidth="1"/>
    <col min="13300" max="13301" width="13" customWidth="1"/>
    <col min="13302" max="13302" width="11.85546875" customWidth="1"/>
    <col min="13303" max="13303" width="14.5703125" customWidth="1"/>
    <col min="13304" max="13304" width="13.7109375" customWidth="1"/>
    <col min="13305" max="13306" width="11.7109375" bestFit="1" customWidth="1"/>
    <col min="13307" max="13307" width="9.7109375" bestFit="1" customWidth="1"/>
    <col min="13308" max="13308" width="11.7109375" bestFit="1" customWidth="1"/>
    <col min="13551" max="13551" width="21.7109375" customWidth="1"/>
    <col min="13552" max="13552" width="16.85546875" customWidth="1"/>
    <col min="13553" max="13553" width="12" customWidth="1"/>
    <col min="13554" max="13554" width="11.5703125" customWidth="1"/>
    <col min="13555" max="13555" width="12.140625" customWidth="1"/>
    <col min="13556" max="13557" width="13" customWidth="1"/>
    <col min="13558" max="13558" width="11.85546875" customWidth="1"/>
    <col min="13559" max="13559" width="14.5703125" customWidth="1"/>
    <col min="13560" max="13560" width="13.7109375" customWidth="1"/>
    <col min="13561" max="13562" width="11.7109375" bestFit="1" customWidth="1"/>
    <col min="13563" max="13563" width="9.7109375" bestFit="1" customWidth="1"/>
    <col min="13564" max="13564" width="11.7109375" bestFit="1" customWidth="1"/>
    <col min="13807" max="13807" width="21.7109375" customWidth="1"/>
    <col min="13808" max="13808" width="16.85546875" customWidth="1"/>
    <col min="13809" max="13809" width="12" customWidth="1"/>
    <col min="13810" max="13810" width="11.5703125" customWidth="1"/>
    <col min="13811" max="13811" width="12.140625" customWidth="1"/>
    <col min="13812" max="13813" width="13" customWidth="1"/>
    <col min="13814" max="13814" width="11.85546875" customWidth="1"/>
    <col min="13815" max="13815" width="14.5703125" customWidth="1"/>
    <col min="13816" max="13816" width="13.7109375" customWidth="1"/>
    <col min="13817" max="13818" width="11.7109375" bestFit="1" customWidth="1"/>
    <col min="13819" max="13819" width="9.7109375" bestFit="1" customWidth="1"/>
    <col min="13820" max="13820" width="11.7109375" bestFit="1" customWidth="1"/>
    <col min="14063" max="14063" width="21.7109375" customWidth="1"/>
    <col min="14064" max="14064" width="16.85546875" customWidth="1"/>
    <col min="14065" max="14065" width="12" customWidth="1"/>
    <col min="14066" max="14066" width="11.5703125" customWidth="1"/>
    <col min="14067" max="14067" width="12.140625" customWidth="1"/>
    <col min="14068" max="14069" width="13" customWidth="1"/>
    <col min="14070" max="14070" width="11.85546875" customWidth="1"/>
    <col min="14071" max="14071" width="14.5703125" customWidth="1"/>
    <col min="14072" max="14072" width="13.7109375" customWidth="1"/>
    <col min="14073" max="14074" width="11.7109375" bestFit="1" customWidth="1"/>
    <col min="14075" max="14075" width="9.7109375" bestFit="1" customWidth="1"/>
    <col min="14076" max="14076" width="11.7109375" bestFit="1" customWidth="1"/>
    <col min="14319" max="14319" width="21.7109375" customWidth="1"/>
    <col min="14320" max="14320" width="16.85546875" customWidth="1"/>
    <col min="14321" max="14321" width="12" customWidth="1"/>
    <col min="14322" max="14322" width="11.5703125" customWidth="1"/>
    <col min="14323" max="14323" width="12.140625" customWidth="1"/>
    <col min="14324" max="14325" width="13" customWidth="1"/>
    <col min="14326" max="14326" width="11.85546875" customWidth="1"/>
    <col min="14327" max="14327" width="14.5703125" customWidth="1"/>
    <col min="14328" max="14328" width="13.7109375" customWidth="1"/>
    <col min="14329" max="14330" width="11.7109375" bestFit="1" customWidth="1"/>
    <col min="14331" max="14331" width="9.7109375" bestFit="1" customWidth="1"/>
    <col min="14332" max="14332" width="11.7109375" bestFit="1" customWidth="1"/>
    <col min="14575" max="14575" width="21.7109375" customWidth="1"/>
    <col min="14576" max="14576" width="16.85546875" customWidth="1"/>
    <col min="14577" max="14577" width="12" customWidth="1"/>
    <col min="14578" max="14578" width="11.5703125" customWidth="1"/>
    <col min="14579" max="14579" width="12.140625" customWidth="1"/>
    <col min="14580" max="14581" width="13" customWidth="1"/>
    <col min="14582" max="14582" width="11.85546875" customWidth="1"/>
    <col min="14583" max="14583" width="14.5703125" customWidth="1"/>
    <col min="14584" max="14584" width="13.7109375" customWidth="1"/>
    <col min="14585" max="14586" width="11.7109375" bestFit="1" customWidth="1"/>
    <col min="14587" max="14587" width="9.7109375" bestFit="1" customWidth="1"/>
    <col min="14588" max="14588" width="11.7109375" bestFit="1" customWidth="1"/>
    <col min="14831" max="14831" width="21.7109375" customWidth="1"/>
    <col min="14832" max="14832" width="16.85546875" customWidth="1"/>
    <col min="14833" max="14833" width="12" customWidth="1"/>
    <col min="14834" max="14834" width="11.5703125" customWidth="1"/>
    <col min="14835" max="14835" width="12.140625" customWidth="1"/>
    <col min="14836" max="14837" width="13" customWidth="1"/>
    <col min="14838" max="14838" width="11.85546875" customWidth="1"/>
    <col min="14839" max="14839" width="14.5703125" customWidth="1"/>
    <col min="14840" max="14840" width="13.7109375" customWidth="1"/>
    <col min="14841" max="14842" width="11.7109375" bestFit="1" customWidth="1"/>
    <col min="14843" max="14843" width="9.7109375" bestFit="1" customWidth="1"/>
    <col min="14844" max="14844" width="11.7109375" bestFit="1" customWidth="1"/>
    <col min="15087" max="15087" width="21.7109375" customWidth="1"/>
    <col min="15088" max="15088" width="16.85546875" customWidth="1"/>
    <col min="15089" max="15089" width="12" customWidth="1"/>
    <col min="15090" max="15090" width="11.5703125" customWidth="1"/>
    <col min="15091" max="15091" width="12.140625" customWidth="1"/>
    <col min="15092" max="15093" width="13" customWidth="1"/>
    <col min="15094" max="15094" width="11.85546875" customWidth="1"/>
    <col min="15095" max="15095" width="14.5703125" customWidth="1"/>
    <col min="15096" max="15096" width="13.7109375" customWidth="1"/>
    <col min="15097" max="15098" width="11.7109375" bestFit="1" customWidth="1"/>
    <col min="15099" max="15099" width="9.7109375" bestFit="1" customWidth="1"/>
    <col min="15100" max="15100" width="11.7109375" bestFit="1" customWidth="1"/>
    <col min="15343" max="15343" width="21.7109375" customWidth="1"/>
    <col min="15344" max="15344" width="16.85546875" customWidth="1"/>
    <col min="15345" max="15345" width="12" customWidth="1"/>
    <col min="15346" max="15346" width="11.5703125" customWidth="1"/>
    <col min="15347" max="15347" width="12.140625" customWidth="1"/>
    <col min="15348" max="15349" width="13" customWidth="1"/>
    <col min="15350" max="15350" width="11.85546875" customWidth="1"/>
    <col min="15351" max="15351" width="14.5703125" customWidth="1"/>
    <col min="15352" max="15352" width="13.7109375" customWidth="1"/>
    <col min="15353" max="15354" width="11.7109375" bestFit="1" customWidth="1"/>
    <col min="15355" max="15355" width="9.7109375" bestFit="1" customWidth="1"/>
    <col min="15356" max="15356" width="11.7109375" bestFit="1" customWidth="1"/>
    <col min="15599" max="15599" width="21.7109375" customWidth="1"/>
    <col min="15600" max="15600" width="16.85546875" customWidth="1"/>
    <col min="15601" max="15601" width="12" customWidth="1"/>
    <col min="15602" max="15602" width="11.5703125" customWidth="1"/>
    <col min="15603" max="15603" width="12.140625" customWidth="1"/>
    <col min="15604" max="15605" width="13" customWidth="1"/>
    <col min="15606" max="15606" width="11.85546875" customWidth="1"/>
    <col min="15607" max="15607" width="14.5703125" customWidth="1"/>
    <col min="15608" max="15608" width="13.7109375" customWidth="1"/>
    <col min="15609" max="15610" width="11.7109375" bestFit="1" customWidth="1"/>
    <col min="15611" max="15611" width="9.7109375" bestFit="1" customWidth="1"/>
    <col min="15612" max="15612" width="11.7109375" bestFit="1" customWidth="1"/>
    <col min="15855" max="15855" width="21.7109375" customWidth="1"/>
    <col min="15856" max="15856" width="16.85546875" customWidth="1"/>
    <col min="15857" max="15857" width="12" customWidth="1"/>
    <col min="15858" max="15858" width="11.5703125" customWidth="1"/>
    <col min="15859" max="15859" width="12.140625" customWidth="1"/>
    <col min="15860" max="15861" width="13" customWidth="1"/>
    <col min="15862" max="15862" width="11.85546875" customWidth="1"/>
    <col min="15863" max="15863" width="14.5703125" customWidth="1"/>
    <col min="15864" max="15864" width="13.7109375" customWidth="1"/>
    <col min="15865" max="15866" width="11.7109375" bestFit="1" customWidth="1"/>
    <col min="15867" max="15867" width="9.7109375" bestFit="1" customWidth="1"/>
    <col min="15868" max="15868" width="11.7109375" bestFit="1" customWidth="1"/>
    <col min="16111" max="16111" width="21.7109375" customWidth="1"/>
    <col min="16112" max="16112" width="16.85546875" customWidth="1"/>
    <col min="16113" max="16113" width="12" customWidth="1"/>
    <col min="16114" max="16114" width="11.5703125" customWidth="1"/>
    <col min="16115" max="16115" width="12.140625" customWidth="1"/>
    <col min="16116" max="16117" width="13" customWidth="1"/>
    <col min="16118" max="16118" width="11.85546875" customWidth="1"/>
    <col min="16119" max="16119" width="14.5703125" customWidth="1"/>
    <col min="16120" max="16120" width="13.7109375" customWidth="1"/>
    <col min="16121" max="16122" width="11.7109375" bestFit="1" customWidth="1"/>
    <col min="16123" max="16123" width="9.7109375" bestFit="1" customWidth="1"/>
    <col min="16124" max="16124" width="11.7109375" bestFit="1" customWidth="1"/>
  </cols>
  <sheetData>
    <row r="1" spans="1:10" ht="15.75" x14ac:dyDescent="0.25">
      <c r="A1" s="84" t="s">
        <v>18</v>
      </c>
      <c r="D1" s="150"/>
      <c r="E1" s="150"/>
      <c r="F1" s="150"/>
      <c r="G1" s="143"/>
      <c r="H1" s="143"/>
    </row>
    <row r="2" spans="1:10" ht="15.75" x14ac:dyDescent="0.25">
      <c r="D2" s="191" t="s">
        <v>63</v>
      </c>
      <c r="E2" s="191"/>
      <c r="F2" s="153"/>
      <c r="G2" s="1"/>
      <c r="H2" s="153"/>
    </row>
    <row r="3" spans="1:10" x14ac:dyDescent="0.25">
      <c r="D3" s="60"/>
      <c r="E3" s="60"/>
      <c r="F3" s="60"/>
      <c r="G3" s="141"/>
      <c r="H3" s="141"/>
      <c r="I3" s="60"/>
      <c r="J3" s="236"/>
    </row>
    <row r="4" spans="1:10" x14ac:dyDescent="0.25">
      <c r="B4" s="437" t="s">
        <v>92</v>
      </c>
      <c r="C4" s="437"/>
      <c r="D4" s="437"/>
      <c r="E4" s="437"/>
      <c r="F4" s="437"/>
      <c r="G4" s="437"/>
      <c r="H4" s="437"/>
      <c r="I4" s="150"/>
      <c r="J4" s="21"/>
    </row>
    <row r="5" spans="1:10" x14ac:dyDescent="0.25">
      <c r="B5" s="236"/>
      <c r="C5" s="236" t="s">
        <v>17</v>
      </c>
      <c r="D5" s="60"/>
      <c r="E5" s="236" t="s">
        <v>19</v>
      </c>
      <c r="F5" s="60"/>
      <c r="G5" s="236" t="s">
        <v>41</v>
      </c>
      <c r="H5" s="60"/>
      <c r="I5" s="67" t="s">
        <v>20</v>
      </c>
      <c r="J5" s="67"/>
    </row>
    <row r="6" spans="1:10" s="12" customFormat="1" x14ac:dyDescent="0.25">
      <c r="A6" s="315">
        <v>43831</v>
      </c>
      <c r="B6" s="236"/>
      <c r="C6" s="238">
        <v>634491</v>
      </c>
      <c r="D6" s="239"/>
      <c r="E6" s="239">
        <v>19328</v>
      </c>
      <c r="F6" s="239"/>
      <c r="G6" s="239">
        <v>33072</v>
      </c>
      <c r="H6" s="240"/>
      <c r="I6" s="154">
        <f>C6+E6+G6</f>
        <v>686891</v>
      </c>
      <c r="J6" s="66"/>
    </row>
    <row r="7" spans="1:10" s="12" customFormat="1" x14ac:dyDescent="0.25">
      <c r="A7" s="315">
        <v>43862</v>
      </c>
      <c r="B7" s="236"/>
      <c r="C7" s="238">
        <v>634491</v>
      </c>
      <c r="D7" s="239"/>
      <c r="E7" s="239">
        <v>19328</v>
      </c>
      <c r="F7" s="239"/>
      <c r="G7" s="239">
        <v>33072</v>
      </c>
      <c r="H7" s="240"/>
      <c r="I7" s="154">
        <f>C7+E7+G7</f>
        <v>686891</v>
      </c>
      <c r="J7" s="66"/>
    </row>
    <row r="8" spans="1:10" x14ac:dyDescent="0.25">
      <c r="A8" s="315">
        <v>43891</v>
      </c>
      <c r="B8" s="236"/>
      <c r="C8" s="241">
        <v>634491</v>
      </c>
      <c r="D8" s="241"/>
      <c r="E8" s="241">
        <v>19328</v>
      </c>
      <c r="F8" s="241"/>
      <c r="G8" s="241">
        <v>33072</v>
      </c>
      <c r="H8" s="241"/>
      <c r="I8" s="154">
        <f>C8+E8+G8</f>
        <v>686891</v>
      </c>
      <c r="J8" s="66"/>
    </row>
    <row r="9" spans="1:10" s="342" customFormat="1" x14ac:dyDescent="0.25">
      <c r="A9" s="345" t="s">
        <v>91</v>
      </c>
      <c r="B9" s="61"/>
      <c r="C9" s="241">
        <f>SUM(C6:C8)</f>
        <v>1903473</v>
      </c>
      <c r="D9" s="241"/>
      <c r="E9" s="241">
        <f>SUM(E6:E8)</f>
        <v>57984</v>
      </c>
      <c r="F9" s="241"/>
      <c r="G9" s="241">
        <f>SUM(G6:G8)</f>
        <v>99216</v>
      </c>
      <c r="H9" s="241"/>
      <c r="I9" s="239">
        <f>C9+E9+G9</f>
        <v>2060673</v>
      </c>
      <c r="J9" s="257"/>
    </row>
    <row r="10" spans="1:10" x14ac:dyDescent="0.25">
      <c r="A10" s="315">
        <v>43922</v>
      </c>
      <c r="B10" s="236"/>
      <c r="C10" s="340">
        <v>634491</v>
      </c>
      <c r="D10" s="340"/>
      <c r="E10" s="340">
        <v>19328</v>
      </c>
      <c r="F10" s="340"/>
      <c r="G10" s="340">
        <v>33072</v>
      </c>
      <c r="H10" s="155"/>
      <c r="I10" s="154">
        <f>C10+E10+G10</f>
        <v>686891</v>
      </c>
      <c r="J10" s="66"/>
    </row>
    <row r="11" spans="1:10" x14ac:dyDescent="0.25">
      <c r="A11" s="12"/>
      <c r="B11" s="236"/>
      <c r="C11" s="340">
        <v>-99297</v>
      </c>
      <c r="D11" s="340"/>
      <c r="E11" s="340"/>
      <c r="F11" s="340"/>
      <c r="G11" s="340"/>
      <c r="H11" s="340"/>
      <c r="I11" s="154">
        <v>-99297</v>
      </c>
      <c r="J11" s="66"/>
    </row>
    <row r="12" spans="1:10" x14ac:dyDescent="0.25">
      <c r="A12" s="12" t="s">
        <v>29</v>
      </c>
      <c r="B12" s="312"/>
      <c r="C12" s="340">
        <v>517803</v>
      </c>
      <c r="D12" s="340"/>
      <c r="E12" s="340">
        <v>19328</v>
      </c>
      <c r="F12" s="340"/>
      <c r="G12" s="340">
        <v>33072</v>
      </c>
      <c r="H12" s="340"/>
      <c r="I12" s="154">
        <f>C12+E12+G12</f>
        <v>570203</v>
      </c>
      <c r="J12" s="66"/>
    </row>
    <row r="13" spans="1:10" x14ac:dyDescent="0.25">
      <c r="A13" s="12" t="s">
        <v>20</v>
      </c>
      <c r="B13" s="312"/>
      <c r="C13" s="155">
        <f>C9+C10+C11+C12</f>
        <v>2956470</v>
      </c>
      <c r="D13" s="155"/>
      <c r="E13" s="155">
        <f>E9+E10+E12</f>
        <v>96640</v>
      </c>
      <c r="F13" s="155"/>
      <c r="G13" s="155">
        <f>G9+G10+G12</f>
        <v>165360</v>
      </c>
      <c r="H13" s="155"/>
      <c r="I13" s="154">
        <f>I9+I10+I11+I12</f>
        <v>3218470</v>
      </c>
      <c r="J13" s="66"/>
    </row>
    <row r="14" spans="1:10" x14ac:dyDescent="0.25">
      <c r="A14" s="12" t="s">
        <v>129</v>
      </c>
      <c r="B14" s="314"/>
      <c r="C14" s="155">
        <v>2860539</v>
      </c>
      <c r="D14" s="155"/>
      <c r="E14" s="155">
        <v>135296</v>
      </c>
      <c r="F14" s="155"/>
      <c r="G14" s="155">
        <v>155184</v>
      </c>
      <c r="H14" s="155"/>
      <c r="I14" s="154">
        <f>C14+E14+G14</f>
        <v>3151019</v>
      </c>
      <c r="J14" s="66"/>
    </row>
    <row r="15" spans="1:10" ht="15.75" x14ac:dyDescent="0.25">
      <c r="A15" s="432" t="s">
        <v>126</v>
      </c>
      <c r="B15" s="312"/>
      <c r="C15" s="155">
        <f>C13+C14</f>
        <v>5817009</v>
      </c>
      <c r="D15" s="155"/>
      <c r="E15" s="155">
        <f t="shared" ref="E15:G15" si="0">E13+E14</f>
        <v>231936</v>
      </c>
      <c r="F15" s="155"/>
      <c r="G15" s="155">
        <f t="shared" si="0"/>
        <v>320544</v>
      </c>
      <c r="H15" s="155"/>
      <c r="I15" s="154">
        <f>I13+I14</f>
        <v>6369489</v>
      </c>
      <c r="J15" s="66"/>
    </row>
    <row r="16" spans="1:10" x14ac:dyDescent="0.25">
      <c r="A16" s="262"/>
      <c r="B16" s="316"/>
      <c r="C16" s="155"/>
      <c r="D16" s="155"/>
      <c r="E16" s="155"/>
      <c r="F16" s="155"/>
      <c r="G16" s="155"/>
      <c r="H16" s="155"/>
      <c r="I16" s="154"/>
      <c r="J16" s="66"/>
    </row>
    <row r="17" spans="1:12" x14ac:dyDescent="0.25">
      <c r="A17" s="262"/>
      <c r="B17" s="316"/>
      <c r="C17" s="155"/>
      <c r="D17" s="155"/>
      <c r="E17" s="155"/>
      <c r="F17" s="155"/>
      <c r="G17" s="155"/>
      <c r="H17" s="155"/>
      <c r="I17" s="154"/>
      <c r="J17" s="66"/>
    </row>
    <row r="18" spans="1:12" ht="19.5" customHeight="1" x14ac:dyDescent="0.25">
      <c r="A18" s="262"/>
      <c r="B18" s="324"/>
      <c r="C18" s="155"/>
      <c r="D18" s="155"/>
      <c r="E18" s="155"/>
      <c r="F18" s="155"/>
      <c r="G18" s="155"/>
      <c r="H18" s="155"/>
      <c r="I18" s="154"/>
      <c r="J18" s="66"/>
    </row>
    <row r="19" spans="1:12" ht="15.75" thickBot="1" x14ac:dyDescent="0.3">
      <c r="A19" s="12"/>
      <c r="B19" s="316"/>
      <c r="C19" s="155"/>
      <c r="D19" s="155"/>
      <c r="E19" s="155"/>
      <c r="F19" s="155"/>
      <c r="G19" s="155"/>
      <c r="H19" s="155"/>
      <c r="I19" s="154"/>
      <c r="J19" s="66"/>
    </row>
    <row r="20" spans="1:12" ht="15.75" thickBot="1" x14ac:dyDescent="0.3">
      <c r="A20" s="28" t="s">
        <v>127</v>
      </c>
      <c r="B20" s="438" t="s">
        <v>17</v>
      </c>
      <c r="C20" s="439"/>
      <c r="D20" s="438" t="s">
        <v>15</v>
      </c>
      <c r="E20" s="439"/>
      <c r="F20" s="438" t="s">
        <v>42</v>
      </c>
      <c r="G20" s="439"/>
      <c r="H20" s="438" t="s">
        <v>20</v>
      </c>
      <c r="I20" s="440"/>
      <c r="J20" s="441" t="s">
        <v>90</v>
      </c>
    </row>
    <row r="21" spans="1:12" x14ac:dyDescent="0.25">
      <c r="A21" s="29"/>
      <c r="B21" s="30" t="s">
        <v>21</v>
      </c>
      <c r="C21" s="144" t="s">
        <v>22</v>
      </c>
      <c r="D21" s="144" t="s">
        <v>21</v>
      </c>
      <c r="E21" s="144" t="s">
        <v>22</v>
      </c>
      <c r="F21" s="144" t="s">
        <v>21</v>
      </c>
      <c r="G21" s="144" t="s">
        <v>22</v>
      </c>
      <c r="H21" s="144" t="s">
        <v>21</v>
      </c>
      <c r="I21" s="173" t="s">
        <v>22</v>
      </c>
      <c r="J21" s="442"/>
    </row>
    <row r="22" spans="1:12" s="59" customFormat="1" x14ac:dyDescent="0.25">
      <c r="A22" s="242" t="s">
        <v>23</v>
      </c>
      <c r="B22" s="51"/>
      <c r="C22" s="243">
        <v>563805</v>
      </c>
      <c r="D22" s="243">
        <v>0</v>
      </c>
      <c r="E22" s="243">
        <v>19328</v>
      </c>
      <c r="F22" s="243">
        <v>0</v>
      </c>
      <c r="G22" s="243">
        <v>27348</v>
      </c>
      <c r="H22" s="160">
        <f t="shared" ref="H22:I24" si="1">B22+D22+F22</f>
        <v>0</v>
      </c>
      <c r="I22" s="157">
        <f t="shared" si="1"/>
        <v>610481</v>
      </c>
      <c r="J22" s="244">
        <v>627911</v>
      </c>
    </row>
    <row r="23" spans="1:12" s="59" customFormat="1" x14ac:dyDescent="0.25">
      <c r="A23" s="242" t="s">
        <v>24</v>
      </c>
      <c r="B23" s="245"/>
      <c r="C23" s="243">
        <v>521730</v>
      </c>
      <c r="D23" s="243">
        <v>0</v>
      </c>
      <c r="E23" s="243">
        <v>19328</v>
      </c>
      <c r="F23" s="243"/>
      <c r="G23" s="243">
        <v>24804</v>
      </c>
      <c r="H23" s="160"/>
      <c r="I23" s="157">
        <f t="shared" si="1"/>
        <v>565862</v>
      </c>
      <c r="J23" s="244">
        <v>610481</v>
      </c>
    </row>
    <row r="24" spans="1:12" s="59" customFormat="1" x14ac:dyDescent="0.25">
      <c r="A24" s="242" t="s">
        <v>25</v>
      </c>
      <c r="B24" s="51">
        <v>3366</v>
      </c>
      <c r="C24" s="243">
        <v>532389</v>
      </c>
      <c r="D24" s="243"/>
      <c r="E24" s="243">
        <v>8644.64</v>
      </c>
      <c r="F24" s="243"/>
      <c r="G24" s="243">
        <v>24804</v>
      </c>
      <c r="H24" s="160">
        <f>B24+D24+F24</f>
        <v>3366</v>
      </c>
      <c r="I24" s="157">
        <f t="shared" si="1"/>
        <v>565837.64</v>
      </c>
      <c r="J24" s="244">
        <v>565862</v>
      </c>
    </row>
    <row r="25" spans="1:12" s="39" customFormat="1" x14ac:dyDescent="0.25">
      <c r="A25" s="80" t="s">
        <v>27</v>
      </c>
      <c r="B25" s="309">
        <f>SUM(B22:B24)</f>
        <v>3366</v>
      </c>
      <c r="C25" s="310">
        <f t="shared" ref="C25:I25" si="2">C22+C23+C24</f>
        <v>1617924</v>
      </c>
      <c r="D25" s="310">
        <f t="shared" si="2"/>
        <v>0</v>
      </c>
      <c r="E25" s="310">
        <f t="shared" si="2"/>
        <v>47300.639999999999</v>
      </c>
      <c r="F25" s="310">
        <f t="shared" si="2"/>
        <v>0</v>
      </c>
      <c r="G25" s="310">
        <f t="shared" si="2"/>
        <v>76956</v>
      </c>
      <c r="H25" s="310">
        <f t="shared" si="2"/>
        <v>3366</v>
      </c>
      <c r="I25" s="159">
        <f t="shared" si="2"/>
        <v>1742180.6400000001</v>
      </c>
      <c r="J25" s="248">
        <f>SUM(J22:J24)</f>
        <v>1804254</v>
      </c>
    </row>
    <row r="26" spans="1:12" s="39" customFormat="1" x14ac:dyDescent="0.25">
      <c r="A26" s="54" t="s">
        <v>47</v>
      </c>
      <c r="B26" s="53"/>
      <c r="C26" s="147">
        <v>3366</v>
      </c>
      <c r="D26" s="147"/>
      <c r="E26" s="147"/>
      <c r="F26" s="147"/>
      <c r="G26" s="147"/>
      <c r="H26" s="158"/>
      <c r="I26" s="159">
        <f>C26+E26+G26</f>
        <v>3366</v>
      </c>
      <c r="J26" s="247"/>
    </row>
    <row r="27" spans="1:12" s="56" customFormat="1" x14ac:dyDescent="0.25">
      <c r="A27" s="54" t="s">
        <v>20</v>
      </c>
      <c r="B27" s="192"/>
      <c r="C27" s="147">
        <f t="shared" ref="C27:I27" si="3">C25+C26</f>
        <v>1621290</v>
      </c>
      <c r="D27" s="147">
        <f t="shared" si="3"/>
        <v>0</v>
      </c>
      <c r="E27" s="147">
        <f t="shared" si="3"/>
        <v>47300.639999999999</v>
      </c>
      <c r="F27" s="147">
        <f t="shared" si="3"/>
        <v>0</v>
      </c>
      <c r="G27" s="147">
        <f t="shared" si="3"/>
        <v>76956</v>
      </c>
      <c r="H27" s="147">
        <f t="shared" si="3"/>
        <v>3366</v>
      </c>
      <c r="I27" s="159">
        <f t="shared" si="3"/>
        <v>1745546.6400000001</v>
      </c>
      <c r="J27" s="248"/>
    </row>
    <row r="28" spans="1:12" x14ac:dyDescent="0.25">
      <c r="A28" s="31" t="s">
        <v>28</v>
      </c>
      <c r="B28" s="193"/>
      <c r="C28" s="145">
        <v>444312</v>
      </c>
      <c r="D28" s="145">
        <v>0</v>
      </c>
      <c r="E28" s="145">
        <v>4832</v>
      </c>
      <c r="F28" s="145"/>
      <c r="G28" s="145">
        <v>24804</v>
      </c>
      <c r="H28" s="160"/>
      <c r="I28" s="157">
        <f>C28+E28+G28</f>
        <v>473948</v>
      </c>
      <c r="J28" s="343">
        <v>565837.64</v>
      </c>
    </row>
    <row r="29" spans="1:12" x14ac:dyDescent="0.25">
      <c r="A29" s="31" t="s">
        <v>29</v>
      </c>
      <c r="B29" s="51"/>
      <c r="C29" s="145">
        <v>433092</v>
      </c>
      <c r="D29" s="145">
        <v>0</v>
      </c>
      <c r="E29" s="145">
        <v>4832</v>
      </c>
      <c r="F29" s="145">
        <v>0</v>
      </c>
      <c r="G29" s="145">
        <v>24804</v>
      </c>
      <c r="H29" s="160">
        <v>0</v>
      </c>
      <c r="I29" s="157">
        <f>C29+E29+G29</f>
        <v>462728</v>
      </c>
      <c r="J29" s="343">
        <f>473948+3366</f>
        <v>477314</v>
      </c>
      <c r="K29" s="39"/>
      <c r="L29" s="39"/>
    </row>
    <row r="30" spans="1:12" x14ac:dyDescent="0.25">
      <c r="A30" s="31" t="s">
        <v>30</v>
      </c>
      <c r="B30" s="36">
        <v>2244</v>
      </c>
      <c r="C30" s="145">
        <v>440385</v>
      </c>
      <c r="D30" s="145">
        <v>0</v>
      </c>
      <c r="E30" s="145">
        <v>4832</v>
      </c>
      <c r="F30" s="145">
        <v>0</v>
      </c>
      <c r="G30" s="145">
        <v>22896</v>
      </c>
      <c r="H30" s="160">
        <v>2244</v>
      </c>
      <c r="I30" s="157">
        <f>C30+E30+G30+H30</f>
        <v>470357</v>
      </c>
      <c r="J30" s="244">
        <v>462728</v>
      </c>
    </row>
    <row r="31" spans="1:12" s="39" customFormat="1" x14ac:dyDescent="0.25">
      <c r="A31" s="104" t="s">
        <v>31</v>
      </c>
      <c r="B31" s="105">
        <f>SUM(B28:B30)</f>
        <v>2244</v>
      </c>
      <c r="C31" s="178">
        <f>SUM(C28:C30)</f>
        <v>1317789</v>
      </c>
      <c r="D31" s="178">
        <f>D28+D29+D30</f>
        <v>0</v>
      </c>
      <c r="E31" s="178">
        <f>E28+E29+E30</f>
        <v>14496</v>
      </c>
      <c r="F31" s="178">
        <f>F28+F29+F30</f>
        <v>0</v>
      </c>
      <c r="G31" s="178">
        <f>G28+G29+G30+G26</f>
        <v>72504</v>
      </c>
      <c r="H31" s="178">
        <f>H28+H29+H30</f>
        <v>2244</v>
      </c>
      <c r="I31" s="179">
        <f>SUM(I28:I30)</f>
        <v>1407033</v>
      </c>
      <c r="J31" s="246">
        <f>SUM(J28:J30)</f>
        <v>1505879.6400000001</v>
      </c>
    </row>
    <row r="32" spans="1:12" s="39" customFormat="1" x14ac:dyDescent="0.25">
      <c r="A32" s="180" t="s">
        <v>55</v>
      </c>
      <c r="B32" s="105">
        <f>B25+B31</f>
        <v>5610</v>
      </c>
      <c r="C32" s="178"/>
      <c r="D32" s="178">
        <v>0</v>
      </c>
      <c r="E32" s="178">
        <v>0</v>
      </c>
      <c r="F32" s="178"/>
      <c r="G32" s="178"/>
      <c r="H32" s="178"/>
      <c r="I32" s="179">
        <f>C32+E32+G32</f>
        <v>0</v>
      </c>
      <c r="J32" s="246">
        <f>C32+G32</f>
        <v>0</v>
      </c>
    </row>
    <row r="33" spans="1:10" s="39" customFormat="1" x14ac:dyDescent="0.25">
      <c r="A33" s="180" t="s">
        <v>20</v>
      </c>
      <c r="B33" s="105"/>
      <c r="C33" s="178">
        <f>C27+C31+C32</f>
        <v>2939079</v>
      </c>
      <c r="D33" s="178">
        <f>D27+D31+D32</f>
        <v>0</v>
      </c>
      <c r="E33" s="178">
        <f>E27+E31+E32</f>
        <v>61796.639999999999</v>
      </c>
      <c r="F33" s="178"/>
      <c r="G33" s="178">
        <f>G27+G31+G32</f>
        <v>149460</v>
      </c>
      <c r="H33" s="178">
        <f>H27+H31+H32</f>
        <v>5610</v>
      </c>
      <c r="I33" s="181">
        <f>I27+I31+I32</f>
        <v>3152579.64</v>
      </c>
      <c r="J33" s="248">
        <f>J25+J31</f>
        <v>3310133.64</v>
      </c>
    </row>
    <row r="34" spans="1:10" x14ac:dyDescent="0.25">
      <c r="A34" s="31" t="s">
        <v>32</v>
      </c>
      <c r="B34" s="22"/>
      <c r="C34" s="161"/>
      <c r="D34" s="145"/>
      <c r="E34" s="161"/>
      <c r="F34" s="145"/>
      <c r="G34" s="145"/>
      <c r="H34" s="160"/>
      <c r="I34" s="157"/>
      <c r="J34" s="244"/>
    </row>
    <row r="35" spans="1:10" x14ac:dyDescent="0.25">
      <c r="A35" s="31" t="s">
        <v>33</v>
      </c>
      <c r="B35" s="200"/>
      <c r="C35" s="145"/>
      <c r="D35" s="145"/>
      <c r="E35" s="145"/>
      <c r="F35" s="145"/>
      <c r="G35" s="145"/>
      <c r="H35" s="160"/>
      <c r="I35" s="157"/>
      <c r="J35" s="244"/>
    </row>
    <row r="36" spans="1:10" x14ac:dyDescent="0.25">
      <c r="A36" s="31" t="s">
        <v>34</v>
      </c>
      <c r="B36" s="22"/>
      <c r="C36" s="145"/>
      <c r="D36" s="145"/>
      <c r="E36" s="145"/>
      <c r="F36" s="145"/>
      <c r="G36" s="145"/>
      <c r="H36" s="160"/>
      <c r="I36" s="157"/>
      <c r="J36" s="244"/>
    </row>
    <row r="37" spans="1:10" s="39" customFormat="1" x14ac:dyDescent="0.25">
      <c r="A37" s="63" t="s">
        <v>50</v>
      </c>
      <c r="B37" s="64"/>
      <c r="C37" s="148"/>
      <c r="D37" s="148"/>
      <c r="E37" s="148"/>
      <c r="F37" s="148"/>
      <c r="G37" s="148"/>
      <c r="H37" s="163"/>
      <c r="I37" s="159">
        <f>C37+E37+G37</f>
        <v>0</v>
      </c>
      <c r="J37" s="249"/>
    </row>
    <row r="38" spans="1:10" x14ac:dyDescent="0.25">
      <c r="A38" s="102" t="s">
        <v>35</v>
      </c>
      <c r="B38" s="103"/>
      <c r="C38" s="165">
        <f>SUM(C34:C37)</f>
        <v>0</v>
      </c>
      <c r="D38" s="165"/>
      <c r="E38" s="165">
        <f>SUM(E34:E36)</f>
        <v>0</v>
      </c>
      <c r="F38" s="165"/>
      <c r="G38" s="165">
        <f>SUM(G34:G36)</f>
        <v>0</v>
      </c>
      <c r="H38" s="165"/>
      <c r="I38" s="166">
        <f>SUM(I34:I37)</f>
        <v>0</v>
      </c>
      <c r="J38" s="250">
        <f>SUM(J34:J37)</f>
        <v>0</v>
      </c>
    </row>
    <row r="39" spans="1:10" s="231" customFormat="1" x14ac:dyDescent="0.25">
      <c r="A39" s="104" t="s">
        <v>57</v>
      </c>
      <c r="B39" s="105">
        <f>B32+B37</f>
        <v>5610</v>
      </c>
      <c r="C39" s="178">
        <f>C33+C38</f>
        <v>2939079</v>
      </c>
      <c r="D39" s="178">
        <f>D33+D37+D38</f>
        <v>0</v>
      </c>
      <c r="E39" s="178">
        <f>E33+E37+E38</f>
        <v>61796.639999999999</v>
      </c>
      <c r="F39" s="178">
        <f>F33+F37+F38</f>
        <v>0</v>
      </c>
      <c r="G39" s="178">
        <f>G33+G37+G38</f>
        <v>149460</v>
      </c>
      <c r="H39" s="178">
        <f>H33+H37+H38</f>
        <v>5610</v>
      </c>
      <c r="I39" s="181">
        <f>I33+I38</f>
        <v>3152579.64</v>
      </c>
      <c r="J39" s="251">
        <f>J25+J31+J38</f>
        <v>3310133.64</v>
      </c>
    </row>
    <row r="40" spans="1:10" x14ac:dyDescent="0.25">
      <c r="A40" s="31" t="s">
        <v>36</v>
      </c>
      <c r="B40" s="200"/>
      <c r="C40" s="145"/>
      <c r="D40" s="145"/>
      <c r="E40" s="145"/>
      <c r="F40" s="145"/>
      <c r="G40" s="145"/>
      <c r="H40" s="156"/>
      <c r="I40" s="162">
        <f>C40+E40+G40</f>
        <v>0</v>
      </c>
      <c r="J40" s="252"/>
    </row>
    <row r="41" spans="1:10" x14ac:dyDescent="0.25">
      <c r="A41" s="31" t="s">
        <v>37</v>
      </c>
      <c r="B41" s="22"/>
      <c r="C41" s="145"/>
      <c r="D41" s="145"/>
      <c r="E41" s="145"/>
      <c r="F41" s="145"/>
      <c r="G41" s="145"/>
      <c r="H41" s="156"/>
      <c r="I41" s="162">
        <f>C41+E41+G41</f>
        <v>0</v>
      </c>
      <c r="J41" s="252"/>
    </row>
    <row r="42" spans="1:10" x14ac:dyDescent="0.25">
      <c r="A42" s="31" t="s">
        <v>38</v>
      </c>
      <c r="B42" s="22"/>
      <c r="C42" s="145"/>
      <c r="D42" s="145"/>
      <c r="E42" s="145"/>
      <c r="F42" s="145"/>
      <c r="G42" s="253"/>
      <c r="H42" s="156"/>
      <c r="I42" s="162">
        <f>C42+E42+G42</f>
        <v>0</v>
      </c>
      <c r="J42" s="252"/>
    </row>
    <row r="43" spans="1:10" x14ac:dyDescent="0.25">
      <c r="A43" s="31" t="s">
        <v>59</v>
      </c>
      <c r="B43" s="22"/>
      <c r="C43" s="145"/>
      <c r="D43" s="145"/>
      <c r="E43" s="145"/>
      <c r="F43" s="145"/>
      <c r="G43" s="145"/>
      <c r="H43" s="156"/>
      <c r="I43" s="162">
        <f>C43+E43+G43</f>
        <v>0</v>
      </c>
      <c r="J43" s="252"/>
    </row>
    <row r="44" spans="1:10" x14ac:dyDescent="0.25">
      <c r="A44" s="33" t="s">
        <v>40</v>
      </c>
      <c r="B44" s="34">
        <f>SUM(B41:B43)</f>
        <v>0</v>
      </c>
      <c r="C44" s="146">
        <f t="shared" ref="C44:I44" si="4">SUM(C40:C43)</f>
        <v>0</v>
      </c>
      <c r="D44" s="146">
        <f t="shared" si="4"/>
        <v>0</v>
      </c>
      <c r="E44" s="146">
        <f t="shared" si="4"/>
        <v>0</v>
      </c>
      <c r="F44" s="146">
        <f t="shared" si="4"/>
        <v>0</v>
      </c>
      <c r="G44" s="146">
        <f t="shared" si="4"/>
        <v>0</v>
      </c>
      <c r="H44" s="146">
        <f t="shared" si="4"/>
        <v>0</v>
      </c>
      <c r="I44" s="164">
        <f t="shared" si="4"/>
        <v>0</v>
      </c>
      <c r="J44" s="254">
        <f>SUM(J40:J42)</f>
        <v>0</v>
      </c>
    </row>
    <row r="45" spans="1:10" x14ac:dyDescent="0.25">
      <c r="A45" s="82" t="s">
        <v>88</v>
      </c>
      <c r="B45" s="83">
        <f>B25+B31+B38+B44</f>
        <v>5610</v>
      </c>
      <c r="C45" s="149">
        <f>C39+C44</f>
        <v>2939079</v>
      </c>
      <c r="D45" s="149">
        <f>D33+D38</f>
        <v>0</v>
      </c>
      <c r="E45" s="149">
        <f>E39+E44</f>
        <v>61796.639999999999</v>
      </c>
      <c r="F45" s="149">
        <f>F33+F38</f>
        <v>0</v>
      </c>
      <c r="G45" s="149">
        <f>G33+G38+G44</f>
        <v>149460</v>
      </c>
      <c r="H45" s="149">
        <f>H25+H31+H38+H44</f>
        <v>5610</v>
      </c>
      <c r="I45" s="167">
        <f>C45+E45+G45</f>
        <v>3150335.64</v>
      </c>
      <c r="J45" s="251">
        <f>J39+J44</f>
        <v>3310133.64</v>
      </c>
    </row>
    <row r="46" spans="1:10" x14ac:dyDescent="0.25">
      <c r="A46" s="174" t="s">
        <v>89</v>
      </c>
      <c r="B46" s="175"/>
      <c r="C46" s="176">
        <v>5817009</v>
      </c>
      <c r="D46" s="176">
        <v>0</v>
      </c>
      <c r="E46" s="176">
        <v>231936</v>
      </c>
      <c r="F46" s="176"/>
      <c r="G46" s="176">
        <v>320544</v>
      </c>
      <c r="H46" s="176"/>
      <c r="I46" s="177">
        <f>C46+E46+G46</f>
        <v>6369489</v>
      </c>
      <c r="J46" s="246"/>
    </row>
    <row r="47" spans="1:10" s="39" customFormat="1" ht="15.75" thickBot="1" x14ac:dyDescent="0.3">
      <c r="A47" s="108" t="s">
        <v>52</v>
      </c>
      <c r="B47" s="109"/>
      <c r="C47" s="168">
        <f>C46-C45</f>
        <v>2877930</v>
      </c>
      <c r="D47" s="168"/>
      <c r="E47" s="168">
        <f>E46-E45</f>
        <v>170139.36</v>
      </c>
      <c r="F47" s="168"/>
      <c r="G47" s="168">
        <f>G46-G45</f>
        <v>171084</v>
      </c>
      <c r="H47" s="168"/>
      <c r="I47" s="169">
        <f>C47+E47+G47</f>
        <v>3219153.36</v>
      </c>
      <c r="J47" s="255"/>
    </row>
    <row r="48" spans="1:10" x14ac:dyDescent="0.25">
      <c r="C48" s="150"/>
      <c r="D48" s="150"/>
      <c r="E48" s="150"/>
      <c r="F48" s="150"/>
      <c r="G48" s="150"/>
      <c r="H48" s="150"/>
      <c r="I48" s="170"/>
      <c r="J48" s="42"/>
    </row>
    <row r="49" spans="2:10" x14ac:dyDescent="0.25">
      <c r="B49" s="21"/>
      <c r="C49" s="150"/>
      <c r="D49" s="150"/>
      <c r="E49" s="150"/>
      <c r="F49" s="150"/>
      <c r="G49" s="150"/>
      <c r="H49" s="150"/>
      <c r="I49" s="150"/>
      <c r="J49" s="21"/>
    </row>
    <row r="50" spans="2:10" s="43" customFormat="1" ht="12.75" x14ac:dyDescent="0.2">
      <c r="B50" s="45"/>
      <c r="C50" s="151"/>
      <c r="D50" s="151"/>
      <c r="E50" s="151"/>
      <c r="F50" s="151"/>
      <c r="G50" s="151"/>
      <c r="H50" s="151"/>
      <c r="I50" s="171"/>
      <c r="J50" s="46"/>
    </row>
    <row r="51" spans="2:10" x14ac:dyDescent="0.25">
      <c r="B51" s="21"/>
      <c r="C51" s="150"/>
      <c r="D51" s="150"/>
      <c r="E51" s="150"/>
      <c r="F51" s="150"/>
      <c r="H51" s="143"/>
      <c r="I51" s="150"/>
      <c r="J51" s="21"/>
    </row>
    <row r="52" spans="2:10" x14ac:dyDescent="0.25">
      <c r="B52" s="21"/>
      <c r="C52" s="60"/>
      <c r="D52" s="60"/>
      <c r="E52" s="150"/>
      <c r="F52" s="60"/>
      <c r="G52" s="143"/>
      <c r="H52" s="143"/>
      <c r="I52" s="150"/>
      <c r="J52" s="21"/>
    </row>
    <row r="53" spans="2:10" x14ac:dyDescent="0.25">
      <c r="B53" s="21"/>
      <c r="C53" s="150"/>
      <c r="D53" s="150"/>
      <c r="E53" s="150"/>
      <c r="F53" s="150"/>
      <c r="I53" s="150"/>
      <c r="J53" s="21"/>
    </row>
    <row r="54" spans="2:10" ht="11.25" customHeight="1" x14ac:dyDescent="0.25">
      <c r="E54" s="150"/>
      <c r="F54" s="150"/>
    </row>
    <row r="55" spans="2:10" x14ac:dyDescent="0.25">
      <c r="C55" s="150"/>
      <c r="D55" s="172"/>
      <c r="E55" s="150"/>
      <c r="F55" s="150"/>
      <c r="G55" s="143"/>
      <c r="H55" s="143"/>
      <c r="I55" s="150"/>
      <c r="J55" s="21"/>
    </row>
    <row r="56" spans="2:10" x14ac:dyDescent="0.25">
      <c r="C56" s="150"/>
      <c r="F56" s="150"/>
      <c r="H56" s="143"/>
      <c r="I56" s="150"/>
      <c r="J56" s="21"/>
    </row>
    <row r="57" spans="2:10" x14ac:dyDescent="0.25">
      <c r="C57" s="150"/>
      <c r="D57" s="207"/>
      <c r="F57" s="150"/>
      <c r="G57" s="150"/>
      <c r="H57" s="150"/>
    </row>
    <row r="58" spans="2:10" x14ac:dyDescent="0.25">
      <c r="B58"/>
      <c r="C58" s="150"/>
      <c r="D58" s="60"/>
    </row>
    <row r="59" spans="2:10" x14ac:dyDescent="0.25">
      <c r="B59"/>
      <c r="C59" s="150"/>
      <c r="D59" s="150"/>
      <c r="E59" s="150"/>
      <c r="F59" s="150"/>
      <c r="H59" s="143"/>
      <c r="J59"/>
    </row>
    <row r="62" spans="2:10" x14ac:dyDescent="0.25">
      <c r="B62"/>
      <c r="D62" s="150"/>
      <c r="E62" s="150"/>
      <c r="F62" s="150"/>
      <c r="J62"/>
    </row>
    <row r="64" spans="2:10" x14ac:dyDescent="0.25">
      <c r="B64"/>
      <c r="H64" s="143"/>
      <c r="J64"/>
    </row>
  </sheetData>
  <mergeCells count="6">
    <mergeCell ref="J20:J21"/>
    <mergeCell ref="B4:H4"/>
    <mergeCell ref="B20:C20"/>
    <mergeCell ref="D20:E20"/>
    <mergeCell ref="F20:G20"/>
    <mergeCell ref="H20:I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5" workbookViewId="0">
      <selection activeCell="I37" sqref="I37:I40"/>
    </sheetView>
  </sheetViews>
  <sheetFormatPr defaultRowHeight="15" x14ac:dyDescent="0.25"/>
  <cols>
    <col min="1" max="1" width="24.7109375" customWidth="1"/>
    <col min="2" max="2" width="14" customWidth="1"/>
    <col min="3" max="3" width="14.7109375" style="235" customWidth="1"/>
    <col min="4" max="4" width="12.140625" style="235" customWidth="1"/>
    <col min="5" max="5" width="13.7109375" style="235" customWidth="1"/>
    <col min="6" max="6" width="14" style="235" customWidth="1"/>
    <col min="7" max="7" width="11.42578125" style="41" customWidth="1"/>
    <col min="8" max="8" width="11.5703125" style="41" customWidth="1"/>
    <col min="9" max="9" width="15.5703125" style="235" customWidth="1"/>
    <col min="10" max="10" width="17.7109375" style="235" customWidth="1"/>
    <col min="232" max="232" width="21.7109375" customWidth="1"/>
    <col min="233" max="233" width="16.85546875" customWidth="1"/>
    <col min="234" max="234" width="12" customWidth="1"/>
    <col min="235" max="235" width="11.5703125" customWidth="1"/>
    <col min="236" max="236" width="12.140625" customWidth="1"/>
    <col min="237" max="238" width="13" customWidth="1"/>
    <col min="239" max="239" width="11.85546875" customWidth="1"/>
    <col min="240" max="240" width="14.5703125" customWidth="1"/>
    <col min="241" max="241" width="13.7109375" customWidth="1"/>
    <col min="242" max="243" width="11.7109375" bestFit="1" customWidth="1"/>
    <col min="244" max="244" width="9.7109375" bestFit="1" customWidth="1"/>
    <col min="245" max="245" width="11.7109375" bestFit="1" customWidth="1"/>
    <col min="488" max="488" width="21.7109375" customWidth="1"/>
    <col min="489" max="489" width="16.85546875" customWidth="1"/>
    <col min="490" max="490" width="12" customWidth="1"/>
    <col min="491" max="491" width="11.5703125" customWidth="1"/>
    <col min="492" max="492" width="12.140625" customWidth="1"/>
    <col min="493" max="494" width="13" customWidth="1"/>
    <col min="495" max="495" width="11.85546875" customWidth="1"/>
    <col min="496" max="496" width="14.5703125" customWidth="1"/>
    <col min="497" max="497" width="13.7109375" customWidth="1"/>
    <col min="498" max="499" width="11.7109375" bestFit="1" customWidth="1"/>
    <col min="500" max="500" width="9.7109375" bestFit="1" customWidth="1"/>
    <col min="501" max="501" width="11.7109375" bestFit="1" customWidth="1"/>
    <col min="744" max="744" width="21.7109375" customWidth="1"/>
    <col min="745" max="745" width="16.85546875" customWidth="1"/>
    <col min="746" max="746" width="12" customWidth="1"/>
    <col min="747" max="747" width="11.5703125" customWidth="1"/>
    <col min="748" max="748" width="12.140625" customWidth="1"/>
    <col min="749" max="750" width="13" customWidth="1"/>
    <col min="751" max="751" width="11.85546875" customWidth="1"/>
    <col min="752" max="752" width="14.5703125" customWidth="1"/>
    <col min="753" max="753" width="13.7109375" customWidth="1"/>
    <col min="754" max="755" width="11.7109375" bestFit="1" customWidth="1"/>
    <col min="756" max="756" width="9.7109375" bestFit="1" customWidth="1"/>
    <col min="757" max="757" width="11.7109375" bestFit="1" customWidth="1"/>
    <col min="1000" max="1000" width="21.7109375" customWidth="1"/>
    <col min="1001" max="1001" width="16.85546875" customWidth="1"/>
    <col min="1002" max="1002" width="12" customWidth="1"/>
    <col min="1003" max="1003" width="11.5703125" customWidth="1"/>
    <col min="1004" max="1004" width="12.140625" customWidth="1"/>
    <col min="1005" max="1006" width="13" customWidth="1"/>
    <col min="1007" max="1007" width="11.85546875" customWidth="1"/>
    <col min="1008" max="1008" width="14.5703125" customWidth="1"/>
    <col min="1009" max="1009" width="13.7109375" customWidth="1"/>
    <col min="1010" max="1011" width="11.7109375" bestFit="1" customWidth="1"/>
    <col min="1012" max="1012" width="9.7109375" bestFit="1" customWidth="1"/>
    <col min="1013" max="1013" width="11.7109375" bestFit="1" customWidth="1"/>
    <col min="1256" max="1256" width="21.7109375" customWidth="1"/>
    <col min="1257" max="1257" width="16.85546875" customWidth="1"/>
    <col min="1258" max="1258" width="12" customWidth="1"/>
    <col min="1259" max="1259" width="11.5703125" customWidth="1"/>
    <col min="1260" max="1260" width="12.140625" customWidth="1"/>
    <col min="1261" max="1262" width="13" customWidth="1"/>
    <col min="1263" max="1263" width="11.85546875" customWidth="1"/>
    <col min="1264" max="1264" width="14.5703125" customWidth="1"/>
    <col min="1265" max="1265" width="13.7109375" customWidth="1"/>
    <col min="1266" max="1267" width="11.7109375" bestFit="1" customWidth="1"/>
    <col min="1268" max="1268" width="9.7109375" bestFit="1" customWidth="1"/>
    <col min="1269" max="1269" width="11.7109375" bestFit="1" customWidth="1"/>
    <col min="1512" max="1512" width="21.7109375" customWidth="1"/>
    <col min="1513" max="1513" width="16.85546875" customWidth="1"/>
    <col min="1514" max="1514" width="12" customWidth="1"/>
    <col min="1515" max="1515" width="11.5703125" customWidth="1"/>
    <col min="1516" max="1516" width="12.140625" customWidth="1"/>
    <col min="1517" max="1518" width="13" customWidth="1"/>
    <col min="1519" max="1519" width="11.85546875" customWidth="1"/>
    <col min="1520" max="1520" width="14.5703125" customWidth="1"/>
    <col min="1521" max="1521" width="13.7109375" customWidth="1"/>
    <col min="1522" max="1523" width="11.7109375" bestFit="1" customWidth="1"/>
    <col min="1524" max="1524" width="9.7109375" bestFit="1" customWidth="1"/>
    <col min="1525" max="1525" width="11.7109375" bestFit="1" customWidth="1"/>
    <col min="1768" max="1768" width="21.7109375" customWidth="1"/>
    <col min="1769" max="1769" width="16.85546875" customWidth="1"/>
    <col min="1770" max="1770" width="12" customWidth="1"/>
    <col min="1771" max="1771" width="11.5703125" customWidth="1"/>
    <col min="1772" max="1772" width="12.140625" customWidth="1"/>
    <col min="1773" max="1774" width="13" customWidth="1"/>
    <col min="1775" max="1775" width="11.85546875" customWidth="1"/>
    <col min="1776" max="1776" width="14.5703125" customWidth="1"/>
    <col min="1777" max="1777" width="13.7109375" customWidth="1"/>
    <col min="1778" max="1779" width="11.7109375" bestFit="1" customWidth="1"/>
    <col min="1780" max="1780" width="9.7109375" bestFit="1" customWidth="1"/>
    <col min="1781" max="1781" width="11.7109375" bestFit="1" customWidth="1"/>
    <col min="2024" max="2024" width="21.7109375" customWidth="1"/>
    <col min="2025" max="2025" width="16.85546875" customWidth="1"/>
    <col min="2026" max="2026" width="12" customWidth="1"/>
    <col min="2027" max="2027" width="11.5703125" customWidth="1"/>
    <col min="2028" max="2028" width="12.140625" customWidth="1"/>
    <col min="2029" max="2030" width="13" customWidth="1"/>
    <col min="2031" max="2031" width="11.85546875" customWidth="1"/>
    <col min="2032" max="2032" width="14.5703125" customWidth="1"/>
    <col min="2033" max="2033" width="13.7109375" customWidth="1"/>
    <col min="2034" max="2035" width="11.7109375" bestFit="1" customWidth="1"/>
    <col min="2036" max="2036" width="9.7109375" bestFit="1" customWidth="1"/>
    <col min="2037" max="2037" width="11.7109375" bestFit="1" customWidth="1"/>
    <col min="2280" max="2280" width="21.7109375" customWidth="1"/>
    <col min="2281" max="2281" width="16.85546875" customWidth="1"/>
    <col min="2282" max="2282" width="12" customWidth="1"/>
    <col min="2283" max="2283" width="11.5703125" customWidth="1"/>
    <col min="2284" max="2284" width="12.140625" customWidth="1"/>
    <col min="2285" max="2286" width="13" customWidth="1"/>
    <col min="2287" max="2287" width="11.85546875" customWidth="1"/>
    <col min="2288" max="2288" width="14.5703125" customWidth="1"/>
    <col min="2289" max="2289" width="13.7109375" customWidth="1"/>
    <col min="2290" max="2291" width="11.7109375" bestFit="1" customWidth="1"/>
    <col min="2292" max="2292" width="9.7109375" bestFit="1" customWidth="1"/>
    <col min="2293" max="2293" width="11.7109375" bestFit="1" customWidth="1"/>
    <col min="2536" max="2536" width="21.7109375" customWidth="1"/>
    <col min="2537" max="2537" width="16.85546875" customWidth="1"/>
    <col min="2538" max="2538" width="12" customWidth="1"/>
    <col min="2539" max="2539" width="11.5703125" customWidth="1"/>
    <col min="2540" max="2540" width="12.140625" customWidth="1"/>
    <col min="2541" max="2542" width="13" customWidth="1"/>
    <col min="2543" max="2543" width="11.85546875" customWidth="1"/>
    <col min="2544" max="2544" width="14.5703125" customWidth="1"/>
    <col min="2545" max="2545" width="13.7109375" customWidth="1"/>
    <col min="2546" max="2547" width="11.7109375" bestFit="1" customWidth="1"/>
    <col min="2548" max="2548" width="9.7109375" bestFit="1" customWidth="1"/>
    <col min="2549" max="2549" width="11.7109375" bestFit="1" customWidth="1"/>
    <col min="2792" max="2792" width="21.7109375" customWidth="1"/>
    <col min="2793" max="2793" width="16.85546875" customWidth="1"/>
    <col min="2794" max="2794" width="12" customWidth="1"/>
    <col min="2795" max="2795" width="11.5703125" customWidth="1"/>
    <col min="2796" max="2796" width="12.140625" customWidth="1"/>
    <col min="2797" max="2798" width="13" customWidth="1"/>
    <col min="2799" max="2799" width="11.85546875" customWidth="1"/>
    <col min="2800" max="2800" width="14.5703125" customWidth="1"/>
    <col min="2801" max="2801" width="13.7109375" customWidth="1"/>
    <col min="2802" max="2803" width="11.7109375" bestFit="1" customWidth="1"/>
    <col min="2804" max="2804" width="9.7109375" bestFit="1" customWidth="1"/>
    <col min="2805" max="2805" width="11.7109375" bestFit="1" customWidth="1"/>
    <col min="3048" max="3048" width="21.7109375" customWidth="1"/>
    <col min="3049" max="3049" width="16.85546875" customWidth="1"/>
    <col min="3050" max="3050" width="12" customWidth="1"/>
    <col min="3051" max="3051" width="11.5703125" customWidth="1"/>
    <col min="3052" max="3052" width="12.140625" customWidth="1"/>
    <col min="3053" max="3054" width="13" customWidth="1"/>
    <col min="3055" max="3055" width="11.85546875" customWidth="1"/>
    <col min="3056" max="3056" width="14.5703125" customWidth="1"/>
    <col min="3057" max="3057" width="13.7109375" customWidth="1"/>
    <col min="3058" max="3059" width="11.7109375" bestFit="1" customWidth="1"/>
    <col min="3060" max="3060" width="9.7109375" bestFit="1" customWidth="1"/>
    <col min="3061" max="3061" width="11.7109375" bestFit="1" customWidth="1"/>
    <col min="3304" max="3304" width="21.7109375" customWidth="1"/>
    <col min="3305" max="3305" width="16.85546875" customWidth="1"/>
    <col min="3306" max="3306" width="12" customWidth="1"/>
    <col min="3307" max="3307" width="11.5703125" customWidth="1"/>
    <col min="3308" max="3308" width="12.140625" customWidth="1"/>
    <col min="3309" max="3310" width="13" customWidth="1"/>
    <col min="3311" max="3311" width="11.85546875" customWidth="1"/>
    <col min="3312" max="3312" width="14.5703125" customWidth="1"/>
    <col min="3313" max="3313" width="13.7109375" customWidth="1"/>
    <col min="3314" max="3315" width="11.7109375" bestFit="1" customWidth="1"/>
    <col min="3316" max="3316" width="9.7109375" bestFit="1" customWidth="1"/>
    <col min="3317" max="3317" width="11.7109375" bestFit="1" customWidth="1"/>
    <col min="3560" max="3560" width="21.7109375" customWidth="1"/>
    <col min="3561" max="3561" width="16.85546875" customWidth="1"/>
    <col min="3562" max="3562" width="12" customWidth="1"/>
    <col min="3563" max="3563" width="11.5703125" customWidth="1"/>
    <col min="3564" max="3564" width="12.140625" customWidth="1"/>
    <col min="3565" max="3566" width="13" customWidth="1"/>
    <col min="3567" max="3567" width="11.85546875" customWidth="1"/>
    <col min="3568" max="3568" width="14.5703125" customWidth="1"/>
    <col min="3569" max="3569" width="13.7109375" customWidth="1"/>
    <col min="3570" max="3571" width="11.7109375" bestFit="1" customWidth="1"/>
    <col min="3572" max="3572" width="9.7109375" bestFit="1" customWidth="1"/>
    <col min="3573" max="3573" width="11.7109375" bestFit="1" customWidth="1"/>
    <col min="3816" max="3816" width="21.7109375" customWidth="1"/>
    <col min="3817" max="3817" width="16.85546875" customWidth="1"/>
    <col min="3818" max="3818" width="12" customWidth="1"/>
    <col min="3819" max="3819" width="11.5703125" customWidth="1"/>
    <col min="3820" max="3820" width="12.140625" customWidth="1"/>
    <col min="3821" max="3822" width="13" customWidth="1"/>
    <col min="3823" max="3823" width="11.85546875" customWidth="1"/>
    <col min="3824" max="3824" width="14.5703125" customWidth="1"/>
    <col min="3825" max="3825" width="13.7109375" customWidth="1"/>
    <col min="3826" max="3827" width="11.7109375" bestFit="1" customWidth="1"/>
    <col min="3828" max="3828" width="9.7109375" bestFit="1" customWidth="1"/>
    <col min="3829" max="3829" width="11.7109375" bestFit="1" customWidth="1"/>
    <col min="4072" max="4072" width="21.7109375" customWidth="1"/>
    <col min="4073" max="4073" width="16.85546875" customWidth="1"/>
    <col min="4074" max="4074" width="12" customWidth="1"/>
    <col min="4075" max="4075" width="11.5703125" customWidth="1"/>
    <col min="4076" max="4076" width="12.140625" customWidth="1"/>
    <col min="4077" max="4078" width="13" customWidth="1"/>
    <col min="4079" max="4079" width="11.85546875" customWidth="1"/>
    <col min="4080" max="4080" width="14.5703125" customWidth="1"/>
    <col min="4081" max="4081" width="13.7109375" customWidth="1"/>
    <col min="4082" max="4083" width="11.7109375" bestFit="1" customWidth="1"/>
    <col min="4084" max="4084" width="9.7109375" bestFit="1" customWidth="1"/>
    <col min="4085" max="4085" width="11.7109375" bestFit="1" customWidth="1"/>
    <col min="4328" max="4328" width="21.7109375" customWidth="1"/>
    <col min="4329" max="4329" width="16.85546875" customWidth="1"/>
    <col min="4330" max="4330" width="12" customWidth="1"/>
    <col min="4331" max="4331" width="11.5703125" customWidth="1"/>
    <col min="4332" max="4332" width="12.140625" customWidth="1"/>
    <col min="4333" max="4334" width="13" customWidth="1"/>
    <col min="4335" max="4335" width="11.85546875" customWidth="1"/>
    <col min="4336" max="4336" width="14.5703125" customWidth="1"/>
    <col min="4337" max="4337" width="13.7109375" customWidth="1"/>
    <col min="4338" max="4339" width="11.7109375" bestFit="1" customWidth="1"/>
    <col min="4340" max="4340" width="9.7109375" bestFit="1" customWidth="1"/>
    <col min="4341" max="4341" width="11.7109375" bestFit="1" customWidth="1"/>
    <col min="4584" max="4584" width="21.7109375" customWidth="1"/>
    <col min="4585" max="4585" width="16.85546875" customWidth="1"/>
    <col min="4586" max="4586" width="12" customWidth="1"/>
    <col min="4587" max="4587" width="11.5703125" customWidth="1"/>
    <col min="4588" max="4588" width="12.140625" customWidth="1"/>
    <col min="4589" max="4590" width="13" customWidth="1"/>
    <col min="4591" max="4591" width="11.85546875" customWidth="1"/>
    <col min="4592" max="4592" width="14.5703125" customWidth="1"/>
    <col min="4593" max="4593" width="13.7109375" customWidth="1"/>
    <col min="4594" max="4595" width="11.7109375" bestFit="1" customWidth="1"/>
    <col min="4596" max="4596" width="9.7109375" bestFit="1" customWidth="1"/>
    <col min="4597" max="4597" width="11.7109375" bestFit="1" customWidth="1"/>
    <col min="4840" max="4840" width="21.7109375" customWidth="1"/>
    <col min="4841" max="4841" width="16.85546875" customWidth="1"/>
    <col min="4842" max="4842" width="12" customWidth="1"/>
    <col min="4843" max="4843" width="11.5703125" customWidth="1"/>
    <col min="4844" max="4844" width="12.140625" customWidth="1"/>
    <col min="4845" max="4846" width="13" customWidth="1"/>
    <col min="4847" max="4847" width="11.85546875" customWidth="1"/>
    <col min="4848" max="4848" width="14.5703125" customWidth="1"/>
    <col min="4849" max="4849" width="13.7109375" customWidth="1"/>
    <col min="4850" max="4851" width="11.7109375" bestFit="1" customWidth="1"/>
    <col min="4852" max="4852" width="9.7109375" bestFit="1" customWidth="1"/>
    <col min="4853" max="4853" width="11.7109375" bestFit="1" customWidth="1"/>
    <col min="5096" max="5096" width="21.7109375" customWidth="1"/>
    <col min="5097" max="5097" width="16.85546875" customWidth="1"/>
    <col min="5098" max="5098" width="12" customWidth="1"/>
    <col min="5099" max="5099" width="11.5703125" customWidth="1"/>
    <col min="5100" max="5100" width="12.140625" customWidth="1"/>
    <col min="5101" max="5102" width="13" customWidth="1"/>
    <col min="5103" max="5103" width="11.85546875" customWidth="1"/>
    <col min="5104" max="5104" width="14.5703125" customWidth="1"/>
    <col min="5105" max="5105" width="13.7109375" customWidth="1"/>
    <col min="5106" max="5107" width="11.7109375" bestFit="1" customWidth="1"/>
    <col min="5108" max="5108" width="9.7109375" bestFit="1" customWidth="1"/>
    <col min="5109" max="5109" width="11.7109375" bestFit="1" customWidth="1"/>
    <col min="5352" max="5352" width="21.7109375" customWidth="1"/>
    <col min="5353" max="5353" width="16.85546875" customWidth="1"/>
    <col min="5354" max="5354" width="12" customWidth="1"/>
    <col min="5355" max="5355" width="11.5703125" customWidth="1"/>
    <col min="5356" max="5356" width="12.140625" customWidth="1"/>
    <col min="5357" max="5358" width="13" customWidth="1"/>
    <col min="5359" max="5359" width="11.85546875" customWidth="1"/>
    <col min="5360" max="5360" width="14.5703125" customWidth="1"/>
    <col min="5361" max="5361" width="13.7109375" customWidth="1"/>
    <col min="5362" max="5363" width="11.7109375" bestFit="1" customWidth="1"/>
    <col min="5364" max="5364" width="9.7109375" bestFit="1" customWidth="1"/>
    <col min="5365" max="5365" width="11.7109375" bestFit="1" customWidth="1"/>
    <col min="5608" max="5608" width="21.7109375" customWidth="1"/>
    <col min="5609" max="5609" width="16.85546875" customWidth="1"/>
    <col min="5610" max="5610" width="12" customWidth="1"/>
    <col min="5611" max="5611" width="11.5703125" customWidth="1"/>
    <col min="5612" max="5612" width="12.140625" customWidth="1"/>
    <col min="5613" max="5614" width="13" customWidth="1"/>
    <col min="5615" max="5615" width="11.85546875" customWidth="1"/>
    <col min="5616" max="5616" width="14.5703125" customWidth="1"/>
    <col min="5617" max="5617" width="13.7109375" customWidth="1"/>
    <col min="5618" max="5619" width="11.7109375" bestFit="1" customWidth="1"/>
    <col min="5620" max="5620" width="9.7109375" bestFit="1" customWidth="1"/>
    <col min="5621" max="5621" width="11.7109375" bestFit="1" customWidth="1"/>
    <col min="5864" max="5864" width="21.7109375" customWidth="1"/>
    <col min="5865" max="5865" width="16.85546875" customWidth="1"/>
    <col min="5866" max="5866" width="12" customWidth="1"/>
    <col min="5867" max="5867" width="11.5703125" customWidth="1"/>
    <col min="5868" max="5868" width="12.140625" customWidth="1"/>
    <col min="5869" max="5870" width="13" customWidth="1"/>
    <col min="5871" max="5871" width="11.85546875" customWidth="1"/>
    <col min="5872" max="5872" width="14.5703125" customWidth="1"/>
    <col min="5873" max="5873" width="13.7109375" customWidth="1"/>
    <col min="5874" max="5875" width="11.7109375" bestFit="1" customWidth="1"/>
    <col min="5876" max="5876" width="9.7109375" bestFit="1" customWidth="1"/>
    <col min="5877" max="5877" width="11.7109375" bestFit="1" customWidth="1"/>
    <col min="6120" max="6120" width="21.7109375" customWidth="1"/>
    <col min="6121" max="6121" width="16.85546875" customWidth="1"/>
    <col min="6122" max="6122" width="12" customWidth="1"/>
    <col min="6123" max="6123" width="11.5703125" customWidth="1"/>
    <col min="6124" max="6124" width="12.140625" customWidth="1"/>
    <col min="6125" max="6126" width="13" customWidth="1"/>
    <col min="6127" max="6127" width="11.85546875" customWidth="1"/>
    <col min="6128" max="6128" width="14.5703125" customWidth="1"/>
    <col min="6129" max="6129" width="13.7109375" customWidth="1"/>
    <col min="6130" max="6131" width="11.7109375" bestFit="1" customWidth="1"/>
    <col min="6132" max="6132" width="9.7109375" bestFit="1" customWidth="1"/>
    <col min="6133" max="6133" width="11.7109375" bestFit="1" customWidth="1"/>
    <col min="6376" max="6376" width="21.7109375" customWidth="1"/>
    <col min="6377" max="6377" width="16.85546875" customWidth="1"/>
    <col min="6378" max="6378" width="12" customWidth="1"/>
    <col min="6379" max="6379" width="11.5703125" customWidth="1"/>
    <col min="6380" max="6380" width="12.140625" customWidth="1"/>
    <col min="6381" max="6382" width="13" customWidth="1"/>
    <col min="6383" max="6383" width="11.85546875" customWidth="1"/>
    <col min="6384" max="6384" width="14.5703125" customWidth="1"/>
    <col min="6385" max="6385" width="13.7109375" customWidth="1"/>
    <col min="6386" max="6387" width="11.7109375" bestFit="1" customWidth="1"/>
    <col min="6388" max="6388" width="9.7109375" bestFit="1" customWidth="1"/>
    <col min="6389" max="6389" width="11.7109375" bestFit="1" customWidth="1"/>
    <col min="6632" max="6632" width="21.7109375" customWidth="1"/>
    <col min="6633" max="6633" width="16.85546875" customWidth="1"/>
    <col min="6634" max="6634" width="12" customWidth="1"/>
    <col min="6635" max="6635" width="11.5703125" customWidth="1"/>
    <col min="6636" max="6636" width="12.140625" customWidth="1"/>
    <col min="6637" max="6638" width="13" customWidth="1"/>
    <col min="6639" max="6639" width="11.85546875" customWidth="1"/>
    <col min="6640" max="6640" width="14.5703125" customWidth="1"/>
    <col min="6641" max="6641" width="13.7109375" customWidth="1"/>
    <col min="6642" max="6643" width="11.7109375" bestFit="1" customWidth="1"/>
    <col min="6644" max="6644" width="9.7109375" bestFit="1" customWidth="1"/>
    <col min="6645" max="6645" width="11.7109375" bestFit="1" customWidth="1"/>
    <col min="6888" max="6888" width="21.7109375" customWidth="1"/>
    <col min="6889" max="6889" width="16.85546875" customWidth="1"/>
    <col min="6890" max="6890" width="12" customWidth="1"/>
    <col min="6891" max="6891" width="11.5703125" customWidth="1"/>
    <col min="6892" max="6892" width="12.140625" customWidth="1"/>
    <col min="6893" max="6894" width="13" customWidth="1"/>
    <col min="6895" max="6895" width="11.85546875" customWidth="1"/>
    <col min="6896" max="6896" width="14.5703125" customWidth="1"/>
    <col min="6897" max="6897" width="13.7109375" customWidth="1"/>
    <col min="6898" max="6899" width="11.7109375" bestFit="1" customWidth="1"/>
    <col min="6900" max="6900" width="9.7109375" bestFit="1" customWidth="1"/>
    <col min="6901" max="6901" width="11.7109375" bestFit="1" customWidth="1"/>
    <col min="7144" max="7144" width="21.7109375" customWidth="1"/>
    <col min="7145" max="7145" width="16.85546875" customWidth="1"/>
    <col min="7146" max="7146" width="12" customWidth="1"/>
    <col min="7147" max="7147" width="11.5703125" customWidth="1"/>
    <col min="7148" max="7148" width="12.140625" customWidth="1"/>
    <col min="7149" max="7150" width="13" customWidth="1"/>
    <col min="7151" max="7151" width="11.85546875" customWidth="1"/>
    <col min="7152" max="7152" width="14.5703125" customWidth="1"/>
    <col min="7153" max="7153" width="13.7109375" customWidth="1"/>
    <col min="7154" max="7155" width="11.7109375" bestFit="1" customWidth="1"/>
    <col min="7156" max="7156" width="9.7109375" bestFit="1" customWidth="1"/>
    <col min="7157" max="7157" width="11.7109375" bestFit="1" customWidth="1"/>
    <col min="7400" max="7400" width="21.7109375" customWidth="1"/>
    <col min="7401" max="7401" width="16.85546875" customWidth="1"/>
    <col min="7402" max="7402" width="12" customWidth="1"/>
    <col min="7403" max="7403" width="11.5703125" customWidth="1"/>
    <col min="7404" max="7404" width="12.140625" customWidth="1"/>
    <col min="7405" max="7406" width="13" customWidth="1"/>
    <col min="7407" max="7407" width="11.85546875" customWidth="1"/>
    <col min="7408" max="7408" width="14.5703125" customWidth="1"/>
    <col min="7409" max="7409" width="13.7109375" customWidth="1"/>
    <col min="7410" max="7411" width="11.7109375" bestFit="1" customWidth="1"/>
    <col min="7412" max="7412" width="9.7109375" bestFit="1" customWidth="1"/>
    <col min="7413" max="7413" width="11.7109375" bestFit="1" customWidth="1"/>
    <col min="7656" max="7656" width="21.7109375" customWidth="1"/>
    <col min="7657" max="7657" width="16.85546875" customWidth="1"/>
    <col min="7658" max="7658" width="12" customWidth="1"/>
    <col min="7659" max="7659" width="11.5703125" customWidth="1"/>
    <col min="7660" max="7660" width="12.140625" customWidth="1"/>
    <col min="7661" max="7662" width="13" customWidth="1"/>
    <col min="7663" max="7663" width="11.85546875" customWidth="1"/>
    <col min="7664" max="7664" width="14.5703125" customWidth="1"/>
    <col min="7665" max="7665" width="13.7109375" customWidth="1"/>
    <col min="7666" max="7667" width="11.7109375" bestFit="1" customWidth="1"/>
    <col min="7668" max="7668" width="9.7109375" bestFit="1" customWidth="1"/>
    <col min="7669" max="7669" width="11.7109375" bestFit="1" customWidth="1"/>
    <col min="7912" max="7912" width="21.7109375" customWidth="1"/>
    <col min="7913" max="7913" width="16.85546875" customWidth="1"/>
    <col min="7914" max="7914" width="12" customWidth="1"/>
    <col min="7915" max="7915" width="11.5703125" customWidth="1"/>
    <col min="7916" max="7916" width="12.140625" customWidth="1"/>
    <col min="7917" max="7918" width="13" customWidth="1"/>
    <col min="7919" max="7919" width="11.85546875" customWidth="1"/>
    <col min="7920" max="7920" width="14.5703125" customWidth="1"/>
    <col min="7921" max="7921" width="13.7109375" customWidth="1"/>
    <col min="7922" max="7923" width="11.7109375" bestFit="1" customWidth="1"/>
    <col min="7924" max="7924" width="9.7109375" bestFit="1" customWidth="1"/>
    <col min="7925" max="7925" width="11.7109375" bestFit="1" customWidth="1"/>
    <col min="8168" max="8168" width="21.7109375" customWidth="1"/>
    <col min="8169" max="8169" width="16.85546875" customWidth="1"/>
    <col min="8170" max="8170" width="12" customWidth="1"/>
    <col min="8171" max="8171" width="11.5703125" customWidth="1"/>
    <col min="8172" max="8172" width="12.140625" customWidth="1"/>
    <col min="8173" max="8174" width="13" customWidth="1"/>
    <col min="8175" max="8175" width="11.85546875" customWidth="1"/>
    <col min="8176" max="8176" width="14.5703125" customWidth="1"/>
    <col min="8177" max="8177" width="13.7109375" customWidth="1"/>
    <col min="8178" max="8179" width="11.7109375" bestFit="1" customWidth="1"/>
    <col min="8180" max="8180" width="9.7109375" bestFit="1" customWidth="1"/>
    <col min="8181" max="8181" width="11.7109375" bestFit="1" customWidth="1"/>
    <col min="8424" max="8424" width="21.7109375" customWidth="1"/>
    <col min="8425" max="8425" width="16.85546875" customWidth="1"/>
    <col min="8426" max="8426" width="12" customWidth="1"/>
    <col min="8427" max="8427" width="11.5703125" customWidth="1"/>
    <col min="8428" max="8428" width="12.140625" customWidth="1"/>
    <col min="8429" max="8430" width="13" customWidth="1"/>
    <col min="8431" max="8431" width="11.85546875" customWidth="1"/>
    <col min="8432" max="8432" width="14.5703125" customWidth="1"/>
    <col min="8433" max="8433" width="13.7109375" customWidth="1"/>
    <col min="8434" max="8435" width="11.7109375" bestFit="1" customWidth="1"/>
    <col min="8436" max="8436" width="9.7109375" bestFit="1" customWidth="1"/>
    <col min="8437" max="8437" width="11.7109375" bestFit="1" customWidth="1"/>
    <col min="8680" max="8680" width="21.7109375" customWidth="1"/>
    <col min="8681" max="8681" width="16.85546875" customWidth="1"/>
    <col min="8682" max="8682" width="12" customWidth="1"/>
    <col min="8683" max="8683" width="11.5703125" customWidth="1"/>
    <col min="8684" max="8684" width="12.140625" customWidth="1"/>
    <col min="8685" max="8686" width="13" customWidth="1"/>
    <col min="8687" max="8687" width="11.85546875" customWidth="1"/>
    <col min="8688" max="8688" width="14.5703125" customWidth="1"/>
    <col min="8689" max="8689" width="13.7109375" customWidth="1"/>
    <col min="8690" max="8691" width="11.7109375" bestFit="1" customWidth="1"/>
    <col min="8692" max="8692" width="9.7109375" bestFit="1" customWidth="1"/>
    <col min="8693" max="8693" width="11.7109375" bestFit="1" customWidth="1"/>
    <col min="8936" max="8936" width="21.7109375" customWidth="1"/>
    <col min="8937" max="8937" width="16.85546875" customWidth="1"/>
    <col min="8938" max="8938" width="12" customWidth="1"/>
    <col min="8939" max="8939" width="11.5703125" customWidth="1"/>
    <col min="8940" max="8940" width="12.140625" customWidth="1"/>
    <col min="8941" max="8942" width="13" customWidth="1"/>
    <col min="8943" max="8943" width="11.85546875" customWidth="1"/>
    <col min="8944" max="8944" width="14.5703125" customWidth="1"/>
    <col min="8945" max="8945" width="13.7109375" customWidth="1"/>
    <col min="8946" max="8947" width="11.7109375" bestFit="1" customWidth="1"/>
    <col min="8948" max="8948" width="9.7109375" bestFit="1" customWidth="1"/>
    <col min="8949" max="8949" width="11.7109375" bestFit="1" customWidth="1"/>
    <col min="9192" max="9192" width="21.7109375" customWidth="1"/>
    <col min="9193" max="9193" width="16.85546875" customWidth="1"/>
    <col min="9194" max="9194" width="12" customWidth="1"/>
    <col min="9195" max="9195" width="11.5703125" customWidth="1"/>
    <col min="9196" max="9196" width="12.140625" customWidth="1"/>
    <col min="9197" max="9198" width="13" customWidth="1"/>
    <col min="9199" max="9199" width="11.85546875" customWidth="1"/>
    <col min="9200" max="9200" width="14.5703125" customWidth="1"/>
    <col min="9201" max="9201" width="13.7109375" customWidth="1"/>
    <col min="9202" max="9203" width="11.7109375" bestFit="1" customWidth="1"/>
    <col min="9204" max="9204" width="9.7109375" bestFit="1" customWidth="1"/>
    <col min="9205" max="9205" width="11.7109375" bestFit="1" customWidth="1"/>
    <col min="9448" max="9448" width="21.7109375" customWidth="1"/>
    <col min="9449" max="9449" width="16.85546875" customWidth="1"/>
    <col min="9450" max="9450" width="12" customWidth="1"/>
    <col min="9451" max="9451" width="11.5703125" customWidth="1"/>
    <col min="9452" max="9452" width="12.140625" customWidth="1"/>
    <col min="9453" max="9454" width="13" customWidth="1"/>
    <col min="9455" max="9455" width="11.85546875" customWidth="1"/>
    <col min="9456" max="9456" width="14.5703125" customWidth="1"/>
    <col min="9457" max="9457" width="13.7109375" customWidth="1"/>
    <col min="9458" max="9459" width="11.7109375" bestFit="1" customWidth="1"/>
    <col min="9460" max="9460" width="9.7109375" bestFit="1" customWidth="1"/>
    <col min="9461" max="9461" width="11.7109375" bestFit="1" customWidth="1"/>
    <col min="9704" max="9704" width="21.7109375" customWidth="1"/>
    <col min="9705" max="9705" width="16.85546875" customWidth="1"/>
    <col min="9706" max="9706" width="12" customWidth="1"/>
    <col min="9707" max="9707" width="11.5703125" customWidth="1"/>
    <col min="9708" max="9708" width="12.140625" customWidth="1"/>
    <col min="9709" max="9710" width="13" customWidth="1"/>
    <col min="9711" max="9711" width="11.85546875" customWidth="1"/>
    <col min="9712" max="9712" width="14.5703125" customWidth="1"/>
    <col min="9713" max="9713" width="13.7109375" customWidth="1"/>
    <col min="9714" max="9715" width="11.7109375" bestFit="1" customWidth="1"/>
    <col min="9716" max="9716" width="9.7109375" bestFit="1" customWidth="1"/>
    <col min="9717" max="9717" width="11.7109375" bestFit="1" customWidth="1"/>
    <col min="9960" max="9960" width="21.7109375" customWidth="1"/>
    <col min="9961" max="9961" width="16.85546875" customWidth="1"/>
    <col min="9962" max="9962" width="12" customWidth="1"/>
    <col min="9963" max="9963" width="11.5703125" customWidth="1"/>
    <col min="9964" max="9964" width="12.140625" customWidth="1"/>
    <col min="9965" max="9966" width="13" customWidth="1"/>
    <col min="9967" max="9967" width="11.85546875" customWidth="1"/>
    <col min="9968" max="9968" width="14.5703125" customWidth="1"/>
    <col min="9969" max="9969" width="13.7109375" customWidth="1"/>
    <col min="9970" max="9971" width="11.7109375" bestFit="1" customWidth="1"/>
    <col min="9972" max="9972" width="9.7109375" bestFit="1" customWidth="1"/>
    <col min="9973" max="9973" width="11.7109375" bestFit="1" customWidth="1"/>
    <col min="10216" max="10216" width="21.7109375" customWidth="1"/>
    <col min="10217" max="10217" width="16.85546875" customWidth="1"/>
    <col min="10218" max="10218" width="12" customWidth="1"/>
    <col min="10219" max="10219" width="11.5703125" customWidth="1"/>
    <col min="10220" max="10220" width="12.140625" customWidth="1"/>
    <col min="10221" max="10222" width="13" customWidth="1"/>
    <col min="10223" max="10223" width="11.85546875" customWidth="1"/>
    <col min="10224" max="10224" width="14.5703125" customWidth="1"/>
    <col min="10225" max="10225" width="13.7109375" customWidth="1"/>
    <col min="10226" max="10227" width="11.7109375" bestFit="1" customWidth="1"/>
    <col min="10228" max="10228" width="9.7109375" bestFit="1" customWidth="1"/>
    <col min="10229" max="10229" width="11.7109375" bestFit="1" customWidth="1"/>
    <col min="10472" max="10472" width="21.7109375" customWidth="1"/>
    <col min="10473" max="10473" width="16.85546875" customWidth="1"/>
    <col min="10474" max="10474" width="12" customWidth="1"/>
    <col min="10475" max="10475" width="11.5703125" customWidth="1"/>
    <col min="10476" max="10476" width="12.140625" customWidth="1"/>
    <col min="10477" max="10478" width="13" customWidth="1"/>
    <col min="10479" max="10479" width="11.85546875" customWidth="1"/>
    <col min="10480" max="10480" width="14.5703125" customWidth="1"/>
    <col min="10481" max="10481" width="13.7109375" customWidth="1"/>
    <col min="10482" max="10483" width="11.7109375" bestFit="1" customWidth="1"/>
    <col min="10484" max="10484" width="9.7109375" bestFit="1" customWidth="1"/>
    <col min="10485" max="10485" width="11.7109375" bestFit="1" customWidth="1"/>
    <col min="10728" max="10728" width="21.7109375" customWidth="1"/>
    <col min="10729" max="10729" width="16.85546875" customWidth="1"/>
    <col min="10730" max="10730" width="12" customWidth="1"/>
    <col min="10731" max="10731" width="11.5703125" customWidth="1"/>
    <col min="10732" max="10732" width="12.140625" customWidth="1"/>
    <col min="10733" max="10734" width="13" customWidth="1"/>
    <col min="10735" max="10735" width="11.85546875" customWidth="1"/>
    <col min="10736" max="10736" width="14.5703125" customWidth="1"/>
    <col min="10737" max="10737" width="13.7109375" customWidth="1"/>
    <col min="10738" max="10739" width="11.7109375" bestFit="1" customWidth="1"/>
    <col min="10740" max="10740" width="9.7109375" bestFit="1" customWidth="1"/>
    <col min="10741" max="10741" width="11.7109375" bestFit="1" customWidth="1"/>
    <col min="10984" max="10984" width="21.7109375" customWidth="1"/>
    <col min="10985" max="10985" width="16.85546875" customWidth="1"/>
    <col min="10986" max="10986" width="12" customWidth="1"/>
    <col min="10987" max="10987" width="11.5703125" customWidth="1"/>
    <col min="10988" max="10988" width="12.140625" customWidth="1"/>
    <col min="10989" max="10990" width="13" customWidth="1"/>
    <col min="10991" max="10991" width="11.85546875" customWidth="1"/>
    <col min="10992" max="10992" width="14.5703125" customWidth="1"/>
    <col min="10993" max="10993" width="13.7109375" customWidth="1"/>
    <col min="10994" max="10995" width="11.7109375" bestFit="1" customWidth="1"/>
    <col min="10996" max="10996" width="9.7109375" bestFit="1" customWidth="1"/>
    <col min="10997" max="10997" width="11.7109375" bestFit="1" customWidth="1"/>
    <col min="11240" max="11240" width="21.7109375" customWidth="1"/>
    <col min="11241" max="11241" width="16.85546875" customWidth="1"/>
    <col min="11242" max="11242" width="12" customWidth="1"/>
    <col min="11243" max="11243" width="11.5703125" customWidth="1"/>
    <col min="11244" max="11244" width="12.140625" customWidth="1"/>
    <col min="11245" max="11246" width="13" customWidth="1"/>
    <col min="11247" max="11247" width="11.85546875" customWidth="1"/>
    <col min="11248" max="11248" width="14.5703125" customWidth="1"/>
    <col min="11249" max="11249" width="13.7109375" customWidth="1"/>
    <col min="11250" max="11251" width="11.7109375" bestFit="1" customWidth="1"/>
    <col min="11252" max="11252" width="9.7109375" bestFit="1" customWidth="1"/>
    <col min="11253" max="11253" width="11.7109375" bestFit="1" customWidth="1"/>
    <col min="11496" max="11496" width="21.7109375" customWidth="1"/>
    <col min="11497" max="11497" width="16.85546875" customWidth="1"/>
    <col min="11498" max="11498" width="12" customWidth="1"/>
    <col min="11499" max="11499" width="11.5703125" customWidth="1"/>
    <col min="11500" max="11500" width="12.140625" customWidth="1"/>
    <col min="11501" max="11502" width="13" customWidth="1"/>
    <col min="11503" max="11503" width="11.85546875" customWidth="1"/>
    <col min="11504" max="11504" width="14.5703125" customWidth="1"/>
    <col min="11505" max="11505" width="13.7109375" customWidth="1"/>
    <col min="11506" max="11507" width="11.7109375" bestFit="1" customWidth="1"/>
    <col min="11508" max="11508" width="9.7109375" bestFit="1" customWidth="1"/>
    <col min="11509" max="11509" width="11.7109375" bestFit="1" customWidth="1"/>
    <col min="11752" max="11752" width="21.7109375" customWidth="1"/>
    <col min="11753" max="11753" width="16.85546875" customWidth="1"/>
    <col min="11754" max="11754" width="12" customWidth="1"/>
    <col min="11755" max="11755" width="11.5703125" customWidth="1"/>
    <col min="11756" max="11756" width="12.140625" customWidth="1"/>
    <col min="11757" max="11758" width="13" customWidth="1"/>
    <col min="11759" max="11759" width="11.85546875" customWidth="1"/>
    <col min="11760" max="11760" width="14.5703125" customWidth="1"/>
    <col min="11761" max="11761" width="13.7109375" customWidth="1"/>
    <col min="11762" max="11763" width="11.7109375" bestFit="1" customWidth="1"/>
    <col min="11764" max="11764" width="9.7109375" bestFit="1" customWidth="1"/>
    <col min="11765" max="11765" width="11.7109375" bestFit="1" customWidth="1"/>
    <col min="12008" max="12008" width="21.7109375" customWidth="1"/>
    <col min="12009" max="12009" width="16.85546875" customWidth="1"/>
    <col min="12010" max="12010" width="12" customWidth="1"/>
    <col min="12011" max="12011" width="11.5703125" customWidth="1"/>
    <col min="12012" max="12012" width="12.140625" customWidth="1"/>
    <col min="12013" max="12014" width="13" customWidth="1"/>
    <col min="12015" max="12015" width="11.85546875" customWidth="1"/>
    <col min="12016" max="12016" width="14.5703125" customWidth="1"/>
    <col min="12017" max="12017" width="13.7109375" customWidth="1"/>
    <col min="12018" max="12019" width="11.7109375" bestFit="1" customWidth="1"/>
    <col min="12020" max="12020" width="9.7109375" bestFit="1" customWidth="1"/>
    <col min="12021" max="12021" width="11.7109375" bestFit="1" customWidth="1"/>
    <col min="12264" max="12264" width="21.7109375" customWidth="1"/>
    <col min="12265" max="12265" width="16.85546875" customWidth="1"/>
    <col min="12266" max="12266" width="12" customWidth="1"/>
    <col min="12267" max="12267" width="11.5703125" customWidth="1"/>
    <col min="12268" max="12268" width="12.140625" customWidth="1"/>
    <col min="12269" max="12270" width="13" customWidth="1"/>
    <col min="12271" max="12271" width="11.85546875" customWidth="1"/>
    <col min="12272" max="12272" width="14.5703125" customWidth="1"/>
    <col min="12273" max="12273" width="13.7109375" customWidth="1"/>
    <col min="12274" max="12275" width="11.7109375" bestFit="1" customWidth="1"/>
    <col min="12276" max="12276" width="9.7109375" bestFit="1" customWidth="1"/>
    <col min="12277" max="12277" width="11.7109375" bestFit="1" customWidth="1"/>
    <col min="12520" max="12520" width="21.7109375" customWidth="1"/>
    <col min="12521" max="12521" width="16.85546875" customWidth="1"/>
    <col min="12522" max="12522" width="12" customWidth="1"/>
    <col min="12523" max="12523" width="11.5703125" customWidth="1"/>
    <col min="12524" max="12524" width="12.140625" customWidth="1"/>
    <col min="12525" max="12526" width="13" customWidth="1"/>
    <col min="12527" max="12527" width="11.85546875" customWidth="1"/>
    <col min="12528" max="12528" width="14.5703125" customWidth="1"/>
    <col min="12529" max="12529" width="13.7109375" customWidth="1"/>
    <col min="12530" max="12531" width="11.7109375" bestFit="1" customWidth="1"/>
    <col min="12532" max="12532" width="9.7109375" bestFit="1" customWidth="1"/>
    <col min="12533" max="12533" width="11.7109375" bestFit="1" customWidth="1"/>
    <col min="12776" max="12776" width="21.7109375" customWidth="1"/>
    <col min="12777" max="12777" width="16.85546875" customWidth="1"/>
    <col min="12778" max="12778" width="12" customWidth="1"/>
    <col min="12779" max="12779" width="11.5703125" customWidth="1"/>
    <col min="12780" max="12780" width="12.140625" customWidth="1"/>
    <col min="12781" max="12782" width="13" customWidth="1"/>
    <col min="12783" max="12783" width="11.85546875" customWidth="1"/>
    <col min="12784" max="12784" width="14.5703125" customWidth="1"/>
    <col min="12785" max="12785" width="13.7109375" customWidth="1"/>
    <col min="12786" max="12787" width="11.7109375" bestFit="1" customWidth="1"/>
    <col min="12788" max="12788" width="9.7109375" bestFit="1" customWidth="1"/>
    <col min="12789" max="12789" width="11.7109375" bestFit="1" customWidth="1"/>
    <col min="13032" max="13032" width="21.7109375" customWidth="1"/>
    <col min="13033" max="13033" width="16.85546875" customWidth="1"/>
    <col min="13034" max="13034" width="12" customWidth="1"/>
    <col min="13035" max="13035" width="11.5703125" customWidth="1"/>
    <col min="13036" max="13036" width="12.140625" customWidth="1"/>
    <col min="13037" max="13038" width="13" customWidth="1"/>
    <col min="13039" max="13039" width="11.85546875" customWidth="1"/>
    <col min="13040" max="13040" width="14.5703125" customWidth="1"/>
    <col min="13041" max="13041" width="13.7109375" customWidth="1"/>
    <col min="13042" max="13043" width="11.7109375" bestFit="1" customWidth="1"/>
    <col min="13044" max="13044" width="9.7109375" bestFit="1" customWidth="1"/>
    <col min="13045" max="13045" width="11.7109375" bestFit="1" customWidth="1"/>
    <col min="13288" max="13288" width="21.7109375" customWidth="1"/>
    <col min="13289" max="13289" width="16.85546875" customWidth="1"/>
    <col min="13290" max="13290" width="12" customWidth="1"/>
    <col min="13291" max="13291" width="11.5703125" customWidth="1"/>
    <col min="13292" max="13292" width="12.140625" customWidth="1"/>
    <col min="13293" max="13294" width="13" customWidth="1"/>
    <col min="13295" max="13295" width="11.85546875" customWidth="1"/>
    <col min="13296" max="13296" width="14.5703125" customWidth="1"/>
    <col min="13297" max="13297" width="13.7109375" customWidth="1"/>
    <col min="13298" max="13299" width="11.7109375" bestFit="1" customWidth="1"/>
    <col min="13300" max="13300" width="9.7109375" bestFit="1" customWidth="1"/>
    <col min="13301" max="13301" width="11.7109375" bestFit="1" customWidth="1"/>
    <col min="13544" max="13544" width="21.7109375" customWidth="1"/>
    <col min="13545" max="13545" width="16.85546875" customWidth="1"/>
    <col min="13546" max="13546" width="12" customWidth="1"/>
    <col min="13547" max="13547" width="11.5703125" customWidth="1"/>
    <col min="13548" max="13548" width="12.140625" customWidth="1"/>
    <col min="13549" max="13550" width="13" customWidth="1"/>
    <col min="13551" max="13551" width="11.85546875" customWidth="1"/>
    <col min="13552" max="13552" width="14.5703125" customWidth="1"/>
    <col min="13553" max="13553" width="13.7109375" customWidth="1"/>
    <col min="13554" max="13555" width="11.7109375" bestFit="1" customWidth="1"/>
    <col min="13556" max="13556" width="9.7109375" bestFit="1" customWidth="1"/>
    <col min="13557" max="13557" width="11.7109375" bestFit="1" customWidth="1"/>
    <col min="13800" max="13800" width="21.7109375" customWidth="1"/>
    <col min="13801" max="13801" width="16.85546875" customWidth="1"/>
    <col min="13802" max="13802" width="12" customWidth="1"/>
    <col min="13803" max="13803" width="11.5703125" customWidth="1"/>
    <col min="13804" max="13804" width="12.140625" customWidth="1"/>
    <col min="13805" max="13806" width="13" customWidth="1"/>
    <col min="13807" max="13807" width="11.85546875" customWidth="1"/>
    <col min="13808" max="13808" width="14.5703125" customWidth="1"/>
    <col min="13809" max="13809" width="13.7109375" customWidth="1"/>
    <col min="13810" max="13811" width="11.7109375" bestFit="1" customWidth="1"/>
    <col min="13812" max="13812" width="9.7109375" bestFit="1" customWidth="1"/>
    <col min="13813" max="13813" width="11.7109375" bestFit="1" customWidth="1"/>
    <col min="14056" max="14056" width="21.7109375" customWidth="1"/>
    <col min="14057" max="14057" width="16.85546875" customWidth="1"/>
    <col min="14058" max="14058" width="12" customWidth="1"/>
    <col min="14059" max="14059" width="11.5703125" customWidth="1"/>
    <col min="14060" max="14060" width="12.140625" customWidth="1"/>
    <col min="14061" max="14062" width="13" customWidth="1"/>
    <col min="14063" max="14063" width="11.85546875" customWidth="1"/>
    <col min="14064" max="14064" width="14.5703125" customWidth="1"/>
    <col min="14065" max="14065" width="13.7109375" customWidth="1"/>
    <col min="14066" max="14067" width="11.7109375" bestFit="1" customWidth="1"/>
    <col min="14068" max="14068" width="9.7109375" bestFit="1" customWidth="1"/>
    <col min="14069" max="14069" width="11.7109375" bestFit="1" customWidth="1"/>
    <col min="14312" max="14312" width="21.7109375" customWidth="1"/>
    <col min="14313" max="14313" width="16.85546875" customWidth="1"/>
    <col min="14314" max="14314" width="12" customWidth="1"/>
    <col min="14315" max="14315" width="11.5703125" customWidth="1"/>
    <col min="14316" max="14316" width="12.140625" customWidth="1"/>
    <col min="14317" max="14318" width="13" customWidth="1"/>
    <col min="14319" max="14319" width="11.85546875" customWidth="1"/>
    <col min="14320" max="14320" width="14.5703125" customWidth="1"/>
    <col min="14321" max="14321" width="13.7109375" customWidth="1"/>
    <col min="14322" max="14323" width="11.7109375" bestFit="1" customWidth="1"/>
    <col min="14324" max="14324" width="9.7109375" bestFit="1" customWidth="1"/>
    <col min="14325" max="14325" width="11.7109375" bestFit="1" customWidth="1"/>
    <col min="14568" max="14568" width="21.7109375" customWidth="1"/>
    <col min="14569" max="14569" width="16.85546875" customWidth="1"/>
    <col min="14570" max="14570" width="12" customWidth="1"/>
    <col min="14571" max="14571" width="11.5703125" customWidth="1"/>
    <col min="14572" max="14572" width="12.140625" customWidth="1"/>
    <col min="14573" max="14574" width="13" customWidth="1"/>
    <col min="14575" max="14575" width="11.85546875" customWidth="1"/>
    <col min="14576" max="14576" width="14.5703125" customWidth="1"/>
    <col min="14577" max="14577" width="13.7109375" customWidth="1"/>
    <col min="14578" max="14579" width="11.7109375" bestFit="1" customWidth="1"/>
    <col min="14580" max="14580" width="9.7109375" bestFit="1" customWidth="1"/>
    <col min="14581" max="14581" width="11.7109375" bestFit="1" customWidth="1"/>
    <col min="14824" max="14824" width="21.7109375" customWidth="1"/>
    <col min="14825" max="14825" width="16.85546875" customWidth="1"/>
    <col min="14826" max="14826" width="12" customWidth="1"/>
    <col min="14827" max="14827" width="11.5703125" customWidth="1"/>
    <col min="14828" max="14828" width="12.140625" customWidth="1"/>
    <col min="14829" max="14830" width="13" customWidth="1"/>
    <col min="14831" max="14831" width="11.85546875" customWidth="1"/>
    <col min="14832" max="14832" width="14.5703125" customWidth="1"/>
    <col min="14833" max="14833" width="13.7109375" customWidth="1"/>
    <col min="14834" max="14835" width="11.7109375" bestFit="1" customWidth="1"/>
    <col min="14836" max="14836" width="9.7109375" bestFit="1" customWidth="1"/>
    <col min="14837" max="14837" width="11.7109375" bestFit="1" customWidth="1"/>
    <col min="15080" max="15080" width="21.7109375" customWidth="1"/>
    <col min="15081" max="15081" width="16.85546875" customWidth="1"/>
    <col min="15082" max="15082" width="12" customWidth="1"/>
    <col min="15083" max="15083" width="11.5703125" customWidth="1"/>
    <col min="15084" max="15084" width="12.140625" customWidth="1"/>
    <col min="15085" max="15086" width="13" customWidth="1"/>
    <col min="15087" max="15087" width="11.85546875" customWidth="1"/>
    <col min="15088" max="15088" width="14.5703125" customWidth="1"/>
    <col min="15089" max="15089" width="13.7109375" customWidth="1"/>
    <col min="15090" max="15091" width="11.7109375" bestFit="1" customWidth="1"/>
    <col min="15092" max="15092" width="9.7109375" bestFit="1" customWidth="1"/>
    <col min="15093" max="15093" width="11.7109375" bestFit="1" customWidth="1"/>
    <col min="15336" max="15336" width="21.7109375" customWidth="1"/>
    <col min="15337" max="15337" width="16.85546875" customWidth="1"/>
    <col min="15338" max="15338" width="12" customWidth="1"/>
    <col min="15339" max="15339" width="11.5703125" customWidth="1"/>
    <col min="15340" max="15340" width="12.140625" customWidth="1"/>
    <col min="15341" max="15342" width="13" customWidth="1"/>
    <col min="15343" max="15343" width="11.85546875" customWidth="1"/>
    <col min="15344" max="15344" width="14.5703125" customWidth="1"/>
    <col min="15345" max="15345" width="13.7109375" customWidth="1"/>
    <col min="15346" max="15347" width="11.7109375" bestFit="1" customWidth="1"/>
    <col min="15348" max="15348" width="9.7109375" bestFit="1" customWidth="1"/>
    <col min="15349" max="15349" width="11.7109375" bestFit="1" customWidth="1"/>
    <col min="15592" max="15592" width="21.7109375" customWidth="1"/>
    <col min="15593" max="15593" width="16.85546875" customWidth="1"/>
    <col min="15594" max="15594" width="12" customWidth="1"/>
    <col min="15595" max="15595" width="11.5703125" customWidth="1"/>
    <col min="15596" max="15596" width="12.140625" customWidth="1"/>
    <col min="15597" max="15598" width="13" customWidth="1"/>
    <col min="15599" max="15599" width="11.85546875" customWidth="1"/>
    <col min="15600" max="15600" width="14.5703125" customWidth="1"/>
    <col min="15601" max="15601" width="13.7109375" customWidth="1"/>
    <col min="15602" max="15603" width="11.7109375" bestFit="1" customWidth="1"/>
    <col min="15604" max="15604" width="9.7109375" bestFit="1" customWidth="1"/>
    <col min="15605" max="15605" width="11.7109375" bestFit="1" customWidth="1"/>
    <col min="15848" max="15848" width="21.7109375" customWidth="1"/>
    <col min="15849" max="15849" width="16.85546875" customWidth="1"/>
    <col min="15850" max="15850" width="12" customWidth="1"/>
    <col min="15851" max="15851" width="11.5703125" customWidth="1"/>
    <col min="15852" max="15852" width="12.140625" customWidth="1"/>
    <col min="15853" max="15854" width="13" customWidth="1"/>
    <col min="15855" max="15855" width="11.85546875" customWidth="1"/>
    <col min="15856" max="15856" width="14.5703125" customWidth="1"/>
    <col min="15857" max="15857" width="13.7109375" customWidth="1"/>
    <col min="15858" max="15859" width="11.7109375" bestFit="1" customWidth="1"/>
    <col min="15860" max="15860" width="9.7109375" bestFit="1" customWidth="1"/>
    <col min="15861" max="15861" width="11.7109375" bestFit="1" customWidth="1"/>
    <col min="16104" max="16104" width="21.7109375" customWidth="1"/>
    <col min="16105" max="16105" width="16.85546875" customWidth="1"/>
    <col min="16106" max="16106" width="12" customWidth="1"/>
    <col min="16107" max="16107" width="11.5703125" customWidth="1"/>
    <col min="16108" max="16108" width="12.140625" customWidth="1"/>
    <col min="16109" max="16110" width="13" customWidth="1"/>
    <col min="16111" max="16111" width="11.85546875" customWidth="1"/>
    <col min="16112" max="16112" width="14.5703125" customWidth="1"/>
    <col min="16113" max="16113" width="13.7109375" customWidth="1"/>
    <col min="16114" max="16115" width="11.7109375" bestFit="1" customWidth="1"/>
    <col min="16116" max="16116" width="9.7109375" bestFit="1" customWidth="1"/>
    <col min="16117" max="16117" width="11.7109375" bestFit="1" customWidth="1"/>
  </cols>
  <sheetData>
    <row r="1" spans="1:10" ht="15.75" x14ac:dyDescent="0.25">
      <c r="A1" s="84" t="s">
        <v>18</v>
      </c>
      <c r="D1" s="21"/>
      <c r="E1" s="21"/>
      <c r="F1" s="21"/>
      <c r="G1" s="24"/>
      <c r="H1" s="25"/>
    </row>
    <row r="2" spans="1:10" ht="15.75" x14ac:dyDescent="0.25">
      <c r="D2" s="191" t="s">
        <v>64</v>
      </c>
      <c r="E2" s="191"/>
      <c r="F2" s="191"/>
      <c r="G2" s="191"/>
      <c r="H2" s="26"/>
    </row>
    <row r="3" spans="1:10" x14ac:dyDescent="0.25">
      <c r="D3" s="236"/>
      <c r="E3" s="236"/>
      <c r="F3" s="236"/>
      <c r="G3" s="27"/>
      <c r="H3" s="27"/>
      <c r="I3" s="236"/>
      <c r="J3" s="236"/>
    </row>
    <row r="4" spans="1:10" x14ac:dyDescent="0.25">
      <c r="B4" s="437" t="s">
        <v>92</v>
      </c>
      <c r="C4" s="437"/>
      <c r="D4" s="437"/>
      <c r="E4" s="437"/>
      <c r="F4" s="437"/>
      <c r="G4" s="437"/>
      <c r="H4" s="437"/>
      <c r="I4" s="21"/>
      <c r="J4" s="21"/>
    </row>
    <row r="5" spans="1:10" x14ac:dyDescent="0.25">
      <c r="B5" s="236"/>
      <c r="C5" s="236" t="s">
        <v>17</v>
      </c>
      <c r="D5" s="236"/>
      <c r="E5" s="236" t="s">
        <v>19</v>
      </c>
      <c r="F5" s="236"/>
      <c r="G5" s="236" t="s">
        <v>41</v>
      </c>
      <c r="H5" s="236"/>
      <c r="I5" s="67" t="s">
        <v>20</v>
      </c>
      <c r="J5" s="67"/>
    </row>
    <row r="6" spans="1:10" s="12" customFormat="1" x14ac:dyDescent="0.25">
      <c r="A6" s="237">
        <v>43831</v>
      </c>
      <c r="B6" s="236"/>
      <c r="C6" s="256">
        <v>510510</v>
      </c>
      <c r="D6" s="257"/>
      <c r="E6" s="257">
        <v>0</v>
      </c>
      <c r="F6" s="257"/>
      <c r="G6" s="257">
        <v>0</v>
      </c>
      <c r="H6" s="258"/>
      <c r="I6" s="66">
        <f t="shared" ref="I6:I12" si="0">C6+E6+G6</f>
        <v>510510</v>
      </c>
      <c r="J6" s="66"/>
    </row>
    <row r="7" spans="1:10" s="12" customFormat="1" x14ac:dyDescent="0.25">
      <c r="A7" s="237">
        <v>43862</v>
      </c>
      <c r="B7" s="236"/>
      <c r="C7" s="256">
        <v>510510</v>
      </c>
      <c r="D7" s="257"/>
      <c r="E7" s="257">
        <v>0</v>
      </c>
      <c r="F7" s="257"/>
      <c r="G7" s="257">
        <v>0</v>
      </c>
      <c r="H7" s="258"/>
      <c r="I7" s="66">
        <f t="shared" si="0"/>
        <v>510510</v>
      </c>
      <c r="J7" s="66"/>
    </row>
    <row r="8" spans="1:10" s="12" customFormat="1" x14ac:dyDescent="0.25">
      <c r="A8" s="237">
        <v>43891</v>
      </c>
      <c r="B8" s="236"/>
      <c r="C8" s="259">
        <v>510510</v>
      </c>
      <c r="D8" s="260"/>
      <c r="E8" s="261">
        <v>0</v>
      </c>
      <c r="F8" s="261"/>
      <c r="G8" s="261">
        <v>0</v>
      </c>
      <c r="H8" s="260"/>
      <c r="I8" s="66">
        <f t="shared" si="0"/>
        <v>510510</v>
      </c>
      <c r="J8" s="66"/>
    </row>
    <row r="9" spans="1:10" s="235" customFormat="1" x14ac:dyDescent="0.25">
      <c r="A9" s="262" t="s">
        <v>91</v>
      </c>
      <c r="B9" s="236"/>
      <c r="C9" s="232">
        <f>C6+C7+C8</f>
        <v>1531530</v>
      </c>
      <c r="D9" s="232"/>
      <c r="E9" s="232">
        <v>0</v>
      </c>
      <c r="F9" s="232"/>
      <c r="G9" s="232">
        <v>0</v>
      </c>
      <c r="H9" s="232"/>
      <c r="I9" s="66">
        <f t="shared" si="0"/>
        <v>1531530</v>
      </c>
      <c r="J9" s="66"/>
    </row>
    <row r="10" spans="1:10" x14ac:dyDescent="0.25">
      <c r="A10" s="237">
        <v>43922</v>
      </c>
      <c r="B10" s="236"/>
      <c r="C10" s="232">
        <v>510510</v>
      </c>
      <c r="D10" s="68"/>
      <c r="E10" s="232">
        <v>0</v>
      </c>
      <c r="F10" s="232"/>
      <c r="G10" s="232">
        <v>0</v>
      </c>
      <c r="H10" s="68"/>
      <c r="I10" s="66">
        <f t="shared" si="0"/>
        <v>510510</v>
      </c>
      <c r="J10" s="66"/>
    </row>
    <row r="11" spans="1:10" x14ac:dyDescent="0.25">
      <c r="A11" s="262"/>
      <c r="B11" s="312"/>
      <c r="C11" s="232">
        <v>99297</v>
      </c>
      <c r="D11" s="68"/>
      <c r="E11" s="232"/>
      <c r="F11" s="232"/>
      <c r="G11" s="232"/>
      <c r="H11" s="68"/>
      <c r="I11" s="66">
        <f t="shared" si="0"/>
        <v>99297</v>
      </c>
      <c r="J11" s="66"/>
    </row>
    <row r="12" spans="1:10" x14ac:dyDescent="0.25">
      <c r="A12" s="262" t="s">
        <v>29</v>
      </c>
      <c r="B12" s="312"/>
      <c r="C12" s="232">
        <v>627198</v>
      </c>
      <c r="D12" s="68"/>
      <c r="E12" s="232">
        <v>0</v>
      </c>
      <c r="F12" s="232"/>
      <c r="G12" s="232">
        <v>0</v>
      </c>
      <c r="H12" s="68"/>
      <c r="I12" s="66">
        <f t="shared" si="0"/>
        <v>627198</v>
      </c>
      <c r="J12" s="66"/>
    </row>
    <row r="13" spans="1:10" x14ac:dyDescent="0.25">
      <c r="A13" s="262" t="s">
        <v>20</v>
      </c>
      <c r="B13" s="314"/>
      <c r="C13" s="232">
        <f>C9+C10+C11+C12</f>
        <v>2768535</v>
      </c>
      <c r="D13" s="68"/>
      <c r="E13" s="232">
        <v>0</v>
      </c>
      <c r="F13" s="232"/>
      <c r="G13" s="232">
        <v>0</v>
      </c>
      <c r="H13" s="68"/>
      <c r="I13" s="66">
        <f>I9+I10+I11+I12</f>
        <v>2768535</v>
      </c>
      <c r="J13" s="66"/>
    </row>
    <row r="14" spans="1:10" x14ac:dyDescent="0.25">
      <c r="A14" s="262" t="s">
        <v>128</v>
      </c>
      <c r="B14" s="314"/>
      <c r="C14" s="232">
        <v>2512158</v>
      </c>
      <c r="D14" s="68"/>
      <c r="E14" s="232">
        <v>0</v>
      </c>
      <c r="F14" s="232"/>
      <c r="G14" s="232">
        <v>0</v>
      </c>
      <c r="H14" s="68"/>
      <c r="I14" s="66">
        <f>C14+E14+G14</f>
        <v>2512158</v>
      </c>
      <c r="J14" s="66"/>
    </row>
    <row r="15" spans="1:10" x14ac:dyDescent="0.25">
      <c r="A15" s="262" t="s">
        <v>126</v>
      </c>
      <c r="B15" s="316"/>
      <c r="C15" s="232">
        <f>C13+C14</f>
        <v>5280693</v>
      </c>
      <c r="D15" s="68"/>
      <c r="E15" s="232">
        <v>0</v>
      </c>
      <c r="F15" s="232"/>
      <c r="G15" s="232">
        <v>0</v>
      </c>
      <c r="H15" s="68"/>
      <c r="I15" s="66">
        <f>C15+E15+G15</f>
        <v>5280693</v>
      </c>
      <c r="J15" s="66"/>
    </row>
    <row r="16" spans="1:10" ht="15.75" thickBot="1" x14ac:dyDescent="0.3">
      <c r="A16" s="262"/>
      <c r="B16" s="316"/>
      <c r="C16" s="232"/>
      <c r="D16" s="68"/>
      <c r="E16" s="232"/>
      <c r="F16" s="232"/>
      <c r="G16" s="232"/>
      <c r="H16" s="68"/>
      <c r="I16" s="66"/>
      <c r="J16" s="66"/>
    </row>
    <row r="17" spans="1:10" ht="15.75" thickBot="1" x14ac:dyDescent="0.3">
      <c r="A17" s="28" t="s">
        <v>127</v>
      </c>
      <c r="B17" s="443" t="s">
        <v>17</v>
      </c>
      <c r="C17" s="444"/>
      <c r="D17" s="443" t="s">
        <v>15</v>
      </c>
      <c r="E17" s="444"/>
      <c r="F17" s="443" t="s">
        <v>42</v>
      </c>
      <c r="G17" s="444"/>
      <c r="H17" s="443" t="s">
        <v>20</v>
      </c>
      <c r="I17" s="445"/>
      <c r="J17" s="263" t="s">
        <v>90</v>
      </c>
    </row>
    <row r="18" spans="1:10" x14ac:dyDescent="0.25">
      <c r="A18" s="29"/>
      <c r="B18" s="30" t="s">
        <v>21</v>
      </c>
      <c r="C18" s="30" t="s">
        <v>22</v>
      </c>
      <c r="D18" s="30" t="s">
        <v>21</v>
      </c>
      <c r="E18" s="30" t="s">
        <v>22</v>
      </c>
      <c r="F18" s="30" t="s">
        <v>21</v>
      </c>
      <c r="G18" s="30" t="s">
        <v>22</v>
      </c>
      <c r="H18" s="30" t="s">
        <v>21</v>
      </c>
      <c r="I18" s="92" t="s">
        <v>22</v>
      </c>
      <c r="J18" s="264"/>
    </row>
    <row r="19" spans="1:10" x14ac:dyDescent="0.25">
      <c r="A19" s="31" t="s">
        <v>23</v>
      </c>
      <c r="B19" s="22"/>
      <c r="C19" s="22">
        <v>462825</v>
      </c>
      <c r="D19" s="22">
        <v>0</v>
      </c>
      <c r="E19" s="22">
        <v>0</v>
      </c>
      <c r="F19" s="22">
        <v>0</v>
      </c>
      <c r="G19" s="22">
        <v>0</v>
      </c>
      <c r="H19" s="36">
        <f t="shared" ref="H19:I21" si="1">B19+D19+F19</f>
        <v>0</v>
      </c>
      <c r="I19" s="93">
        <f t="shared" si="1"/>
        <v>462825</v>
      </c>
      <c r="J19" s="244">
        <v>440385</v>
      </c>
    </row>
    <row r="20" spans="1:10" x14ac:dyDescent="0.25">
      <c r="A20" s="31" t="s">
        <v>24</v>
      </c>
      <c r="B20" s="128"/>
      <c r="C20" s="22">
        <v>420750</v>
      </c>
      <c r="D20" s="22">
        <v>0</v>
      </c>
      <c r="E20" s="22">
        <v>0</v>
      </c>
      <c r="F20" s="22">
        <v>0</v>
      </c>
      <c r="G20" s="22">
        <v>0</v>
      </c>
      <c r="H20" s="36">
        <v>0</v>
      </c>
      <c r="I20" s="93">
        <f t="shared" si="1"/>
        <v>420750</v>
      </c>
      <c r="J20" s="244">
        <v>462825</v>
      </c>
    </row>
    <row r="21" spans="1:10" x14ac:dyDescent="0.25">
      <c r="A21" s="31" t="s">
        <v>25</v>
      </c>
      <c r="B21" s="22"/>
      <c r="C21" s="22">
        <v>442629</v>
      </c>
      <c r="D21" s="22">
        <v>0</v>
      </c>
      <c r="E21" s="22">
        <v>0</v>
      </c>
      <c r="F21" s="22">
        <v>0</v>
      </c>
      <c r="G21" s="22">
        <v>0</v>
      </c>
      <c r="H21" s="36">
        <v>0</v>
      </c>
      <c r="I21" s="93">
        <f t="shared" si="1"/>
        <v>442629</v>
      </c>
      <c r="J21" s="244">
        <v>420750</v>
      </c>
    </row>
    <row r="22" spans="1:10" x14ac:dyDescent="0.25">
      <c r="A22" s="33" t="s">
        <v>27</v>
      </c>
      <c r="B22" s="34">
        <f>SUM(B19:B21)</f>
        <v>0</v>
      </c>
      <c r="C22" s="34">
        <f t="shared" ref="C22:I22" si="2">C19+C20+C21</f>
        <v>1326204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v>0</v>
      </c>
      <c r="H22" s="34">
        <f t="shared" si="2"/>
        <v>0</v>
      </c>
      <c r="I22" s="93">
        <f t="shared" si="2"/>
        <v>1326204</v>
      </c>
      <c r="J22" s="246">
        <f>SUM(J19:J21)</f>
        <v>1323960</v>
      </c>
    </row>
    <row r="23" spans="1:10" x14ac:dyDescent="0.25">
      <c r="A23" s="180" t="s">
        <v>47</v>
      </c>
      <c r="B23" s="115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115">
        <f>B23+D23+F23</f>
        <v>0</v>
      </c>
      <c r="I23" s="183">
        <f>C23+E23+G23</f>
        <v>0</v>
      </c>
      <c r="J23" s="265">
        <v>0</v>
      </c>
    </row>
    <row r="24" spans="1:10" x14ac:dyDescent="0.25">
      <c r="A24" s="180" t="s">
        <v>20</v>
      </c>
      <c r="B24" s="115">
        <f>B22+B23</f>
        <v>0</v>
      </c>
      <c r="C24" s="182">
        <f>C22+C23</f>
        <v>1326204</v>
      </c>
      <c r="D24" s="182">
        <v>0</v>
      </c>
      <c r="E24" s="182">
        <f>E22+E23</f>
        <v>0</v>
      </c>
      <c r="F24" s="182">
        <v>0</v>
      </c>
      <c r="G24" s="182">
        <f>G22+G23</f>
        <v>0</v>
      </c>
      <c r="H24" s="115"/>
      <c r="I24" s="183">
        <f>I22+I23</f>
        <v>1326204</v>
      </c>
      <c r="J24" s="265"/>
    </row>
    <row r="25" spans="1:10" x14ac:dyDescent="0.25">
      <c r="A25" s="31" t="s">
        <v>28</v>
      </c>
      <c r="B25" s="22"/>
      <c r="C25" s="22">
        <v>549780</v>
      </c>
      <c r="D25" s="22">
        <v>0</v>
      </c>
      <c r="E25" s="22">
        <v>0</v>
      </c>
      <c r="F25" s="22">
        <v>0</v>
      </c>
      <c r="G25" s="22">
        <v>0</v>
      </c>
      <c r="H25" s="36"/>
      <c r="I25" s="93">
        <f>C25+E25+G25</f>
        <v>549780</v>
      </c>
      <c r="J25" s="244">
        <v>442629</v>
      </c>
    </row>
    <row r="26" spans="1:10" x14ac:dyDescent="0.25">
      <c r="A26" s="31" t="s">
        <v>29</v>
      </c>
      <c r="B26" s="51"/>
      <c r="C26" s="22">
        <v>559878</v>
      </c>
      <c r="D26" s="22">
        <v>0</v>
      </c>
      <c r="E26" s="22">
        <v>0</v>
      </c>
      <c r="F26" s="22">
        <v>0</v>
      </c>
      <c r="G26" s="22">
        <v>0</v>
      </c>
      <c r="H26" s="36"/>
      <c r="I26" s="93">
        <f>C26+E26+G26</f>
        <v>559878</v>
      </c>
      <c r="J26" s="244">
        <v>549780</v>
      </c>
    </row>
    <row r="27" spans="1:10" x14ac:dyDescent="0.25">
      <c r="A27" s="31" t="s">
        <v>30</v>
      </c>
      <c r="B27" s="36"/>
      <c r="C27" s="22">
        <v>559317</v>
      </c>
      <c r="D27" s="22">
        <v>0</v>
      </c>
      <c r="E27" s="22">
        <v>0</v>
      </c>
      <c r="F27" s="22">
        <v>0</v>
      </c>
      <c r="G27" s="22">
        <v>0</v>
      </c>
      <c r="H27" s="36"/>
      <c r="I27" s="93">
        <f>C27+E27+G27</f>
        <v>559317</v>
      </c>
      <c r="J27" s="244">
        <v>559878</v>
      </c>
    </row>
    <row r="28" spans="1:10" s="39" customFormat="1" x14ac:dyDescent="0.25">
      <c r="A28" s="104" t="s">
        <v>31</v>
      </c>
      <c r="B28" s="105">
        <f t="shared" ref="B28:J28" si="3">SUM(B25:B27)</f>
        <v>0</v>
      </c>
      <c r="C28" s="105">
        <f t="shared" si="3"/>
        <v>1668975</v>
      </c>
      <c r="D28" s="105">
        <f t="shared" si="3"/>
        <v>0</v>
      </c>
      <c r="E28" s="105">
        <f t="shared" si="3"/>
        <v>0</v>
      </c>
      <c r="F28" s="105">
        <f t="shared" si="3"/>
        <v>0</v>
      </c>
      <c r="G28" s="105">
        <f t="shared" si="3"/>
        <v>0</v>
      </c>
      <c r="H28" s="105">
        <f t="shared" si="3"/>
        <v>0</v>
      </c>
      <c r="I28" s="183">
        <f t="shared" si="3"/>
        <v>1668975</v>
      </c>
      <c r="J28" s="266">
        <f t="shared" si="3"/>
        <v>1552287</v>
      </c>
    </row>
    <row r="29" spans="1:10" s="39" customFormat="1" x14ac:dyDescent="0.25">
      <c r="A29" s="180" t="s">
        <v>55</v>
      </c>
      <c r="B29" s="105"/>
      <c r="C29" s="105"/>
      <c r="D29" s="105"/>
      <c r="E29" s="105"/>
      <c r="F29" s="105"/>
      <c r="G29" s="105"/>
      <c r="H29" s="105"/>
      <c r="I29" s="183"/>
      <c r="J29" s="266"/>
    </row>
    <row r="30" spans="1:10" s="39" customFormat="1" x14ac:dyDescent="0.25">
      <c r="A30" s="180" t="s">
        <v>20</v>
      </c>
      <c r="B30" s="105"/>
      <c r="C30" s="105">
        <f t="shared" ref="C30:I30" si="4">C24+C28+C29</f>
        <v>2995179</v>
      </c>
      <c r="D30" s="105">
        <f t="shared" si="4"/>
        <v>0</v>
      </c>
      <c r="E30" s="105">
        <f t="shared" si="4"/>
        <v>0</v>
      </c>
      <c r="F30" s="105">
        <f t="shared" si="4"/>
        <v>0</v>
      </c>
      <c r="G30" s="105">
        <f t="shared" si="4"/>
        <v>0</v>
      </c>
      <c r="H30" s="105">
        <f t="shared" si="4"/>
        <v>0</v>
      </c>
      <c r="I30" s="185">
        <f t="shared" si="4"/>
        <v>2995179</v>
      </c>
      <c r="J30" s="266">
        <f>J22+J28</f>
        <v>2876247</v>
      </c>
    </row>
    <row r="31" spans="1:10" x14ac:dyDescent="0.25">
      <c r="A31" s="31" t="s">
        <v>32</v>
      </c>
      <c r="B31" s="22"/>
      <c r="C31" s="37"/>
      <c r="D31" s="22"/>
      <c r="E31" s="37"/>
      <c r="F31" s="22"/>
      <c r="G31" s="22"/>
      <c r="H31" s="36"/>
      <c r="I31" s="100"/>
      <c r="J31" s="244"/>
    </row>
    <row r="32" spans="1:10" x14ac:dyDescent="0.25">
      <c r="A32" s="31" t="s">
        <v>33</v>
      </c>
      <c r="B32" s="128"/>
      <c r="C32" s="22"/>
      <c r="D32" s="22"/>
      <c r="E32" s="22"/>
      <c r="F32" s="22"/>
      <c r="G32" s="22"/>
      <c r="H32" s="36"/>
      <c r="I32" s="100"/>
      <c r="J32" s="244"/>
    </row>
    <row r="33" spans="1:10" x14ac:dyDescent="0.25">
      <c r="A33" s="31" t="s">
        <v>34</v>
      </c>
      <c r="B33" s="22"/>
      <c r="C33" s="22"/>
      <c r="D33" s="22"/>
      <c r="E33" s="22"/>
      <c r="F33" s="22"/>
      <c r="G33" s="22"/>
      <c r="H33" s="36"/>
      <c r="I33" s="100"/>
      <c r="J33" s="244"/>
    </row>
    <row r="34" spans="1:10" s="322" customFormat="1" x14ac:dyDescent="0.25">
      <c r="A34" s="317" t="s">
        <v>50</v>
      </c>
      <c r="B34" s="318"/>
      <c r="C34" s="318"/>
      <c r="D34" s="318"/>
      <c r="E34" s="318"/>
      <c r="F34" s="318"/>
      <c r="G34" s="318"/>
      <c r="H34" s="319"/>
      <c r="I34" s="320">
        <f>C34+E34+G34</f>
        <v>0</v>
      </c>
      <c r="J34" s="321"/>
    </row>
    <row r="35" spans="1:10" x14ac:dyDescent="0.25">
      <c r="A35" s="104" t="s">
        <v>35</v>
      </c>
      <c r="B35" s="105">
        <f>SUM(B31:B34)</f>
        <v>0</v>
      </c>
      <c r="C35" s="105">
        <f>SUM(C31:C34)</f>
        <v>0</v>
      </c>
      <c r="D35" s="105">
        <f>SUM(D31:D33)+D34</f>
        <v>0</v>
      </c>
      <c r="E35" s="105">
        <f>SUM(E31:E34)</f>
        <v>0</v>
      </c>
      <c r="F35" s="105">
        <f>SUM(F31:F33)+F34</f>
        <v>0</v>
      </c>
      <c r="G35" s="105">
        <f>SUM(G31:G34)</f>
        <v>0</v>
      </c>
      <c r="H35" s="105"/>
      <c r="I35" s="185">
        <f>SUM(I31:I34)</f>
        <v>0</v>
      </c>
      <c r="J35" s="251">
        <f>SUM(J31:J34)</f>
        <v>0</v>
      </c>
    </row>
    <row r="36" spans="1:10" s="197" customFormat="1" x14ac:dyDescent="0.25">
      <c r="A36" s="104" t="s">
        <v>57</v>
      </c>
      <c r="B36" s="105">
        <f>B28+B35</f>
        <v>0</v>
      </c>
      <c r="C36" s="105">
        <f>C30+C35</f>
        <v>2995179</v>
      </c>
      <c r="D36" s="105">
        <f>D30+D34+D35</f>
        <v>0</v>
      </c>
      <c r="E36" s="105">
        <f>E30+E34+E35</f>
        <v>0</v>
      </c>
      <c r="F36" s="105">
        <f>F30+F34+F35</f>
        <v>0</v>
      </c>
      <c r="G36" s="105">
        <f>G30+G34+G35</f>
        <v>0</v>
      </c>
      <c r="H36" s="105">
        <f>H30+H34+H35</f>
        <v>0</v>
      </c>
      <c r="I36" s="185">
        <f>C36+E36+G36</f>
        <v>2995179</v>
      </c>
      <c r="J36" s="251">
        <f>J22+J28+J35</f>
        <v>2876247</v>
      </c>
    </row>
    <row r="37" spans="1:10" x14ac:dyDescent="0.25">
      <c r="A37" s="31" t="s">
        <v>36</v>
      </c>
      <c r="B37" s="22"/>
      <c r="C37" s="22"/>
      <c r="D37" s="22"/>
      <c r="E37" s="22"/>
      <c r="F37" s="22"/>
      <c r="G37" s="22"/>
      <c r="H37" s="32"/>
      <c r="I37" s="100"/>
      <c r="J37" s="244"/>
    </row>
    <row r="38" spans="1:10" x14ac:dyDescent="0.25">
      <c r="A38" s="31" t="s">
        <v>37</v>
      </c>
      <c r="B38" s="22"/>
      <c r="C38" s="128"/>
      <c r="D38" s="22"/>
      <c r="E38" s="22"/>
      <c r="F38" s="22"/>
      <c r="G38" s="22"/>
      <c r="H38" s="32"/>
      <c r="I38" s="100"/>
      <c r="J38" s="244"/>
    </row>
    <row r="39" spans="1:10" x14ac:dyDescent="0.25">
      <c r="A39" s="31" t="s">
        <v>38</v>
      </c>
      <c r="B39" s="22"/>
      <c r="C39" s="22"/>
      <c r="D39" s="22"/>
      <c r="E39" s="22"/>
      <c r="F39" s="22"/>
      <c r="G39" s="267"/>
      <c r="H39" s="32"/>
      <c r="I39" s="100"/>
      <c r="J39" s="244"/>
    </row>
    <row r="40" spans="1:10" x14ac:dyDescent="0.25">
      <c r="A40" s="31" t="s">
        <v>59</v>
      </c>
      <c r="B40" s="22"/>
      <c r="C40" s="22"/>
      <c r="D40" s="22"/>
      <c r="E40" s="22"/>
      <c r="F40" s="22"/>
      <c r="G40" s="22"/>
      <c r="H40" s="32"/>
      <c r="I40" s="100"/>
      <c r="J40" s="244"/>
    </row>
    <row r="41" spans="1:10" x14ac:dyDescent="0.25">
      <c r="A41" s="33" t="s">
        <v>40</v>
      </c>
      <c r="B41" s="34">
        <f t="shared" ref="B41:I41" si="5">SUM(B37:B40)</f>
        <v>0</v>
      </c>
      <c r="C41" s="34">
        <f t="shared" si="5"/>
        <v>0</v>
      </c>
      <c r="D41" s="34">
        <f t="shared" si="5"/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94">
        <f t="shared" si="5"/>
        <v>0</v>
      </c>
      <c r="J41" s="254">
        <f>SUM(J37:J39)</f>
        <v>0</v>
      </c>
    </row>
    <row r="42" spans="1:10" x14ac:dyDescent="0.25">
      <c r="A42" s="186" t="s">
        <v>88</v>
      </c>
      <c r="B42" s="187">
        <f>B22+B28+B35+B41</f>
        <v>0</v>
      </c>
      <c r="C42" s="187">
        <f>C36+C41</f>
        <v>2995179</v>
      </c>
      <c r="D42" s="187">
        <f>D30+D35</f>
        <v>0</v>
      </c>
      <c r="E42" s="187">
        <f>E36+E41</f>
        <v>0</v>
      </c>
      <c r="F42" s="187">
        <f>F30+F35</f>
        <v>0</v>
      </c>
      <c r="G42" s="187">
        <f>G30+G35+G41</f>
        <v>0</v>
      </c>
      <c r="H42" s="187">
        <f>H22+H28+H35+H41</f>
        <v>0</v>
      </c>
      <c r="I42" s="188">
        <f>C42+E42+G42</f>
        <v>2995179</v>
      </c>
      <c r="J42" s="268">
        <f>J36+J41</f>
        <v>2876247</v>
      </c>
    </row>
    <row r="43" spans="1:10" x14ac:dyDescent="0.25">
      <c r="A43" s="174" t="s">
        <v>89</v>
      </c>
      <c r="B43" s="175"/>
      <c r="C43" s="184">
        <v>5280693</v>
      </c>
      <c r="D43" s="184">
        <v>0</v>
      </c>
      <c r="E43" s="184">
        <v>0</v>
      </c>
      <c r="F43" s="184">
        <v>0</v>
      </c>
      <c r="G43" s="184">
        <v>0</v>
      </c>
      <c r="H43" s="184">
        <v>0</v>
      </c>
      <c r="I43" s="189">
        <f>C43+E43+G43</f>
        <v>5280693</v>
      </c>
      <c r="J43" s="265"/>
    </row>
    <row r="44" spans="1:10" s="39" customFormat="1" ht="15.75" thickBot="1" x14ac:dyDescent="0.3">
      <c r="A44" s="108" t="s">
        <v>52</v>
      </c>
      <c r="B44" s="109"/>
      <c r="C44" s="110">
        <f>C43-C42</f>
        <v>2285514</v>
      </c>
      <c r="D44" s="110"/>
      <c r="E44" s="110">
        <f>E43-E42</f>
        <v>0</v>
      </c>
      <c r="F44" s="110"/>
      <c r="G44" s="110">
        <f>G43-G42</f>
        <v>0</v>
      </c>
      <c r="H44" s="110">
        <v>0</v>
      </c>
      <c r="I44" s="107">
        <f>C44+E44+G44</f>
        <v>2285514</v>
      </c>
      <c r="J44" s="255"/>
    </row>
    <row r="45" spans="1:10" x14ac:dyDescent="0.25">
      <c r="C45" s="21"/>
      <c r="D45" s="21"/>
      <c r="E45" s="21"/>
      <c r="F45" s="21"/>
      <c r="G45" s="21"/>
      <c r="H45" s="21"/>
      <c r="I45" s="42"/>
      <c r="J45" s="42"/>
    </row>
    <row r="46" spans="1:10" x14ac:dyDescent="0.25">
      <c r="B46" s="9"/>
      <c r="C46" s="21"/>
      <c r="D46" s="21"/>
      <c r="E46" s="21"/>
      <c r="F46" s="21"/>
      <c r="G46" s="21"/>
      <c r="H46" s="21"/>
      <c r="I46" s="21"/>
      <c r="J46" s="21"/>
    </row>
    <row r="47" spans="1:10" s="43" customFormat="1" ht="12.75" x14ac:dyDescent="0.2">
      <c r="B47" s="44"/>
      <c r="C47" s="45"/>
      <c r="D47" s="45"/>
      <c r="E47" s="45"/>
      <c r="F47" s="45"/>
      <c r="G47" s="45"/>
      <c r="H47" s="45"/>
      <c r="I47" s="46"/>
      <c r="J47" s="46"/>
    </row>
    <row r="48" spans="1:10" x14ac:dyDescent="0.25">
      <c r="B48" s="9"/>
      <c r="C48" s="21"/>
      <c r="D48" s="21"/>
      <c r="E48" s="21"/>
      <c r="F48" s="21"/>
      <c r="H48" s="24"/>
      <c r="I48" s="21"/>
      <c r="J48" s="21"/>
    </row>
    <row r="49" spans="2:10" x14ac:dyDescent="0.25">
      <c r="B49" s="9"/>
      <c r="C49" s="40"/>
      <c r="D49" s="236"/>
      <c r="E49" s="21"/>
      <c r="F49" s="236"/>
      <c r="G49" s="24"/>
      <c r="H49" s="24"/>
      <c r="I49" s="21"/>
      <c r="J49" s="21"/>
    </row>
    <row r="50" spans="2:10" x14ac:dyDescent="0.25">
      <c r="B50" s="9"/>
      <c r="C50" s="9"/>
      <c r="D50" s="9"/>
      <c r="E50" s="9"/>
      <c r="F50" s="9"/>
      <c r="I50" s="21"/>
      <c r="J50" s="21"/>
    </row>
    <row r="51" spans="2:10" x14ac:dyDescent="0.25">
      <c r="E51" s="21"/>
      <c r="F51" s="21"/>
    </row>
    <row r="52" spans="2:10" x14ac:dyDescent="0.25">
      <c r="D52" s="48"/>
      <c r="E52" s="21"/>
      <c r="F52" s="21"/>
      <c r="H52" s="24"/>
      <c r="I52" s="21"/>
      <c r="J52" s="21"/>
    </row>
    <row r="53" spans="2:10" x14ac:dyDescent="0.25">
      <c r="F53" s="21"/>
      <c r="H53" s="24"/>
      <c r="I53" s="21"/>
      <c r="J53" s="21"/>
    </row>
    <row r="54" spans="2:10" x14ac:dyDescent="0.25">
      <c r="D54" s="47"/>
      <c r="F54" s="21"/>
      <c r="G54" s="21"/>
      <c r="H54" s="21"/>
    </row>
    <row r="55" spans="2:10" x14ac:dyDescent="0.25">
      <c r="C55" s="21"/>
      <c r="D55" s="236"/>
    </row>
    <row r="56" spans="2:10" x14ac:dyDescent="0.25">
      <c r="C56" s="21"/>
      <c r="D56" s="21"/>
      <c r="E56" s="21"/>
      <c r="F56" s="21"/>
      <c r="H56" s="24"/>
      <c r="I56"/>
      <c r="J56"/>
    </row>
    <row r="59" spans="2:10" x14ac:dyDescent="0.25">
      <c r="D59" s="21"/>
      <c r="E59" s="21"/>
      <c r="F59" s="21"/>
      <c r="I59"/>
      <c r="J59"/>
    </row>
    <row r="61" spans="2:10" x14ac:dyDescent="0.25">
      <c r="H61" s="24"/>
      <c r="I61"/>
      <c r="J61"/>
    </row>
  </sheetData>
  <mergeCells count="5">
    <mergeCell ref="B4:H4"/>
    <mergeCell ref="B17:C17"/>
    <mergeCell ref="D17:E17"/>
    <mergeCell ref="F17:G17"/>
    <mergeCell ref="H17:I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F17" sqref="F17"/>
    </sheetView>
  </sheetViews>
  <sheetFormatPr defaultRowHeight="15" x14ac:dyDescent="0.25"/>
  <cols>
    <col min="1" max="1" width="16.42578125" customWidth="1"/>
    <col min="2" max="2" width="10.28515625" customWidth="1"/>
    <col min="3" max="3" width="12.42578125" style="235" customWidth="1"/>
    <col min="4" max="4" width="11.85546875" style="235" customWidth="1"/>
    <col min="5" max="5" width="12.140625" style="235" customWidth="1"/>
    <col min="6" max="6" width="14" style="235" customWidth="1"/>
    <col min="7" max="7" width="14.28515625" style="41" customWidth="1"/>
    <col min="8" max="8" width="12.28515625" style="41" customWidth="1"/>
    <col min="9" max="9" width="13.42578125" style="235" customWidth="1"/>
    <col min="10" max="10" width="14.5703125" style="235" customWidth="1"/>
    <col min="11" max="11" width="11.710937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0" x14ac:dyDescent="0.25">
      <c r="A1" s="23" t="s">
        <v>18</v>
      </c>
      <c r="D1" s="67"/>
      <c r="E1" s="67" t="s">
        <v>53</v>
      </c>
      <c r="F1" s="67"/>
      <c r="G1" s="24"/>
      <c r="H1" s="25"/>
    </row>
    <row r="2" spans="1:10" x14ac:dyDescent="0.25">
      <c r="B2" s="437" t="s">
        <v>92</v>
      </c>
      <c r="C2" s="437"/>
      <c r="D2" s="437"/>
      <c r="E2" s="437"/>
      <c r="F2" s="437"/>
      <c r="G2" s="437"/>
      <c r="H2" s="437"/>
      <c r="I2" s="21"/>
      <c r="J2" s="21"/>
    </row>
    <row r="3" spans="1:10" x14ac:dyDescent="0.25">
      <c r="B3" s="236"/>
      <c r="C3" s="236" t="s">
        <v>17</v>
      </c>
      <c r="D3" s="236"/>
      <c r="E3" s="236" t="s">
        <v>19</v>
      </c>
      <c r="F3" s="236"/>
      <c r="G3" s="236" t="s">
        <v>16</v>
      </c>
      <c r="H3" s="236"/>
      <c r="I3" s="67" t="s">
        <v>20</v>
      </c>
      <c r="J3" s="67"/>
    </row>
    <row r="4" spans="1:10" x14ac:dyDescent="0.25">
      <c r="A4" s="269">
        <v>43831</v>
      </c>
      <c r="B4" s="236"/>
      <c r="C4" s="270">
        <v>277134</v>
      </c>
      <c r="D4" s="61"/>
      <c r="E4" s="61">
        <v>24419.919999999998</v>
      </c>
      <c r="F4" s="61"/>
      <c r="G4" s="61">
        <v>6045.08</v>
      </c>
      <c r="H4" s="24"/>
      <c r="I4" s="236">
        <f t="shared" ref="I4:I9" si="0">C4+E4+G4</f>
        <v>307599</v>
      </c>
      <c r="J4" s="236"/>
    </row>
    <row r="5" spans="1:10" x14ac:dyDescent="0.25">
      <c r="A5" s="269">
        <v>43862</v>
      </c>
      <c r="B5" s="236"/>
      <c r="C5" s="270">
        <v>277134</v>
      </c>
      <c r="D5" s="61"/>
      <c r="E5" s="61">
        <v>24419.919999999998</v>
      </c>
      <c r="F5" s="61"/>
      <c r="G5" s="61">
        <v>6045.08</v>
      </c>
      <c r="H5" s="61"/>
      <c r="I5" s="334">
        <f t="shared" si="0"/>
        <v>307599</v>
      </c>
      <c r="J5" s="236"/>
    </row>
    <row r="6" spans="1:10" s="12" customFormat="1" x14ac:dyDescent="0.25">
      <c r="A6" s="269">
        <v>43891</v>
      </c>
      <c r="B6" s="60"/>
      <c r="C6" s="61">
        <v>277134</v>
      </c>
      <c r="D6" s="61"/>
      <c r="E6" s="61">
        <v>24419.919999999998</v>
      </c>
      <c r="F6" s="61"/>
      <c r="G6" s="61">
        <v>6045.08</v>
      </c>
      <c r="H6" s="61"/>
      <c r="I6" s="337">
        <f t="shared" si="0"/>
        <v>307599</v>
      </c>
      <c r="J6" s="236"/>
    </row>
    <row r="7" spans="1:10" s="12" customFormat="1" x14ac:dyDescent="0.25">
      <c r="A7" s="237" t="s">
        <v>91</v>
      </c>
      <c r="B7" s="60"/>
      <c r="C7" s="344">
        <f>SUM(C4:C6)</f>
        <v>831402</v>
      </c>
      <c r="D7" s="344"/>
      <c r="E7" s="344">
        <f>SUM(E4:E6)</f>
        <v>73259.759999999995</v>
      </c>
      <c r="F7" s="344"/>
      <c r="G7" s="344">
        <f>SUM(G4:G6)</f>
        <v>18135.239999999998</v>
      </c>
      <c r="H7" s="344"/>
      <c r="I7" s="344">
        <f t="shared" si="0"/>
        <v>922797</v>
      </c>
      <c r="J7" s="344"/>
    </row>
    <row r="8" spans="1:10" s="342" customFormat="1" x14ac:dyDescent="0.25">
      <c r="A8" s="341">
        <v>43922</v>
      </c>
      <c r="B8" s="61"/>
      <c r="C8" s="61">
        <v>277134</v>
      </c>
      <c r="D8" s="61"/>
      <c r="E8" s="61">
        <v>24419.919999999998</v>
      </c>
      <c r="F8" s="61"/>
      <c r="G8" s="61">
        <v>6045.08</v>
      </c>
      <c r="H8" s="61"/>
      <c r="I8" s="61">
        <f t="shared" si="0"/>
        <v>307599</v>
      </c>
      <c r="J8" s="61"/>
    </row>
    <row r="9" spans="1:10" s="12" customFormat="1" x14ac:dyDescent="0.25">
      <c r="A9" s="341">
        <v>43952</v>
      </c>
      <c r="B9" s="236"/>
      <c r="C9" s="236">
        <v>277134</v>
      </c>
      <c r="D9" s="236"/>
      <c r="E9" s="236">
        <v>24419.919999999998</v>
      </c>
      <c r="F9" s="236"/>
      <c r="G9" s="236">
        <v>6045.08</v>
      </c>
      <c r="H9" s="236"/>
      <c r="I9" s="236">
        <f t="shared" si="0"/>
        <v>307599</v>
      </c>
      <c r="J9" s="236"/>
    </row>
    <row r="10" spans="1:10" s="12" customFormat="1" x14ac:dyDescent="0.25">
      <c r="A10" s="271" t="s">
        <v>20</v>
      </c>
      <c r="B10" s="312"/>
      <c r="C10" s="312">
        <f>C7+C8+C9</f>
        <v>1385670</v>
      </c>
      <c r="D10" s="312"/>
      <c r="E10" s="312">
        <f>E7+E8+E9</f>
        <v>122099.59999999999</v>
      </c>
      <c r="F10" s="312"/>
      <c r="G10" s="312">
        <f>G7+G8+G9</f>
        <v>30225.4</v>
      </c>
      <c r="H10" s="312"/>
      <c r="I10" s="312">
        <f>C10+E10+G10</f>
        <v>1537995</v>
      </c>
      <c r="J10" s="312"/>
    </row>
    <row r="11" spans="1:10" s="12" customFormat="1" x14ac:dyDescent="0.25">
      <c r="A11" s="271" t="s">
        <v>125</v>
      </c>
      <c r="B11" s="312"/>
      <c r="C11" s="312">
        <v>1300398</v>
      </c>
      <c r="D11" s="312"/>
      <c r="E11" s="312">
        <v>169120</v>
      </c>
      <c r="F11" s="312"/>
      <c r="G11" s="312">
        <v>42315</v>
      </c>
      <c r="H11" s="312"/>
      <c r="I11" s="312">
        <f>C11+E11+G11</f>
        <v>1511833</v>
      </c>
      <c r="J11" s="312"/>
    </row>
    <row r="12" spans="1:10" s="12" customFormat="1" x14ac:dyDescent="0.25">
      <c r="A12" s="271" t="s">
        <v>126</v>
      </c>
      <c r="B12" s="314"/>
      <c r="C12" s="314">
        <f>C10+C11</f>
        <v>2686068</v>
      </c>
      <c r="D12" s="314"/>
      <c r="E12" s="314">
        <f>E10+E11</f>
        <v>291219.59999999998</v>
      </c>
      <c r="F12" s="314"/>
      <c r="G12" s="314">
        <f>G10+G11</f>
        <v>72540.399999999994</v>
      </c>
      <c r="H12" s="314"/>
      <c r="I12" s="314">
        <f>I10+I11</f>
        <v>3049828</v>
      </c>
      <c r="J12" s="314"/>
    </row>
    <row r="13" spans="1:10" s="12" customFormat="1" x14ac:dyDescent="0.25">
      <c r="A13" s="323"/>
      <c r="B13" s="324"/>
      <c r="C13" s="324"/>
      <c r="D13" s="324"/>
      <c r="E13" s="324"/>
      <c r="F13" s="324"/>
      <c r="G13" s="324"/>
      <c r="H13" s="324"/>
      <c r="I13" s="324"/>
      <c r="J13" s="324"/>
    </row>
    <row r="14" spans="1:10" s="12" customFormat="1" ht="15.75" thickBot="1" x14ac:dyDescent="0.3">
      <c r="A14" s="271"/>
      <c r="B14" s="314"/>
      <c r="C14" s="314"/>
      <c r="D14" s="314"/>
      <c r="E14" s="314"/>
      <c r="F14" s="314"/>
      <c r="G14" s="314"/>
      <c r="H14" s="314"/>
      <c r="I14" s="314"/>
      <c r="J14" s="314"/>
    </row>
    <row r="15" spans="1:10" ht="15.75" thickBot="1" x14ac:dyDescent="0.3">
      <c r="A15" s="28"/>
      <c r="B15" s="443" t="s">
        <v>17</v>
      </c>
      <c r="C15" s="444"/>
      <c r="D15" s="443" t="s">
        <v>15</v>
      </c>
      <c r="E15" s="444"/>
      <c r="F15" s="443" t="s">
        <v>16</v>
      </c>
      <c r="G15" s="444"/>
      <c r="H15" s="443" t="s">
        <v>20</v>
      </c>
      <c r="I15" s="445"/>
      <c r="J15" s="272" t="s">
        <v>90</v>
      </c>
    </row>
    <row r="16" spans="1:10" x14ac:dyDescent="0.25">
      <c r="A16" s="273"/>
      <c r="B16" s="274" t="s">
        <v>21</v>
      </c>
      <c r="C16" s="274" t="s">
        <v>22</v>
      </c>
      <c r="D16" s="274" t="s">
        <v>21</v>
      </c>
      <c r="E16" s="274" t="s">
        <v>22</v>
      </c>
      <c r="F16" s="274" t="s">
        <v>21</v>
      </c>
      <c r="G16" s="274" t="s">
        <v>22</v>
      </c>
      <c r="H16" s="274" t="s">
        <v>21</v>
      </c>
      <c r="I16" s="275" t="s">
        <v>22</v>
      </c>
      <c r="J16" s="276"/>
    </row>
    <row r="17" spans="1:11" x14ac:dyDescent="0.25">
      <c r="A17" s="31" t="s">
        <v>23</v>
      </c>
      <c r="B17" s="22">
        <v>43758</v>
      </c>
      <c r="C17" s="22">
        <v>193545</v>
      </c>
      <c r="D17" s="22">
        <v>0</v>
      </c>
      <c r="E17" s="22">
        <v>9664</v>
      </c>
      <c r="F17" s="22">
        <v>0</v>
      </c>
      <c r="G17" s="22">
        <v>0</v>
      </c>
      <c r="H17" s="35">
        <f t="shared" ref="H17:I19" si="1">B17+D17+F17</f>
        <v>43758</v>
      </c>
      <c r="I17" s="277">
        <f t="shared" si="1"/>
        <v>203209</v>
      </c>
      <c r="J17" s="278">
        <v>366641.49</v>
      </c>
    </row>
    <row r="18" spans="1:11" x14ac:dyDescent="0.25">
      <c r="A18" s="31" t="s">
        <v>24</v>
      </c>
      <c r="B18" s="106">
        <v>57783</v>
      </c>
      <c r="C18" s="22">
        <v>162690</v>
      </c>
      <c r="D18" s="22">
        <v>0</v>
      </c>
      <c r="E18" s="22">
        <v>8644.65</v>
      </c>
      <c r="F18" s="22">
        <v>0</v>
      </c>
      <c r="G18" s="22">
        <v>0</v>
      </c>
      <c r="H18" s="35">
        <f t="shared" si="1"/>
        <v>57783</v>
      </c>
      <c r="I18" s="277">
        <f t="shared" si="1"/>
        <v>171334.65</v>
      </c>
      <c r="J18" s="278">
        <v>203209</v>
      </c>
      <c r="K18" s="79"/>
    </row>
    <row r="19" spans="1:11" x14ac:dyDescent="0.25">
      <c r="A19" s="31" t="s">
        <v>25</v>
      </c>
      <c r="B19" s="50">
        <v>51051</v>
      </c>
      <c r="C19" s="22">
        <v>185130</v>
      </c>
      <c r="D19" s="22">
        <v>0</v>
      </c>
      <c r="E19" s="22">
        <v>4832</v>
      </c>
      <c r="F19" s="22">
        <v>0</v>
      </c>
      <c r="G19" s="22">
        <v>0</v>
      </c>
      <c r="H19" s="35">
        <v>51051</v>
      </c>
      <c r="I19" s="277">
        <f t="shared" si="1"/>
        <v>189962</v>
      </c>
      <c r="J19" s="278">
        <v>171334.65</v>
      </c>
      <c r="K19" s="79"/>
    </row>
    <row r="20" spans="1:11" s="81" customFormat="1" x14ac:dyDescent="0.25">
      <c r="A20" s="80" t="s">
        <v>27</v>
      </c>
      <c r="B20" s="105">
        <f>SUM(B17:B19)</f>
        <v>152592</v>
      </c>
      <c r="C20" s="105">
        <f t="shared" ref="C20:I20" si="2">C17+C18+C19</f>
        <v>541365</v>
      </c>
      <c r="D20" s="105">
        <f t="shared" si="2"/>
        <v>0</v>
      </c>
      <c r="E20" s="105">
        <f t="shared" si="2"/>
        <v>23140.65</v>
      </c>
      <c r="F20" s="105">
        <f t="shared" si="2"/>
        <v>0</v>
      </c>
      <c r="G20" s="105">
        <f t="shared" si="2"/>
        <v>0</v>
      </c>
      <c r="H20" s="105">
        <f t="shared" si="2"/>
        <v>152592</v>
      </c>
      <c r="I20" s="279">
        <f t="shared" si="2"/>
        <v>564505.65</v>
      </c>
      <c r="J20" s="280">
        <f>SUM(J17:J19)</f>
        <v>741185.14</v>
      </c>
    </row>
    <row r="21" spans="1:11" s="39" customFormat="1" x14ac:dyDescent="0.25">
      <c r="A21" s="54" t="s">
        <v>26</v>
      </c>
      <c r="B21" s="105"/>
      <c r="C21" s="201">
        <v>152592</v>
      </c>
      <c r="D21" s="201">
        <v>0</v>
      </c>
      <c r="E21" s="201">
        <v>0</v>
      </c>
      <c r="F21" s="105">
        <v>0</v>
      </c>
      <c r="G21" s="105">
        <v>0</v>
      </c>
      <c r="H21" s="105"/>
      <c r="I21" s="281">
        <f>C21+E21+G21</f>
        <v>152592</v>
      </c>
      <c r="J21" s="282"/>
    </row>
    <row r="22" spans="1:11" s="56" customFormat="1" x14ac:dyDescent="0.25">
      <c r="A22" s="54" t="s">
        <v>20</v>
      </c>
      <c r="B22" s="105">
        <f>B20-B21</f>
        <v>152592</v>
      </c>
      <c r="C22" s="182">
        <f>C20+C21</f>
        <v>693957</v>
      </c>
      <c r="D22" s="182">
        <v>0</v>
      </c>
      <c r="E22" s="182">
        <f>E20+E21</f>
        <v>23140.65</v>
      </c>
      <c r="F22" s="105">
        <v>0</v>
      </c>
      <c r="G22" s="105">
        <f>G20+G21</f>
        <v>0</v>
      </c>
      <c r="H22" s="105">
        <f>H20</f>
        <v>152592</v>
      </c>
      <c r="I22" s="281">
        <f>I20+I21</f>
        <v>717097.65</v>
      </c>
      <c r="J22" s="283"/>
    </row>
    <row r="23" spans="1:11" x14ac:dyDescent="0.25">
      <c r="A23" s="31" t="s">
        <v>28</v>
      </c>
      <c r="B23" s="51">
        <v>40953</v>
      </c>
      <c r="C23" s="51">
        <v>179520</v>
      </c>
      <c r="D23" s="51">
        <v>0</v>
      </c>
      <c r="E23" s="51">
        <v>4832</v>
      </c>
      <c r="F23" s="51">
        <v>0</v>
      </c>
      <c r="G23" s="51">
        <v>0</v>
      </c>
      <c r="H23" s="53">
        <v>40953</v>
      </c>
      <c r="I23" s="277">
        <f>C23+E23+G23+H23</f>
        <v>225305</v>
      </c>
      <c r="J23" s="284">
        <v>189962</v>
      </c>
    </row>
    <row r="24" spans="1:11" x14ac:dyDescent="0.25">
      <c r="A24" s="31" t="s">
        <v>29</v>
      </c>
      <c r="B24" s="22">
        <v>32538</v>
      </c>
      <c r="C24" s="22">
        <v>164373</v>
      </c>
      <c r="D24" s="22">
        <v>0</v>
      </c>
      <c r="E24" s="22">
        <v>4832</v>
      </c>
      <c r="F24" s="22">
        <v>0</v>
      </c>
      <c r="G24" s="22">
        <v>0</v>
      </c>
      <c r="H24" s="53">
        <v>32538</v>
      </c>
      <c r="I24" s="277">
        <f>C24+E24+G24+H24</f>
        <v>201743</v>
      </c>
      <c r="J24" s="284">
        <f>225305+152592</f>
        <v>377897</v>
      </c>
    </row>
    <row r="25" spans="1:11" x14ac:dyDescent="0.25">
      <c r="A25" s="31" t="s">
        <v>30</v>
      </c>
      <c r="B25" s="36">
        <v>31416</v>
      </c>
      <c r="C25" s="128">
        <v>145860</v>
      </c>
      <c r="D25" s="22">
        <v>0</v>
      </c>
      <c r="E25" s="22">
        <v>4832</v>
      </c>
      <c r="F25" s="22">
        <v>0</v>
      </c>
      <c r="G25" s="22">
        <v>0</v>
      </c>
      <c r="H25" s="53">
        <v>31416</v>
      </c>
      <c r="I25" s="277">
        <f>C25+E25+G25+H25</f>
        <v>182108</v>
      </c>
      <c r="J25" s="278">
        <v>201743</v>
      </c>
    </row>
    <row r="26" spans="1:11" s="12" customFormat="1" x14ac:dyDescent="0.25">
      <c r="A26" s="33" t="s">
        <v>31</v>
      </c>
      <c r="B26" s="34"/>
      <c r="C26" s="34"/>
      <c r="D26" s="34"/>
      <c r="E26" s="34"/>
      <c r="F26" s="34"/>
      <c r="G26" s="34"/>
      <c r="H26" s="53">
        <f>SUM(H23:H25)</f>
        <v>104907</v>
      </c>
      <c r="I26" s="285">
        <f>SUM(I23:I25)</f>
        <v>609156</v>
      </c>
      <c r="J26" s="286">
        <f>SUM(J23:J25)</f>
        <v>769602</v>
      </c>
    </row>
    <row r="27" spans="1:11" s="56" customFormat="1" x14ac:dyDescent="0.25">
      <c r="A27" s="54" t="s">
        <v>51</v>
      </c>
      <c r="B27" s="105"/>
      <c r="C27" s="105"/>
      <c r="D27" s="105">
        <v>0</v>
      </c>
      <c r="E27" s="105"/>
      <c r="F27" s="105">
        <v>0</v>
      </c>
      <c r="G27" s="105"/>
      <c r="H27" s="115">
        <v>0</v>
      </c>
      <c r="I27" s="279">
        <f>C27+E27+G27</f>
        <v>0</v>
      </c>
      <c r="J27" s="280"/>
    </row>
    <row r="28" spans="1:11" s="56" customFormat="1" x14ac:dyDescent="0.25">
      <c r="A28" s="54" t="s">
        <v>56</v>
      </c>
      <c r="B28" s="105">
        <f>B22+B26</f>
        <v>152592</v>
      </c>
      <c r="C28" s="105">
        <f>C22+C26+C27</f>
        <v>693957</v>
      </c>
      <c r="D28" s="105">
        <f t="shared" ref="D28:I28" si="3">D22+D26+D27</f>
        <v>0</v>
      </c>
      <c r="E28" s="105">
        <f t="shared" si="3"/>
        <v>23140.65</v>
      </c>
      <c r="F28" s="105">
        <f t="shared" si="3"/>
        <v>0</v>
      </c>
      <c r="G28" s="105">
        <f t="shared" si="3"/>
        <v>0</v>
      </c>
      <c r="H28" s="105">
        <f t="shared" si="3"/>
        <v>257499</v>
      </c>
      <c r="I28" s="279">
        <f t="shared" si="3"/>
        <v>1326253.6499999999</v>
      </c>
      <c r="J28" s="280">
        <f>J20+J26</f>
        <v>1510787.1400000001</v>
      </c>
    </row>
    <row r="29" spans="1:11" x14ac:dyDescent="0.25">
      <c r="A29" s="31" t="s">
        <v>32</v>
      </c>
      <c r="B29" s="22"/>
      <c r="C29" s="22"/>
      <c r="D29" s="22"/>
      <c r="E29" s="37"/>
      <c r="F29" s="22"/>
      <c r="G29" s="22"/>
      <c r="H29" s="35"/>
      <c r="I29" s="277"/>
      <c r="J29" s="287"/>
    </row>
    <row r="30" spans="1:11" x14ac:dyDescent="0.25">
      <c r="A30" s="31" t="s">
        <v>33</v>
      </c>
      <c r="B30" s="22"/>
      <c r="C30" s="22"/>
      <c r="D30" s="22"/>
      <c r="E30" s="22"/>
      <c r="F30" s="22"/>
      <c r="G30" s="22"/>
      <c r="H30" s="35"/>
      <c r="I30" s="277"/>
      <c r="J30" s="287"/>
    </row>
    <row r="31" spans="1:11" x14ac:dyDescent="0.25">
      <c r="A31" s="31" t="s">
        <v>34</v>
      </c>
      <c r="B31" s="22"/>
      <c r="C31" s="22"/>
      <c r="D31" s="22"/>
      <c r="E31" s="22"/>
      <c r="F31" s="22"/>
      <c r="G31" s="22"/>
      <c r="H31" s="35"/>
      <c r="I31" s="277"/>
      <c r="J31" s="287"/>
    </row>
    <row r="32" spans="1:11" s="39" customFormat="1" x14ac:dyDescent="0.25">
      <c r="A32" s="63" t="s">
        <v>50</v>
      </c>
      <c r="B32" s="64"/>
      <c r="C32" s="65"/>
      <c r="D32" s="64"/>
      <c r="E32" s="64"/>
      <c r="F32" s="64"/>
      <c r="G32" s="64"/>
      <c r="H32" s="53"/>
      <c r="I32" s="288"/>
      <c r="J32" s="289"/>
    </row>
    <row r="33" spans="1:11" s="39" customFormat="1" x14ac:dyDescent="0.25">
      <c r="A33" s="80" t="s">
        <v>35</v>
      </c>
      <c r="B33" s="105"/>
      <c r="C33" s="105">
        <f>SUM(C29:C32)</f>
        <v>0</v>
      </c>
      <c r="D33" s="105">
        <f>D29+D30+D31</f>
        <v>0</v>
      </c>
      <c r="E33" s="105">
        <f>SUM(E29:E32)</f>
        <v>0</v>
      </c>
      <c r="F33" s="105">
        <f>F29+F30+F31</f>
        <v>0</v>
      </c>
      <c r="G33" s="105">
        <f>SUM(G29:G32)</f>
        <v>0</v>
      </c>
      <c r="H33" s="105"/>
      <c r="I33" s="279">
        <f>SUM(I29:I32)</f>
        <v>0</v>
      </c>
      <c r="J33" s="280">
        <f>SUM(J29:J32)</f>
        <v>0</v>
      </c>
    </row>
    <row r="34" spans="1:11" s="291" customFormat="1" x14ac:dyDescent="0.25">
      <c r="A34" s="290" t="s">
        <v>58</v>
      </c>
      <c r="B34" s="105"/>
      <c r="C34" s="105">
        <f>C28+C33</f>
        <v>693957</v>
      </c>
      <c r="D34" s="105">
        <f>D28+D32+D33</f>
        <v>0</v>
      </c>
      <c r="E34" s="105">
        <f>E28+E32+E33</f>
        <v>23140.65</v>
      </c>
      <c r="F34" s="105">
        <f>F28+F32+F33</f>
        <v>0</v>
      </c>
      <c r="G34" s="105">
        <f>G28+G32+G33</f>
        <v>0</v>
      </c>
      <c r="H34" s="105">
        <f>H28+H32</f>
        <v>257499</v>
      </c>
      <c r="I34" s="279">
        <f>I28+I33</f>
        <v>1326253.6499999999</v>
      </c>
      <c r="J34" s="280">
        <f>J28+J33</f>
        <v>1510787.1400000001</v>
      </c>
    </row>
    <row r="35" spans="1:11" x14ac:dyDescent="0.25">
      <c r="A35" s="31" t="s">
        <v>36</v>
      </c>
      <c r="B35" s="145"/>
      <c r="C35" s="51"/>
      <c r="D35" s="22"/>
      <c r="E35" s="22"/>
      <c r="F35" s="22"/>
      <c r="G35" s="22"/>
      <c r="H35" s="35"/>
      <c r="I35" s="277"/>
      <c r="J35" s="287"/>
    </row>
    <row r="36" spans="1:11" x14ac:dyDescent="0.25">
      <c r="A36" s="31" t="s">
        <v>37</v>
      </c>
      <c r="B36" s="206"/>
      <c r="C36" s="22"/>
      <c r="D36" s="22"/>
      <c r="E36" s="22"/>
      <c r="F36" s="22"/>
      <c r="G36" s="22"/>
      <c r="H36" s="35"/>
      <c r="I36" s="277"/>
      <c r="J36" s="287"/>
    </row>
    <row r="37" spans="1:11" x14ac:dyDescent="0.25">
      <c r="A37" s="31" t="s">
        <v>38</v>
      </c>
      <c r="B37" s="145"/>
      <c r="C37" s="22"/>
      <c r="D37" s="22"/>
      <c r="E37" s="22"/>
      <c r="F37" s="22"/>
      <c r="G37" s="22"/>
      <c r="H37" s="35"/>
      <c r="I37" s="277"/>
      <c r="J37" s="287"/>
    </row>
    <row r="38" spans="1:11" x14ac:dyDescent="0.25">
      <c r="A38" s="31" t="s">
        <v>39</v>
      </c>
      <c r="B38" s="145"/>
      <c r="C38" s="22"/>
      <c r="D38" s="22"/>
      <c r="E38" s="22"/>
      <c r="F38" s="22"/>
      <c r="G38" s="22"/>
      <c r="H38" s="35"/>
      <c r="I38" s="277"/>
      <c r="J38" s="287"/>
    </row>
    <row r="39" spans="1:11" ht="15.75" thickBot="1" x14ac:dyDescent="0.3">
      <c r="A39" s="82" t="s">
        <v>40</v>
      </c>
      <c r="B39" s="83">
        <f>SUM(B35:B38)</f>
        <v>0</v>
      </c>
      <c r="C39" s="83">
        <f>SUM(C35:C38)</f>
        <v>0</v>
      </c>
      <c r="D39" s="83">
        <v>0</v>
      </c>
      <c r="E39" s="83">
        <f>SUM(E35:E38)</f>
        <v>0</v>
      </c>
      <c r="F39" s="83">
        <v>0</v>
      </c>
      <c r="G39" s="83">
        <f>SUM(G35:G38)</f>
        <v>0</v>
      </c>
      <c r="H39" s="83">
        <f>SUM(H35:H38)</f>
        <v>0</v>
      </c>
      <c r="I39" s="292">
        <f>SUM(I35:I38)</f>
        <v>0</v>
      </c>
      <c r="J39" s="293">
        <f>SUM(J35:J38)</f>
        <v>0</v>
      </c>
    </row>
    <row r="40" spans="1:11" x14ac:dyDescent="0.25">
      <c r="A40" s="203" t="s">
        <v>69</v>
      </c>
      <c r="B40" s="204">
        <f>B20+B26+B33+B39</f>
        <v>152592</v>
      </c>
      <c r="C40" s="204">
        <f>C34+C39</f>
        <v>693957</v>
      </c>
      <c r="D40" s="204">
        <f>D28+D32+D33</f>
        <v>0</v>
      </c>
      <c r="E40" s="205">
        <f>E34+E39</f>
        <v>23140.65</v>
      </c>
      <c r="F40" s="204">
        <f>F28+F33</f>
        <v>0</v>
      </c>
      <c r="G40" s="204">
        <f>G34+G39</f>
        <v>0</v>
      </c>
      <c r="H40" s="204">
        <f>H20+H26+H33+H39</f>
        <v>257499</v>
      </c>
      <c r="I40" s="294">
        <f>I34+I39</f>
        <v>1326253.6499999999</v>
      </c>
      <c r="J40" s="280">
        <f>J34+J39</f>
        <v>1510787.1400000001</v>
      </c>
    </row>
    <row r="41" spans="1:11" ht="15.75" thickBot="1" x14ac:dyDescent="0.3">
      <c r="A41" s="295" t="s">
        <v>89</v>
      </c>
      <c r="B41" s="296"/>
      <c r="C41" s="297">
        <v>2686068</v>
      </c>
      <c r="D41" s="297"/>
      <c r="E41" s="297">
        <v>291219.59999999998</v>
      </c>
      <c r="F41" s="297">
        <v>0</v>
      </c>
      <c r="G41" s="297">
        <v>72540.399999999994</v>
      </c>
      <c r="H41" s="298"/>
      <c r="I41" s="299">
        <f>C41+E41+G41</f>
        <v>3049828</v>
      </c>
      <c r="J41" s="300"/>
      <c r="K41" s="9">
        <f>C41+E41+G41</f>
        <v>3049828</v>
      </c>
    </row>
    <row r="42" spans="1:11" s="39" customFormat="1" ht="15.75" thickBot="1" x14ac:dyDescent="0.3">
      <c r="A42" s="301" t="s">
        <v>52</v>
      </c>
      <c r="B42" s="302"/>
      <c r="C42" s="303">
        <f>C41-C40</f>
        <v>1992111</v>
      </c>
      <c r="D42" s="303"/>
      <c r="E42" s="303">
        <f>E41-E40</f>
        <v>268078.94999999995</v>
      </c>
      <c r="F42" s="303"/>
      <c r="G42" s="303">
        <f>G41-G40</f>
        <v>72540.399999999994</v>
      </c>
      <c r="H42" s="303"/>
      <c r="I42" s="304">
        <f>I41-I40</f>
        <v>1723574.35</v>
      </c>
      <c r="J42" s="305"/>
    </row>
    <row r="43" spans="1:11" x14ac:dyDescent="0.25">
      <c r="C43" s="21"/>
      <c r="D43" s="21"/>
      <c r="E43" s="21"/>
      <c r="F43" s="21"/>
      <c r="G43" s="21"/>
      <c r="H43" s="21"/>
      <c r="I43" s="21"/>
      <c r="J43" s="21"/>
    </row>
    <row r="44" spans="1:11" s="43" customFormat="1" ht="12.75" x14ac:dyDescent="0.2">
      <c r="B44" s="44"/>
      <c r="C44" s="45"/>
      <c r="D44" s="45"/>
      <c r="E44" s="45"/>
      <c r="F44" s="45"/>
      <c r="G44" s="45"/>
      <c r="H44" s="45"/>
      <c r="I44" s="46"/>
      <c r="J44" s="46"/>
    </row>
    <row r="45" spans="1:11" x14ac:dyDescent="0.25">
      <c r="B45" s="9"/>
      <c r="C45" s="21"/>
      <c r="D45" s="21"/>
      <c r="E45" s="21"/>
      <c r="F45" s="21"/>
      <c r="H45" s="24"/>
      <c r="I45" s="21"/>
      <c r="J45" s="21"/>
    </row>
    <row r="46" spans="1:11" x14ac:dyDescent="0.25">
      <c r="B46" s="9"/>
      <c r="C46" s="236"/>
      <c r="D46" s="236"/>
      <c r="E46" s="21"/>
      <c r="F46" s="236"/>
      <c r="G46" s="24"/>
      <c r="H46" s="24"/>
      <c r="I46" s="21"/>
      <c r="J46" s="21"/>
    </row>
    <row r="47" spans="1:11" x14ac:dyDescent="0.25">
      <c r="B47" s="9"/>
      <c r="C47" s="21"/>
      <c r="D47" s="9"/>
      <c r="E47" s="9"/>
      <c r="F47" s="9"/>
      <c r="G47" s="24"/>
      <c r="I47" s="21"/>
      <c r="J47" s="21"/>
    </row>
    <row r="48" spans="1:11" x14ac:dyDescent="0.25">
      <c r="C48" s="21"/>
      <c r="E48" s="21"/>
      <c r="F48" s="21"/>
    </row>
    <row r="49" spans="2:10" x14ac:dyDescent="0.25">
      <c r="B49" s="40"/>
      <c r="C49" s="21"/>
      <c r="D49" s="21"/>
      <c r="E49" s="21"/>
      <c r="F49" s="21"/>
      <c r="H49" s="24"/>
      <c r="I49" s="21"/>
      <c r="J49" s="21"/>
    </row>
    <row r="50" spans="2:10" x14ac:dyDescent="0.25">
      <c r="C50" s="21"/>
    </row>
    <row r="51" spans="2:10" x14ac:dyDescent="0.25">
      <c r="C51" s="21"/>
    </row>
  </sheetData>
  <mergeCells count="5">
    <mergeCell ref="B2:H2"/>
    <mergeCell ref="B15:C15"/>
    <mergeCell ref="D15:E15"/>
    <mergeCell ref="F15:G15"/>
    <mergeCell ref="H15:I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3" workbookViewId="0">
      <selection activeCell="M36" sqref="M36"/>
    </sheetView>
  </sheetViews>
  <sheetFormatPr defaultRowHeight="15" x14ac:dyDescent="0.25"/>
  <cols>
    <col min="1" max="1" width="24.5703125" customWidth="1"/>
    <col min="2" max="2" width="10.85546875" customWidth="1"/>
    <col min="3" max="3" width="12.85546875" style="235" customWidth="1"/>
    <col min="4" max="4" width="9.140625" style="235" customWidth="1"/>
    <col min="5" max="5" width="9.85546875" style="235" customWidth="1"/>
    <col min="6" max="6" width="10.7109375" style="235" customWidth="1"/>
    <col min="7" max="7" width="11" style="235" customWidth="1"/>
    <col min="8" max="8" width="14" style="235" customWidth="1"/>
    <col min="9" max="9" width="12.7109375" style="41" customWidth="1"/>
    <col min="10" max="10" width="13.5703125" style="41" customWidth="1"/>
    <col min="11" max="11" width="14.28515625" style="235" customWidth="1"/>
    <col min="12" max="12" width="12.85546875" style="235" customWidth="1"/>
    <col min="13" max="13" width="12.7109375" bestFit="1" customWidth="1"/>
    <col min="14" max="14" width="13.85546875" customWidth="1"/>
    <col min="15" max="15" width="11.7109375" bestFit="1" customWidth="1"/>
    <col min="16" max="17" width="10.14062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2" x14ac:dyDescent="0.25">
      <c r="A1" s="23" t="s">
        <v>18</v>
      </c>
      <c r="F1" s="21"/>
      <c r="G1" s="21"/>
      <c r="H1" s="21"/>
      <c r="I1" s="24"/>
      <c r="J1" s="25"/>
    </row>
    <row r="2" spans="1:12" ht="10.5" customHeight="1" x14ac:dyDescent="0.25">
      <c r="F2" s="236" t="s">
        <v>54</v>
      </c>
      <c r="G2" s="236"/>
      <c r="H2" s="236"/>
      <c r="I2" s="27"/>
      <c r="J2" s="27"/>
      <c r="K2" s="236"/>
      <c r="L2" s="236"/>
    </row>
    <row r="3" spans="1:12" x14ac:dyDescent="0.25">
      <c r="B3" s="437" t="s">
        <v>67</v>
      </c>
      <c r="C3" s="437"/>
      <c r="D3" s="437"/>
      <c r="E3" s="437"/>
      <c r="F3" s="437"/>
      <c r="G3" s="437"/>
      <c r="H3" s="437"/>
      <c r="I3" s="437"/>
      <c r="J3" s="437"/>
      <c r="K3" s="21"/>
      <c r="L3" s="21"/>
    </row>
    <row r="4" spans="1:12" x14ac:dyDescent="0.25">
      <c r="B4" s="236"/>
      <c r="C4" s="236" t="s">
        <v>17</v>
      </c>
      <c r="D4" s="236"/>
      <c r="E4" s="236"/>
      <c r="F4" s="236"/>
      <c r="G4" s="236" t="s">
        <v>19</v>
      </c>
      <c r="H4" s="236" t="s">
        <v>48</v>
      </c>
      <c r="I4" s="236" t="s">
        <v>41</v>
      </c>
      <c r="J4" s="236"/>
      <c r="K4" s="67" t="s">
        <v>20</v>
      </c>
      <c r="L4" s="67"/>
    </row>
    <row r="5" spans="1:12" x14ac:dyDescent="0.25">
      <c r="A5" s="269">
        <v>43466</v>
      </c>
      <c r="B5" s="236"/>
      <c r="C5" s="61">
        <f>'nefrol slatina'!C6+'nefrol caracal'!C6+'sp slatina'!C4</f>
        <v>1422135</v>
      </c>
      <c r="D5" s="61"/>
      <c r="E5" s="61"/>
      <c r="F5" s="61"/>
      <c r="G5" s="61">
        <f>'nefrol slatina'!E6+'sp slatina'!E4</f>
        <v>43747.92</v>
      </c>
      <c r="H5" s="61">
        <f>'sp slatina'!G4</f>
        <v>6045.08</v>
      </c>
      <c r="I5" s="61">
        <f>'nefrol slatina'!G6</f>
        <v>33072</v>
      </c>
      <c r="J5" s="27"/>
      <c r="K5" s="236">
        <f>C5+G5+H5+I5</f>
        <v>1505000</v>
      </c>
      <c r="L5" s="236"/>
    </row>
    <row r="6" spans="1:12" x14ac:dyDescent="0.25">
      <c r="A6" s="269">
        <v>43497</v>
      </c>
      <c r="B6" s="236"/>
      <c r="C6" s="61">
        <f>'nefrol slatina'!C7+'nefrol caracal'!C7+'sp slatina'!C5</f>
        <v>1422135</v>
      </c>
      <c r="D6" s="61"/>
      <c r="E6" s="61"/>
      <c r="F6" s="61"/>
      <c r="G6" s="61">
        <f>'nefrol slatina'!E7+'sp slatina'!E5</f>
        <v>43747.92</v>
      </c>
      <c r="H6" s="61">
        <f>'sp slatina'!G5</f>
        <v>6045.08</v>
      </c>
      <c r="I6" s="61">
        <f>'nefrol slatina'!G7</f>
        <v>33072</v>
      </c>
      <c r="J6" s="27"/>
      <c r="K6" s="236">
        <f>C6+G6+H6+I6</f>
        <v>1505000</v>
      </c>
      <c r="L6" s="236"/>
    </row>
    <row r="7" spans="1:12" ht="15.75" customHeight="1" x14ac:dyDescent="0.25">
      <c r="A7" s="269">
        <v>43525</v>
      </c>
      <c r="B7" s="236"/>
      <c r="C7" s="61"/>
      <c r="D7" s="61"/>
      <c r="E7" s="61"/>
      <c r="F7" s="61"/>
      <c r="G7" s="61"/>
      <c r="H7" s="61"/>
      <c r="I7" s="61"/>
      <c r="J7" s="27"/>
      <c r="K7" s="236">
        <f>C7+G7+H7+I7</f>
        <v>0</v>
      </c>
      <c r="L7" s="236"/>
    </row>
    <row r="8" spans="1:12" s="12" customFormat="1" ht="15.75" customHeight="1" x14ac:dyDescent="0.25">
      <c r="A8" s="271" t="s">
        <v>68</v>
      </c>
      <c r="B8" s="236"/>
      <c r="C8" s="236">
        <f>C5+C6</f>
        <v>2844270</v>
      </c>
      <c r="D8" s="236"/>
      <c r="E8" s="236"/>
      <c r="F8" s="236"/>
      <c r="G8" s="236">
        <f>G5+G6</f>
        <v>87495.84</v>
      </c>
      <c r="H8" s="236">
        <f>H5+H6</f>
        <v>12090.16</v>
      </c>
      <c r="I8" s="142">
        <f>I5+I6</f>
        <v>66144</v>
      </c>
      <c r="J8" s="27"/>
      <c r="K8" s="236">
        <f>K5+K6+K7</f>
        <v>3010000</v>
      </c>
      <c r="L8" s="236"/>
    </row>
    <row r="9" spans="1:12" s="12" customFormat="1" ht="15.75" customHeight="1" x14ac:dyDescent="0.25">
      <c r="A9" s="271" t="s">
        <v>102</v>
      </c>
      <c r="B9" s="236"/>
      <c r="C9" s="236">
        <f>'nefrol slatina'!C10+'nefrol caracal'!C10+'sp slatina'!C8</f>
        <v>1422135</v>
      </c>
      <c r="D9" s="236"/>
      <c r="E9" s="236"/>
      <c r="F9" s="236"/>
      <c r="G9" s="236">
        <f>'nefrol slatina'!E10+'sp slatina'!E8</f>
        <v>43747.92</v>
      </c>
      <c r="H9" s="236">
        <f>'sp slatina'!G8</f>
        <v>6045.08</v>
      </c>
      <c r="I9" s="142">
        <f>'nefrol slatina'!G12</f>
        <v>33072</v>
      </c>
      <c r="J9" s="27"/>
      <c r="K9" s="236">
        <f>C9+G9+H9+I9</f>
        <v>1505000</v>
      </c>
      <c r="L9" s="236"/>
    </row>
    <row r="10" spans="1:12" s="12" customFormat="1" ht="15.75" customHeight="1" x14ac:dyDescent="0.25">
      <c r="A10" s="271" t="s">
        <v>103</v>
      </c>
      <c r="B10" s="312"/>
      <c r="C10" s="312">
        <f>'nefrol slatina'!C11+'nefrol caracal'!C11</f>
        <v>0</v>
      </c>
      <c r="D10" s="312"/>
      <c r="E10" s="312"/>
      <c r="F10" s="312"/>
      <c r="G10" s="312"/>
      <c r="H10" s="312"/>
      <c r="I10" s="142"/>
      <c r="J10" s="27"/>
      <c r="K10" s="312"/>
      <c r="L10" s="312"/>
    </row>
    <row r="11" spans="1:12" s="12" customFormat="1" ht="15.75" customHeight="1" x14ac:dyDescent="0.25">
      <c r="A11" s="271" t="s">
        <v>29</v>
      </c>
      <c r="B11" s="312"/>
      <c r="C11" s="312">
        <f>'nefrol slatina'!C12+'nefrol caracal'!C12+'sp slatina'!C9</f>
        <v>1422135</v>
      </c>
      <c r="D11" s="312"/>
      <c r="E11" s="312"/>
      <c r="F11" s="312"/>
      <c r="G11" s="312">
        <f>'sp slatina'!E9+'nefrol slatina'!E12</f>
        <v>43747.92</v>
      </c>
      <c r="H11" s="312">
        <f>'sp slatina'!G9</f>
        <v>6045.08</v>
      </c>
      <c r="I11" s="142">
        <f>'nefrol slatina'!G12</f>
        <v>33072</v>
      </c>
      <c r="J11" s="27"/>
      <c r="K11" s="312">
        <f>C11+G11+H11+I11</f>
        <v>1505000</v>
      </c>
      <c r="L11" s="312"/>
    </row>
    <row r="12" spans="1:12" s="12" customFormat="1" ht="15.75" customHeight="1" x14ac:dyDescent="0.25">
      <c r="A12" s="271" t="s">
        <v>20</v>
      </c>
      <c r="B12" s="314"/>
      <c r="C12" s="431">
        <f>'nefrol slatina'!C13+'nefrol caracal'!C13+'sp slatina'!C10</f>
        <v>7110675</v>
      </c>
      <c r="D12" s="314"/>
      <c r="E12" s="314"/>
      <c r="F12" s="314"/>
      <c r="G12" s="431">
        <f>'sp slatina'!E10+'nefrol slatina'!E13</f>
        <v>218739.59999999998</v>
      </c>
      <c r="H12" s="431">
        <f>'sp slatina'!G10</f>
        <v>30225.4</v>
      </c>
      <c r="I12" s="142">
        <f>'nefrol slatina'!G13</f>
        <v>165360</v>
      </c>
      <c r="J12" s="27"/>
      <c r="K12" s="431">
        <f>C12+G12+H12+I12</f>
        <v>7525000</v>
      </c>
      <c r="L12" s="314"/>
    </row>
    <row r="13" spans="1:12" s="12" customFormat="1" ht="15.75" customHeight="1" x14ac:dyDescent="0.25">
      <c r="A13" s="271" t="s">
        <v>125</v>
      </c>
      <c r="B13" s="314"/>
      <c r="C13" s="431">
        <f>'nefrol slatina'!C14+'nefrol caracal'!C14+'sp slatina'!C11</f>
        <v>6673095</v>
      </c>
      <c r="D13" s="314"/>
      <c r="E13" s="314"/>
      <c r="F13" s="314"/>
      <c r="G13" s="431">
        <f>'sp slatina'!E11+'nefrol slatina'!E14</f>
        <v>304416</v>
      </c>
      <c r="H13" s="431">
        <f>'sp slatina'!G11</f>
        <v>42315</v>
      </c>
      <c r="I13" s="142">
        <f>'nefrol slatina'!G14</f>
        <v>155184</v>
      </c>
      <c r="J13" s="27"/>
      <c r="K13" s="431">
        <f>C13+G13+H13+I13</f>
        <v>7175010</v>
      </c>
      <c r="L13" s="314"/>
    </row>
    <row r="14" spans="1:12" s="12" customFormat="1" ht="15.75" customHeight="1" x14ac:dyDescent="0.25">
      <c r="A14" s="271" t="s">
        <v>126</v>
      </c>
      <c r="B14" s="316"/>
      <c r="C14" s="431">
        <f>C12+C13</f>
        <v>13783770</v>
      </c>
      <c r="D14" s="316"/>
      <c r="E14" s="316"/>
      <c r="F14" s="316"/>
      <c r="G14" s="431">
        <f>G12+G13</f>
        <v>523155.6</v>
      </c>
      <c r="H14" s="431">
        <f>H12+H13</f>
        <v>72540.399999999994</v>
      </c>
      <c r="I14" s="142">
        <f>I12+I13</f>
        <v>320544</v>
      </c>
      <c r="J14" s="27"/>
      <c r="K14" s="431">
        <f>C14+G14+H14+I14</f>
        <v>14700010</v>
      </c>
      <c r="L14" s="316"/>
    </row>
    <row r="15" spans="1:12" s="12" customFormat="1" ht="15.75" customHeight="1" x14ac:dyDescent="0.25">
      <c r="A15" s="271"/>
      <c r="B15" s="316"/>
      <c r="C15" s="316"/>
      <c r="D15" s="316"/>
      <c r="E15" s="316"/>
      <c r="F15" s="316"/>
      <c r="G15" s="316"/>
      <c r="H15" s="316"/>
      <c r="I15" s="142"/>
      <c r="J15" s="27"/>
      <c r="K15" s="316"/>
      <c r="L15" s="316"/>
    </row>
    <row r="16" spans="1:12" s="12" customFormat="1" ht="15.75" customHeight="1" thickBot="1" x14ac:dyDescent="0.3">
      <c r="A16" s="323"/>
      <c r="B16" s="324"/>
      <c r="C16" s="324"/>
      <c r="D16" s="324"/>
      <c r="E16" s="324"/>
      <c r="F16" s="324"/>
      <c r="G16" s="324"/>
      <c r="H16" s="324"/>
      <c r="I16" s="142"/>
      <c r="J16" s="27"/>
      <c r="K16" s="324"/>
      <c r="L16" s="324"/>
    </row>
    <row r="17" spans="1:18" ht="15.75" thickBot="1" x14ac:dyDescent="0.3">
      <c r="A17" s="28" t="s">
        <v>130</v>
      </c>
      <c r="B17" s="443" t="s">
        <v>17</v>
      </c>
      <c r="C17" s="444"/>
      <c r="D17" s="438" t="s">
        <v>41</v>
      </c>
      <c r="E17" s="439"/>
      <c r="F17" s="443" t="s">
        <v>15</v>
      </c>
      <c r="G17" s="444"/>
      <c r="H17" s="443" t="s">
        <v>16</v>
      </c>
      <c r="I17" s="444"/>
      <c r="J17" s="443" t="s">
        <v>20</v>
      </c>
      <c r="K17" s="444"/>
      <c r="L17" s="95" t="s">
        <v>90</v>
      </c>
    </row>
    <row r="18" spans="1:18" ht="12.75" customHeight="1" x14ac:dyDescent="0.25">
      <c r="A18" s="29"/>
      <c r="B18" s="30" t="s">
        <v>21</v>
      </c>
      <c r="C18" s="30" t="s">
        <v>22</v>
      </c>
      <c r="D18" s="30" t="s">
        <v>21</v>
      </c>
      <c r="E18" s="30" t="s">
        <v>22</v>
      </c>
      <c r="F18" s="30" t="s">
        <v>21</v>
      </c>
      <c r="G18" s="30" t="s">
        <v>22</v>
      </c>
      <c r="H18" s="30" t="s">
        <v>21</v>
      </c>
      <c r="I18" s="30" t="s">
        <v>22</v>
      </c>
      <c r="J18" s="30" t="s">
        <v>21</v>
      </c>
      <c r="K18" s="308" t="s">
        <v>22</v>
      </c>
      <c r="L18" s="95"/>
    </row>
    <row r="19" spans="1:18" x14ac:dyDescent="0.25">
      <c r="A19" s="31" t="s">
        <v>23</v>
      </c>
      <c r="B19" s="22">
        <f>'nefrol slatina'!B22+'nefrol caracal'!B19+'sp slatina'!B17</f>
        <v>43758</v>
      </c>
      <c r="C19" s="22">
        <f>'nefrol slatina'!C22+'nefrol caracal'!C19+'sp slatina'!C17</f>
        <v>1220175</v>
      </c>
      <c r="D19" s="22">
        <f>'[1]nefrol caracal'!F13</f>
        <v>0</v>
      </c>
      <c r="E19" s="22">
        <f>'nefrol slatina'!G22</f>
        <v>27348</v>
      </c>
      <c r="F19" s="22">
        <f>'[1]sp slatina'!D11+'[1]nefrol caracal'!D13</f>
        <v>0</v>
      </c>
      <c r="G19" s="22">
        <f>'nefrol slatina'!E22+'sp slatina'!E17</f>
        <v>28992</v>
      </c>
      <c r="H19" s="22">
        <f>'[1]sp slatina'!F11</f>
        <v>0</v>
      </c>
      <c r="I19" s="22">
        <f>'[1]sp slatina'!G11</f>
        <v>0</v>
      </c>
      <c r="J19" s="36">
        <f>B19+F19+H19</f>
        <v>43758</v>
      </c>
      <c r="K19" s="34">
        <f>C19+E19+G19+I19</f>
        <v>1276515</v>
      </c>
      <c r="L19" s="96">
        <f>'nefrol slatina'!J22+'nefrol caracal'!J19+'sp slatina'!J17</f>
        <v>1434937.49</v>
      </c>
      <c r="N19" s="9"/>
    </row>
    <row r="20" spans="1:18" x14ac:dyDescent="0.25">
      <c r="A20" s="31" t="s">
        <v>24</v>
      </c>
      <c r="B20" s="22">
        <f>'nefrol slatina'!B23+'nefrol caracal'!B20+'sp slatina'!B18</f>
        <v>57783</v>
      </c>
      <c r="C20" s="22">
        <f>'nefrol slatina'!C23+'nefrol caracal'!C20+'sp slatina'!C18</f>
        <v>1105170</v>
      </c>
      <c r="D20" s="22"/>
      <c r="E20" s="22">
        <f>'nefrol slatina'!G23</f>
        <v>24804</v>
      </c>
      <c r="F20" s="22"/>
      <c r="G20" s="22">
        <f>'nefrol slatina'!E23+'sp slatina'!E18</f>
        <v>27972.65</v>
      </c>
      <c r="H20" s="22">
        <v>0</v>
      </c>
      <c r="I20" s="22">
        <v>0</v>
      </c>
      <c r="J20" s="36">
        <f>B20+F20+H20</f>
        <v>57783</v>
      </c>
      <c r="K20" s="34">
        <f>C20+E20+G20+I20</f>
        <v>1157946.6499999999</v>
      </c>
      <c r="L20" s="96">
        <f>'nefrol slatina'!J23+'nefrol caracal'!J20+'sp slatina'!J18</f>
        <v>1276515</v>
      </c>
    </row>
    <row r="21" spans="1:18" x14ac:dyDescent="0.25">
      <c r="A21" s="31" t="s">
        <v>25</v>
      </c>
      <c r="B21" s="22">
        <f>'nefrol slatina'!B24+'nefrol caracal'!B21+'sp slatina'!B19</f>
        <v>54417</v>
      </c>
      <c r="C21" s="22">
        <f>'nefrol slatina'!C24+'nefrol caracal'!C21+'sp slatina'!C19</f>
        <v>1160148</v>
      </c>
      <c r="D21" s="22"/>
      <c r="E21" s="22">
        <f>'nefrol slatina'!G24</f>
        <v>24804</v>
      </c>
      <c r="F21" s="22"/>
      <c r="G21" s="22">
        <f>'nefrol slatina'!E24+'sp slatina'!E19</f>
        <v>13476.64</v>
      </c>
      <c r="H21" s="22"/>
      <c r="I21" s="22"/>
      <c r="J21" s="36">
        <f>B21+F21+H21</f>
        <v>54417</v>
      </c>
      <c r="K21" s="34">
        <f>C21+E21+G21+I21</f>
        <v>1198428.6399999999</v>
      </c>
      <c r="L21" s="96">
        <f>'nefrol slatina'!J24+'nefrol caracal'!J21+'sp slatina'!J19</f>
        <v>1157946.6499999999</v>
      </c>
    </row>
    <row r="22" spans="1:18" x14ac:dyDescent="0.25">
      <c r="A22" s="33" t="s">
        <v>27</v>
      </c>
      <c r="B22" s="34">
        <f t="shared" ref="B22:K22" si="0">SUM(B19:B21)</f>
        <v>155958</v>
      </c>
      <c r="C22" s="34">
        <f t="shared" si="0"/>
        <v>3485493</v>
      </c>
      <c r="D22" s="34">
        <f t="shared" si="0"/>
        <v>0</v>
      </c>
      <c r="E22" s="34">
        <f t="shared" si="0"/>
        <v>76956</v>
      </c>
      <c r="F22" s="34">
        <f t="shared" si="0"/>
        <v>0</v>
      </c>
      <c r="G22" s="34">
        <f t="shared" si="0"/>
        <v>70441.290000000008</v>
      </c>
      <c r="H22" s="34">
        <f t="shared" si="0"/>
        <v>0</v>
      </c>
      <c r="I22" s="34">
        <f t="shared" si="0"/>
        <v>0</v>
      </c>
      <c r="J22" s="34">
        <f t="shared" si="0"/>
        <v>155958</v>
      </c>
      <c r="K22" s="34">
        <f t="shared" si="0"/>
        <v>3632890.29</v>
      </c>
      <c r="L22" s="97">
        <f>SUM(L19:L21)</f>
        <v>3869399.14</v>
      </c>
      <c r="M22" s="367"/>
    </row>
    <row r="23" spans="1:18" s="56" customFormat="1" x14ac:dyDescent="0.25">
      <c r="A23" s="54" t="s">
        <v>26</v>
      </c>
      <c r="B23" s="55"/>
      <c r="C23" s="55">
        <f>'nefrol slatina'!C26+'nefrol caracal'!C23+'sp slatina'!C21</f>
        <v>155958</v>
      </c>
      <c r="D23" s="55">
        <f>'[1]nefrol caracal'!F17</f>
        <v>0</v>
      </c>
      <c r="E23" s="55">
        <f>'[1]nefrol caracal'!G17</f>
        <v>0</v>
      </c>
      <c r="F23" s="55">
        <f>'[1]nefrol caracal'!D17+'[1]sp slatina'!F15</f>
        <v>0</v>
      </c>
      <c r="G23" s="55">
        <v>0</v>
      </c>
      <c r="H23" s="55">
        <f>'[1]sp slatina'!F15</f>
        <v>0</v>
      </c>
      <c r="I23" s="55">
        <f>'[1]sp slatina'!G15</f>
        <v>0</v>
      </c>
      <c r="J23" s="53">
        <f>B23+F23+H23</f>
        <v>0</v>
      </c>
      <c r="K23" s="53">
        <f>C23</f>
        <v>155958</v>
      </c>
      <c r="L23" s="98">
        <v>0</v>
      </c>
    </row>
    <row r="24" spans="1:18" s="196" customFormat="1" x14ac:dyDescent="0.25">
      <c r="A24" s="194" t="s">
        <v>20</v>
      </c>
      <c r="B24" s="195">
        <f>'[1]nefrol caracal'!B18+'[1]sp slatina'!B16</f>
        <v>82336</v>
      </c>
      <c r="C24" s="195">
        <f>C22+C23</f>
        <v>3641451</v>
      </c>
      <c r="D24" s="195">
        <f>'[1]nefrol caracal'!F18</f>
        <v>0</v>
      </c>
      <c r="E24" s="195">
        <f>E22+E23</f>
        <v>76956</v>
      </c>
      <c r="F24" s="195">
        <f>'[1]nefrol caracal'!D18+'[1]sp slatina'!F16</f>
        <v>0</v>
      </c>
      <c r="G24" s="195">
        <f>G22+G23</f>
        <v>70441.290000000008</v>
      </c>
      <c r="H24" s="195">
        <f>'[1]sp slatina'!F16</f>
        <v>0</v>
      </c>
      <c r="I24" s="195">
        <f>'[1]sp slatina'!G16</f>
        <v>0</v>
      </c>
      <c r="J24" s="184">
        <f>J22+J23</f>
        <v>155958</v>
      </c>
      <c r="K24" s="184">
        <f>C24+E24+G24+I24</f>
        <v>3788848.29</v>
      </c>
      <c r="L24" s="184">
        <v>0</v>
      </c>
      <c r="M24" s="311"/>
      <c r="N24" s="311"/>
    </row>
    <row r="25" spans="1:18" s="59" customFormat="1" x14ac:dyDescent="0.25">
      <c r="A25" s="242" t="s">
        <v>28</v>
      </c>
      <c r="B25" s="51">
        <f>'nefrol slatina'!B28+'nefrol caracal'!B25+'sp slatina'!B23</f>
        <v>40953</v>
      </c>
      <c r="C25" s="51">
        <f>'nefrol slatina'!C28+'nefrol caracal'!C25+'sp slatina'!C23</f>
        <v>1173612</v>
      </c>
      <c r="D25" s="51">
        <f>'nefrol slatina'!F28</f>
        <v>0</v>
      </c>
      <c r="E25" s="51">
        <f>'nefrol slatina'!G28</f>
        <v>24804</v>
      </c>
      <c r="F25" s="51">
        <f>'nefrol slatina'!D28+'sp slatina'!D23</f>
        <v>0</v>
      </c>
      <c r="G25" s="51">
        <f>'nefrol slatina'!E28+'sp slatina'!E23</f>
        <v>9664</v>
      </c>
      <c r="H25" s="51">
        <f>'sp slatina'!F23</f>
        <v>0</v>
      </c>
      <c r="I25" s="51">
        <f>'sp slatina'!G23</f>
        <v>0</v>
      </c>
      <c r="J25" s="36">
        <f>'nefrol slatina'!H28+'nefrol caracal'!H25+'sp slatina'!H23</f>
        <v>40953</v>
      </c>
      <c r="K25" s="35">
        <f>C25+E25+G25+I25+J25</f>
        <v>1249033</v>
      </c>
      <c r="L25" s="306">
        <f>'nefrol slatina'!J28+'nefrol caracal'!J25+'sp slatina'!J23</f>
        <v>1198428.6400000001</v>
      </c>
      <c r="M25" s="58"/>
      <c r="O25" s="58"/>
    </row>
    <row r="26" spans="1:18" s="59" customFormat="1" x14ac:dyDescent="0.25">
      <c r="A26" s="242" t="s">
        <v>29</v>
      </c>
      <c r="B26" s="51">
        <f>'nefrol slatina'!B29+'nefrol caracal'!B26+'sp slatina'!B24</f>
        <v>32538</v>
      </c>
      <c r="C26" s="51">
        <f>'nefrol slatina'!C29+'nefrol caracal'!C26+'sp slatina'!C24</f>
        <v>1157343</v>
      </c>
      <c r="D26" s="51">
        <v>0</v>
      </c>
      <c r="E26" s="51">
        <f>'nefrol slatina'!G29</f>
        <v>24804</v>
      </c>
      <c r="F26" s="51">
        <f>'nefrol slatina'!D29+'sp slatina'!D24</f>
        <v>0</v>
      </c>
      <c r="G26" s="51">
        <f>'nefrol slatina'!E29+'sp slatina'!E24</f>
        <v>9664</v>
      </c>
      <c r="H26" s="51">
        <f>'sp slatina'!F24</f>
        <v>0</v>
      </c>
      <c r="I26" s="51">
        <f>'sp slatina'!G24</f>
        <v>0</v>
      </c>
      <c r="J26" s="36">
        <f>'nefrol slatina'!H29+'nefrol caracal'!H26+'sp slatina'!H24</f>
        <v>32538</v>
      </c>
      <c r="K26" s="35">
        <f>C26+E26+G26+I26+J26</f>
        <v>1224349</v>
      </c>
      <c r="L26" s="306">
        <f>'nefrol slatina'!J29+'nefrol caracal'!J26+'sp slatina'!J24</f>
        <v>1404991</v>
      </c>
      <c r="M26" s="58"/>
    </row>
    <row r="27" spans="1:18" s="59" customFormat="1" x14ac:dyDescent="0.25">
      <c r="A27" s="242" t="s">
        <v>30</v>
      </c>
      <c r="B27" s="51">
        <f>'nefrol slatina'!B30+'nefrol caracal'!B27+'sp slatina'!B25</f>
        <v>33660</v>
      </c>
      <c r="C27" s="51">
        <f>'nefrol slatina'!C30+'nefrol caracal'!C27+'sp slatina'!C25</f>
        <v>1145562</v>
      </c>
      <c r="D27" s="51"/>
      <c r="E27" s="51">
        <f>'nefrol slatina'!G30</f>
        <v>22896</v>
      </c>
      <c r="F27" s="51">
        <f>'nefrol slatina'!D30+'sp slatina'!D25</f>
        <v>0</v>
      </c>
      <c r="G27" s="51">
        <f>'nefrol slatina'!E30+'sp slatina'!E25</f>
        <v>9664</v>
      </c>
      <c r="H27" s="51">
        <f>'sp slatina'!F25</f>
        <v>0</v>
      </c>
      <c r="I27" s="51">
        <f>'sp slatina'!G25</f>
        <v>0</v>
      </c>
      <c r="J27" s="36">
        <f>'nefrol slatina'!H30+'nefrol caracal'!H27+'sp slatina'!H25</f>
        <v>33660</v>
      </c>
      <c r="K27" s="35">
        <f>C27+E27+G27+I27+J27</f>
        <v>1211782</v>
      </c>
      <c r="L27" s="306">
        <v>1224344</v>
      </c>
      <c r="M27" s="58"/>
      <c r="O27" s="58"/>
    </row>
    <row r="28" spans="1:18" s="12" customFormat="1" x14ac:dyDescent="0.25">
      <c r="A28" s="102" t="s">
        <v>31</v>
      </c>
      <c r="B28" s="190">
        <f>SUM(B25:B27)</f>
        <v>107151</v>
      </c>
      <c r="C28" s="190">
        <f>SUM(C25:C27)</f>
        <v>3476517</v>
      </c>
      <c r="D28" s="103">
        <f>SUM(D25:D27)</f>
        <v>0</v>
      </c>
      <c r="E28" s="103">
        <f>SUM(E25:E27)</f>
        <v>72504</v>
      </c>
      <c r="F28" s="190">
        <f>'[1]sp slatina'!D20+'[1]nefrol caracal'!D22</f>
        <v>0</v>
      </c>
      <c r="G28" s="190">
        <f>SUM(G25:G27)</f>
        <v>28992</v>
      </c>
      <c r="H28" s="190">
        <f>'[1]sp slatina'!F20</f>
        <v>0</v>
      </c>
      <c r="I28" s="190">
        <f>'[1]sp slatina'!G20</f>
        <v>0</v>
      </c>
      <c r="J28" s="103">
        <f>J25+J26+J27</f>
        <v>107151</v>
      </c>
      <c r="K28" s="184">
        <f>SUM(K25:K27)</f>
        <v>3685164</v>
      </c>
      <c r="L28" s="97">
        <f>SUM(L25:L27)</f>
        <v>3827763.64</v>
      </c>
      <c r="M28" s="11"/>
    </row>
    <row r="29" spans="1:18" s="12" customFormat="1" x14ac:dyDescent="0.25">
      <c r="A29" s="180" t="s">
        <v>51</v>
      </c>
      <c r="B29" s="182">
        <f>'[1]nefrol caracal'!B23+'[1]sp slatina'!B21</f>
        <v>0</v>
      </c>
      <c r="C29" s="182"/>
      <c r="D29" s="182">
        <f>'[1]nefrol caracal'!D23+'[1]sp slatina'!D21</f>
        <v>0</v>
      </c>
      <c r="E29" s="182">
        <f>'nefrol slatina'!G32</f>
        <v>0</v>
      </c>
      <c r="F29" s="182">
        <f>'[1]nefrol caracal'!F23+'[1]sp slatina'!F21</f>
        <v>0</v>
      </c>
      <c r="G29" s="182">
        <f>'[1]nefrol caracal'!E23+'[1]sp slatina'!E21</f>
        <v>0</v>
      </c>
      <c r="H29" s="182">
        <f>'[1]sp slatina'!F21</f>
        <v>0</v>
      </c>
      <c r="I29" s="182">
        <f>'[1]sp slatina'!G21</f>
        <v>0</v>
      </c>
      <c r="J29" s="182">
        <v>0</v>
      </c>
      <c r="K29" s="182">
        <f>C29+E29</f>
        <v>0</v>
      </c>
      <c r="L29" s="105"/>
      <c r="M29" s="11"/>
    </row>
    <row r="30" spans="1:18" s="56" customFormat="1" x14ac:dyDescent="0.25">
      <c r="A30" s="180" t="s">
        <v>20</v>
      </c>
      <c r="B30" s="182">
        <f>B24+B28</f>
        <v>189487</v>
      </c>
      <c r="C30" s="182">
        <f>C24+C28+C29</f>
        <v>7117968</v>
      </c>
      <c r="D30" s="182">
        <f t="shared" ref="D30:J30" si="1">D24+D28+D29</f>
        <v>0</v>
      </c>
      <c r="E30" s="182">
        <f>E24+E28+E29</f>
        <v>149460</v>
      </c>
      <c r="F30" s="182">
        <f t="shared" si="1"/>
        <v>0</v>
      </c>
      <c r="G30" s="182">
        <f>G24+G28</f>
        <v>99433.290000000008</v>
      </c>
      <c r="H30" s="182">
        <f t="shared" si="1"/>
        <v>0</v>
      </c>
      <c r="I30" s="182">
        <f t="shared" si="1"/>
        <v>0</v>
      </c>
      <c r="J30" s="182">
        <f t="shared" si="1"/>
        <v>263109</v>
      </c>
      <c r="K30" s="182">
        <f>K24+K28+K29</f>
        <v>7474012.29</v>
      </c>
      <c r="L30" s="105">
        <f>L22+L28</f>
        <v>7697162.7800000003</v>
      </c>
      <c r="M30" s="57"/>
      <c r="N30" s="57"/>
      <c r="O30" s="57"/>
      <c r="Q30" s="57"/>
    </row>
    <row r="31" spans="1:18" s="59" customFormat="1" x14ac:dyDescent="0.25">
      <c r="A31" s="242" t="s">
        <v>32</v>
      </c>
      <c r="B31" s="51">
        <f>'nefrol slatina'!B34+'nefrol caracal'!B31+'sp slatina'!B29</f>
        <v>0</v>
      </c>
      <c r="C31" s="51">
        <f>'nefrol slatina'!C34+'nefrol caracal'!C31+'sp slatina'!C29</f>
        <v>0</v>
      </c>
      <c r="D31" s="51">
        <f>'nefrol slatina'!D34+'nefrol caracal'!D31+'sp slatina'!D29</f>
        <v>0</v>
      </c>
      <c r="E31" s="51">
        <f>'nefrol slatina'!G34</f>
        <v>0</v>
      </c>
      <c r="F31" s="51">
        <f>'nefrol slatina'!F34+'nefrol caracal'!F31+'sp slatina'!F29</f>
        <v>0</v>
      </c>
      <c r="G31" s="51">
        <f>'nefrol slatina'!E34+'sp slatina'!E29</f>
        <v>0</v>
      </c>
      <c r="H31" s="51">
        <f>'sp slatina'!F29</f>
        <v>0</v>
      </c>
      <c r="I31" s="51">
        <f>'sp slatina'!G29</f>
        <v>0</v>
      </c>
      <c r="J31" s="51">
        <f>'nefrol slatina'!H34+'nefrol caracal'!H31+'sp slatina'!H29</f>
        <v>0</v>
      </c>
      <c r="K31" s="36">
        <f>'nefrol slatina'!I34+'nefrol caracal'!I31+'sp slatina'!I29</f>
        <v>0</v>
      </c>
      <c r="L31" s="99">
        <f>'nefrol slatina'!J34+'nefrol caracal'!J31+'sp slatina'!J29</f>
        <v>0</v>
      </c>
      <c r="M31" s="58"/>
      <c r="N31" s="58"/>
      <c r="O31" s="58"/>
      <c r="P31" s="58"/>
      <c r="R31" s="58"/>
    </row>
    <row r="32" spans="1:18" s="59" customFormat="1" x14ac:dyDescent="0.25">
      <c r="A32" s="242" t="s">
        <v>33</v>
      </c>
      <c r="B32" s="51">
        <f>'nefrol slatina'!B35+'nefrol caracal'!B32+'sp slatina'!B30</f>
        <v>0</v>
      </c>
      <c r="C32" s="51">
        <f>'nefrol slatina'!C35+'nefrol caracal'!C32+'sp slatina'!C30</f>
        <v>0</v>
      </c>
      <c r="D32" s="51">
        <f>'nefrol slatina'!D35+'nefrol caracal'!D32+'sp slatina'!D30</f>
        <v>0</v>
      </c>
      <c r="E32" s="51">
        <f>'nefrol slatina'!G35</f>
        <v>0</v>
      </c>
      <c r="F32" s="51">
        <f>'nefrol slatina'!F35+'nefrol caracal'!F32+'sp slatina'!F30</f>
        <v>0</v>
      </c>
      <c r="G32" s="51">
        <f>'nefrol slatina'!E35+'sp slatina'!E30</f>
        <v>0</v>
      </c>
      <c r="H32" s="51">
        <f>'sp slatina'!F30</f>
        <v>0</v>
      </c>
      <c r="I32" s="51">
        <f>'sp slatina'!G30</f>
        <v>0</v>
      </c>
      <c r="J32" s="51">
        <f>'nefrol slatina'!H35+'nefrol caracal'!H32+'sp slatina'!H30</f>
        <v>0</v>
      </c>
      <c r="K32" s="36">
        <f>'nefrol slatina'!I35+'nefrol caracal'!I32+'sp slatina'!I30</f>
        <v>0</v>
      </c>
      <c r="L32" s="99"/>
      <c r="N32" s="58"/>
    </row>
    <row r="33" spans="1:15" s="59" customFormat="1" x14ac:dyDescent="0.25">
      <c r="A33" s="242" t="s">
        <v>34</v>
      </c>
      <c r="B33" s="51">
        <f>'nefrol slatina'!B36+'nefrol caracal'!B33+'sp slatina'!B31</f>
        <v>0</v>
      </c>
      <c r="C33" s="51">
        <f>'nefrol slatina'!C36+'nefrol caracal'!C33+'sp slatina'!C31</f>
        <v>0</v>
      </c>
      <c r="D33" s="51"/>
      <c r="E33" s="51">
        <f>'nefrol slatina'!G36</f>
        <v>0</v>
      </c>
      <c r="F33" s="51"/>
      <c r="G33" s="51">
        <f>'nefrol slatina'!E36+'sp slatina'!E31</f>
        <v>0</v>
      </c>
      <c r="H33" s="51">
        <v>0</v>
      </c>
      <c r="I33" s="51">
        <v>0</v>
      </c>
      <c r="J33" s="51">
        <f>'nefrol slatina'!H36+'nefrol caracal'!H33+'sp slatina'!H31</f>
        <v>0</v>
      </c>
      <c r="K33" s="36">
        <f>'nefrol slatina'!I36+'nefrol caracal'!I33+'sp slatina'!I31</f>
        <v>0</v>
      </c>
      <c r="L33" s="99">
        <f>'nefrol slatina'!J36+'nefrol caracal'!J33+'sp slatina'!J31</f>
        <v>0</v>
      </c>
      <c r="M33" s="58"/>
      <c r="N33" s="58"/>
    </row>
    <row r="34" spans="1:15" x14ac:dyDescent="0.25">
      <c r="A34" s="102" t="s">
        <v>35</v>
      </c>
      <c r="B34" s="103">
        <f t="shared" ref="B34:L34" si="2">SUM(B31:B33)</f>
        <v>0</v>
      </c>
      <c r="C34" s="103">
        <f t="shared" si="2"/>
        <v>0</v>
      </c>
      <c r="D34" s="103">
        <f t="shared" si="2"/>
        <v>0</v>
      </c>
      <c r="E34" s="103">
        <f t="shared" si="2"/>
        <v>0</v>
      </c>
      <c r="F34" s="103">
        <f t="shared" si="2"/>
        <v>0</v>
      </c>
      <c r="G34" s="103">
        <f t="shared" si="2"/>
        <v>0</v>
      </c>
      <c r="H34" s="103">
        <f t="shared" si="2"/>
        <v>0</v>
      </c>
      <c r="I34" s="103">
        <f t="shared" si="2"/>
        <v>0</v>
      </c>
      <c r="J34" s="103">
        <f t="shared" si="2"/>
        <v>0</v>
      </c>
      <c r="K34" s="103">
        <f t="shared" si="2"/>
        <v>0</v>
      </c>
      <c r="L34" s="103">
        <f t="shared" si="2"/>
        <v>0</v>
      </c>
      <c r="M34" s="9"/>
      <c r="N34" s="9"/>
    </row>
    <row r="35" spans="1:15" x14ac:dyDescent="0.25">
      <c r="A35" s="180" t="s">
        <v>60</v>
      </c>
      <c r="B35" s="182">
        <f>'[1]nefrol caracal'!B29+'[1]sp slatina'!B27</f>
        <v>0</v>
      </c>
      <c r="C35" s="182"/>
      <c r="D35" s="182">
        <f>'[1]nefrol caracal'!D29+'[1]sp slatina'!D27</f>
        <v>0</v>
      </c>
      <c r="E35" s="182"/>
      <c r="F35" s="182">
        <f>'[1]nefrol caracal'!F29+'[1]sp slatina'!F27</f>
        <v>0</v>
      </c>
      <c r="G35" s="182">
        <f>'[1]nefrol caracal'!E29+'[1]sp slatina'!E27</f>
        <v>0</v>
      </c>
      <c r="H35" s="182">
        <f>'[1]sp slatina'!F27</f>
        <v>0</v>
      </c>
      <c r="I35" s="182">
        <f>'[1]sp slatina'!G27</f>
        <v>0</v>
      </c>
      <c r="J35" s="182">
        <v>0</v>
      </c>
      <c r="K35" s="182">
        <f>'nefrol slatina'!I37+'nefrol caracal'!I34+'sp slatina'!I32</f>
        <v>0</v>
      </c>
      <c r="L35" s="105"/>
      <c r="N35" s="9"/>
      <c r="O35" s="9"/>
    </row>
    <row r="36" spans="1:15" s="39" customFormat="1" x14ac:dyDescent="0.25">
      <c r="A36" s="104" t="s">
        <v>57</v>
      </c>
      <c r="B36" s="105">
        <f>'[1]nefrol caracal'!B30+'[1]sp slatina'!B28</f>
        <v>0</v>
      </c>
      <c r="C36" s="105">
        <f>C30+C34+C35</f>
        <v>7117968</v>
      </c>
      <c r="D36" s="105">
        <f>'[1]nefrol caracal'!D30+'[1]sp slatina'!D28</f>
        <v>0</v>
      </c>
      <c r="E36" s="105">
        <f>E30+E34</f>
        <v>149460</v>
      </c>
      <c r="F36" s="105">
        <v>0</v>
      </c>
      <c r="G36" s="105">
        <f>G30+G34</f>
        <v>99433.290000000008</v>
      </c>
      <c r="H36" s="105"/>
      <c r="I36" s="105">
        <f>'[1]sp slatina'!G28</f>
        <v>0</v>
      </c>
      <c r="J36" s="105">
        <f>J30+J34</f>
        <v>263109</v>
      </c>
      <c r="K36" s="105">
        <f>C36+E36+G36+I36+J28</f>
        <v>7474012.29</v>
      </c>
      <c r="L36" s="105">
        <f>L22+L28+L34</f>
        <v>7697162.7800000003</v>
      </c>
      <c r="M36" s="38"/>
      <c r="N36" s="38"/>
    </row>
    <row r="37" spans="1:15" x14ac:dyDescent="0.25">
      <c r="A37" s="31" t="s">
        <v>36</v>
      </c>
      <c r="B37" s="22">
        <f>'nefrol slatina'!B40+'nefrol caracal'!B37+'sp slatina'!B35</f>
        <v>0</v>
      </c>
      <c r="C37" s="22">
        <f>'nefrol slatina'!C40+'nefrol caracal'!C37+'sp slatina'!C35</f>
        <v>0</v>
      </c>
      <c r="D37" s="22">
        <v>0</v>
      </c>
      <c r="E37" s="22">
        <f>'nefrol slatina'!G40</f>
        <v>0</v>
      </c>
      <c r="F37" s="22">
        <v>0</v>
      </c>
      <c r="G37" s="22">
        <f>'nefrol slatina'!E40+'nefrol caracal'!E37+'sp slatina'!E35</f>
        <v>0</v>
      </c>
      <c r="H37" s="22">
        <v>0</v>
      </c>
      <c r="I37" s="22">
        <v>0</v>
      </c>
      <c r="J37" s="36">
        <f>'nefrol slatina'!H40+'nefrol caracal'!H37+'sp slatina'!H35</f>
        <v>0</v>
      </c>
      <c r="K37" s="36">
        <f>C37+E37+G37</f>
        <v>0</v>
      </c>
      <c r="L37" s="99">
        <f>'[1]nefrol slatina'!J31+'[1]nefrol caracal'!J31+'[1]sp slatina'!J29</f>
        <v>0</v>
      </c>
      <c r="N37" s="9"/>
    </row>
    <row r="38" spans="1:15" x14ac:dyDescent="0.25">
      <c r="A38" s="31" t="s">
        <v>37</v>
      </c>
      <c r="B38" s="22"/>
      <c r="C38" s="22"/>
      <c r="D38" s="22"/>
      <c r="E38" s="22"/>
      <c r="F38" s="22"/>
      <c r="G38" s="22"/>
      <c r="H38" s="22"/>
      <c r="I38" s="22"/>
      <c r="J38" s="36"/>
      <c r="K38" s="36"/>
      <c r="L38" s="99">
        <f>'[1]nefrol slatina'!J32+'[1]nefrol caracal'!J32+'[1]sp slatina'!J30</f>
        <v>0</v>
      </c>
    </row>
    <row r="39" spans="1:15" x14ac:dyDescent="0.25">
      <c r="A39" s="31" t="s">
        <v>38</v>
      </c>
      <c r="B39" s="22"/>
      <c r="C39" s="22"/>
      <c r="D39" s="22"/>
      <c r="E39" s="22"/>
      <c r="F39" s="22"/>
      <c r="G39" s="22"/>
      <c r="H39" s="22"/>
      <c r="I39" s="22"/>
      <c r="J39" s="36"/>
      <c r="K39" s="36"/>
      <c r="L39" s="99">
        <f>'[1]nefrol slatina'!J33+'[1]nefrol caracal'!J33+'[1]sp slatina'!J31</f>
        <v>0</v>
      </c>
    </row>
    <row r="40" spans="1:15" ht="15.75" thickBot="1" x14ac:dyDescent="0.3">
      <c r="A40" s="82" t="s">
        <v>40</v>
      </c>
      <c r="B40" s="83">
        <f>SUM(B37:B39)</f>
        <v>0</v>
      </c>
      <c r="C40" s="83">
        <f>SUM(C37:C39)</f>
        <v>0</v>
      </c>
      <c r="D40" s="83">
        <f>SUM(D37:D39)</f>
        <v>0</v>
      </c>
      <c r="E40" s="22">
        <f>'[1]nefrol slatina'!G35</f>
        <v>0</v>
      </c>
      <c r="F40" s="83">
        <f t="shared" ref="F40:L40" si="3">SUM(F37:F39)</f>
        <v>0</v>
      </c>
      <c r="G40" s="83">
        <f t="shared" si="3"/>
        <v>0</v>
      </c>
      <c r="H40" s="83">
        <f t="shared" si="3"/>
        <v>0</v>
      </c>
      <c r="I40" s="83">
        <f t="shared" si="3"/>
        <v>0</v>
      </c>
      <c r="J40" s="307">
        <f t="shared" si="3"/>
        <v>0</v>
      </c>
      <c r="K40" s="83">
        <f t="shared" si="3"/>
        <v>0</v>
      </c>
      <c r="L40" s="97">
        <f t="shared" si="3"/>
        <v>0</v>
      </c>
    </row>
    <row r="41" spans="1:15" ht="15.75" thickBot="1" x14ac:dyDescent="0.3">
      <c r="A41" s="85" t="s">
        <v>88</v>
      </c>
      <c r="B41" s="86"/>
      <c r="C41" s="86">
        <f>C36+C40</f>
        <v>7117968</v>
      </c>
      <c r="D41" s="86">
        <v>0</v>
      </c>
      <c r="E41" s="86">
        <f>E36+E40</f>
        <v>149460</v>
      </c>
      <c r="F41" s="86">
        <v>0</v>
      </c>
      <c r="G41" s="86">
        <f>G36+G40</f>
        <v>99433.290000000008</v>
      </c>
      <c r="H41" s="86">
        <v>0</v>
      </c>
      <c r="I41" s="86">
        <f>I36+I40</f>
        <v>0</v>
      </c>
      <c r="J41" s="86">
        <f>J22+J28+J34+J40</f>
        <v>263109</v>
      </c>
      <c r="K41" s="87">
        <f>K36+K40</f>
        <v>7474012.29</v>
      </c>
      <c r="L41" s="105">
        <f>L36+L40</f>
        <v>7697162.7800000003</v>
      </c>
    </row>
    <row r="42" spans="1:15" s="197" customFormat="1" ht="15.75" thickBot="1" x14ac:dyDescent="0.3">
      <c r="A42" s="111" t="s">
        <v>89</v>
      </c>
      <c r="B42" s="112"/>
      <c r="C42" s="113">
        <f>'nefrol slatina'!C46+'nefrol caracal'!C43+'sp slatina'!C41</f>
        <v>13783770</v>
      </c>
      <c r="D42" s="113"/>
      <c r="E42" s="113">
        <f>'nefrol slatina'!G46</f>
        <v>320544</v>
      </c>
      <c r="F42" s="113">
        <v>0</v>
      </c>
      <c r="G42" s="113">
        <f>'nefrol slatina'!E46+'sp slatina'!E41</f>
        <v>523155.6</v>
      </c>
      <c r="H42" s="113"/>
      <c r="I42" s="113">
        <f>'sp slatina'!G41</f>
        <v>72540.399999999994</v>
      </c>
      <c r="J42" s="113"/>
      <c r="K42" s="114">
        <f>'nefrol slatina'!I46+'nefrol caracal'!I43+'sp slatina'!I41</f>
        <v>14700010</v>
      </c>
      <c r="L42" s="115">
        <v>8006030</v>
      </c>
    </row>
    <row r="43" spans="1:15" s="12" customFormat="1" ht="15.75" thickBot="1" x14ac:dyDescent="0.3">
      <c r="A43" s="88" t="s">
        <v>52</v>
      </c>
      <c r="B43" s="89"/>
      <c r="C43" s="90">
        <f>C42-C41</f>
        <v>6665802</v>
      </c>
      <c r="D43" s="90"/>
      <c r="E43" s="90">
        <f>E42-E41</f>
        <v>171084</v>
      </c>
      <c r="F43" s="90"/>
      <c r="G43" s="90">
        <f>G42-G41</f>
        <v>423722.30999999994</v>
      </c>
      <c r="H43" s="90"/>
      <c r="I43" s="90">
        <f>I42-I41</f>
        <v>72540.399999999994</v>
      </c>
      <c r="J43" s="90"/>
      <c r="K43" s="91">
        <f>C43+G43+I43</f>
        <v>7162064.71</v>
      </c>
      <c r="L43" s="99">
        <f>L42-L41</f>
        <v>308867.21999999974</v>
      </c>
      <c r="N43" s="11"/>
    </row>
    <row r="44" spans="1:15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5" x14ac:dyDescent="0.25">
      <c r="B45" s="9">
        <f>B22+B28</f>
        <v>263109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5" s="43" customFormat="1" ht="12.75" x14ac:dyDescent="0.2">
      <c r="A46" s="49"/>
      <c r="B46" s="44"/>
      <c r="C46" s="45"/>
      <c r="D46" s="45"/>
      <c r="E46" s="45"/>
      <c r="F46" s="45"/>
      <c r="G46" s="45"/>
      <c r="H46" s="45"/>
      <c r="I46" s="45"/>
      <c r="J46" s="45"/>
      <c r="K46" s="46"/>
      <c r="L46" s="46"/>
    </row>
    <row r="47" spans="1:15" x14ac:dyDescent="0.25">
      <c r="A47" s="9"/>
      <c r="B47" s="21"/>
      <c r="C47" s="21"/>
      <c r="D47" s="21"/>
      <c r="E47" s="21"/>
      <c r="F47" s="21"/>
      <c r="G47" s="21"/>
      <c r="H47" s="21"/>
      <c r="J47" s="24"/>
      <c r="K47" s="21"/>
      <c r="L47" s="21"/>
    </row>
    <row r="48" spans="1:15" x14ac:dyDescent="0.25">
      <c r="A48" s="9"/>
      <c r="B48" s="236"/>
      <c r="C48" s="21"/>
      <c r="D48" s="21"/>
      <c r="E48" s="21"/>
      <c r="F48" s="236"/>
      <c r="G48" s="21"/>
      <c r="H48" s="236"/>
      <c r="I48" s="24"/>
      <c r="J48" s="24"/>
      <c r="K48" s="21"/>
      <c r="L48" s="21"/>
    </row>
    <row r="49" spans="1:12" x14ac:dyDescent="0.25">
      <c r="A49" s="9"/>
      <c r="B49" s="21"/>
      <c r="C49" s="21"/>
      <c r="D49" s="21"/>
      <c r="E49" s="21"/>
      <c r="F49" s="9"/>
      <c r="G49" s="9"/>
      <c r="H49" s="9"/>
      <c r="K49" s="21"/>
      <c r="L49" s="21"/>
    </row>
    <row r="50" spans="1:12" x14ac:dyDescent="0.25">
      <c r="A50" s="9"/>
      <c r="B50" s="235"/>
      <c r="G50" s="21"/>
      <c r="H50" s="21"/>
      <c r="K50" s="21"/>
      <c r="L50" s="21"/>
    </row>
    <row r="51" spans="1:12" x14ac:dyDescent="0.25">
      <c r="B51" s="40"/>
      <c r="C51" s="21"/>
      <c r="D51" s="21"/>
      <c r="E51" s="21"/>
      <c r="F51" s="21"/>
      <c r="G51" s="21"/>
      <c r="H51" s="21"/>
      <c r="K51" s="21"/>
      <c r="L51" s="21"/>
    </row>
  </sheetData>
  <mergeCells count="6">
    <mergeCell ref="B3:J3"/>
    <mergeCell ref="B17:C17"/>
    <mergeCell ref="D17:E17"/>
    <mergeCell ref="F17:G17"/>
    <mergeCell ref="H17:I17"/>
    <mergeCell ref="J17:K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G25" sqref="G25"/>
    </sheetView>
  </sheetViews>
  <sheetFormatPr defaultRowHeight="15" x14ac:dyDescent="0.25"/>
  <cols>
    <col min="1" max="1" width="6" customWidth="1"/>
    <col min="2" max="2" width="5.5703125" customWidth="1"/>
    <col min="3" max="3" width="35.42578125" style="335" customWidth="1"/>
    <col min="4" max="4" width="13.5703125" style="335" customWidth="1"/>
    <col min="5" max="5" width="17.28515625" style="335" customWidth="1"/>
    <col min="6" max="6" width="15.42578125" style="336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4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33" t="s">
        <v>1</v>
      </c>
      <c r="B6" s="433"/>
      <c r="C6" s="433"/>
      <c r="D6" s="433"/>
      <c r="E6" s="433"/>
      <c r="F6" s="433"/>
    </row>
    <row r="7" spans="1:8" x14ac:dyDescent="0.25">
      <c r="B7" s="434" t="s">
        <v>76</v>
      </c>
      <c r="C7" s="434"/>
      <c r="D7" s="434"/>
      <c r="E7" s="434"/>
      <c r="F7" s="434"/>
    </row>
    <row r="8" spans="1:8" s="59" customFormat="1" x14ac:dyDescent="0.25">
      <c r="B8" s="74" t="s">
        <v>78</v>
      </c>
      <c r="C8" s="74"/>
      <c r="D8" s="74"/>
      <c r="E8" s="74"/>
      <c r="F8" s="74"/>
    </row>
    <row r="9" spans="1:8" ht="15.75" thickBot="1" x14ac:dyDescent="0.3">
      <c r="B9" s="4"/>
      <c r="C9" s="5"/>
    </row>
    <row r="10" spans="1:8" ht="38.25" customHeight="1" x14ac:dyDescent="0.25">
      <c r="B10" s="219" t="s">
        <v>2</v>
      </c>
      <c r="C10" s="220" t="s">
        <v>3</v>
      </c>
      <c r="D10" s="221" t="s">
        <v>66</v>
      </c>
      <c r="E10" s="221" t="s">
        <v>75</v>
      </c>
      <c r="F10" s="221" t="s">
        <v>74</v>
      </c>
      <c r="G10" s="222" t="s">
        <v>65</v>
      </c>
      <c r="H10" s="223" t="s">
        <v>77</v>
      </c>
    </row>
    <row r="11" spans="1:8" s="3" customFormat="1" ht="11.25" x14ac:dyDescent="0.2">
      <c r="B11" s="224">
        <v>0</v>
      </c>
      <c r="C11" s="215">
        <v>1</v>
      </c>
      <c r="D11" s="214">
        <v>2</v>
      </c>
      <c r="E11" s="214">
        <v>3</v>
      </c>
      <c r="F11" s="216">
        <v>4</v>
      </c>
      <c r="G11" s="213"/>
      <c r="H11" s="225">
        <v>4</v>
      </c>
    </row>
    <row r="12" spans="1:8" s="3" customFormat="1" ht="12.75" x14ac:dyDescent="0.2">
      <c r="B12" s="224" t="s">
        <v>4</v>
      </c>
      <c r="C12" s="131" t="s">
        <v>5</v>
      </c>
      <c r="D12" s="214"/>
      <c r="E12" s="214"/>
      <c r="F12" s="216"/>
      <c r="G12" s="213"/>
      <c r="H12" s="225"/>
    </row>
    <row r="13" spans="1:8" x14ac:dyDescent="0.25">
      <c r="B13" s="7"/>
      <c r="C13" s="77" t="s">
        <v>6</v>
      </c>
      <c r="D13" s="8">
        <v>38</v>
      </c>
      <c r="E13" s="8">
        <f>494+494</f>
        <v>988</v>
      </c>
      <c r="F13" s="72">
        <v>277134</v>
      </c>
      <c r="G13" s="217">
        <v>277134</v>
      </c>
      <c r="H13" s="20">
        <f>F13+G13</f>
        <v>554268</v>
      </c>
    </row>
    <row r="14" spans="1:8" x14ac:dyDescent="0.25">
      <c r="B14" s="7"/>
      <c r="C14" s="77" t="s">
        <v>7</v>
      </c>
      <c r="D14" s="8">
        <v>5</v>
      </c>
      <c r="E14" s="8">
        <v>5</v>
      </c>
      <c r="F14" s="72">
        <v>24419.919999999998</v>
      </c>
      <c r="G14" s="217">
        <v>24419.919999999998</v>
      </c>
      <c r="H14" s="20">
        <f>F14+G14</f>
        <v>48839.839999999997</v>
      </c>
    </row>
    <row r="15" spans="1:8" x14ac:dyDescent="0.25">
      <c r="B15" s="7"/>
      <c r="C15" s="77" t="s">
        <v>8</v>
      </c>
      <c r="D15" s="8">
        <v>1</v>
      </c>
      <c r="E15" s="8">
        <v>1</v>
      </c>
      <c r="F15" s="72">
        <v>6045.08</v>
      </c>
      <c r="G15" s="217">
        <v>6045.08</v>
      </c>
      <c r="H15" s="20">
        <f>F15+G15</f>
        <v>12090.16</v>
      </c>
    </row>
    <row r="16" spans="1:8" s="12" customFormat="1" x14ac:dyDescent="0.25">
      <c r="B16" s="137"/>
      <c r="C16" s="133" t="s">
        <v>9</v>
      </c>
      <c r="D16" s="134">
        <v>44</v>
      </c>
      <c r="E16" s="134" t="s">
        <v>14</v>
      </c>
      <c r="F16" s="135">
        <f>SUM(F13:F15)</f>
        <v>307599</v>
      </c>
      <c r="G16" s="218">
        <f>SUM(G13:G15)</f>
        <v>307599</v>
      </c>
      <c r="H16" s="210">
        <f>SUM(H13:H15)</f>
        <v>615198</v>
      </c>
    </row>
    <row r="17" spans="2:9" x14ac:dyDescent="0.25">
      <c r="B17" s="7" t="s">
        <v>10</v>
      </c>
      <c r="C17" s="131" t="s">
        <v>11</v>
      </c>
      <c r="D17" s="8"/>
      <c r="E17" s="8"/>
      <c r="F17" s="132"/>
      <c r="G17" s="198"/>
      <c r="H17" s="209"/>
    </row>
    <row r="18" spans="2:9" x14ac:dyDescent="0.25">
      <c r="B18" s="7"/>
      <c r="C18" s="77" t="s">
        <v>6</v>
      </c>
      <c r="D18" s="13">
        <v>87</v>
      </c>
      <c r="E18" s="202">
        <f>1131+1131</f>
        <v>2262</v>
      </c>
      <c r="F18" s="76">
        <v>634491</v>
      </c>
      <c r="G18" s="73">
        <v>634491</v>
      </c>
      <c r="H18" s="20">
        <f>F18+G18</f>
        <v>1268982</v>
      </c>
    </row>
    <row r="19" spans="2:9" x14ac:dyDescent="0.25">
      <c r="B19" s="7"/>
      <c r="C19" s="77" t="s">
        <v>7</v>
      </c>
      <c r="D19" s="13">
        <v>4</v>
      </c>
      <c r="E19" s="202">
        <v>4</v>
      </c>
      <c r="F19" s="72">
        <v>19328</v>
      </c>
      <c r="G19" s="73">
        <v>19328</v>
      </c>
      <c r="H19" s="20">
        <f>F19+G19</f>
        <v>38656</v>
      </c>
    </row>
    <row r="20" spans="2:9" x14ac:dyDescent="0.25">
      <c r="B20" s="7"/>
      <c r="C20" s="77" t="s">
        <v>12</v>
      </c>
      <c r="D20" s="13">
        <v>4</v>
      </c>
      <c r="E20" s="202">
        <f>52+52</f>
        <v>104</v>
      </c>
      <c r="F20" s="72">
        <v>33072</v>
      </c>
      <c r="G20" s="73">
        <v>33072</v>
      </c>
      <c r="H20" s="20">
        <f>F20+G20</f>
        <v>66144</v>
      </c>
    </row>
    <row r="21" spans="2:9" s="12" customFormat="1" x14ac:dyDescent="0.25">
      <c r="B21" s="137"/>
      <c r="C21" s="133" t="s">
        <v>9</v>
      </c>
      <c r="D21" s="134">
        <f>SUM(D18:D20)</f>
        <v>95</v>
      </c>
      <c r="E21" s="134" t="s">
        <v>14</v>
      </c>
      <c r="F21" s="135">
        <f>SUM(F18:F20)</f>
        <v>686891</v>
      </c>
      <c r="G21" s="136">
        <f>SUM(G18:G20)</f>
        <v>686891</v>
      </c>
      <c r="H21" s="210">
        <f>SUM(H18:H20)</f>
        <v>1373782</v>
      </c>
      <c r="I21" s="11"/>
    </row>
    <row r="22" spans="2:9" s="12" customFormat="1" x14ac:dyDescent="0.25">
      <c r="B22" s="137" t="s">
        <v>62</v>
      </c>
      <c r="C22" s="133" t="s">
        <v>61</v>
      </c>
      <c r="D22" s="134"/>
      <c r="E22" s="134"/>
      <c r="F22" s="135"/>
      <c r="G22" s="199"/>
      <c r="H22" s="210"/>
    </row>
    <row r="23" spans="2:9" s="12" customFormat="1" x14ac:dyDescent="0.25">
      <c r="B23" s="138"/>
      <c r="C23" s="77" t="s">
        <v>6</v>
      </c>
      <c r="D23" s="8">
        <v>70</v>
      </c>
      <c r="E23" s="8">
        <f>910+910</f>
        <v>1820</v>
      </c>
      <c r="F23" s="132">
        <v>510510</v>
      </c>
      <c r="G23" s="217">
        <v>510510</v>
      </c>
      <c r="H23" s="209">
        <f>F23+G23</f>
        <v>1021020</v>
      </c>
      <c r="I23" s="11"/>
    </row>
    <row r="24" spans="2:9" s="12" customFormat="1" x14ac:dyDescent="0.25">
      <c r="B24" s="138"/>
      <c r="C24" s="133" t="s">
        <v>9</v>
      </c>
      <c r="D24" s="134">
        <f>SUM(D23)</f>
        <v>70</v>
      </c>
      <c r="E24" s="8"/>
      <c r="F24" s="135">
        <f>SUM(F23)</f>
        <v>510510</v>
      </c>
      <c r="G24" s="218">
        <f>G23</f>
        <v>510510</v>
      </c>
      <c r="H24" s="210">
        <f>SUM(H23)</f>
        <v>1021020</v>
      </c>
    </row>
    <row r="25" spans="2:9" s="16" customFormat="1" ht="15.75" thickBot="1" x14ac:dyDescent="0.3">
      <c r="B25" s="226"/>
      <c r="C25" s="227" t="s">
        <v>13</v>
      </c>
      <c r="D25" s="228">
        <f>D16+D21+D24</f>
        <v>209</v>
      </c>
      <c r="E25" s="14" t="s">
        <v>14</v>
      </c>
      <c r="F25" s="229">
        <f>F16+F21+F24</f>
        <v>1505000</v>
      </c>
      <c r="G25" s="333">
        <f>G16+G21+G24</f>
        <v>1505000</v>
      </c>
      <c r="H25" s="230">
        <f>H16+H21+H24</f>
        <v>3010000</v>
      </c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335" t="s">
        <v>44</v>
      </c>
    </row>
    <row r="29" spans="2:9" x14ac:dyDescent="0.25">
      <c r="C29" s="335" t="s">
        <v>49</v>
      </c>
      <c r="F29" s="58"/>
      <c r="G29" s="21" t="s">
        <v>46</v>
      </c>
    </row>
    <row r="30" spans="2:9" x14ac:dyDescent="0.25">
      <c r="C30"/>
      <c r="F30" s="335"/>
      <c r="G30" s="336"/>
    </row>
    <row r="31" spans="2:9" x14ac:dyDescent="0.25">
      <c r="B31" s="335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F25" sqref="F25"/>
    </sheetView>
  </sheetViews>
  <sheetFormatPr defaultRowHeight="15" x14ac:dyDescent="0.25"/>
  <cols>
    <col min="1" max="1" width="6" customWidth="1"/>
    <col min="2" max="2" width="5.5703125" customWidth="1"/>
    <col min="3" max="3" width="35.42578125" style="338" customWidth="1"/>
    <col min="4" max="4" width="13.5703125" style="338" customWidth="1"/>
    <col min="5" max="5" width="17.28515625" style="338" customWidth="1"/>
    <col min="6" max="6" width="15.42578125" style="339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4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33" t="s">
        <v>1</v>
      </c>
      <c r="B6" s="433"/>
      <c r="C6" s="433"/>
      <c r="D6" s="433"/>
      <c r="E6" s="433"/>
      <c r="F6" s="433"/>
    </row>
    <row r="7" spans="1:8" x14ac:dyDescent="0.25">
      <c r="B7" s="435" t="s">
        <v>79</v>
      </c>
      <c r="C7" s="435"/>
      <c r="D7" s="435"/>
      <c r="E7" s="435"/>
      <c r="F7" s="435"/>
      <c r="G7" s="59"/>
      <c r="H7" s="59"/>
    </row>
    <row r="8" spans="1:8" s="59" customFormat="1" x14ac:dyDescent="0.25">
      <c r="B8" s="74" t="s">
        <v>83</v>
      </c>
      <c r="C8" s="74"/>
      <c r="D8" s="74"/>
      <c r="E8" s="74"/>
      <c r="F8" s="74"/>
    </row>
    <row r="9" spans="1:8" ht="15.75" thickBot="1" x14ac:dyDescent="0.3">
      <c r="B9" s="4"/>
      <c r="C9" s="5"/>
      <c r="D9" s="339"/>
      <c r="E9" s="339"/>
      <c r="G9" s="59"/>
      <c r="H9" s="59"/>
    </row>
    <row r="10" spans="1:8" ht="38.25" customHeight="1" x14ac:dyDescent="0.25">
      <c r="B10" s="219" t="s">
        <v>2</v>
      </c>
      <c r="C10" s="220" t="s">
        <v>3</v>
      </c>
      <c r="D10" s="221" t="s">
        <v>66</v>
      </c>
      <c r="E10" s="221" t="s">
        <v>81</v>
      </c>
      <c r="F10" s="221" t="s">
        <v>80</v>
      </c>
      <c r="G10" s="222" t="s">
        <v>65</v>
      </c>
      <c r="H10" s="223" t="s">
        <v>82</v>
      </c>
    </row>
    <row r="11" spans="1:8" s="3" customFormat="1" ht="11.25" x14ac:dyDescent="0.2">
      <c r="B11" s="224">
        <v>0</v>
      </c>
      <c r="C11" s="215">
        <v>1</v>
      </c>
      <c r="D11" s="214">
        <v>2</v>
      </c>
      <c r="E11" s="214">
        <v>3</v>
      </c>
      <c r="F11" s="216">
        <v>4</v>
      </c>
      <c r="G11" s="213"/>
      <c r="H11" s="225">
        <v>4</v>
      </c>
    </row>
    <row r="12" spans="1:8" s="3" customFormat="1" ht="12.75" x14ac:dyDescent="0.2">
      <c r="B12" s="224" t="s">
        <v>4</v>
      </c>
      <c r="C12" s="131" t="s">
        <v>5</v>
      </c>
      <c r="D12" s="214"/>
      <c r="E12" s="214"/>
      <c r="F12" s="216"/>
      <c r="G12" s="213"/>
      <c r="H12" s="225"/>
    </row>
    <row r="13" spans="1:8" x14ac:dyDescent="0.25">
      <c r="B13" s="7"/>
      <c r="C13" s="77" t="s">
        <v>6</v>
      </c>
      <c r="D13" s="8">
        <v>38</v>
      </c>
      <c r="E13" s="8">
        <f>494+494+494</f>
        <v>1482</v>
      </c>
      <c r="F13" s="72">
        <v>554268</v>
      </c>
      <c r="G13" s="73">
        <v>277134</v>
      </c>
      <c r="H13" s="20">
        <f>F13+G13</f>
        <v>831402</v>
      </c>
    </row>
    <row r="14" spans="1:8" x14ac:dyDescent="0.25">
      <c r="B14" s="7"/>
      <c r="C14" s="77" t="s">
        <v>7</v>
      </c>
      <c r="D14" s="8">
        <v>5</v>
      </c>
      <c r="E14" s="8">
        <v>5</v>
      </c>
      <c r="F14" s="72">
        <v>48839.839999999997</v>
      </c>
      <c r="G14" s="73">
        <v>24419.919999999998</v>
      </c>
      <c r="H14" s="20">
        <f>F14+G14</f>
        <v>73259.759999999995</v>
      </c>
    </row>
    <row r="15" spans="1:8" x14ac:dyDescent="0.25">
      <c r="B15" s="7"/>
      <c r="C15" s="77" t="s">
        <v>8</v>
      </c>
      <c r="D15" s="8">
        <v>1</v>
      </c>
      <c r="E15" s="8">
        <v>1</v>
      </c>
      <c r="F15" s="72">
        <v>12090.16</v>
      </c>
      <c r="G15" s="73">
        <v>6045.08</v>
      </c>
      <c r="H15" s="20">
        <f>F15+G15</f>
        <v>18135.239999999998</v>
      </c>
    </row>
    <row r="16" spans="1:8" s="12" customFormat="1" x14ac:dyDescent="0.25">
      <c r="B16" s="137"/>
      <c r="C16" s="133" t="s">
        <v>9</v>
      </c>
      <c r="D16" s="134">
        <v>44</v>
      </c>
      <c r="E16" s="134" t="s">
        <v>14</v>
      </c>
      <c r="F16" s="135">
        <f>SUM(F13:F15)</f>
        <v>615198</v>
      </c>
      <c r="G16" s="136">
        <f>SUM(G13:G15)</f>
        <v>307599</v>
      </c>
      <c r="H16" s="210">
        <f>SUM(H13:H15)</f>
        <v>922797</v>
      </c>
    </row>
    <row r="17" spans="2:9" x14ac:dyDescent="0.25">
      <c r="B17" s="7" t="s">
        <v>10</v>
      </c>
      <c r="C17" s="131" t="s">
        <v>11</v>
      </c>
      <c r="D17" s="8"/>
      <c r="E17" s="8"/>
      <c r="F17" s="132"/>
      <c r="G17" s="233"/>
      <c r="H17" s="209"/>
    </row>
    <row r="18" spans="2:9" x14ac:dyDescent="0.25">
      <c r="B18" s="7"/>
      <c r="C18" s="77" t="s">
        <v>6</v>
      </c>
      <c r="D18" s="13">
        <v>87</v>
      </c>
      <c r="E18" s="202">
        <f>1131+1131+1131</f>
        <v>3393</v>
      </c>
      <c r="F18" s="76">
        <v>1268982</v>
      </c>
      <c r="G18" s="73">
        <v>634491</v>
      </c>
      <c r="H18" s="20">
        <f>F18+G18</f>
        <v>1903473</v>
      </c>
    </row>
    <row r="19" spans="2:9" x14ac:dyDescent="0.25">
      <c r="B19" s="7"/>
      <c r="C19" s="77" t="s">
        <v>7</v>
      </c>
      <c r="D19" s="13">
        <v>4</v>
      </c>
      <c r="E19" s="202">
        <v>4</v>
      </c>
      <c r="F19" s="72">
        <v>38656</v>
      </c>
      <c r="G19" s="73">
        <v>19328</v>
      </c>
      <c r="H19" s="20">
        <f>F19+G19</f>
        <v>57984</v>
      </c>
    </row>
    <row r="20" spans="2:9" x14ac:dyDescent="0.25">
      <c r="B20" s="7"/>
      <c r="C20" s="77" t="s">
        <v>12</v>
      </c>
      <c r="D20" s="13">
        <v>4</v>
      </c>
      <c r="E20" s="202">
        <f>52+52+52</f>
        <v>156</v>
      </c>
      <c r="F20" s="72">
        <v>66144</v>
      </c>
      <c r="G20" s="73">
        <v>33072</v>
      </c>
      <c r="H20" s="20">
        <f>F20+G20</f>
        <v>99216</v>
      </c>
    </row>
    <row r="21" spans="2:9" s="12" customFormat="1" x14ac:dyDescent="0.25">
      <c r="B21" s="137"/>
      <c r="C21" s="133" t="s">
        <v>9</v>
      </c>
      <c r="D21" s="134">
        <f>SUM(D18:D20)</f>
        <v>95</v>
      </c>
      <c r="E21" s="134" t="s">
        <v>14</v>
      </c>
      <c r="F21" s="135">
        <f>SUM(F18:F20)</f>
        <v>1373782</v>
      </c>
      <c r="G21" s="136">
        <f>SUM(G18:G20)</f>
        <v>686891</v>
      </c>
      <c r="H21" s="210">
        <f>SUM(H18:H20)</f>
        <v>2060673</v>
      </c>
      <c r="I21" s="11"/>
    </row>
    <row r="22" spans="2:9" s="12" customFormat="1" x14ac:dyDescent="0.25">
      <c r="B22" s="137" t="s">
        <v>62</v>
      </c>
      <c r="C22" s="133" t="s">
        <v>61</v>
      </c>
      <c r="D22" s="134"/>
      <c r="E22" s="134"/>
      <c r="F22" s="135"/>
      <c r="G22" s="313"/>
      <c r="H22" s="210"/>
    </row>
    <row r="23" spans="2:9" s="12" customFormat="1" x14ac:dyDescent="0.25">
      <c r="B23" s="138"/>
      <c r="C23" s="77" t="s">
        <v>6</v>
      </c>
      <c r="D23" s="8">
        <v>70</v>
      </c>
      <c r="E23" s="8">
        <f>910+910+910</f>
        <v>2730</v>
      </c>
      <c r="F23" s="132">
        <v>1021020</v>
      </c>
      <c r="G23" s="73">
        <v>510510</v>
      </c>
      <c r="H23" s="209">
        <f>F23+G23</f>
        <v>1531530</v>
      </c>
      <c r="I23" s="11"/>
    </row>
    <row r="24" spans="2:9" s="12" customFormat="1" x14ac:dyDescent="0.25">
      <c r="B24" s="138"/>
      <c r="C24" s="133" t="s">
        <v>9</v>
      </c>
      <c r="D24" s="134">
        <f>SUM(D23)</f>
        <v>70</v>
      </c>
      <c r="E24" s="8"/>
      <c r="F24" s="135">
        <f>SUM(F23)</f>
        <v>1021020</v>
      </c>
      <c r="G24" s="136">
        <f>G23</f>
        <v>510510</v>
      </c>
      <c r="H24" s="210">
        <f>SUM(H23)</f>
        <v>1531530</v>
      </c>
    </row>
    <row r="25" spans="2:9" s="16" customFormat="1" ht="15.75" thickBot="1" x14ac:dyDescent="0.3">
      <c r="B25" s="226"/>
      <c r="C25" s="227" t="s">
        <v>13</v>
      </c>
      <c r="D25" s="228">
        <f>D16+D21+D24</f>
        <v>209</v>
      </c>
      <c r="E25" s="14" t="s">
        <v>14</v>
      </c>
      <c r="F25" s="229">
        <f>F16+F21+F24</f>
        <v>3010000</v>
      </c>
      <c r="G25" s="234">
        <f>G16+G21+G24</f>
        <v>1505000</v>
      </c>
      <c r="H25" s="230">
        <f>H16+H21+H24</f>
        <v>4515000</v>
      </c>
      <c r="I25" s="15"/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338" t="s">
        <v>44</v>
      </c>
    </row>
    <row r="29" spans="2:9" x14ac:dyDescent="0.25">
      <c r="C29" s="338" t="s">
        <v>49</v>
      </c>
      <c r="F29" s="58"/>
      <c r="G29" s="21" t="s">
        <v>46</v>
      </c>
    </row>
    <row r="30" spans="2:9" x14ac:dyDescent="0.25">
      <c r="C30"/>
      <c r="F30" s="338"/>
      <c r="G30" s="339"/>
    </row>
    <row r="31" spans="2:9" x14ac:dyDescent="0.25">
      <c r="B31" s="338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10" sqref="F10"/>
    </sheetView>
  </sheetViews>
  <sheetFormatPr defaultRowHeight="15" x14ac:dyDescent="0.25"/>
  <cols>
    <col min="1" max="1" width="6" customWidth="1"/>
    <col min="2" max="2" width="5.5703125" customWidth="1"/>
    <col min="3" max="3" width="35.42578125" style="429" customWidth="1"/>
    <col min="4" max="4" width="13.5703125" style="429" customWidth="1"/>
    <col min="5" max="5" width="17.28515625" style="429" customWidth="1"/>
    <col min="6" max="6" width="15.42578125" style="430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4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33" t="s">
        <v>1</v>
      </c>
      <c r="B6" s="433"/>
      <c r="C6" s="433"/>
      <c r="D6" s="433"/>
      <c r="E6" s="433"/>
      <c r="F6" s="433"/>
    </row>
    <row r="7" spans="1:8" x14ac:dyDescent="0.25">
      <c r="B7" s="435" t="s">
        <v>87</v>
      </c>
      <c r="C7" s="435"/>
      <c r="D7" s="435"/>
      <c r="E7" s="435"/>
      <c r="F7" s="435"/>
      <c r="G7" s="59"/>
      <c r="H7" s="59"/>
    </row>
    <row r="8" spans="1:8" s="59" customFormat="1" x14ac:dyDescent="0.25">
      <c r="B8" s="74" t="s">
        <v>86</v>
      </c>
      <c r="C8" s="74"/>
      <c r="D8" s="74"/>
      <c r="E8" s="74"/>
      <c r="F8" s="74"/>
    </row>
    <row r="9" spans="1:8" ht="15.75" thickBot="1" x14ac:dyDescent="0.3">
      <c r="B9" s="4"/>
      <c r="C9" s="5"/>
      <c r="D9" s="430"/>
      <c r="E9" s="430"/>
      <c r="G9" s="59"/>
      <c r="H9" s="59"/>
    </row>
    <row r="10" spans="1:8" ht="38.25" customHeight="1" x14ac:dyDescent="0.25">
      <c r="B10" s="219" t="s">
        <v>2</v>
      </c>
      <c r="C10" s="220" t="s">
        <v>3</v>
      </c>
      <c r="D10" s="221" t="s">
        <v>66</v>
      </c>
      <c r="E10" s="221" t="s">
        <v>84</v>
      </c>
      <c r="F10" s="221" t="s">
        <v>82</v>
      </c>
      <c r="G10" s="222" t="s">
        <v>65</v>
      </c>
      <c r="H10" s="223" t="s">
        <v>85</v>
      </c>
    </row>
    <row r="11" spans="1:8" s="3" customFormat="1" ht="11.25" x14ac:dyDescent="0.2">
      <c r="B11" s="224">
        <v>0</v>
      </c>
      <c r="C11" s="215">
        <v>1</v>
      </c>
      <c r="D11" s="214">
        <v>2</v>
      </c>
      <c r="E11" s="214">
        <v>3</v>
      </c>
      <c r="F11" s="216">
        <v>4</v>
      </c>
      <c r="G11" s="213"/>
      <c r="H11" s="225">
        <v>4</v>
      </c>
    </row>
    <row r="12" spans="1:8" s="3" customFormat="1" ht="12.75" x14ac:dyDescent="0.2">
      <c r="B12" s="224" t="s">
        <v>4</v>
      </c>
      <c r="C12" s="131" t="s">
        <v>5</v>
      </c>
      <c r="D12" s="214"/>
      <c r="E12" s="214"/>
      <c r="F12" s="216"/>
      <c r="G12" s="213"/>
      <c r="H12" s="225"/>
    </row>
    <row r="13" spans="1:8" x14ac:dyDescent="0.25">
      <c r="B13" s="7"/>
      <c r="C13" s="77" t="s">
        <v>6</v>
      </c>
      <c r="D13" s="8">
        <v>38</v>
      </c>
      <c r="E13" s="8">
        <f>494+494+494+494</f>
        <v>1976</v>
      </c>
      <c r="F13" s="72">
        <v>831402</v>
      </c>
      <c r="G13" s="73">
        <v>277134</v>
      </c>
      <c r="H13" s="20">
        <f>F13+G13</f>
        <v>1108536</v>
      </c>
    </row>
    <row r="14" spans="1:8" x14ac:dyDescent="0.25">
      <c r="B14" s="7"/>
      <c r="C14" s="77" t="s">
        <v>7</v>
      </c>
      <c r="D14" s="8">
        <v>5</v>
      </c>
      <c r="E14" s="8">
        <v>5</v>
      </c>
      <c r="F14" s="72">
        <v>73259.759999999995</v>
      </c>
      <c r="G14" s="73">
        <v>24419.919999999998</v>
      </c>
      <c r="H14" s="20">
        <f>F14+G14</f>
        <v>97679.679999999993</v>
      </c>
    </row>
    <row r="15" spans="1:8" x14ac:dyDescent="0.25">
      <c r="B15" s="7"/>
      <c r="C15" s="77" t="s">
        <v>8</v>
      </c>
      <c r="D15" s="8">
        <v>1</v>
      </c>
      <c r="E15" s="8">
        <v>1</v>
      </c>
      <c r="F15" s="72">
        <v>18135.239999999998</v>
      </c>
      <c r="G15" s="73">
        <v>6045.08</v>
      </c>
      <c r="H15" s="20">
        <f>F15+G15</f>
        <v>24180.32</v>
      </c>
    </row>
    <row r="16" spans="1:8" s="12" customFormat="1" x14ac:dyDescent="0.25">
      <c r="B16" s="137"/>
      <c r="C16" s="133" t="s">
        <v>9</v>
      </c>
      <c r="D16" s="134">
        <v>44</v>
      </c>
      <c r="E16" s="134" t="s">
        <v>14</v>
      </c>
      <c r="F16" s="135">
        <v>922797</v>
      </c>
      <c r="G16" s="136">
        <f>SUM(G13:G15)</f>
        <v>307599</v>
      </c>
      <c r="H16" s="210">
        <f>SUM(H13:H15)</f>
        <v>1230396</v>
      </c>
    </row>
    <row r="17" spans="2:9" x14ac:dyDescent="0.25">
      <c r="B17" s="7" t="s">
        <v>10</v>
      </c>
      <c r="C17" s="131" t="s">
        <v>11</v>
      </c>
      <c r="D17" s="8"/>
      <c r="E17" s="8"/>
      <c r="F17" s="132"/>
      <c r="G17" s="233"/>
      <c r="H17" s="209"/>
    </row>
    <row r="18" spans="2:9" x14ac:dyDescent="0.25">
      <c r="B18" s="7"/>
      <c r="C18" s="77" t="s">
        <v>6</v>
      </c>
      <c r="D18" s="13">
        <v>87</v>
      </c>
      <c r="E18" s="202">
        <f>1131+1131+1131+1131</f>
        <v>4524</v>
      </c>
      <c r="F18" s="76">
        <v>1903473</v>
      </c>
      <c r="G18" s="73">
        <v>634491</v>
      </c>
      <c r="H18" s="20">
        <f>F18+G18</f>
        <v>2537964</v>
      </c>
    </row>
    <row r="19" spans="2:9" x14ac:dyDescent="0.25">
      <c r="B19" s="7"/>
      <c r="C19" s="77" t="s">
        <v>7</v>
      </c>
      <c r="D19" s="13">
        <v>4</v>
      </c>
      <c r="E19" s="202">
        <v>4</v>
      </c>
      <c r="F19" s="72">
        <v>57984</v>
      </c>
      <c r="G19" s="73">
        <v>19328</v>
      </c>
      <c r="H19" s="20">
        <f>F19+G19</f>
        <v>77312</v>
      </c>
    </row>
    <row r="20" spans="2:9" x14ac:dyDescent="0.25">
      <c r="B20" s="7"/>
      <c r="C20" s="77" t="s">
        <v>12</v>
      </c>
      <c r="D20" s="13">
        <v>4</v>
      </c>
      <c r="E20" s="202">
        <f>52+52+52+52</f>
        <v>208</v>
      </c>
      <c r="F20" s="72">
        <v>99216</v>
      </c>
      <c r="G20" s="73">
        <v>33072</v>
      </c>
      <c r="H20" s="20">
        <f>F20+G20</f>
        <v>132288</v>
      </c>
    </row>
    <row r="21" spans="2:9" s="12" customFormat="1" x14ac:dyDescent="0.25">
      <c r="B21" s="137"/>
      <c r="C21" s="133" t="s">
        <v>9</v>
      </c>
      <c r="D21" s="134">
        <f>SUM(D18:D20)</f>
        <v>95</v>
      </c>
      <c r="E21" s="134" t="s">
        <v>14</v>
      </c>
      <c r="F21" s="135">
        <v>2060673</v>
      </c>
      <c r="G21" s="136">
        <f>SUM(G18:G20)</f>
        <v>686891</v>
      </c>
      <c r="H21" s="210">
        <f>SUM(H18:H20)</f>
        <v>2747564</v>
      </c>
      <c r="I21" s="11"/>
    </row>
    <row r="22" spans="2:9" s="12" customFormat="1" x14ac:dyDescent="0.25">
      <c r="B22" s="137" t="s">
        <v>62</v>
      </c>
      <c r="C22" s="133" t="s">
        <v>61</v>
      </c>
      <c r="D22" s="134"/>
      <c r="E22" s="134"/>
      <c r="F22" s="135"/>
      <c r="G22" s="313"/>
      <c r="H22" s="210"/>
    </row>
    <row r="23" spans="2:9" s="12" customFormat="1" x14ac:dyDescent="0.25">
      <c r="B23" s="138"/>
      <c r="C23" s="77" t="s">
        <v>6</v>
      </c>
      <c r="D23" s="8">
        <v>70</v>
      </c>
      <c r="E23" s="8">
        <f>910+910+910+910</f>
        <v>3640</v>
      </c>
      <c r="F23" s="132">
        <v>1531530</v>
      </c>
      <c r="G23" s="73">
        <v>510510</v>
      </c>
      <c r="H23" s="209">
        <f>F23+G23</f>
        <v>2042040</v>
      </c>
      <c r="I23" s="11"/>
    </row>
    <row r="24" spans="2:9" s="12" customFormat="1" x14ac:dyDescent="0.25">
      <c r="B24" s="138"/>
      <c r="C24" s="133" t="s">
        <v>9</v>
      </c>
      <c r="D24" s="134">
        <f>SUM(D23)</f>
        <v>70</v>
      </c>
      <c r="E24" s="8"/>
      <c r="F24" s="135">
        <v>1531530</v>
      </c>
      <c r="G24" s="136">
        <f>G23</f>
        <v>510510</v>
      </c>
      <c r="H24" s="210">
        <f>SUM(H23)</f>
        <v>2042040</v>
      </c>
    </row>
    <row r="25" spans="2:9" s="16" customFormat="1" ht="15.75" thickBot="1" x14ac:dyDescent="0.3">
      <c r="B25" s="226"/>
      <c r="C25" s="227" t="s">
        <v>13</v>
      </c>
      <c r="D25" s="228">
        <f>D16+D21+D24</f>
        <v>209</v>
      </c>
      <c r="E25" s="14" t="s">
        <v>14</v>
      </c>
      <c r="F25" s="229">
        <f>F16+F21+F24</f>
        <v>4515000</v>
      </c>
      <c r="G25" s="234">
        <f>G16+G21+G24</f>
        <v>1505000</v>
      </c>
      <c r="H25" s="230">
        <f>H16+H21+H24</f>
        <v>6020000</v>
      </c>
      <c r="I25" s="15"/>
    </row>
    <row r="26" spans="2:9" x14ac:dyDescent="0.25">
      <c r="B26" s="17"/>
      <c r="C26" s="18"/>
    </row>
    <row r="28" spans="2:9" x14ac:dyDescent="0.25">
      <c r="C28" s="52" t="s">
        <v>45</v>
      </c>
      <c r="F28" s="58"/>
      <c r="G28" s="429" t="s">
        <v>44</v>
      </c>
    </row>
    <row r="29" spans="2:9" x14ac:dyDescent="0.25">
      <c r="C29" s="429" t="s">
        <v>49</v>
      </c>
      <c r="F29" s="58"/>
      <c r="G29" s="21" t="s">
        <v>46</v>
      </c>
    </row>
    <row r="30" spans="2:9" x14ac:dyDescent="0.25">
      <c r="C30"/>
      <c r="F30" s="429"/>
      <c r="G30" s="430"/>
    </row>
    <row r="31" spans="2:9" x14ac:dyDescent="0.25">
      <c r="B31" s="429"/>
      <c r="F31" s="58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G24" sqref="G24"/>
    </sheetView>
  </sheetViews>
  <sheetFormatPr defaultRowHeight="15" x14ac:dyDescent="0.25"/>
  <cols>
    <col min="1" max="1" width="6" customWidth="1"/>
    <col min="2" max="2" width="5.5703125" customWidth="1"/>
    <col min="3" max="3" width="34.85546875" style="368" customWidth="1"/>
    <col min="4" max="4" width="11" style="368" customWidth="1"/>
    <col min="5" max="5" width="14.85546875" style="368" customWidth="1"/>
    <col min="6" max="6" width="15.42578125" style="369" customWidth="1"/>
    <col min="7" max="7" width="15.140625" customWidth="1"/>
    <col min="8" max="8" width="16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2" t="s">
        <v>0</v>
      </c>
      <c r="C1"/>
      <c r="D1" s="1"/>
      <c r="E1" s="1"/>
      <c r="F1" s="74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33" t="s">
        <v>101</v>
      </c>
      <c r="B6" s="433"/>
      <c r="C6" s="433"/>
      <c r="D6" s="433"/>
      <c r="E6" s="433"/>
      <c r="F6" s="433"/>
    </row>
    <row r="7" spans="1:8" x14ac:dyDescent="0.25">
      <c r="B7" s="435" t="s">
        <v>100</v>
      </c>
      <c r="C7" s="435"/>
      <c r="D7" s="435"/>
      <c r="E7" s="435"/>
      <c r="F7" s="435"/>
      <c r="G7" s="59"/>
      <c r="H7" s="59"/>
    </row>
    <row r="8" spans="1:8" s="59" customFormat="1" x14ac:dyDescent="0.25">
      <c r="B8" s="435" t="s">
        <v>104</v>
      </c>
      <c r="C8" s="435"/>
      <c r="D8" s="435"/>
      <c r="E8" s="435"/>
      <c r="F8" s="435"/>
      <c r="G8" s="435"/>
      <c r="H8" s="435"/>
    </row>
    <row r="9" spans="1:8" ht="15.75" thickBot="1" x14ac:dyDescent="0.3">
      <c r="B9" s="436" t="s">
        <v>99</v>
      </c>
      <c r="C9" s="436"/>
      <c r="D9" s="436"/>
      <c r="E9" s="436"/>
      <c r="F9" s="436"/>
      <c r="G9" s="436"/>
      <c r="H9" s="436"/>
    </row>
    <row r="10" spans="1:8" ht="15.75" thickBot="1" x14ac:dyDescent="0.3">
      <c r="B10" s="366"/>
      <c r="C10" s="366"/>
      <c r="D10" s="366"/>
      <c r="E10" s="366"/>
      <c r="F10" s="366"/>
      <c r="G10" s="366"/>
      <c r="H10" s="366"/>
    </row>
    <row r="11" spans="1:8" ht="38.25" customHeight="1" x14ac:dyDescent="0.25">
      <c r="B11" s="219" t="s">
        <v>2</v>
      </c>
      <c r="C11" s="220" t="s">
        <v>3</v>
      </c>
      <c r="D11" s="221" t="s">
        <v>66</v>
      </c>
      <c r="E11" s="221" t="s">
        <v>97</v>
      </c>
      <c r="F11" s="221" t="s">
        <v>85</v>
      </c>
      <c r="G11" s="222" t="s">
        <v>65</v>
      </c>
      <c r="H11" s="223" t="s">
        <v>98</v>
      </c>
    </row>
    <row r="12" spans="1:8" s="3" customFormat="1" ht="11.25" x14ac:dyDescent="0.2">
      <c r="B12" s="224">
        <v>0</v>
      </c>
      <c r="C12" s="215">
        <v>1</v>
      </c>
      <c r="D12" s="214">
        <v>2</v>
      </c>
      <c r="E12" s="214">
        <v>3</v>
      </c>
      <c r="F12" s="216">
        <v>4</v>
      </c>
      <c r="G12" s="216">
        <v>5</v>
      </c>
      <c r="H12" s="225" t="s">
        <v>94</v>
      </c>
    </row>
    <row r="13" spans="1:8" s="3" customFormat="1" ht="12.75" x14ac:dyDescent="0.2">
      <c r="B13" s="224" t="s">
        <v>4</v>
      </c>
      <c r="C13" s="131" t="s">
        <v>5</v>
      </c>
      <c r="D13" s="214"/>
      <c r="E13" s="214"/>
      <c r="F13" s="216"/>
      <c r="G13" s="213"/>
      <c r="H13" s="225"/>
    </row>
    <row r="14" spans="1:8" x14ac:dyDescent="0.25">
      <c r="B14" s="7"/>
      <c r="C14" s="77" t="s">
        <v>6</v>
      </c>
      <c r="D14" s="8">
        <v>38</v>
      </c>
      <c r="E14" s="8">
        <f>494+494+494+494+494</f>
        <v>2470</v>
      </c>
      <c r="F14" s="72">
        <v>1108536</v>
      </c>
      <c r="G14" s="73">
        <v>277134</v>
      </c>
      <c r="H14" s="20">
        <f>F14+G14</f>
        <v>1385670</v>
      </c>
    </row>
    <row r="15" spans="1:8" x14ac:dyDescent="0.25">
      <c r="B15" s="7"/>
      <c r="C15" s="77" t="s">
        <v>7</v>
      </c>
      <c r="D15" s="8">
        <v>5</v>
      </c>
      <c r="E15" s="8">
        <v>5</v>
      </c>
      <c r="F15" s="72">
        <v>97679.679999999993</v>
      </c>
      <c r="G15" s="73">
        <v>24419.919999999998</v>
      </c>
      <c r="H15" s="20">
        <f>F15+G15</f>
        <v>122099.59999999999</v>
      </c>
    </row>
    <row r="16" spans="1:8" x14ac:dyDescent="0.25">
      <c r="B16" s="7"/>
      <c r="C16" s="77" t="s">
        <v>8</v>
      </c>
      <c r="D16" s="8">
        <v>1</v>
      </c>
      <c r="E16" s="8">
        <v>1</v>
      </c>
      <c r="F16" s="72">
        <v>24180.32</v>
      </c>
      <c r="G16" s="73">
        <v>6045.08</v>
      </c>
      <c r="H16" s="20">
        <f>F16+G16</f>
        <v>30225.4</v>
      </c>
    </row>
    <row r="17" spans="2:9" s="12" customFormat="1" x14ac:dyDescent="0.25">
      <c r="B17" s="137"/>
      <c r="C17" s="133" t="s">
        <v>9</v>
      </c>
      <c r="D17" s="134">
        <v>44</v>
      </c>
      <c r="E17" s="134" t="s">
        <v>14</v>
      </c>
      <c r="F17" s="135">
        <f>SUM(F14:F16)</f>
        <v>1230396</v>
      </c>
      <c r="G17" s="136">
        <f>SUM(G14:G16)</f>
        <v>307599</v>
      </c>
      <c r="H17" s="210">
        <f>SUM(H14:H16)</f>
        <v>1537995</v>
      </c>
      <c r="I17" s="11">
        <f>H17+G17</f>
        <v>1845594</v>
      </c>
    </row>
    <row r="18" spans="2:9" x14ac:dyDescent="0.25">
      <c r="B18" s="7" t="s">
        <v>10</v>
      </c>
      <c r="C18" s="131" t="s">
        <v>11</v>
      </c>
      <c r="D18" s="8"/>
      <c r="E18" s="8"/>
      <c r="F18" s="132"/>
      <c r="G18" s="233"/>
      <c r="H18" s="209"/>
    </row>
    <row r="19" spans="2:9" x14ac:dyDescent="0.25">
      <c r="B19" s="7"/>
      <c r="C19" s="77" t="s">
        <v>6</v>
      </c>
      <c r="D19" s="13">
        <v>71</v>
      </c>
      <c r="E19" s="202">
        <f>1131+1131+1131+1131-177+1131-208</f>
        <v>5270</v>
      </c>
      <c r="F19" s="76">
        <v>2438667</v>
      </c>
      <c r="G19" s="73">
        <f>634491-116688</f>
        <v>517803</v>
      </c>
      <c r="H19" s="20">
        <f>F19+G19</f>
        <v>2956470</v>
      </c>
    </row>
    <row r="20" spans="2:9" x14ac:dyDescent="0.25">
      <c r="B20" s="7"/>
      <c r="C20" s="77" t="s">
        <v>7</v>
      </c>
      <c r="D20" s="13">
        <v>4</v>
      </c>
      <c r="E20" s="202">
        <v>4</v>
      </c>
      <c r="F20" s="72">
        <v>77312</v>
      </c>
      <c r="G20" s="73">
        <v>19328</v>
      </c>
      <c r="H20" s="20">
        <f>F20+G20</f>
        <v>96640</v>
      </c>
    </row>
    <row r="21" spans="2:9" x14ac:dyDescent="0.25">
      <c r="B21" s="7"/>
      <c r="C21" s="77" t="s">
        <v>12</v>
      </c>
      <c r="D21" s="13">
        <v>4</v>
      </c>
      <c r="E21" s="202">
        <f>52+52+52+52+52</f>
        <v>260</v>
      </c>
      <c r="F21" s="72">
        <v>132288</v>
      </c>
      <c r="G21" s="73">
        <v>33072</v>
      </c>
      <c r="H21" s="20">
        <f>F21+G21</f>
        <v>165360</v>
      </c>
    </row>
    <row r="22" spans="2:9" s="12" customFormat="1" x14ac:dyDescent="0.25">
      <c r="B22" s="137"/>
      <c r="C22" s="133" t="s">
        <v>9</v>
      </c>
      <c r="D22" s="134">
        <f>SUM(D19:D21)</f>
        <v>79</v>
      </c>
      <c r="E22" s="134" t="s">
        <v>14</v>
      </c>
      <c r="F22" s="135">
        <f>SUM(F19:F21)</f>
        <v>2648267</v>
      </c>
      <c r="G22" s="136">
        <f>SUM(G19:G21)</f>
        <v>570203</v>
      </c>
      <c r="H22" s="210">
        <f>SUM(H19:H21)</f>
        <v>3218470</v>
      </c>
      <c r="I22" s="11">
        <f>H22+G22</f>
        <v>3788673</v>
      </c>
    </row>
    <row r="23" spans="2:9" s="12" customFormat="1" x14ac:dyDescent="0.25">
      <c r="B23" s="137" t="s">
        <v>62</v>
      </c>
      <c r="C23" s="133" t="s">
        <v>61</v>
      </c>
      <c r="D23" s="134"/>
      <c r="E23" s="134"/>
      <c r="F23" s="135"/>
      <c r="G23" s="313"/>
      <c r="H23" s="210"/>
    </row>
    <row r="24" spans="2:9" s="12" customFormat="1" x14ac:dyDescent="0.25">
      <c r="B24" s="138"/>
      <c r="C24" s="77" t="s">
        <v>6</v>
      </c>
      <c r="D24" s="8">
        <v>86</v>
      </c>
      <c r="E24" s="8">
        <f>910+910+910+910+177+910+208</f>
        <v>4935</v>
      </c>
      <c r="F24" s="132">
        <v>2141337</v>
      </c>
      <c r="G24" s="73">
        <f>510510+116688</f>
        <v>627198</v>
      </c>
      <c r="H24" s="209">
        <f>F24+G24</f>
        <v>2768535</v>
      </c>
      <c r="I24" s="11"/>
    </row>
    <row r="25" spans="2:9" s="12" customFormat="1" x14ac:dyDescent="0.25">
      <c r="B25" s="138"/>
      <c r="C25" s="133" t="s">
        <v>9</v>
      </c>
      <c r="D25" s="134">
        <f>SUM(D24)</f>
        <v>86</v>
      </c>
      <c r="E25" s="8"/>
      <c r="F25" s="135">
        <f>SUM(F24)</f>
        <v>2141337</v>
      </c>
      <c r="G25" s="136">
        <f>G24</f>
        <v>627198</v>
      </c>
      <c r="H25" s="210">
        <f>SUM(H24)</f>
        <v>2768535</v>
      </c>
      <c r="I25" s="11">
        <f>H25+G25</f>
        <v>3395733</v>
      </c>
    </row>
    <row r="26" spans="2:9" s="16" customFormat="1" ht="15.75" thickBot="1" x14ac:dyDescent="0.3">
      <c r="B26" s="226"/>
      <c r="C26" s="227" t="s">
        <v>13</v>
      </c>
      <c r="D26" s="228">
        <f>D17+D22+D25</f>
        <v>209</v>
      </c>
      <c r="E26" s="14" t="s">
        <v>14</v>
      </c>
      <c r="F26" s="229">
        <f>F17+F22+F25</f>
        <v>6020000</v>
      </c>
      <c r="G26" s="234">
        <f>G17+G22+G25</f>
        <v>1505000</v>
      </c>
      <c r="H26" s="230">
        <f>H17+H22+H25</f>
        <v>7525000</v>
      </c>
      <c r="I26" s="15">
        <f>I17+I22+I25</f>
        <v>9030000</v>
      </c>
    </row>
    <row r="27" spans="2:9" x14ac:dyDescent="0.25">
      <c r="B27" s="17"/>
      <c r="C27" s="18"/>
    </row>
    <row r="29" spans="2:9" x14ac:dyDescent="0.25">
      <c r="C29" s="52" t="s">
        <v>45</v>
      </c>
      <c r="F29" s="58"/>
      <c r="G29" s="368" t="s">
        <v>44</v>
      </c>
    </row>
    <row r="30" spans="2:9" x14ac:dyDescent="0.25">
      <c r="C30" s="368" t="s">
        <v>49</v>
      </c>
      <c r="F30" s="58"/>
      <c r="G30" s="21" t="s">
        <v>46</v>
      </c>
    </row>
    <row r="31" spans="2:9" x14ac:dyDescent="0.25">
      <c r="C31"/>
      <c r="F31" s="368"/>
      <c r="G31" s="369"/>
    </row>
    <row r="32" spans="2:9" x14ac:dyDescent="0.25">
      <c r="B32" s="368"/>
      <c r="F32" s="58"/>
    </row>
  </sheetData>
  <mergeCells count="4">
    <mergeCell ref="A6:F6"/>
    <mergeCell ref="B7:F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workbookViewId="0">
      <selection activeCell="E21" sqref="E21"/>
    </sheetView>
  </sheetViews>
  <sheetFormatPr defaultRowHeight="15" x14ac:dyDescent="0.25"/>
  <cols>
    <col min="1" max="1" width="6" customWidth="1"/>
    <col min="2" max="2" width="5.5703125" customWidth="1"/>
    <col min="3" max="3" width="34.85546875" style="364" customWidth="1"/>
    <col min="4" max="4" width="11" style="364" customWidth="1"/>
    <col min="5" max="5" width="12.5703125" style="364" customWidth="1"/>
    <col min="6" max="6" width="13.7109375" style="365" customWidth="1"/>
    <col min="7" max="7" width="12.85546875" customWidth="1"/>
    <col min="8" max="8" width="14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1" x14ac:dyDescent="0.25">
      <c r="A1" s="62" t="s">
        <v>0</v>
      </c>
      <c r="C1"/>
      <c r="D1" s="1"/>
      <c r="E1" s="1"/>
      <c r="F1" s="74"/>
    </row>
    <row r="2" spans="1:11" ht="15.75" customHeight="1" x14ac:dyDescent="0.25">
      <c r="A2" t="s">
        <v>43</v>
      </c>
      <c r="C2"/>
    </row>
    <row r="3" spans="1:11" ht="16.5" customHeight="1" x14ac:dyDescent="0.25">
      <c r="A3" s="2" t="s">
        <v>44</v>
      </c>
      <c r="C3"/>
    </row>
    <row r="4" spans="1:11" x14ac:dyDescent="0.25">
      <c r="B4" s="3"/>
      <c r="F4" s="370"/>
    </row>
    <row r="6" spans="1:11" x14ac:dyDescent="0.25">
      <c r="A6" s="433" t="s">
        <v>101</v>
      </c>
      <c r="B6" s="433"/>
      <c r="C6" s="433"/>
      <c r="D6" s="433"/>
      <c r="E6" s="433"/>
      <c r="F6" s="433"/>
      <c r="G6" s="433"/>
      <c r="H6" s="433"/>
    </row>
    <row r="7" spans="1:11" x14ac:dyDescent="0.25">
      <c r="B7" s="435" t="s">
        <v>105</v>
      </c>
      <c r="C7" s="435"/>
      <c r="D7" s="435"/>
      <c r="E7" s="435"/>
      <c r="F7" s="435"/>
      <c r="G7" s="435"/>
      <c r="H7" s="435"/>
    </row>
    <row r="8" spans="1:11" x14ac:dyDescent="0.25">
      <c r="B8" s="370"/>
      <c r="C8" s="370"/>
      <c r="D8" s="370"/>
      <c r="E8" s="370"/>
      <c r="F8" s="370"/>
      <c r="G8" s="370"/>
      <c r="H8" s="370"/>
    </row>
    <row r="9" spans="1:11" s="39" customFormat="1" x14ac:dyDescent="0.25">
      <c r="A9" s="74"/>
      <c r="B9" s="435" t="s">
        <v>107</v>
      </c>
      <c r="C9" s="435"/>
      <c r="D9" s="435"/>
      <c r="E9" s="435"/>
      <c r="F9" s="435"/>
      <c r="G9" s="435"/>
      <c r="H9" s="435"/>
      <c r="I9" s="74"/>
      <c r="J9" s="74"/>
      <c r="K9" s="74"/>
    </row>
    <row r="10" spans="1:11" s="39" customFormat="1" x14ac:dyDescent="0.25">
      <c r="A10" s="370"/>
      <c r="B10" s="370"/>
      <c r="C10" s="435" t="s">
        <v>108</v>
      </c>
      <c r="D10" s="435"/>
      <c r="E10" s="435"/>
      <c r="F10" s="435"/>
      <c r="G10" s="435"/>
      <c r="H10" s="435"/>
      <c r="I10" s="370"/>
      <c r="J10" s="370"/>
      <c r="K10" s="370"/>
    </row>
    <row r="11" spans="1:11" x14ac:dyDescent="0.25">
      <c r="A11" s="372"/>
      <c r="B11" s="372" t="s">
        <v>109</v>
      </c>
      <c r="C11" s="372"/>
      <c r="D11" s="372"/>
      <c r="E11" s="372"/>
      <c r="F11" s="372"/>
      <c r="G11" s="372"/>
      <c r="H11" s="372"/>
      <c r="I11" s="372"/>
      <c r="J11" s="372"/>
      <c r="K11" s="372"/>
    </row>
    <row r="12" spans="1:11" ht="15.75" thickBot="1" x14ac:dyDescent="0.3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</row>
    <row r="13" spans="1:11" ht="38.25" customHeight="1" x14ac:dyDescent="0.25">
      <c r="B13" s="219" t="s">
        <v>2</v>
      </c>
      <c r="C13" s="220" t="s">
        <v>3</v>
      </c>
      <c r="D13" s="221" t="s">
        <v>66</v>
      </c>
      <c r="E13" s="221" t="s">
        <v>97</v>
      </c>
      <c r="F13" s="221" t="s">
        <v>98</v>
      </c>
      <c r="G13" s="222" t="s">
        <v>65</v>
      </c>
      <c r="H13" s="223" t="s">
        <v>106</v>
      </c>
    </row>
    <row r="14" spans="1:11" s="3" customFormat="1" ht="11.25" x14ac:dyDescent="0.2">
      <c r="B14" s="224">
        <v>0</v>
      </c>
      <c r="C14" s="215">
        <v>1</v>
      </c>
      <c r="D14" s="214">
        <v>2</v>
      </c>
      <c r="E14" s="214">
        <v>3</v>
      </c>
      <c r="F14" s="216">
        <v>4</v>
      </c>
      <c r="G14" s="216">
        <v>5</v>
      </c>
      <c r="H14" s="225" t="s">
        <v>94</v>
      </c>
    </row>
    <row r="15" spans="1:11" s="3" customFormat="1" ht="12.75" x14ac:dyDescent="0.2">
      <c r="B15" s="224" t="s">
        <v>4</v>
      </c>
      <c r="C15" s="131" t="s">
        <v>5</v>
      </c>
      <c r="D15" s="214"/>
      <c r="E15" s="214"/>
      <c r="F15" s="216"/>
      <c r="G15" s="213"/>
      <c r="H15" s="225"/>
    </row>
    <row r="16" spans="1:11" x14ac:dyDescent="0.25">
      <c r="B16" s="7"/>
      <c r="C16" s="77" t="s">
        <v>6</v>
      </c>
      <c r="D16" s="8">
        <v>38</v>
      </c>
      <c r="E16" s="8">
        <f>494+494+494+494+494+2318</f>
        <v>4788</v>
      </c>
      <c r="F16" s="72">
        <v>1385670</v>
      </c>
      <c r="G16" s="73">
        <v>1300398</v>
      </c>
      <c r="H16" s="20">
        <f>F16+G16</f>
        <v>2686068</v>
      </c>
    </row>
    <row r="17" spans="2:9" x14ac:dyDescent="0.25">
      <c r="B17" s="7"/>
      <c r="C17" s="77" t="s">
        <v>7</v>
      </c>
      <c r="D17" s="8">
        <v>5</v>
      </c>
      <c r="E17" s="8">
        <v>5</v>
      </c>
      <c r="F17" s="72">
        <v>122099.59999999999</v>
      </c>
      <c r="G17" s="73">
        <v>169120</v>
      </c>
      <c r="H17" s="20">
        <f>F17+G17</f>
        <v>291219.59999999998</v>
      </c>
    </row>
    <row r="18" spans="2:9" x14ac:dyDescent="0.25">
      <c r="B18" s="7"/>
      <c r="C18" s="77" t="s">
        <v>8</v>
      </c>
      <c r="D18" s="8">
        <v>1</v>
      </c>
      <c r="E18" s="8">
        <v>1</v>
      </c>
      <c r="F18" s="72">
        <v>30225.4</v>
      </c>
      <c r="G18" s="73">
        <v>42315</v>
      </c>
      <c r="H18" s="20">
        <f>F18+G18</f>
        <v>72540.399999999994</v>
      </c>
    </row>
    <row r="19" spans="2:9" s="12" customFormat="1" x14ac:dyDescent="0.25">
      <c r="B19" s="137"/>
      <c r="C19" s="133" t="s">
        <v>9</v>
      </c>
      <c r="D19" s="134">
        <v>44</v>
      </c>
      <c r="E19" s="134" t="s">
        <v>14</v>
      </c>
      <c r="F19" s="135">
        <f>SUM(F16:F18)</f>
        <v>1537995</v>
      </c>
      <c r="G19" s="136">
        <f>SUM(G16:G18)</f>
        <v>1511833</v>
      </c>
      <c r="H19" s="210">
        <f>SUM(H16:H18)</f>
        <v>3049828</v>
      </c>
    </row>
    <row r="20" spans="2:9" x14ac:dyDescent="0.25">
      <c r="B20" s="7" t="s">
        <v>10</v>
      </c>
      <c r="C20" s="131" t="s">
        <v>11</v>
      </c>
      <c r="D20" s="8"/>
      <c r="E20" s="8"/>
      <c r="F20" s="132"/>
      <c r="G20" s="233"/>
      <c r="H20" s="209"/>
    </row>
    <row r="21" spans="2:9" x14ac:dyDescent="0.25">
      <c r="B21" s="7"/>
      <c r="C21" s="77" t="s">
        <v>6</v>
      </c>
      <c r="D21" s="13">
        <v>87</v>
      </c>
      <c r="E21" s="202">
        <f>1131+1131+1131+1131-177+1131-208+5307-208</f>
        <v>10369</v>
      </c>
      <c r="F21" s="76">
        <v>2956470</v>
      </c>
      <c r="G21" s="73">
        <f>2977227-116688</f>
        <v>2860539</v>
      </c>
      <c r="H21" s="20">
        <f>F21+G21</f>
        <v>5817009</v>
      </c>
    </row>
    <row r="22" spans="2:9" x14ac:dyDescent="0.25">
      <c r="B22" s="7"/>
      <c r="C22" s="77" t="s">
        <v>7</v>
      </c>
      <c r="D22" s="13">
        <v>4</v>
      </c>
      <c r="E22" s="202">
        <v>4</v>
      </c>
      <c r="F22" s="72">
        <v>96640</v>
      </c>
      <c r="G22" s="73">
        <v>135296</v>
      </c>
      <c r="H22" s="20">
        <f>F22+G22</f>
        <v>231936</v>
      </c>
    </row>
    <row r="23" spans="2:9" x14ac:dyDescent="0.25">
      <c r="B23" s="7"/>
      <c r="C23" s="77" t="s">
        <v>12</v>
      </c>
      <c r="D23" s="13">
        <v>4</v>
      </c>
      <c r="E23" s="202">
        <f>52+52+52+52+52+244</f>
        <v>504</v>
      </c>
      <c r="F23" s="72">
        <v>165360</v>
      </c>
      <c r="G23" s="73">
        <v>155184</v>
      </c>
      <c r="H23" s="20">
        <f>F23+G23</f>
        <v>320544</v>
      </c>
    </row>
    <row r="24" spans="2:9" s="12" customFormat="1" x14ac:dyDescent="0.25">
      <c r="B24" s="137"/>
      <c r="C24" s="133" t="s">
        <v>9</v>
      </c>
      <c r="D24" s="134">
        <f>SUM(D21:D23)</f>
        <v>95</v>
      </c>
      <c r="E24" s="134" t="s">
        <v>14</v>
      </c>
      <c r="F24" s="135">
        <f>SUM(F21:F23)</f>
        <v>3218470</v>
      </c>
      <c r="G24" s="136">
        <f>SUM(G21:G23)</f>
        <v>3151019</v>
      </c>
      <c r="H24" s="210">
        <f>SUM(H21:H23)</f>
        <v>6369489</v>
      </c>
      <c r="I24" s="11"/>
    </row>
    <row r="25" spans="2:9" s="12" customFormat="1" x14ac:dyDescent="0.25">
      <c r="B25" s="137" t="s">
        <v>62</v>
      </c>
      <c r="C25" s="133" t="s">
        <v>61</v>
      </c>
      <c r="D25" s="134"/>
      <c r="E25" s="134"/>
      <c r="F25" s="135"/>
      <c r="G25" s="313"/>
      <c r="H25" s="210"/>
    </row>
    <row r="26" spans="2:9" s="12" customFormat="1" x14ac:dyDescent="0.25">
      <c r="B26" s="138"/>
      <c r="C26" s="77" t="s">
        <v>6</v>
      </c>
      <c r="D26" s="8">
        <v>70</v>
      </c>
      <c r="E26" s="8">
        <f>910+910+910+910+177+910+208+4270+208</f>
        <v>9413</v>
      </c>
      <c r="F26" s="132">
        <v>2768535</v>
      </c>
      <c r="G26" s="73">
        <f>2395470+116688</f>
        <v>2512158</v>
      </c>
      <c r="H26" s="209">
        <f>F26+G26</f>
        <v>5280693</v>
      </c>
      <c r="I26" s="11"/>
    </row>
    <row r="27" spans="2:9" s="12" customFormat="1" x14ac:dyDescent="0.25">
      <c r="B27" s="138"/>
      <c r="C27" s="133" t="s">
        <v>9</v>
      </c>
      <c r="D27" s="134">
        <f>SUM(D26)</f>
        <v>70</v>
      </c>
      <c r="E27" s="8"/>
      <c r="F27" s="135">
        <f>SUM(F26)</f>
        <v>2768535</v>
      </c>
      <c r="G27" s="136">
        <f>G26</f>
        <v>2512158</v>
      </c>
      <c r="H27" s="210">
        <f>SUM(H26)</f>
        <v>5280693</v>
      </c>
    </row>
    <row r="28" spans="2:9" s="16" customFormat="1" ht="15.75" thickBot="1" x14ac:dyDescent="0.3">
      <c r="B28" s="226"/>
      <c r="C28" s="227" t="s">
        <v>13</v>
      </c>
      <c r="D28" s="228">
        <f>D19+D24+D27</f>
        <v>209</v>
      </c>
      <c r="E28" s="14" t="s">
        <v>14</v>
      </c>
      <c r="F28" s="229">
        <f>F19+F24+F27</f>
        <v>7525000</v>
      </c>
      <c r="G28" s="234">
        <f>G19+G24+G27</f>
        <v>7175010</v>
      </c>
      <c r="H28" s="230">
        <f>H19+H24+H27</f>
        <v>14700010</v>
      </c>
      <c r="I28" s="15"/>
    </row>
    <row r="29" spans="2:9" x14ac:dyDescent="0.25">
      <c r="B29" s="17"/>
      <c r="C29" s="18"/>
    </row>
    <row r="30" spans="2:9" x14ac:dyDescent="0.25">
      <c r="H30" s="9"/>
    </row>
    <row r="31" spans="2:9" x14ac:dyDescent="0.25">
      <c r="C31" s="52" t="s">
        <v>45</v>
      </c>
      <c r="F31" s="58"/>
      <c r="G31" s="364" t="s">
        <v>44</v>
      </c>
    </row>
    <row r="32" spans="2:9" x14ac:dyDescent="0.25">
      <c r="C32" s="364" t="s">
        <v>49</v>
      </c>
      <c r="F32" s="58"/>
      <c r="G32" s="21" t="s">
        <v>46</v>
      </c>
    </row>
    <row r="33" spans="2:7" x14ac:dyDescent="0.25">
      <c r="C33"/>
      <c r="F33" s="364"/>
      <c r="G33" s="365"/>
    </row>
    <row r="34" spans="2:7" x14ac:dyDescent="0.25">
      <c r="B34" s="364"/>
      <c r="F34" s="58"/>
    </row>
  </sheetData>
  <mergeCells count="4">
    <mergeCell ref="B9:H9"/>
    <mergeCell ref="A6:H6"/>
    <mergeCell ref="B7:H7"/>
    <mergeCell ref="C10:H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G14" sqref="G14"/>
    </sheetView>
  </sheetViews>
  <sheetFormatPr defaultRowHeight="15" x14ac:dyDescent="0.25"/>
  <cols>
    <col min="1" max="1" width="2.140625" customWidth="1"/>
    <col min="2" max="2" width="5.5703125" customWidth="1"/>
    <col min="3" max="3" width="5" style="392" customWidth="1"/>
    <col min="4" max="4" width="27.42578125" style="392" customWidth="1"/>
    <col min="5" max="5" width="12.140625" style="392" customWidth="1"/>
    <col min="6" max="6" width="15.42578125" style="393" customWidth="1"/>
    <col min="7" max="7" width="14.28515625" customWidth="1"/>
    <col min="8" max="8" width="16.140625" customWidth="1"/>
    <col min="9" max="9" width="15.85546875" customWidth="1"/>
    <col min="10" max="10" width="15.7109375" customWidth="1"/>
    <col min="245" max="245" width="5" customWidth="1"/>
    <col min="246" max="246" width="29.85546875" customWidth="1"/>
    <col min="247" max="247" width="8.5703125" customWidth="1"/>
    <col min="248" max="248" width="11.85546875" customWidth="1"/>
    <col min="249" max="249" width="13" customWidth="1"/>
    <col min="250" max="250" width="11.7109375" customWidth="1"/>
    <col min="251" max="251" width="11.7109375" bestFit="1" customWidth="1"/>
    <col min="252" max="252" width="11.7109375" customWidth="1"/>
    <col min="253" max="253" width="12.5703125" customWidth="1"/>
    <col min="254" max="254" width="11.7109375" bestFit="1" customWidth="1"/>
    <col min="501" max="501" width="5" customWidth="1"/>
    <col min="502" max="502" width="29.85546875" customWidth="1"/>
    <col min="503" max="503" width="8.5703125" customWidth="1"/>
    <col min="504" max="504" width="11.85546875" customWidth="1"/>
    <col min="505" max="505" width="13" customWidth="1"/>
    <col min="506" max="506" width="11.7109375" customWidth="1"/>
    <col min="507" max="507" width="11.7109375" bestFit="1" customWidth="1"/>
    <col min="508" max="508" width="11.7109375" customWidth="1"/>
    <col min="509" max="509" width="12.5703125" customWidth="1"/>
    <col min="510" max="510" width="11.7109375" bestFit="1" customWidth="1"/>
    <col min="757" max="757" width="5" customWidth="1"/>
    <col min="758" max="758" width="29.85546875" customWidth="1"/>
    <col min="759" max="759" width="8.5703125" customWidth="1"/>
    <col min="760" max="760" width="11.85546875" customWidth="1"/>
    <col min="761" max="761" width="13" customWidth="1"/>
    <col min="762" max="762" width="11.7109375" customWidth="1"/>
    <col min="763" max="763" width="11.7109375" bestFit="1" customWidth="1"/>
    <col min="764" max="764" width="11.7109375" customWidth="1"/>
    <col min="765" max="765" width="12.5703125" customWidth="1"/>
    <col min="766" max="766" width="11.7109375" bestFit="1" customWidth="1"/>
    <col min="1013" max="1013" width="5" customWidth="1"/>
    <col min="1014" max="1014" width="29.85546875" customWidth="1"/>
    <col min="1015" max="1015" width="8.5703125" customWidth="1"/>
    <col min="1016" max="1016" width="11.85546875" customWidth="1"/>
    <col min="1017" max="1017" width="13" customWidth="1"/>
    <col min="1018" max="1018" width="11.7109375" customWidth="1"/>
    <col min="1019" max="1019" width="11.7109375" bestFit="1" customWidth="1"/>
    <col min="1020" max="1020" width="11.7109375" customWidth="1"/>
    <col min="1021" max="1021" width="12.5703125" customWidth="1"/>
    <col min="1022" max="1022" width="11.7109375" bestFit="1" customWidth="1"/>
    <col min="1269" max="1269" width="5" customWidth="1"/>
    <col min="1270" max="1270" width="29.85546875" customWidth="1"/>
    <col min="1271" max="1271" width="8.5703125" customWidth="1"/>
    <col min="1272" max="1272" width="11.85546875" customWidth="1"/>
    <col min="1273" max="1273" width="13" customWidth="1"/>
    <col min="1274" max="1274" width="11.7109375" customWidth="1"/>
    <col min="1275" max="1275" width="11.7109375" bestFit="1" customWidth="1"/>
    <col min="1276" max="1276" width="11.7109375" customWidth="1"/>
    <col min="1277" max="1277" width="12.5703125" customWidth="1"/>
    <col min="1278" max="1278" width="11.7109375" bestFit="1" customWidth="1"/>
    <col min="1525" max="1525" width="5" customWidth="1"/>
    <col min="1526" max="1526" width="29.85546875" customWidth="1"/>
    <col min="1527" max="1527" width="8.5703125" customWidth="1"/>
    <col min="1528" max="1528" width="11.85546875" customWidth="1"/>
    <col min="1529" max="1529" width="13" customWidth="1"/>
    <col min="1530" max="1530" width="11.7109375" customWidth="1"/>
    <col min="1531" max="1531" width="11.7109375" bestFit="1" customWidth="1"/>
    <col min="1532" max="1532" width="11.7109375" customWidth="1"/>
    <col min="1533" max="1533" width="12.5703125" customWidth="1"/>
    <col min="1534" max="1534" width="11.7109375" bestFit="1" customWidth="1"/>
    <col min="1781" max="1781" width="5" customWidth="1"/>
    <col min="1782" max="1782" width="29.85546875" customWidth="1"/>
    <col min="1783" max="1783" width="8.5703125" customWidth="1"/>
    <col min="1784" max="1784" width="11.85546875" customWidth="1"/>
    <col min="1785" max="1785" width="13" customWidth="1"/>
    <col min="1786" max="1786" width="11.7109375" customWidth="1"/>
    <col min="1787" max="1787" width="11.7109375" bestFit="1" customWidth="1"/>
    <col min="1788" max="1788" width="11.7109375" customWidth="1"/>
    <col min="1789" max="1789" width="12.5703125" customWidth="1"/>
    <col min="1790" max="1790" width="11.7109375" bestFit="1" customWidth="1"/>
    <col min="2037" max="2037" width="5" customWidth="1"/>
    <col min="2038" max="2038" width="29.85546875" customWidth="1"/>
    <col min="2039" max="2039" width="8.5703125" customWidth="1"/>
    <col min="2040" max="2040" width="11.85546875" customWidth="1"/>
    <col min="2041" max="2041" width="13" customWidth="1"/>
    <col min="2042" max="2042" width="11.7109375" customWidth="1"/>
    <col min="2043" max="2043" width="11.7109375" bestFit="1" customWidth="1"/>
    <col min="2044" max="2044" width="11.7109375" customWidth="1"/>
    <col min="2045" max="2045" width="12.5703125" customWidth="1"/>
    <col min="2046" max="2046" width="11.7109375" bestFit="1" customWidth="1"/>
    <col min="2293" max="2293" width="5" customWidth="1"/>
    <col min="2294" max="2294" width="29.85546875" customWidth="1"/>
    <col min="2295" max="2295" width="8.5703125" customWidth="1"/>
    <col min="2296" max="2296" width="11.85546875" customWidth="1"/>
    <col min="2297" max="2297" width="13" customWidth="1"/>
    <col min="2298" max="2298" width="11.7109375" customWidth="1"/>
    <col min="2299" max="2299" width="11.7109375" bestFit="1" customWidth="1"/>
    <col min="2300" max="2300" width="11.7109375" customWidth="1"/>
    <col min="2301" max="2301" width="12.5703125" customWidth="1"/>
    <col min="2302" max="2302" width="11.7109375" bestFit="1" customWidth="1"/>
    <col min="2549" max="2549" width="5" customWidth="1"/>
    <col min="2550" max="2550" width="29.85546875" customWidth="1"/>
    <col min="2551" max="2551" width="8.5703125" customWidth="1"/>
    <col min="2552" max="2552" width="11.85546875" customWidth="1"/>
    <col min="2553" max="2553" width="13" customWidth="1"/>
    <col min="2554" max="2554" width="11.7109375" customWidth="1"/>
    <col min="2555" max="2555" width="11.7109375" bestFit="1" customWidth="1"/>
    <col min="2556" max="2556" width="11.7109375" customWidth="1"/>
    <col min="2557" max="2557" width="12.5703125" customWidth="1"/>
    <col min="2558" max="2558" width="11.7109375" bestFit="1" customWidth="1"/>
    <col min="2805" max="2805" width="5" customWidth="1"/>
    <col min="2806" max="2806" width="29.85546875" customWidth="1"/>
    <col min="2807" max="2807" width="8.5703125" customWidth="1"/>
    <col min="2808" max="2808" width="11.85546875" customWidth="1"/>
    <col min="2809" max="2809" width="13" customWidth="1"/>
    <col min="2810" max="2810" width="11.7109375" customWidth="1"/>
    <col min="2811" max="2811" width="11.7109375" bestFit="1" customWidth="1"/>
    <col min="2812" max="2812" width="11.7109375" customWidth="1"/>
    <col min="2813" max="2813" width="12.5703125" customWidth="1"/>
    <col min="2814" max="2814" width="11.7109375" bestFit="1" customWidth="1"/>
    <col min="3061" max="3061" width="5" customWidth="1"/>
    <col min="3062" max="3062" width="29.85546875" customWidth="1"/>
    <col min="3063" max="3063" width="8.5703125" customWidth="1"/>
    <col min="3064" max="3064" width="11.85546875" customWidth="1"/>
    <col min="3065" max="3065" width="13" customWidth="1"/>
    <col min="3066" max="3066" width="11.7109375" customWidth="1"/>
    <col min="3067" max="3067" width="11.7109375" bestFit="1" customWidth="1"/>
    <col min="3068" max="3068" width="11.7109375" customWidth="1"/>
    <col min="3069" max="3069" width="12.5703125" customWidth="1"/>
    <col min="3070" max="3070" width="11.7109375" bestFit="1" customWidth="1"/>
    <col min="3317" max="3317" width="5" customWidth="1"/>
    <col min="3318" max="3318" width="29.85546875" customWidth="1"/>
    <col min="3319" max="3319" width="8.5703125" customWidth="1"/>
    <col min="3320" max="3320" width="11.85546875" customWidth="1"/>
    <col min="3321" max="3321" width="13" customWidth="1"/>
    <col min="3322" max="3322" width="11.7109375" customWidth="1"/>
    <col min="3323" max="3323" width="11.7109375" bestFit="1" customWidth="1"/>
    <col min="3324" max="3324" width="11.7109375" customWidth="1"/>
    <col min="3325" max="3325" width="12.5703125" customWidth="1"/>
    <col min="3326" max="3326" width="11.7109375" bestFit="1" customWidth="1"/>
    <col min="3573" max="3573" width="5" customWidth="1"/>
    <col min="3574" max="3574" width="29.85546875" customWidth="1"/>
    <col min="3575" max="3575" width="8.5703125" customWidth="1"/>
    <col min="3576" max="3576" width="11.85546875" customWidth="1"/>
    <col min="3577" max="3577" width="13" customWidth="1"/>
    <col min="3578" max="3578" width="11.7109375" customWidth="1"/>
    <col min="3579" max="3579" width="11.7109375" bestFit="1" customWidth="1"/>
    <col min="3580" max="3580" width="11.7109375" customWidth="1"/>
    <col min="3581" max="3581" width="12.5703125" customWidth="1"/>
    <col min="3582" max="3582" width="11.7109375" bestFit="1" customWidth="1"/>
    <col min="3829" max="3829" width="5" customWidth="1"/>
    <col min="3830" max="3830" width="29.85546875" customWidth="1"/>
    <col min="3831" max="3831" width="8.5703125" customWidth="1"/>
    <col min="3832" max="3832" width="11.85546875" customWidth="1"/>
    <col min="3833" max="3833" width="13" customWidth="1"/>
    <col min="3834" max="3834" width="11.7109375" customWidth="1"/>
    <col min="3835" max="3835" width="11.7109375" bestFit="1" customWidth="1"/>
    <col min="3836" max="3836" width="11.7109375" customWidth="1"/>
    <col min="3837" max="3837" width="12.5703125" customWidth="1"/>
    <col min="3838" max="3838" width="11.7109375" bestFit="1" customWidth="1"/>
    <col min="4085" max="4085" width="5" customWidth="1"/>
    <col min="4086" max="4086" width="29.85546875" customWidth="1"/>
    <col min="4087" max="4087" width="8.5703125" customWidth="1"/>
    <col min="4088" max="4088" width="11.85546875" customWidth="1"/>
    <col min="4089" max="4089" width="13" customWidth="1"/>
    <col min="4090" max="4090" width="11.7109375" customWidth="1"/>
    <col min="4091" max="4091" width="11.7109375" bestFit="1" customWidth="1"/>
    <col min="4092" max="4092" width="11.7109375" customWidth="1"/>
    <col min="4093" max="4093" width="12.5703125" customWidth="1"/>
    <col min="4094" max="4094" width="11.7109375" bestFit="1" customWidth="1"/>
    <col min="4341" max="4341" width="5" customWidth="1"/>
    <col min="4342" max="4342" width="29.85546875" customWidth="1"/>
    <col min="4343" max="4343" width="8.5703125" customWidth="1"/>
    <col min="4344" max="4344" width="11.85546875" customWidth="1"/>
    <col min="4345" max="4345" width="13" customWidth="1"/>
    <col min="4346" max="4346" width="11.7109375" customWidth="1"/>
    <col min="4347" max="4347" width="11.7109375" bestFit="1" customWidth="1"/>
    <col min="4348" max="4348" width="11.7109375" customWidth="1"/>
    <col min="4349" max="4349" width="12.5703125" customWidth="1"/>
    <col min="4350" max="4350" width="11.7109375" bestFit="1" customWidth="1"/>
    <col min="4597" max="4597" width="5" customWidth="1"/>
    <col min="4598" max="4598" width="29.85546875" customWidth="1"/>
    <col min="4599" max="4599" width="8.5703125" customWidth="1"/>
    <col min="4600" max="4600" width="11.85546875" customWidth="1"/>
    <col min="4601" max="4601" width="13" customWidth="1"/>
    <col min="4602" max="4602" width="11.7109375" customWidth="1"/>
    <col min="4603" max="4603" width="11.7109375" bestFit="1" customWidth="1"/>
    <col min="4604" max="4604" width="11.7109375" customWidth="1"/>
    <col min="4605" max="4605" width="12.5703125" customWidth="1"/>
    <col min="4606" max="4606" width="11.7109375" bestFit="1" customWidth="1"/>
    <col min="4853" max="4853" width="5" customWidth="1"/>
    <col min="4854" max="4854" width="29.85546875" customWidth="1"/>
    <col min="4855" max="4855" width="8.5703125" customWidth="1"/>
    <col min="4856" max="4856" width="11.85546875" customWidth="1"/>
    <col min="4857" max="4857" width="13" customWidth="1"/>
    <col min="4858" max="4858" width="11.7109375" customWidth="1"/>
    <col min="4859" max="4859" width="11.7109375" bestFit="1" customWidth="1"/>
    <col min="4860" max="4860" width="11.7109375" customWidth="1"/>
    <col min="4861" max="4861" width="12.5703125" customWidth="1"/>
    <col min="4862" max="4862" width="11.7109375" bestFit="1" customWidth="1"/>
    <col min="5109" max="5109" width="5" customWidth="1"/>
    <col min="5110" max="5110" width="29.85546875" customWidth="1"/>
    <col min="5111" max="5111" width="8.5703125" customWidth="1"/>
    <col min="5112" max="5112" width="11.85546875" customWidth="1"/>
    <col min="5113" max="5113" width="13" customWidth="1"/>
    <col min="5114" max="5114" width="11.7109375" customWidth="1"/>
    <col min="5115" max="5115" width="11.7109375" bestFit="1" customWidth="1"/>
    <col min="5116" max="5116" width="11.7109375" customWidth="1"/>
    <col min="5117" max="5117" width="12.5703125" customWidth="1"/>
    <col min="5118" max="5118" width="11.7109375" bestFit="1" customWidth="1"/>
    <col min="5365" max="5365" width="5" customWidth="1"/>
    <col min="5366" max="5366" width="29.85546875" customWidth="1"/>
    <col min="5367" max="5367" width="8.5703125" customWidth="1"/>
    <col min="5368" max="5368" width="11.85546875" customWidth="1"/>
    <col min="5369" max="5369" width="13" customWidth="1"/>
    <col min="5370" max="5370" width="11.7109375" customWidth="1"/>
    <col min="5371" max="5371" width="11.7109375" bestFit="1" customWidth="1"/>
    <col min="5372" max="5372" width="11.7109375" customWidth="1"/>
    <col min="5373" max="5373" width="12.5703125" customWidth="1"/>
    <col min="5374" max="5374" width="11.7109375" bestFit="1" customWidth="1"/>
    <col min="5621" max="5621" width="5" customWidth="1"/>
    <col min="5622" max="5622" width="29.85546875" customWidth="1"/>
    <col min="5623" max="5623" width="8.5703125" customWidth="1"/>
    <col min="5624" max="5624" width="11.85546875" customWidth="1"/>
    <col min="5625" max="5625" width="13" customWidth="1"/>
    <col min="5626" max="5626" width="11.7109375" customWidth="1"/>
    <col min="5627" max="5627" width="11.7109375" bestFit="1" customWidth="1"/>
    <col min="5628" max="5628" width="11.7109375" customWidth="1"/>
    <col min="5629" max="5629" width="12.5703125" customWidth="1"/>
    <col min="5630" max="5630" width="11.7109375" bestFit="1" customWidth="1"/>
    <col min="5877" max="5877" width="5" customWidth="1"/>
    <col min="5878" max="5878" width="29.85546875" customWidth="1"/>
    <col min="5879" max="5879" width="8.5703125" customWidth="1"/>
    <col min="5880" max="5880" width="11.85546875" customWidth="1"/>
    <col min="5881" max="5881" width="13" customWidth="1"/>
    <col min="5882" max="5882" width="11.7109375" customWidth="1"/>
    <col min="5883" max="5883" width="11.7109375" bestFit="1" customWidth="1"/>
    <col min="5884" max="5884" width="11.7109375" customWidth="1"/>
    <col min="5885" max="5885" width="12.5703125" customWidth="1"/>
    <col min="5886" max="5886" width="11.7109375" bestFit="1" customWidth="1"/>
    <col min="6133" max="6133" width="5" customWidth="1"/>
    <col min="6134" max="6134" width="29.85546875" customWidth="1"/>
    <col min="6135" max="6135" width="8.5703125" customWidth="1"/>
    <col min="6136" max="6136" width="11.85546875" customWidth="1"/>
    <col min="6137" max="6137" width="13" customWidth="1"/>
    <col min="6138" max="6138" width="11.7109375" customWidth="1"/>
    <col min="6139" max="6139" width="11.7109375" bestFit="1" customWidth="1"/>
    <col min="6140" max="6140" width="11.7109375" customWidth="1"/>
    <col min="6141" max="6141" width="12.5703125" customWidth="1"/>
    <col min="6142" max="6142" width="11.7109375" bestFit="1" customWidth="1"/>
    <col min="6389" max="6389" width="5" customWidth="1"/>
    <col min="6390" max="6390" width="29.85546875" customWidth="1"/>
    <col min="6391" max="6391" width="8.5703125" customWidth="1"/>
    <col min="6392" max="6392" width="11.85546875" customWidth="1"/>
    <col min="6393" max="6393" width="13" customWidth="1"/>
    <col min="6394" max="6394" width="11.7109375" customWidth="1"/>
    <col min="6395" max="6395" width="11.7109375" bestFit="1" customWidth="1"/>
    <col min="6396" max="6396" width="11.7109375" customWidth="1"/>
    <col min="6397" max="6397" width="12.5703125" customWidth="1"/>
    <col min="6398" max="6398" width="11.7109375" bestFit="1" customWidth="1"/>
    <col min="6645" max="6645" width="5" customWidth="1"/>
    <col min="6646" max="6646" width="29.85546875" customWidth="1"/>
    <col min="6647" max="6647" width="8.5703125" customWidth="1"/>
    <col min="6648" max="6648" width="11.85546875" customWidth="1"/>
    <col min="6649" max="6649" width="13" customWidth="1"/>
    <col min="6650" max="6650" width="11.7109375" customWidth="1"/>
    <col min="6651" max="6651" width="11.7109375" bestFit="1" customWidth="1"/>
    <col min="6652" max="6652" width="11.7109375" customWidth="1"/>
    <col min="6653" max="6653" width="12.5703125" customWidth="1"/>
    <col min="6654" max="6654" width="11.7109375" bestFit="1" customWidth="1"/>
    <col min="6901" max="6901" width="5" customWidth="1"/>
    <col min="6902" max="6902" width="29.85546875" customWidth="1"/>
    <col min="6903" max="6903" width="8.5703125" customWidth="1"/>
    <col min="6904" max="6904" width="11.85546875" customWidth="1"/>
    <col min="6905" max="6905" width="13" customWidth="1"/>
    <col min="6906" max="6906" width="11.7109375" customWidth="1"/>
    <col min="6907" max="6907" width="11.7109375" bestFit="1" customWidth="1"/>
    <col min="6908" max="6908" width="11.7109375" customWidth="1"/>
    <col min="6909" max="6909" width="12.5703125" customWidth="1"/>
    <col min="6910" max="6910" width="11.7109375" bestFit="1" customWidth="1"/>
    <col min="7157" max="7157" width="5" customWidth="1"/>
    <col min="7158" max="7158" width="29.85546875" customWidth="1"/>
    <col min="7159" max="7159" width="8.5703125" customWidth="1"/>
    <col min="7160" max="7160" width="11.85546875" customWidth="1"/>
    <col min="7161" max="7161" width="13" customWidth="1"/>
    <col min="7162" max="7162" width="11.7109375" customWidth="1"/>
    <col min="7163" max="7163" width="11.7109375" bestFit="1" customWidth="1"/>
    <col min="7164" max="7164" width="11.7109375" customWidth="1"/>
    <col min="7165" max="7165" width="12.5703125" customWidth="1"/>
    <col min="7166" max="7166" width="11.7109375" bestFit="1" customWidth="1"/>
    <col min="7413" max="7413" width="5" customWidth="1"/>
    <col min="7414" max="7414" width="29.85546875" customWidth="1"/>
    <col min="7415" max="7415" width="8.5703125" customWidth="1"/>
    <col min="7416" max="7416" width="11.85546875" customWidth="1"/>
    <col min="7417" max="7417" width="13" customWidth="1"/>
    <col min="7418" max="7418" width="11.7109375" customWidth="1"/>
    <col min="7419" max="7419" width="11.7109375" bestFit="1" customWidth="1"/>
    <col min="7420" max="7420" width="11.7109375" customWidth="1"/>
    <col min="7421" max="7421" width="12.5703125" customWidth="1"/>
    <col min="7422" max="7422" width="11.7109375" bestFit="1" customWidth="1"/>
    <col min="7669" max="7669" width="5" customWidth="1"/>
    <col min="7670" max="7670" width="29.85546875" customWidth="1"/>
    <col min="7671" max="7671" width="8.5703125" customWidth="1"/>
    <col min="7672" max="7672" width="11.85546875" customWidth="1"/>
    <col min="7673" max="7673" width="13" customWidth="1"/>
    <col min="7674" max="7674" width="11.7109375" customWidth="1"/>
    <col min="7675" max="7675" width="11.7109375" bestFit="1" customWidth="1"/>
    <col min="7676" max="7676" width="11.7109375" customWidth="1"/>
    <col min="7677" max="7677" width="12.5703125" customWidth="1"/>
    <col min="7678" max="7678" width="11.7109375" bestFit="1" customWidth="1"/>
    <col min="7925" max="7925" width="5" customWidth="1"/>
    <col min="7926" max="7926" width="29.85546875" customWidth="1"/>
    <col min="7927" max="7927" width="8.5703125" customWidth="1"/>
    <col min="7928" max="7928" width="11.85546875" customWidth="1"/>
    <col min="7929" max="7929" width="13" customWidth="1"/>
    <col min="7930" max="7930" width="11.7109375" customWidth="1"/>
    <col min="7931" max="7931" width="11.7109375" bestFit="1" customWidth="1"/>
    <col min="7932" max="7932" width="11.7109375" customWidth="1"/>
    <col min="7933" max="7933" width="12.5703125" customWidth="1"/>
    <col min="7934" max="7934" width="11.7109375" bestFit="1" customWidth="1"/>
    <col min="8181" max="8181" width="5" customWidth="1"/>
    <col min="8182" max="8182" width="29.85546875" customWidth="1"/>
    <col min="8183" max="8183" width="8.5703125" customWidth="1"/>
    <col min="8184" max="8184" width="11.85546875" customWidth="1"/>
    <col min="8185" max="8185" width="13" customWidth="1"/>
    <col min="8186" max="8186" width="11.7109375" customWidth="1"/>
    <col min="8187" max="8187" width="11.7109375" bestFit="1" customWidth="1"/>
    <col min="8188" max="8188" width="11.7109375" customWidth="1"/>
    <col min="8189" max="8189" width="12.5703125" customWidth="1"/>
    <col min="8190" max="8190" width="11.7109375" bestFit="1" customWidth="1"/>
    <col min="8437" max="8437" width="5" customWidth="1"/>
    <col min="8438" max="8438" width="29.85546875" customWidth="1"/>
    <col min="8439" max="8439" width="8.5703125" customWidth="1"/>
    <col min="8440" max="8440" width="11.85546875" customWidth="1"/>
    <col min="8441" max="8441" width="13" customWidth="1"/>
    <col min="8442" max="8442" width="11.7109375" customWidth="1"/>
    <col min="8443" max="8443" width="11.7109375" bestFit="1" customWidth="1"/>
    <col min="8444" max="8444" width="11.7109375" customWidth="1"/>
    <col min="8445" max="8445" width="12.5703125" customWidth="1"/>
    <col min="8446" max="8446" width="11.7109375" bestFit="1" customWidth="1"/>
    <col min="8693" max="8693" width="5" customWidth="1"/>
    <col min="8694" max="8694" width="29.85546875" customWidth="1"/>
    <col min="8695" max="8695" width="8.5703125" customWidth="1"/>
    <col min="8696" max="8696" width="11.85546875" customWidth="1"/>
    <col min="8697" max="8697" width="13" customWidth="1"/>
    <col min="8698" max="8698" width="11.7109375" customWidth="1"/>
    <col min="8699" max="8699" width="11.7109375" bestFit="1" customWidth="1"/>
    <col min="8700" max="8700" width="11.7109375" customWidth="1"/>
    <col min="8701" max="8701" width="12.5703125" customWidth="1"/>
    <col min="8702" max="8702" width="11.7109375" bestFit="1" customWidth="1"/>
    <col min="8949" max="8949" width="5" customWidth="1"/>
    <col min="8950" max="8950" width="29.85546875" customWidth="1"/>
    <col min="8951" max="8951" width="8.5703125" customWidth="1"/>
    <col min="8952" max="8952" width="11.85546875" customWidth="1"/>
    <col min="8953" max="8953" width="13" customWidth="1"/>
    <col min="8954" max="8954" width="11.7109375" customWidth="1"/>
    <col min="8955" max="8955" width="11.7109375" bestFit="1" customWidth="1"/>
    <col min="8956" max="8956" width="11.7109375" customWidth="1"/>
    <col min="8957" max="8957" width="12.5703125" customWidth="1"/>
    <col min="8958" max="8958" width="11.7109375" bestFit="1" customWidth="1"/>
    <col min="9205" max="9205" width="5" customWidth="1"/>
    <col min="9206" max="9206" width="29.85546875" customWidth="1"/>
    <col min="9207" max="9207" width="8.5703125" customWidth="1"/>
    <col min="9208" max="9208" width="11.85546875" customWidth="1"/>
    <col min="9209" max="9209" width="13" customWidth="1"/>
    <col min="9210" max="9210" width="11.7109375" customWidth="1"/>
    <col min="9211" max="9211" width="11.7109375" bestFit="1" customWidth="1"/>
    <col min="9212" max="9212" width="11.7109375" customWidth="1"/>
    <col min="9213" max="9213" width="12.5703125" customWidth="1"/>
    <col min="9214" max="9214" width="11.7109375" bestFit="1" customWidth="1"/>
    <col min="9461" max="9461" width="5" customWidth="1"/>
    <col min="9462" max="9462" width="29.85546875" customWidth="1"/>
    <col min="9463" max="9463" width="8.5703125" customWidth="1"/>
    <col min="9464" max="9464" width="11.85546875" customWidth="1"/>
    <col min="9465" max="9465" width="13" customWidth="1"/>
    <col min="9466" max="9466" width="11.7109375" customWidth="1"/>
    <col min="9467" max="9467" width="11.7109375" bestFit="1" customWidth="1"/>
    <col min="9468" max="9468" width="11.7109375" customWidth="1"/>
    <col min="9469" max="9469" width="12.5703125" customWidth="1"/>
    <col min="9470" max="9470" width="11.7109375" bestFit="1" customWidth="1"/>
    <col min="9717" max="9717" width="5" customWidth="1"/>
    <col min="9718" max="9718" width="29.85546875" customWidth="1"/>
    <col min="9719" max="9719" width="8.5703125" customWidth="1"/>
    <col min="9720" max="9720" width="11.85546875" customWidth="1"/>
    <col min="9721" max="9721" width="13" customWidth="1"/>
    <col min="9722" max="9722" width="11.7109375" customWidth="1"/>
    <col min="9723" max="9723" width="11.7109375" bestFit="1" customWidth="1"/>
    <col min="9724" max="9724" width="11.7109375" customWidth="1"/>
    <col min="9725" max="9725" width="12.5703125" customWidth="1"/>
    <col min="9726" max="9726" width="11.7109375" bestFit="1" customWidth="1"/>
    <col min="9973" max="9973" width="5" customWidth="1"/>
    <col min="9974" max="9974" width="29.85546875" customWidth="1"/>
    <col min="9975" max="9975" width="8.5703125" customWidth="1"/>
    <col min="9976" max="9976" width="11.85546875" customWidth="1"/>
    <col min="9977" max="9977" width="13" customWidth="1"/>
    <col min="9978" max="9978" width="11.7109375" customWidth="1"/>
    <col min="9979" max="9979" width="11.7109375" bestFit="1" customWidth="1"/>
    <col min="9980" max="9980" width="11.7109375" customWidth="1"/>
    <col min="9981" max="9981" width="12.5703125" customWidth="1"/>
    <col min="9982" max="9982" width="11.7109375" bestFit="1" customWidth="1"/>
    <col min="10229" max="10229" width="5" customWidth="1"/>
    <col min="10230" max="10230" width="29.85546875" customWidth="1"/>
    <col min="10231" max="10231" width="8.5703125" customWidth="1"/>
    <col min="10232" max="10232" width="11.85546875" customWidth="1"/>
    <col min="10233" max="10233" width="13" customWidth="1"/>
    <col min="10234" max="10234" width="11.7109375" customWidth="1"/>
    <col min="10235" max="10235" width="11.7109375" bestFit="1" customWidth="1"/>
    <col min="10236" max="10236" width="11.7109375" customWidth="1"/>
    <col min="10237" max="10237" width="12.5703125" customWidth="1"/>
    <col min="10238" max="10238" width="11.7109375" bestFit="1" customWidth="1"/>
    <col min="10485" max="10485" width="5" customWidth="1"/>
    <col min="10486" max="10486" width="29.85546875" customWidth="1"/>
    <col min="10487" max="10487" width="8.5703125" customWidth="1"/>
    <col min="10488" max="10488" width="11.85546875" customWidth="1"/>
    <col min="10489" max="10489" width="13" customWidth="1"/>
    <col min="10490" max="10490" width="11.7109375" customWidth="1"/>
    <col min="10491" max="10491" width="11.7109375" bestFit="1" customWidth="1"/>
    <col min="10492" max="10492" width="11.7109375" customWidth="1"/>
    <col min="10493" max="10493" width="12.5703125" customWidth="1"/>
    <col min="10494" max="10494" width="11.7109375" bestFit="1" customWidth="1"/>
    <col min="10741" max="10741" width="5" customWidth="1"/>
    <col min="10742" max="10742" width="29.85546875" customWidth="1"/>
    <col min="10743" max="10743" width="8.5703125" customWidth="1"/>
    <col min="10744" max="10744" width="11.85546875" customWidth="1"/>
    <col min="10745" max="10745" width="13" customWidth="1"/>
    <col min="10746" max="10746" width="11.7109375" customWidth="1"/>
    <col min="10747" max="10747" width="11.7109375" bestFit="1" customWidth="1"/>
    <col min="10748" max="10748" width="11.7109375" customWidth="1"/>
    <col min="10749" max="10749" width="12.5703125" customWidth="1"/>
    <col min="10750" max="10750" width="11.7109375" bestFit="1" customWidth="1"/>
    <col min="10997" max="10997" width="5" customWidth="1"/>
    <col min="10998" max="10998" width="29.85546875" customWidth="1"/>
    <col min="10999" max="10999" width="8.5703125" customWidth="1"/>
    <col min="11000" max="11000" width="11.85546875" customWidth="1"/>
    <col min="11001" max="11001" width="13" customWidth="1"/>
    <col min="11002" max="11002" width="11.7109375" customWidth="1"/>
    <col min="11003" max="11003" width="11.7109375" bestFit="1" customWidth="1"/>
    <col min="11004" max="11004" width="11.7109375" customWidth="1"/>
    <col min="11005" max="11005" width="12.5703125" customWidth="1"/>
    <col min="11006" max="11006" width="11.7109375" bestFit="1" customWidth="1"/>
    <col min="11253" max="11253" width="5" customWidth="1"/>
    <col min="11254" max="11254" width="29.85546875" customWidth="1"/>
    <col min="11255" max="11255" width="8.5703125" customWidth="1"/>
    <col min="11256" max="11256" width="11.85546875" customWidth="1"/>
    <col min="11257" max="11257" width="13" customWidth="1"/>
    <col min="11258" max="11258" width="11.7109375" customWidth="1"/>
    <col min="11259" max="11259" width="11.7109375" bestFit="1" customWidth="1"/>
    <col min="11260" max="11260" width="11.7109375" customWidth="1"/>
    <col min="11261" max="11261" width="12.5703125" customWidth="1"/>
    <col min="11262" max="11262" width="11.7109375" bestFit="1" customWidth="1"/>
    <col min="11509" max="11509" width="5" customWidth="1"/>
    <col min="11510" max="11510" width="29.85546875" customWidth="1"/>
    <col min="11511" max="11511" width="8.5703125" customWidth="1"/>
    <col min="11512" max="11512" width="11.85546875" customWidth="1"/>
    <col min="11513" max="11513" width="13" customWidth="1"/>
    <col min="11514" max="11514" width="11.7109375" customWidth="1"/>
    <col min="11515" max="11515" width="11.7109375" bestFit="1" customWidth="1"/>
    <col min="11516" max="11516" width="11.7109375" customWidth="1"/>
    <col min="11517" max="11517" width="12.5703125" customWidth="1"/>
    <col min="11518" max="11518" width="11.7109375" bestFit="1" customWidth="1"/>
    <col min="11765" max="11765" width="5" customWidth="1"/>
    <col min="11766" max="11766" width="29.85546875" customWidth="1"/>
    <col min="11767" max="11767" width="8.5703125" customWidth="1"/>
    <col min="11768" max="11768" width="11.85546875" customWidth="1"/>
    <col min="11769" max="11769" width="13" customWidth="1"/>
    <col min="11770" max="11770" width="11.7109375" customWidth="1"/>
    <col min="11771" max="11771" width="11.7109375" bestFit="1" customWidth="1"/>
    <col min="11772" max="11772" width="11.7109375" customWidth="1"/>
    <col min="11773" max="11773" width="12.5703125" customWidth="1"/>
    <col min="11774" max="11774" width="11.7109375" bestFit="1" customWidth="1"/>
    <col min="12021" max="12021" width="5" customWidth="1"/>
    <col min="12022" max="12022" width="29.85546875" customWidth="1"/>
    <col min="12023" max="12023" width="8.5703125" customWidth="1"/>
    <col min="12024" max="12024" width="11.85546875" customWidth="1"/>
    <col min="12025" max="12025" width="13" customWidth="1"/>
    <col min="12026" max="12026" width="11.7109375" customWidth="1"/>
    <col min="12027" max="12027" width="11.7109375" bestFit="1" customWidth="1"/>
    <col min="12028" max="12028" width="11.7109375" customWidth="1"/>
    <col min="12029" max="12029" width="12.5703125" customWidth="1"/>
    <col min="12030" max="12030" width="11.7109375" bestFit="1" customWidth="1"/>
    <col min="12277" max="12277" width="5" customWidth="1"/>
    <col min="12278" max="12278" width="29.85546875" customWidth="1"/>
    <col min="12279" max="12279" width="8.5703125" customWidth="1"/>
    <col min="12280" max="12280" width="11.85546875" customWidth="1"/>
    <col min="12281" max="12281" width="13" customWidth="1"/>
    <col min="12282" max="12282" width="11.7109375" customWidth="1"/>
    <col min="12283" max="12283" width="11.7109375" bestFit="1" customWidth="1"/>
    <col min="12284" max="12284" width="11.7109375" customWidth="1"/>
    <col min="12285" max="12285" width="12.5703125" customWidth="1"/>
    <col min="12286" max="12286" width="11.7109375" bestFit="1" customWidth="1"/>
    <col min="12533" max="12533" width="5" customWidth="1"/>
    <col min="12534" max="12534" width="29.85546875" customWidth="1"/>
    <col min="12535" max="12535" width="8.5703125" customWidth="1"/>
    <col min="12536" max="12536" width="11.85546875" customWidth="1"/>
    <col min="12537" max="12537" width="13" customWidth="1"/>
    <col min="12538" max="12538" width="11.7109375" customWidth="1"/>
    <col min="12539" max="12539" width="11.7109375" bestFit="1" customWidth="1"/>
    <col min="12540" max="12540" width="11.7109375" customWidth="1"/>
    <col min="12541" max="12541" width="12.5703125" customWidth="1"/>
    <col min="12542" max="12542" width="11.7109375" bestFit="1" customWidth="1"/>
    <col min="12789" max="12789" width="5" customWidth="1"/>
    <col min="12790" max="12790" width="29.85546875" customWidth="1"/>
    <col min="12791" max="12791" width="8.5703125" customWidth="1"/>
    <col min="12792" max="12792" width="11.85546875" customWidth="1"/>
    <col min="12793" max="12793" width="13" customWidth="1"/>
    <col min="12794" max="12794" width="11.7109375" customWidth="1"/>
    <col min="12795" max="12795" width="11.7109375" bestFit="1" customWidth="1"/>
    <col min="12796" max="12796" width="11.7109375" customWidth="1"/>
    <col min="12797" max="12797" width="12.5703125" customWidth="1"/>
    <col min="12798" max="12798" width="11.7109375" bestFit="1" customWidth="1"/>
    <col min="13045" max="13045" width="5" customWidth="1"/>
    <col min="13046" max="13046" width="29.85546875" customWidth="1"/>
    <col min="13047" max="13047" width="8.5703125" customWidth="1"/>
    <col min="13048" max="13048" width="11.85546875" customWidth="1"/>
    <col min="13049" max="13049" width="13" customWidth="1"/>
    <col min="13050" max="13050" width="11.7109375" customWidth="1"/>
    <col min="13051" max="13051" width="11.7109375" bestFit="1" customWidth="1"/>
    <col min="13052" max="13052" width="11.7109375" customWidth="1"/>
    <col min="13053" max="13053" width="12.5703125" customWidth="1"/>
    <col min="13054" max="13054" width="11.7109375" bestFit="1" customWidth="1"/>
    <col min="13301" max="13301" width="5" customWidth="1"/>
    <col min="13302" max="13302" width="29.85546875" customWidth="1"/>
    <col min="13303" max="13303" width="8.5703125" customWidth="1"/>
    <col min="13304" max="13304" width="11.85546875" customWidth="1"/>
    <col min="13305" max="13305" width="13" customWidth="1"/>
    <col min="13306" max="13306" width="11.7109375" customWidth="1"/>
    <col min="13307" max="13307" width="11.7109375" bestFit="1" customWidth="1"/>
    <col min="13308" max="13308" width="11.7109375" customWidth="1"/>
    <col min="13309" max="13309" width="12.5703125" customWidth="1"/>
    <col min="13310" max="13310" width="11.7109375" bestFit="1" customWidth="1"/>
    <col min="13557" max="13557" width="5" customWidth="1"/>
    <col min="13558" max="13558" width="29.85546875" customWidth="1"/>
    <col min="13559" max="13559" width="8.5703125" customWidth="1"/>
    <col min="13560" max="13560" width="11.85546875" customWidth="1"/>
    <col min="13561" max="13561" width="13" customWidth="1"/>
    <col min="13562" max="13562" width="11.7109375" customWidth="1"/>
    <col min="13563" max="13563" width="11.7109375" bestFit="1" customWidth="1"/>
    <col min="13564" max="13564" width="11.7109375" customWidth="1"/>
    <col min="13565" max="13565" width="12.5703125" customWidth="1"/>
    <col min="13566" max="13566" width="11.7109375" bestFit="1" customWidth="1"/>
    <col min="13813" max="13813" width="5" customWidth="1"/>
    <col min="13814" max="13814" width="29.85546875" customWidth="1"/>
    <col min="13815" max="13815" width="8.5703125" customWidth="1"/>
    <col min="13816" max="13816" width="11.85546875" customWidth="1"/>
    <col min="13817" max="13817" width="13" customWidth="1"/>
    <col min="13818" max="13818" width="11.7109375" customWidth="1"/>
    <col min="13819" max="13819" width="11.7109375" bestFit="1" customWidth="1"/>
    <col min="13820" max="13820" width="11.7109375" customWidth="1"/>
    <col min="13821" max="13821" width="12.5703125" customWidth="1"/>
    <col min="13822" max="13822" width="11.7109375" bestFit="1" customWidth="1"/>
    <col min="14069" max="14069" width="5" customWidth="1"/>
    <col min="14070" max="14070" width="29.85546875" customWidth="1"/>
    <col min="14071" max="14071" width="8.5703125" customWidth="1"/>
    <col min="14072" max="14072" width="11.85546875" customWidth="1"/>
    <col min="14073" max="14073" width="13" customWidth="1"/>
    <col min="14074" max="14074" width="11.7109375" customWidth="1"/>
    <col min="14075" max="14075" width="11.7109375" bestFit="1" customWidth="1"/>
    <col min="14076" max="14076" width="11.7109375" customWidth="1"/>
    <col min="14077" max="14077" width="12.5703125" customWidth="1"/>
    <col min="14078" max="14078" width="11.7109375" bestFit="1" customWidth="1"/>
    <col min="14325" max="14325" width="5" customWidth="1"/>
    <col min="14326" max="14326" width="29.85546875" customWidth="1"/>
    <col min="14327" max="14327" width="8.5703125" customWidth="1"/>
    <col min="14328" max="14328" width="11.85546875" customWidth="1"/>
    <col min="14329" max="14329" width="13" customWidth="1"/>
    <col min="14330" max="14330" width="11.7109375" customWidth="1"/>
    <col min="14331" max="14331" width="11.7109375" bestFit="1" customWidth="1"/>
    <col min="14332" max="14332" width="11.7109375" customWidth="1"/>
    <col min="14333" max="14333" width="12.5703125" customWidth="1"/>
    <col min="14334" max="14334" width="11.7109375" bestFit="1" customWidth="1"/>
    <col min="14581" max="14581" width="5" customWidth="1"/>
    <col min="14582" max="14582" width="29.85546875" customWidth="1"/>
    <col min="14583" max="14583" width="8.5703125" customWidth="1"/>
    <col min="14584" max="14584" width="11.85546875" customWidth="1"/>
    <col min="14585" max="14585" width="13" customWidth="1"/>
    <col min="14586" max="14586" width="11.7109375" customWidth="1"/>
    <col min="14587" max="14587" width="11.7109375" bestFit="1" customWidth="1"/>
    <col min="14588" max="14588" width="11.7109375" customWidth="1"/>
    <col min="14589" max="14589" width="12.5703125" customWidth="1"/>
    <col min="14590" max="14590" width="11.7109375" bestFit="1" customWidth="1"/>
    <col min="14837" max="14837" width="5" customWidth="1"/>
    <col min="14838" max="14838" width="29.85546875" customWidth="1"/>
    <col min="14839" max="14839" width="8.5703125" customWidth="1"/>
    <col min="14840" max="14840" width="11.85546875" customWidth="1"/>
    <col min="14841" max="14841" width="13" customWidth="1"/>
    <col min="14842" max="14842" width="11.7109375" customWidth="1"/>
    <col min="14843" max="14843" width="11.7109375" bestFit="1" customWidth="1"/>
    <col min="14844" max="14844" width="11.7109375" customWidth="1"/>
    <col min="14845" max="14845" width="12.5703125" customWidth="1"/>
    <col min="14846" max="14846" width="11.7109375" bestFit="1" customWidth="1"/>
    <col min="15093" max="15093" width="5" customWidth="1"/>
    <col min="15094" max="15094" width="29.85546875" customWidth="1"/>
    <col min="15095" max="15095" width="8.5703125" customWidth="1"/>
    <col min="15096" max="15096" width="11.85546875" customWidth="1"/>
    <col min="15097" max="15097" width="13" customWidth="1"/>
    <col min="15098" max="15098" width="11.7109375" customWidth="1"/>
    <col min="15099" max="15099" width="11.7109375" bestFit="1" customWidth="1"/>
    <col min="15100" max="15100" width="11.7109375" customWidth="1"/>
    <col min="15101" max="15101" width="12.5703125" customWidth="1"/>
    <col min="15102" max="15102" width="11.7109375" bestFit="1" customWidth="1"/>
    <col min="15349" max="15349" width="5" customWidth="1"/>
    <col min="15350" max="15350" width="29.85546875" customWidth="1"/>
    <col min="15351" max="15351" width="8.5703125" customWidth="1"/>
    <col min="15352" max="15352" width="11.85546875" customWidth="1"/>
    <col min="15353" max="15353" width="13" customWidth="1"/>
    <col min="15354" max="15354" width="11.7109375" customWidth="1"/>
    <col min="15355" max="15355" width="11.7109375" bestFit="1" customWidth="1"/>
    <col min="15356" max="15356" width="11.7109375" customWidth="1"/>
    <col min="15357" max="15357" width="12.5703125" customWidth="1"/>
    <col min="15358" max="15358" width="11.7109375" bestFit="1" customWidth="1"/>
    <col min="15605" max="15605" width="5" customWidth="1"/>
    <col min="15606" max="15606" width="29.85546875" customWidth="1"/>
    <col min="15607" max="15607" width="8.5703125" customWidth="1"/>
    <col min="15608" max="15608" width="11.85546875" customWidth="1"/>
    <col min="15609" max="15609" width="13" customWidth="1"/>
    <col min="15610" max="15610" width="11.7109375" customWidth="1"/>
    <col min="15611" max="15611" width="11.7109375" bestFit="1" customWidth="1"/>
    <col min="15612" max="15612" width="11.7109375" customWidth="1"/>
    <col min="15613" max="15613" width="12.5703125" customWidth="1"/>
    <col min="15614" max="15614" width="11.7109375" bestFit="1" customWidth="1"/>
    <col min="15861" max="15861" width="5" customWidth="1"/>
    <col min="15862" max="15862" width="29.85546875" customWidth="1"/>
    <col min="15863" max="15863" width="8.5703125" customWidth="1"/>
    <col min="15864" max="15864" width="11.85546875" customWidth="1"/>
    <col min="15865" max="15865" width="13" customWidth="1"/>
    <col min="15866" max="15866" width="11.7109375" customWidth="1"/>
    <col min="15867" max="15867" width="11.7109375" bestFit="1" customWidth="1"/>
    <col min="15868" max="15868" width="11.7109375" customWidth="1"/>
    <col min="15869" max="15869" width="12.5703125" customWidth="1"/>
    <col min="15870" max="15870" width="11.7109375" bestFit="1" customWidth="1"/>
    <col min="16117" max="16117" width="5" customWidth="1"/>
    <col min="16118" max="16118" width="29.85546875" customWidth="1"/>
    <col min="16119" max="16119" width="8.5703125" customWidth="1"/>
    <col min="16120" max="16120" width="11.85546875" customWidth="1"/>
    <col min="16121" max="16121" width="13" customWidth="1"/>
    <col min="16122" max="16122" width="11.7109375" customWidth="1"/>
    <col min="16123" max="16123" width="11.7109375" bestFit="1" customWidth="1"/>
    <col min="16124" max="16124" width="11.7109375" customWidth="1"/>
    <col min="16125" max="16125" width="12.5703125" customWidth="1"/>
    <col min="16126" max="16126" width="11.7109375" bestFit="1" customWidth="1"/>
  </cols>
  <sheetData>
    <row r="1" spans="1:10" x14ac:dyDescent="0.25">
      <c r="A1" s="62" t="s">
        <v>0</v>
      </c>
      <c r="C1"/>
      <c r="D1" s="1"/>
      <c r="E1" s="1"/>
      <c r="F1" s="74"/>
    </row>
    <row r="2" spans="1:10" ht="15.75" customHeight="1" x14ac:dyDescent="0.25">
      <c r="A2" t="s">
        <v>43</v>
      </c>
      <c r="C2"/>
      <c r="J2" t="s">
        <v>120</v>
      </c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B6" s="433" t="s">
        <v>110</v>
      </c>
      <c r="C6" s="433"/>
      <c r="D6" s="433"/>
      <c r="E6" s="433"/>
      <c r="F6" s="433"/>
      <c r="G6" s="433"/>
      <c r="H6" s="433"/>
      <c r="I6" s="433"/>
    </row>
    <row r="7" spans="1:10" x14ac:dyDescent="0.25">
      <c r="C7" s="434" t="s">
        <v>113</v>
      </c>
      <c r="D7" s="434"/>
      <c r="E7" s="434"/>
      <c r="F7" s="434"/>
      <c r="G7" s="434"/>
      <c r="H7" s="434"/>
      <c r="I7" s="434"/>
      <c r="J7" s="434"/>
    </row>
    <row r="8" spans="1:10" x14ac:dyDescent="0.25">
      <c r="B8" s="74"/>
      <c r="C8" s="435" t="s">
        <v>112</v>
      </c>
      <c r="D8" s="435"/>
      <c r="E8" s="435"/>
      <c r="F8" s="435"/>
      <c r="G8" s="435"/>
      <c r="H8" s="435"/>
      <c r="I8" s="74"/>
      <c r="J8" s="74"/>
    </row>
    <row r="9" spans="1:10" x14ac:dyDescent="0.25">
      <c r="F9" s="392"/>
      <c r="G9" s="393"/>
    </row>
    <row r="10" spans="1:10" ht="15.75" thickBot="1" x14ac:dyDescent="0.3">
      <c r="C10" s="4"/>
      <c r="D10" s="5"/>
      <c r="F10" s="392"/>
      <c r="G10" s="393"/>
    </row>
    <row r="11" spans="1:10" ht="36.75" thickBot="1" x14ac:dyDescent="0.3">
      <c r="C11" s="375" t="s">
        <v>2</v>
      </c>
      <c r="D11" s="376" t="s">
        <v>3</v>
      </c>
      <c r="E11" s="377" t="s">
        <v>95</v>
      </c>
      <c r="F11" s="378" t="s">
        <v>117</v>
      </c>
      <c r="G11" s="378" t="s">
        <v>122</v>
      </c>
      <c r="H11" s="349" t="s">
        <v>121</v>
      </c>
      <c r="I11" s="349" t="s">
        <v>123</v>
      </c>
      <c r="J11" s="349" t="s">
        <v>124</v>
      </c>
    </row>
    <row r="12" spans="1:10" ht="15.75" thickBot="1" x14ac:dyDescent="0.3">
      <c r="B12" s="3"/>
      <c r="C12" s="379">
        <v>0</v>
      </c>
      <c r="D12" s="380">
        <v>1</v>
      </c>
      <c r="E12" s="70">
        <v>2</v>
      </c>
      <c r="F12" s="71">
        <v>3</v>
      </c>
      <c r="G12" s="350">
        <v>4</v>
      </c>
      <c r="H12" s="75">
        <v>5</v>
      </c>
      <c r="I12" s="75">
        <v>6</v>
      </c>
      <c r="J12" s="75">
        <v>7</v>
      </c>
    </row>
    <row r="13" spans="1:10" x14ac:dyDescent="0.25">
      <c r="B13" s="3"/>
      <c r="C13" s="381" t="s">
        <v>4</v>
      </c>
      <c r="D13" s="382" t="s">
        <v>5</v>
      </c>
      <c r="E13" s="6"/>
      <c r="F13" s="6"/>
      <c r="G13" s="352"/>
      <c r="H13" s="19"/>
      <c r="I13" s="19"/>
      <c r="J13" s="19"/>
    </row>
    <row r="14" spans="1:10" s="342" customFormat="1" ht="15.75" thickBot="1" x14ac:dyDescent="0.3">
      <c r="B14" s="12"/>
      <c r="C14" s="383"/>
      <c r="D14" s="400" t="s">
        <v>116</v>
      </c>
      <c r="E14" s="401">
        <v>45</v>
      </c>
      <c r="F14" s="401" t="s">
        <v>14</v>
      </c>
      <c r="G14" s="359">
        <f>1510787.14+57000</f>
        <v>1567787.14</v>
      </c>
      <c r="H14" s="361">
        <v>874890</v>
      </c>
      <c r="I14" s="361">
        <v>583260</v>
      </c>
      <c r="J14" s="361">
        <f>G14+H14+I14</f>
        <v>3025937.1399999997</v>
      </c>
    </row>
    <row r="15" spans="1:10" x14ac:dyDescent="0.25">
      <c r="C15" s="384" t="s">
        <v>10</v>
      </c>
      <c r="D15" s="382" t="s">
        <v>11</v>
      </c>
      <c r="E15" s="385"/>
      <c r="F15" s="385"/>
      <c r="G15" s="386"/>
      <c r="H15" s="387"/>
      <c r="I15" s="387"/>
      <c r="J15" s="387"/>
    </row>
    <row r="16" spans="1:10" ht="15.75" thickBot="1" x14ac:dyDescent="0.3">
      <c r="C16" s="383"/>
      <c r="D16" s="78" t="s">
        <v>9</v>
      </c>
      <c r="E16" s="14">
        <v>95</v>
      </c>
      <c r="F16" s="14" t="s">
        <v>14</v>
      </c>
      <c r="G16" s="388">
        <f>3310133.64+50122.22</f>
        <v>3360255.8600000003</v>
      </c>
      <c r="H16" s="361">
        <f>2060670+2910</f>
        <v>2063580</v>
      </c>
      <c r="I16" s="361">
        <f>634490+317245</f>
        <v>951735</v>
      </c>
      <c r="J16" s="361">
        <f>G16+H16+I16</f>
        <v>6375570.8600000003</v>
      </c>
    </row>
    <row r="17" spans="2:11" x14ac:dyDescent="0.25">
      <c r="C17" s="389">
        <v>3</v>
      </c>
      <c r="D17" s="390" t="s">
        <v>111</v>
      </c>
      <c r="E17" s="10"/>
      <c r="F17" s="10"/>
      <c r="G17" s="391"/>
      <c r="H17" s="356"/>
      <c r="I17" s="356"/>
      <c r="J17" s="356"/>
    </row>
    <row r="18" spans="2:11" ht="15.75" thickBot="1" x14ac:dyDescent="0.3">
      <c r="C18" s="389"/>
      <c r="D18" s="390" t="s">
        <v>9</v>
      </c>
      <c r="E18" s="10">
        <v>70</v>
      </c>
      <c r="F18" s="10"/>
      <c r="G18" s="354">
        <f>2876247+50000</f>
        <v>2926247</v>
      </c>
      <c r="H18" s="355">
        <v>1531530</v>
      </c>
      <c r="I18" s="355">
        <f>510510+330215</f>
        <v>840725</v>
      </c>
      <c r="J18" s="356">
        <f>G18+H18+I18</f>
        <v>5298502</v>
      </c>
    </row>
    <row r="19" spans="2:11" s="402" customFormat="1" ht="15.75" x14ac:dyDescent="0.25">
      <c r="C19" s="406"/>
      <c r="D19" s="407" t="s">
        <v>118</v>
      </c>
      <c r="E19" s="408">
        <f>E16+E18</f>
        <v>165</v>
      </c>
      <c r="F19" s="408"/>
      <c r="G19" s="409">
        <f>G16+G18</f>
        <v>6286502.8600000003</v>
      </c>
      <c r="H19" s="409">
        <f t="shared" ref="H19:J19" si="0">H16+H18</f>
        <v>3595110</v>
      </c>
      <c r="I19" s="409">
        <f t="shared" si="0"/>
        <v>1792460</v>
      </c>
      <c r="J19" s="410">
        <f t="shared" si="0"/>
        <v>11674072.859999999</v>
      </c>
      <c r="K19" s="405"/>
    </row>
    <row r="20" spans="2:11" s="403" customFormat="1" ht="16.5" thickBot="1" x14ac:dyDescent="0.3">
      <c r="B20" s="404"/>
      <c r="C20" s="411"/>
      <c r="D20" s="412" t="s">
        <v>13</v>
      </c>
      <c r="E20" s="413">
        <f>E14+E16+E18</f>
        <v>210</v>
      </c>
      <c r="F20" s="413" t="s">
        <v>14</v>
      </c>
      <c r="G20" s="414">
        <f>G14+G19</f>
        <v>7854290</v>
      </c>
      <c r="H20" s="414">
        <f t="shared" ref="H20:J20" si="1">H14+H19</f>
        <v>4470000</v>
      </c>
      <c r="I20" s="414">
        <f t="shared" si="1"/>
        <v>2375720</v>
      </c>
      <c r="J20" s="415">
        <f t="shared" si="1"/>
        <v>14700010</v>
      </c>
    </row>
    <row r="22" spans="2:11" x14ac:dyDescent="0.25">
      <c r="E22" s="140"/>
      <c r="H22" s="9"/>
    </row>
    <row r="23" spans="2:11" x14ac:dyDescent="0.25">
      <c r="I23" s="9"/>
    </row>
    <row r="24" spans="2:11" x14ac:dyDescent="0.25">
      <c r="C24"/>
      <c r="D24" s="52" t="s">
        <v>45</v>
      </c>
      <c r="F24" s="392"/>
      <c r="G24" s="392"/>
      <c r="H24" s="392" t="s">
        <v>44</v>
      </c>
    </row>
    <row r="25" spans="2:11" x14ac:dyDescent="0.25">
      <c r="C25"/>
      <c r="D25" s="392" t="s">
        <v>49</v>
      </c>
      <c r="F25" s="392"/>
      <c r="G25" s="392"/>
      <c r="H25" s="21" t="s">
        <v>46</v>
      </c>
    </row>
  </sheetData>
  <mergeCells count="3">
    <mergeCell ref="B6:I6"/>
    <mergeCell ref="C7:J7"/>
    <mergeCell ref="C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J2" sqref="J2"/>
    </sheetView>
  </sheetViews>
  <sheetFormatPr defaultRowHeight="15" x14ac:dyDescent="0.25"/>
  <cols>
    <col min="1" max="1" width="2.140625" customWidth="1"/>
    <col min="2" max="2" width="5.5703125" customWidth="1"/>
    <col min="3" max="3" width="5" style="373" customWidth="1"/>
    <col min="4" max="4" width="27.42578125" style="373" customWidth="1"/>
    <col min="5" max="5" width="12.140625" style="373" customWidth="1"/>
    <col min="6" max="6" width="14.28515625" customWidth="1"/>
    <col min="7" max="7" width="15.85546875" customWidth="1"/>
    <col min="8" max="8" width="15.7109375" customWidth="1"/>
    <col min="243" max="243" width="5" customWidth="1"/>
    <col min="244" max="244" width="29.85546875" customWidth="1"/>
    <col min="245" max="245" width="8.5703125" customWidth="1"/>
    <col min="246" max="246" width="11.85546875" customWidth="1"/>
    <col min="247" max="247" width="13" customWidth="1"/>
    <col min="248" max="248" width="11.7109375" customWidth="1"/>
    <col min="249" max="249" width="11.7109375" bestFit="1" customWidth="1"/>
    <col min="250" max="250" width="11.7109375" customWidth="1"/>
    <col min="251" max="251" width="12.5703125" customWidth="1"/>
    <col min="252" max="252" width="11.7109375" bestFit="1" customWidth="1"/>
    <col min="499" max="499" width="5" customWidth="1"/>
    <col min="500" max="500" width="29.85546875" customWidth="1"/>
    <col min="501" max="501" width="8.5703125" customWidth="1"/>
    <col min="502" max="502" width="11.85546875" customWidth="1"/>
    <col min="503" max="503" width="13" customWidth="1"/>
    <col min="504" max="504" width="11.7109375" customWidth="1"/>
    <col min="505" max="505" width="11.7109375" bestFit="1" customWidth="1"/>
    <col min="506" max="506" width="11.7109375" customWidth="1"/>
    <col min="507" max="507" width="12.5703125" customWidth="1"/>
    <col min="508" max="508" width="11.7109375" bestFit="1" customWidth="1"/>
    <col min="755" max="755" width="5" customWidth="1"/>
    <col min="756" max="756" width="29.85546875" customWidth="1"/>
    <col min="757" max="757" width="8.5703125" customWidth="1"/>
    <col min="758" max="758" width="11.85546875" customWidth="1"/>
    <col min="759" max="759" width="13" customWidth="1"/>
    <col min="760" max="760" width="11.7109375" customWidth="1"/>
    <col min="761" max="761" width="11.7109375" bestFit="1" customWidth="1"/>
    <col min="762" max="762" width="11.7109375" customWidth="1"/>
    <col min="763" max="763" width="12.5703125" customWidth="1"/>
    <col min="764" max="764" width="11.7109375" bestFit="1" customWidth="1"/>
    <col min="1011" max="1011" width="5" customWidth="1"/>
    <col min="1012" max="1012" width="29.85546875" customWidth="1"/>
    <col min="1013" max="1013" width="8.5703125" customWidth="1"/>
    <col min="1014" max="1014" width="11.85546875" customWidth="1"/>
    <col min="1015" max="1015" width="13" customWidth="1"/>
    <col min="1016" max="1016" width="11.7109375" customWidth="1"/>
    <col min="1017" max="1017" width="11.7109375" bestFit="1" customWidth="1"/>
    <col min="1018" max="1018" width="11.7109375" customWidth="1"/>
    <col min="1019" max="1019" width="12.5703125" customWidth="1"/>
    <col min="1020" max="1020" width="11.7109375" bestFit="1" customWidth="1"/>
    <col min="1267" max="1267" width="5" customWidth="1"/>
    <col min="1268" max="1268" width="29.85546875" customWidth="1"/>
    <col min="1269" max="1269" width="8.5703125" customWidth="1"/>
    <col min="1270" max="1270" width="11.85546875" customWidth="1"/>
    <col min="1271" max="1271" width="13" customWidth="1"/>
    <col min="1272" max="1272" width="11.7109375" customWidth="1"/>
    <col min="1273" max="1273" width="11.7109375" bestFit="1" customWidth="1"/>
    <col min="1274" max="1274" width="11.7109375" customWidth="1"/>
    <col min="1275" max="1275" width="12.5703125" customWidth="1"/>
    <col min="1276" max="1276" width="11.7109375" bestFit="1" customWidth="1"/>
    <col min="1523" max="1523" width="5" customWidth="1"/>
    <col min="1524" max="1524" width="29.85546875" customWidth="1"/>
    <col min="1525" max="1525" width="8.5703125" customWidth="1"/>
    <col min="1526" max="1526" width="11.85546875" customWidth="1"/>
    <col min="1527" max="1527" width="13" customWidth="1"/>
    <col min="1528" max="1528" width="11.7109375" customWidth="1"/>
    <col min="1529" max="1529" width="11.7109375" bestFit="1" customWidth="1"/>
    <col min="1530" max="1530" width="11.7109375" customWidth="1"/>
    <col min="1531" max="1531" width="12.5703125" customWidth="1"/>
    <col min="1532" max="1532" width="11.7109375" bestFit="1" customWidth="1"/>
    <col min="1779" max="1779" width="5" customWidth="1"/>
    <col min="1780" max="1780" width="29.85546875" customWidth="1"/>
    <col min="1781" max="1781" width="8.5703125" customWidth="1"/>
    <col min="1782" max="1782" width="11.85546875" customWidth="1"/>
    <col min="1783" max="1783" width="13" customWidth="1"/>
    <col min="1784" max="1784" width="11.7109375" customWidth="1"/>
    <col min="1785" max="1785" width="11.7109375" bestFit="1" customWidth="1"/>
    <col min="1786" max="1786" width="11.7109375" customWidth="1"/>
    <col min="1787" max="1787" width="12.5703125" customWidth="1"/>
    <col min="1788" max="1788" width="11.7109375" bestFit="1" customWidth="1"/>
    <col min="2035" max="2035" width="5" customWidth="1"/>
    <col min="2036" max="2036" width="29.85546875" customWidth="1"/>
    <col min="2037" max="2037" width="8.5703125" customWidth="1"/>
    <col min="2038" max="2038" width="11.85546875" customWidth="1"/>
    <col min="2039" max="2039" width="13" customWidth="1"/>
    <col min="2040" max="2040" width="11.7109375" customWidth="1"/>
    <col min="2041" max="2041" width="11.7109375" bestFit="1" customWidth="1"/>
    <col min="2042" max="2042" width="11.7109375" customWidth="1"/>
    <col min="2043" max="2043" width="12.5703125" customWidth="1"/>
    <col min="2044" max="2044" width="11.7109375" bestFit="1" customWidth="1"/>
    <col min="2291" max="2291" width="5" customWidth="1"/>
    <col min="2292" max="2292" width="29.85546875" customWidth="1"/>
    <col min="2293" max="2293" width="8.5703125" customWidth="1"/>
    <col min="2294" max="2294" width="11.85546875" customWidth="1"/>
    <col min="2295" max="2295" width="13" customWidth="1"/>
    <col min="2296" max="2296" width="11.7109375" customWidth="1"/>
    <col min="2297" max="2297" width="11.7109375" bestFit="1" customWidth="1"/>
    <col min="2298" max="2298" width="11.7109375" customWidth="1"/>
    <col min="2299" max="2299" width="12.5703125" customWidth="1"/>
    <col min="2300" max="2300" width="11.7109375" bestFit="1" customWidth="1"/>
    <col min="2547" max="2547" width="5" customWidth="1"/>
    <col min="2548" max="2548" width="29.85546875" customWidth="1"/>
    <col min="2549" max="2549" width="8.5703125" customWidth="1"/>
    <col min="2550" max="2550" width="11.85546875" customWidth="1"/>
    <col min="2551" max="2551" width="13" customWidth="1"/>
    <col min="2552" max="2552" width="11.7109375" customWidth="1"/>
    <col min="2553" max="2553" width="11.7109375" bestFit="1" customWidth="1"/>
    <col min="2554" max="2554" width="11.7109375" customWidth="1"/>
    <col min="2555" max="2555" width="12.5703125" customWidth="1"/>
    <col min="2556" max="2556" width="11.7109375" bestFit="1" customWidth="1"/>
    <col min="2803" max="2803" width="5" customWidth="1"/>
    <col min="2804" max="2804" width="29.85546875" customWidth="1"/>
    <col min="2805" max="2805" width="8.5703125" customWidth="1"/>
    <col min="2806" max="2806" width="11.85546875" customWidth="1"/>
    <col min="2807" max="2807" width="13" customWidth="1"/>
    <col min="2808" max="2808" width="11.7109375" customWidth="1"/>
    <col min="2809" max="2809" width="11.7109375" bestFit="1" customWidth="1"/>
    <col min="2810" max="2810" width="11.7109375" customWidth="1"/>
    <col min="2811" max="2811" width="12.5703125" customWidth="1"/>
    <col min="2812" max="2812" width="11.7109375" bestFit="1" customWidth="1"/>
    <col min="3059" max="3059" width="5" customWidth="1"/>
    <col min="3060" max="3060" width="29.85546875" customWidth="1"/>
    <col min="3061" max="3061" width="8.5703125" customWidth="1"/>
    <col min="3062" max="3062" width="11.85546875" customWidth="1"/>
    <col min="3063" max="3063" width="13" customWidth="1"/>
    <col min="3064" max="3064" width="11.7109375" customWidth="1"/>
    <col min="3065" max="3065" width="11.7109375" bestFit="1" customWidth="1"/>
    <col min="3066" max="3066" width="11.7109375" customWidth="1"/>
    <col min="3067" max="3067" width="12.5703125" customWidth="1"/>
    <col min="3068" max="3068" width="11.7109375" bestFit="1" customWidth="1"/>
    <col min="3315" max="3315" width="5" customWidth="1"/>
    <col min="3316" max="3316" width="29.85546875" customWidth="1"/>
    <col min="3317" max="3317" width="8.5703125" customWidth="1"/>
    <col min="3318" max="3318" width="11.85546875" customWidth="1"/>
    <col min="3319" max="3319" width="13" customWidth="1"/>
    <col min="3320" max="3320" width="11.7109375" customWidth="1"/>
    <col min="3321" max="3321" width="11.7109375" bestFit="1" customWidth="1"/>
    <col min="3322" max="3322" width="11.7109375" customWidth="1"/>
    <col min="3323" max="3323" width="12.5703125" customWidth="1"/>
    <col min="3324" max="3324" width="11.7109375" bestFit="1" customWidth="1"/>
    <col min="3571" max="3571" width="5" customWidth="1"/>
    <col min="3572" max="3572" width="29.85546875" customWidth="1"/>
    <col min="3573" max="3573" width="8.5703125" customWidth="1"/>
    <col min="3574" max="3574" width="11.85546875" customWidth="1"/>
    <col min="3575" max="3575" width="13" customWidth="1"/>
    <col min="3576" max="3576" width="11.7109375" customWidth="1"/>
    <col min="3577" max="3577" width="11.7109375" bestFit="1" customWidth="1"/>
    <col min="3578" max="3578" width="11.7109375" customWidth="1"/>
    <col min="3579" max="3579" width="12.5703125" customWidth="1"/>
    <col min="3580" max="3580" width="11.7109375" bestFit="1" customWidth="1"/>
    <col min="3827" max="3827" width="5" customWidth="1"/>
    <col min="3828" max="3828" width="29.85546875" customWidth="1"/>
    <col min="3829" max="3829" width="8.5703125" customWidth="1"/>
    <col min="3830" max="3830" width="11.85546875" customWidth="1"/>
    <col min="3831" max="3831" width="13" customWidth="1"/>
    <col min="3832" max="3832" width="11.7109375" customWidth="1"/>
    <col min="3833" max="3833" width="11.7109375" bestFit="1" customWidth="1"/>
    <col min="3834" max="3834" width="11.7109375" customWidth="1"/>
    <col min="3835" max="3835" width="12.5703125" customWidth="1"/>
    <col min="3836" max="3836" width="11.7109375" bestFit="1" customWidth="1"/>
    <col min="4083" max="4083" width="5" customWidth="1"/>
    <col min="4084" max="4084" width="29.85546875" customWidth="1"/>
    <col min="4085" max="4085" width="8.5703125" customWidth="1"/>
    <col min="4086" max="4086" width="11.85546875" customWidth="1"/>
    <col min="4087" max="4087" width="13" customWidth="1"/>
    <col min="4088" max="4088" width="11.7109375" customWidth="1"/>
    <col min="4089" max="4089" width="11.7109375" bestFit="1" customWidth="1"/>
    <col min="4090" max="4090" width="11.7109375" customWidth="1"/>
    <col min="4091" max="4091" width="12.5703125" customWidth="1"/>
    <col min="4092" max="4092" width="11.7109375" bestFit="1" customWidth="1"/>
    <col min="4339" max="4339" width="5" customWidth="1"/>
    <col min="4340" max="4340" width="29.85546875" customWidth="1"/>
    <col min="4341" max="4341" width="8.5703125" customWidth="1"/>
    <col min="4342" max="4342" width="11.85546875" customWidth="1"/>
    <col min="4343" max="4343" width="13" customWidth="1"/>
    <col min="4344" max="4344" width="11.7109375" customWidth="1"/>
    <col min="4345" max="4345" width="11.7109375" bestFit="1" customWidth="1"/>
    <col min="4346" max="4346" width="11.7109375" customWidth="1"/>
    <col min="4347" max="4347" width="12.5703125" customWidth="1"/>
    <col min="4348" max="4348" width="11.7109375" bestFit="1" customWidth="1"/>
    <col min="4595" max="4595" width="5" customWidth="1"/>
    <col min="4596" max="4596" width="29.85546875" customWidth="1"/>
    <col min="4597" max="4597" width="8.5703125" customWidth="1"/>
    <col min="4598" max="4598" width="11.85546875" customWidth="1"/>
    <col min="4599" max="4599" width="13" customWidth="1"/>
    <col min="4600" max="4600" width="11.7109375" customWidth="1"/>
    <col min="4601" max="4601" width="11.7109375" bestFit="1" customWidth="1"/>
    <col min="4602" max="4602" width="11.7109375" customWidth="1"/>
    <col min="4603" max="4603" width="12.5703125" customWidth="1"/>
    <col min="4604" max="4604" width="11.7109375" bestFit="1" customWidth="1"/>
    <col min="4851" max="4851" width="5" customWidth="1"/>
    <col min="4852" max="4852" width="29.85546875" customWidth="1"/>
    <col min="4853" max="4853" width="8.5703125" customWidth="1"/>
    <col min="4854" max="4854" width="11.85546875" customWidth="1"/>
    <col min="4855" max="4855" width="13" customWidth="1"/>
    <col min="4856" max="4856" width="11.7109375" customWidth="1"/>
    <col min="4857" max="4857" width="11.7109375" bestFit="1" customWidth="1"/>
    <col min="4858" max="4858" width="11.7109375" customWidth="1"/>
    <col min="4859" max="4859" width="12.5703125" customWidth="1"/>
    <col min="4860" max="4860" width="11.7109375" bestFit="1" customWidth="1"/>
    <col min="5107" max="5107" width="5" customWidth="1"/>
    <col min="5108" max="5108" width="29.85546875" customWidth="1"/>
    <col min="5109" max="5109" width="8.5703125" customWidth="1"/>
    <col min="5110" max="5110" width="11.85546875" customWidth="1"/>
    <col min="5111" max="5111" width="13" customWidth="1"/>
    <col min="5112" max="5112" width="11.7109375" customWidth="1"/>
    <col min="5113" max="5113" width="11.7109375" bestFit="1" customWidth="1"/>
    <col min="5114" max="5114" width="11.7109375" customWidth="1"/>
    <col min="5115" max="5115" width="12.5703125" customWidth="1"/>
    <col min="5116" max="5116" width="11.7109375" bestFit="1" customWidth="1"/>
    <col min="5363" max="5363" width="5" customWidth="1"/>
    <col min="5364" max="5364" width="29.85546875" customWidth="1"/>
    <col min="5365" max="5365" width="8.5703125" customWidth="1"/>
    <col min="5366" max="5366" width="11.85546875" customWidth="1"/>
    <col min="5367" max="5367" width="13" customWidth="1"/>
    <col min="5368" max="5368" width="11.7109375" customWidth="1"/>
    <col min="5369" max="5369" width="11.7109375" bestFit="1" customWidth="1"/>
    <col min="5370" max="5370" width="11.7109375" customWidth="1"/>
    <col min="5371" max="5371" width="12.5703125" customWidth="1"/>
    <col min="5372" max="5372" width="11.7109375" bestFit="1" customWidth="1"/>
    <col min="5619" max="5619" width="5" customWidth="1"/>
    <col min="5620" max="5620" width="29.85546875" customWidth="1"/>
    <col min="5621" max="5621" width="8.5703125" customWidth="1"/>
    <col min="5622" max="5622" width="11.85546875" customWidth="1"/>
    <col min="5623" max="5623" width="13" customWidth="1"/>
    <col min="5624" max="5624" width="11.7109375" customWidth="1"/>
    <col min="5625" max="5625" width="11.7109375" bestFit="1" customWidth="1"/>
    <col min="5626" max="5626" width="11.7109375" customWidth="1"/>
    <col min="5627" max="5627" width="12.5703125" customWidth="1"/>
    <col min="5628" max="5628" width="11.7109375" bestFit="1" customWidth="1"/>
    <col min="5875" max="5875" width="5" customWidth="1"/>
    <col min="5876" max="5876" width="29.85546875" customWidth="1"/>
    <col min="5877" max="5877" width="8.5703125" customWidth="1"/>
    <col min="5878" max="5878" width="11.85546875" customWidth="1"/>
    <col min="5879" max="5879" width="13" customWidth="1"/>
    <col min="5880" max="5880" width="11.7109375" customWidth="1"/>
    <col min="5881" max="5881" width="11.7109375" bestFit="1" customWidth="1"/>
    <col min="5882" max="5882" width="11.7109375" customWidth="1"/>
    <col min="5883" max="5883" width="12.5703125" customWidth="1"/>
    <col min="5884" max="5884" width="11.7109375" bestFit="1" customWidth="1"/>
    <col min="6131" max="6131" width="5" customWidth="1"/>
    <col min="6132" max="6132" width="29.85546875" customWidth="1"/>
    <col min="6133" max="6133" width="8.5703125" customWidth="1"/>
    <col min="6134" max="6134" width="11.85546875" customWidth="1"/>
    <col min="6135" max="6135" width="13" customWidth="1"/>
    <col min="6136" max="6136" width="11.7109375" customWidth="1"/>
    <col min="6137" max="6137" width="11.7109375" bestFit="1" customWidth="1"/>
    <col min="6138" max="6138" width="11.7109375" customWidth="1"/>
    <col min="6139" max="6139" width="12.5703125" customWidth="1"/>
    <col min="6140" max="6140" width="11.7109375" bestFit="1" customWidth="1"/>
    <col min="6387" max="6387" width="5" customWidth="1"/>
    <col min="6388" max="6388" width="29.85546875" customWidth="1"/>
    <col min="6389" max="6389" width="8.5703125" customWidth="1"/>
    <col min="6390" max="6390" width="11.85546875" customWidth="1"/>
    <col min="6391" max="6391" width="13" customWidth="1"/>
    <col min="6392" max="6392" width="11.7109375" customWidth="1"/>
    <col min="6393" max="6393" width="11.7109375" bestFit="1" customWidth="1"/>
    <col min="6394" max="6394" width="11.7109375" customWidth="1"/>
    <col min="6395" max="6395" width="12.5703125" customWidth="1"/>
    <col min="6396" max="6396" width="11.7109375" bestFit="1" customWidth="1"/>
    <col min="6643" max="6643" width="5" customWidth="1"/>
    <col min="6644" max="6644" width="29.85546875" customWidth="1"/>
    <col min="6645" max="6645" width="8.5703125" customWidth="1"/>
    <col min="6646" max="6646" width="11.85546875" customWidth="1"/>
    <col min="6647" max="6647" width="13" customWidth="1"/>
    <col min="6648" max="6648" width="11.7109375" customWidth="1"/>
    <col min="6649" max="6649" width="11.7109375" bestFit="1" customWidth="1"/>
    <col min="6650" max="6650" width="11.7109375" customWidth="1"/>
    <col min="6651" max="6651" width="12.5703125" customWidth="1"/>
    <col min="6652" max="6652" width="11.7109375" bestFit="1" customWidth="1"/>
    <col min="6899" max="6899" width="5" customWidth="1"/>
    <col min="6900" max="6900" width="29.85546875" customWidth="1"/>
    <col min="6901" max="6901" width="8.5703125" customWidth="1"/>
    <col min="6902" max="6902" width="11.85546875" customWidth="1"/>
    <col min="6903" max="6903" width="13" customWidth="1"/>
    <col min="6904" max="6904" width="11.7109375" customWidth="1"/>
    <col min="6905" max="6905" width="11.7109375" bestFit="1" customWidth="1"/>
    <col min="6906" max="6906" width="11.7109375" customWidth="1"/>
    <col min="6907" max="6907" width="12.5703125" customWidth="1"/>
    <col min="6908" max="6908" width="11.7109375" bestFit="1" customWidth="1"/>
    <col min="7155" max="7155" width="5" customWidth="1"/>
    <col min="7156" max="7156" width="29.85546875" customWidth="1"/>
    <col min="7157" max="7157" width="8.5703125" customWidth="1"/>
    <col min="7158" max="7158" width="11.85546875" customWidth="1"/>
    <col min="7159" max="7159" width="13" customWidth="1"/>
    <col min="7160" max="7160" width="11.7109375" customWidth="1"/>
    <col min="7161" max="7161" width="11.7109375" bestFit="1" customWidth="1"/>
    <col min="7162" max="7162" width="11.7109375" customWidth="1"/>
    <col min="7163" max="7163" width="12.5703125" customWidth="1"/>
    <col min="7164" max="7164" width="11.7109375" bestFit="1" customWidth="1"/>
    <col min="7411" max="7411" width="5" customWidth="1"/>
    <col min="7412" max="7412" width="29.85546875" customWidth="1"/>
    <col min="7413" max="7413" width="8.5703125" customWidth="1"/>
    <col min="7414" max="7414" width="11.85546875" customWidth="1"/>
    <col min="7415" max="7415" width="13" customWidth="1"/>
    <col min="7416" max="7416" width="11.7109375" customWidth="1"/>
    <col min="7417" max="7417" width="11.7109375" bestFit="1" customWidth="1"/>
    <col min="7418" max="7418" width="11.7109375" customWidth="1"/>
    <col min="7419" max="7419" width="12.5703125" customWidth="1"/>
    <col min="7420" max="7420" width="11.7109375" bestFit="1" customWidth="1"/>
    <col min="7667" max="7667" width="5" customWidth="1"/>
    <col min="7668" max="7668" width="29.85546875" customWidth="1"/>
    <col min="7669" max="7669" width="8.5703125" customWidth="1"/>
    <col min="7670" max="7670" width="11.85546875" customWidth="1"/>
    <col min="7671" max="7671" width="13" customWidth="1"/>
    <col min="7672" max="7672" width="11.7109375" customWidth="1"/>
    <col min="7673" max="7673" width="11.7109375" bestFit="1" customWidth="1"/>
    <col min="7674" max="7674" width="11.7109375" customWidth="1"/>
    <col min="7675" max="7675" width="12.5703125" customWidth="1"/>
    <col min="7676" max="7676" width="11.7109375" bestFit="1" customWidth="1"/>
    <col min="7923" max="7923" width="5" customWidth="1"/>
    <col min="7924" max="7924" width="29.85546875" customWidth="1"/>
    <col min="7925" max="7925" width="8.5703125" customWidth="1"/>
    <col min="7926" max="7926" width="11.85546875" customWidth="1"/>
    <col min="7927" max="7927" width="13" customWidth="1"/>
    <col min="7928" max="7928" width="11.7109375" customWidth="1"/>
    <col min="7929" max="7929" width="11.7109375" bestFit="1" customWidth="1"/>
    <col min="7930" max="7930" width="11.7109375" customWidth="1"/>
    <col min="7931" max="7931" width="12.5703125" customWidth="1"/>
    <col min="7932" max="7932" width="11.7109375" bestFit="1" customWidth="1"/>
    <col min="8179" max="8179" width="5" customWidth="1"/>
    <col min="8180" max="8180" width="29.85546875" customWidth="1"/>
    <col min="8181" max="8181" width="8.5703125" customWidth="1"/>
    <col min="8182" max="8182" width="11.85546875" customWidth="1"/>
    <col min="8183" max="8183" width="13" customWidth="1"/>
    <col min="8184" max="8184" width="11.7109375" customWidth="1"/>
    <col min="8185" max="8185" width="11.7109375" bestFit="1" customWidth="1"/>
    <col min="8186" max="8186" width="11.7109375" customWidth="1"/>
    <col min="8187" max="8187" width="12.5703125" customWidth="1"/>
    <col min="8188" max="8188" width="11.7109375" bestFit="1" customWidth="1"/>
    <col min="8435" max="8435" width="5" customWidth="1"/>
    <col min="8436" max="8436" width="29.85546875" customWidth="1"/>
    <col min="8437" max="8437" width="8.5703125" customWidth="1"/>
    <col min="8438" max="8438" width="11.85546875" customWidth="1"/>
    <col min="8439" max="8439" width="13" customWidth="1"/>
    <col min="8440" max="8440" width="11.7109375" customWidth="1"/>
    <col min="8441" max="8441" width="11.7109375" bestFit="1" customWidth="1"/>
    <col min="8442" max="8442" width="11.7109375" customWidth="1"/>
    <col min="8443" max="8443" width="12.5703125" customWidth="1"/>
    <col min="8444" max="8444" width="11.7109375" bestFit="1" customWidth="1"/>
    <col min="8691" max="8691" width="5" customWidth="1"/>
    <col min="8692" max="8692" width="29.85546875" customWidth="1"/>
    <col min="8693" max="8693" width="8.5703125" customWidth="1"/>
    <col min="8694" max="8694" width="11.85546875" customWidth="1"/>
    <col min="8695" max="8695" width="13" customWidth="1"/>
    <col min="8696" max="8696" width="11.7109375" customWidth="1"/>
    <col min="8697" max="8697" width="11.7109375" bestFit="1" customWidth="1"/>
    <col min="8698" max="8698" width="11.7109375" customWidth="1"/>
    <col min="8699" max="8699" width="12.5703125" customWidth="1"/>
    <col min="8700" max="8700" width="11.7109375" bestFit="1" customWidth="1"/>
    <col min="8947" max="8947" width="5" customWidth="1"/>
    <col min="8948" max="8948" width="29.85546875" customWidth="1"/>
    <col min="8949" max="8949" width="8.5703125" customWidth="1"/>
    <col min="8950" max="8950" width="11.85546875" customWidth="1"/>
    <col min="8951" max="8951" width="13" customWidth="1"/>
    <col min="8952" max="8952" width="11.7109375" customWidth="1"/>
    <col min="8953" max="8953" width="11.7109375" bestFit="1" customWidth="1"/>
    <col min="8954" max="8954" width="11.7109375" customWidth="1"/>
    <col min="8955" max="8955" width="12.5703125" customWidth="1"/>
    <col min="8956" max="8956" width="11.7109375" bestFit="1" customWidth="1"/>
    <col min="9203" max="9203" width="5" customWidth="1"/>
    <col min="9204" max="9204" width="29.85546875" customWidth="1"/>
    <col min="9205" max="9205" width="8.5703125" customWidth="1"/>
    <col min="9206" max="9206" width="11.85546875" customWidth="1"/>
    <col min="9207" max="9207" width="13" customWidth="1"/>
    <col min="9208" max="9208" width="11.7109375" customWidth="1"/>
    <col min="9209" max="9209" width="11.7109375" bestFit="1" customWidth="1"/>
    <col min="9210" max="9210" width="11.7109375" customWidth="1"/>
    <col min="9211" max="9211" width="12.5703125" customWidth="1"/>
    <col min="9212" max="9212" width="11.7109375" bestFit="1" customWidth="1"/>
    <col min="9459" max="9459" width="5" customWidth="1"/>
    <col min="9460" max="9460" width="29.85546875" customWidth="1"/>
    <col min="9461" max="9461" width="8.5703125" customWidth="1"/>
    <col min="9462" max="9462" width="11.85546875" customWidth="1"/>
    <col min="9463" max="9463" width="13" customWidth="1"/>
    <col min="9464" max="9464" width="11.7109375" customWidth="1"/>
    <col min="9465" max="9465" width="11.7109375" bestFit="1" customWidth="1"/>
    <col min="9466" max="9466" width="11.7109375" customWidth="1"/>
    <col min="9467" max="9467" width="12.5703125" customWidth="1"/>
    <col min="9468" max="9468" width="11.7109375" bestFit="1" customWidth="1"/>
    <col min="9715" max="9715" width="5" customWidth="1"/>
    <col min="9716" max="9716" width="29.85546875" customWidth="1"/>
    <col min="9717" max="9717" width="8.5703125" customWidth="1"/>
    <col min="9718" max="9718" width="11.85546875" customWidth="1"/>
    <col min="9719" max="9719" width="13" customWidth="1"/>
    <col min="9720" max="9720" width="11.7109375" customWidth="1"/>
    <col min="9721" max="9721" width="11.7109375" bestFit="1" customWidth="1"/>
    <col min="9722" max="9722" width="11.7109375" customWidth="1"/>
    <col min="9723" max="9723" width="12.5703125" customWidth="1"/>
    <col min="9724" max="9724" width="11.7109375" bestFit="1" customWidth="1"/>
    <col min="9971" max="9971" width="5" customWidth="1"/>
    <col min="9972" max="9972" width="29.85546875" customWidth="1"/>
    <col min="9973" max="9973" width="8.5703125" customWidth="1"/>
    <col min="9974" max="9974" width="11.85546875" customWidth="1"/>
    <col min="9975" max="9975" width="13" customWidth="1"/>
    <col min="9976" max="9976" width="11.7109375" customWidth="1"/>
    <col min="9977" max="9977" width="11.7109375" bestFit="1" customWidth="1"/>
    <col min="9978" max="9978" width="11.7109375" customWidth="1"/>
    <col min="9979" max="9979" width="12.5703125" customWidth="1"/>
    <col min="9980" max="9980" width="11.7109375" bestFit="1" customWidth="1"/>
    <col min="10227" max="10227" width="5" customWidth="1"/>
    <col min="10228" max="10228" width="29.85546875" customWidth="1"/>
    <col min="10229" max="10229" width="8.5703125" customWidth="1"/>
    <col min="10230" max="10230" width="11.85546875" customWidth="1"/>
    <col min="10231" max="10231" width="13" customWidth="1"/>
    <col min="10232" max="10232" width="11.7109375" customWidth="1"/>
    <col min="10233" max="10233" width="11.7109375" bestFit="1" customWidth="1"/>
    <col min="10234" max="10234" width="11.7109375" customWidth="1"/>
    <col min="10235" max="10235" width="12.5703125" customWidth="1"/>
    <col min="10236" max="10236" width="11.7109375" bestFit="1" customWidth="1"/>
    <col min="10483" max="10483" width="5" customWidth="1"/>
    <col min="10484" max="10484" width="29.85546875" customWidth="1"/>
    <col min="10485" max="10485" width="8.5703125" customWidth="1"/>
    <col min="10486" max="10486" width="11.85546875" customWidth="1"/>
    <col min="10487" max="10487" width="13" customWidth="1"/>
    <col min="10488" max="10488" width="11.7109375" customWidth="1"/>
    <col min="10489" max="10489" width="11.7109375" bestFit="1" customWidth="1"/>
    <col min="10490" max="10490" width="11.7109375" customWidth="1"/>
    <col min="10491" max="10491" width="12.5703125" customWidth="1"/>
    <col min="10492" max="10492" width="11.7109375" bestFit="1" customWidth="1"/>
    <col min="10739" max="10739" width="5" customWidth="1"/>
    <col min="10740" max="10740" width="29.85546875" customWidth="1"/>
    <col min="10741" max="10741" width="8.5703125" customWidth="1"/>
    <col min="10742" max="10742" width="11.85546875" customWidth="1"/>
    <col min="10743" max="10743" width="13" customWidth="1"/>
    <col min="10744" max="10744" width="11.7109375" customWidth="1"/>
    <col min="10745" max="10745" width="11.7109375" bestFit="1" customWidth="1"/>
    <col min="10746" max="10746" width="11.7109375" customWidth="1"/>
    <col min="10747" max="10747" width="12.5703125" customWidth="1"/>
    <col min="10748" max="10748" width="11.7109375" bestFit="1" customWidth="1"/>
    <col min="10995" max="10995" width="5" customWidth="1"/>
    <col min="10996" max="10996" width="29.85546875" customWidth="1"/>
    <col min="10997" max="10997" width="8.5703125" customWidth="1"/>
    <col min="10998" max="10998" width="11.85546875" customWidth="1"/>
    <col min="10999" max="10999" width="13" customWidth="1"/>
    <col min="11000" max="11000" width="11.7109375" customWidth="1"/>
    <col min="11001" max="11001" width="11.7109375" bestFit="1" customWidth="1"/>
    <col min="11002" max="11002" width="11.7109375" customWidth="1"/>
    <col min="11003" max="11003" width="12.5703125" customWidth="1"/>
    <col min="11004" max="11004" width="11.7109375" bestFit="1" customWidth="1"/>
    <col min="11251" max="11251" width="5" customWidth="1"/>
    <col min="11252" max="11252" width="29.85546875" customWidth="1"/>
    <col min="11253" max="11253" width="8.5703125" customWidth="1"/>
    <col min="11254" max="11254" width="11.85546875" customWidth="1"/>
    <col min="11255" max="11255" width="13" customWidth="1"/>
    <col min="11256" max="11256" width="11.7109375" customWidth="1"/>
    <col min="11257" max="11257" width="11.7109375" bestFit="1" customWidth="1"/>
    <col min="11258" max="11258" width="11.7109375" customWidth="1"/>
    <col min="11259" max="11259" width="12.5703125" customWidth="1"/>
    <col min="11260" max="11260" width="11.7109375" bestFit="1" customWidth="1"/>
    <col min="11507" max="11507" width="5" customWidth="1"/>
    <col min="11508" max="11508" width="29.85546875" customWidth="1"/>
    <col min="11509" max="11509" width="8.5703125" customWidth="1"/>
    <col min="11510" max="11510" width="11.85546875" customWidth="1"/>
    <col min="11511" max="11511" width="13" customWidth="1"/>
    <col min="11512" max="11512" width="11.7109375" customWidth="1"/>
    <col min="11513" max="11513" width="11.7109375" bestFit="1" customWidth="1"/>
    <col min="11514" max="11514" width="11.7109375" customWidth="1"/>
    <col min="11515" max="11515" width="12.5703125" customWidth="1"/>
    <col min="11516" max="11516" width="11.7109375" bestFit="1" customWidth="1"/>
    <col min="11763" max="11763" width="5" customWidth="1"/>
    <col min="11764" max="11764" width="29.85546875" customWidth="1"/>
    <col min="11765" max="11765" width="8.5703125" customWidth="1"/>
    <col min="11766" max="11766" width="11.85546875" customWidth="1"/>
    <col min="11767" max="11767" width="13" customWidth="1"/>
    <col min="11768" max="11768" width="11.7109375" customWidth="1"/>
    <col min="11769" max="11769" width="11.7109375" bestFit="1" customWidth="1"/>
    <col min="11770" max="11770" width="11.7109375" customWidth="1"/>
    <col min="11771" max="11771" width="12.5703125" customWidth="1"/>
    <col min="11772" max="11772" width="11.7109375" bestFit="1" customWidth="1"/>
    <col min="12019" max="12019" width="5" customWidth="1"/>
    <col min="12020" max="12020" width="29.85546875" customWidth="1"/>
    <col min="12021" max="12021" width="8.5703125" customWidth="1"/>
    <col min="12022" max="12022" width="11.85546875" customWidth="1"/>
    <col min="12023" max="12023" width="13" customWidth="1"/>
    <col min="12024" max="12024" width="11.7109375" customWidth="1"/>
    <col min="12025" max="12025" width="11.7109375" bestFit="1" customWidth="1"/>
    <col min="12026" max="12026" width="11.7109375" customWidth="1"/>
    <col min="12027" max="12027" width="12.5703125" customWidth="1"/>
    <col min="12028" max="12028" width="11.7109375" bestFit="1" customWidth="1"/>
    <col min="12275" max="12275" width="5" customWidth="1"/>
    <col min="12276" max="12276" width="29.85546875" customWidth="1"/>
    <col min="12277" max="12277" width="8.5703125" customWidth="1"/>
    <col min="12278" max="12278" width="11.85546875" customWidth="1"/>
    <col min="12279" max="12279" width="13" customWidth="1"/>
    <col min="12280" max="12280" width="11.7109375" customWidth="1"/>
    <col min="12281" max="12281" width="11.7109375" bestFit="1" customWidth="1"/>
    <col min="12282" max="12282" width="11.7109375" customWidth="1"/>
    <col min="12283" max="12283" width="12.5703125" customWidth="1"/>
    <col min="12284" max="12284" width="11.7109375" bestFit="1" customWidth="1"/>
    <col min="12531" max="12531" width="5" customWidth="1"/>
    <col min="12532" max="12532" width="29.85546875" customWidth="1"/>
    <col min="12533" max="12533" width="8.5703125" customWidth="1"/>
    <col min="12534" max="12534" width="11.85546875" customWidth="1"/>
    <col min="12535" max="12535" width="13" customWidth="1"/>
    <col min="12536" max="12536" width="11.7109375" customWidth="1"/>
    <col min="12537" max="12537" width="11.7109375" bestFit="1" customWidth="1"/>
    <col min="12538" max="12538" width="11.7109375" customWidth="1"/>
    <col min="12539" max="12539" width="12.5703125" customWidth="1"/>
    <col min="12540" max="12540" width="11.7109375" bestFit="1" customWidth="1"/>
    <col min="12787" max="12787" width="5" customWidth="1"/>
    <col min="12788" max="12788" width="29.85546875" customWidth="1"/>
    <col min="12789" max="12789" width="8.5703125" customWidth="1"/>
    <col min="12790" max="12790" width="11.85546875" customWidth="1"/>
    <col min="12791" max="12791" width="13" customWidth="1"/>
    <col min="12792" max="12792" width="11.7109375" customWidth="1"/>
    <col min="12793" max="12793" width="11.7109375" bestFit="1" customWidth="1"/>
    <col min="12794" max="12794" width="11.7109375" customWidth="1"/>
    <col min="12795" max="12795" width="12.5703125" customWidth="1"/>
    <col min="12796" max="12796" width="11.7109375" bestFit="1" customWidth="1"/>
    <col min="13043" max="13043" width="5" customWidth="1"/>
    <col min="13044" max="13044" width="29.85546875" customWidth="1"/>
    <col min="13045" max="13045" width="8.5703125" customWidth="1"/>
    <col min="13046" max="13046" width="11.85546875" customWidth="1"/>
    <col min="13047" max="13047" width="13" customWidth="1"/>
    <col min="13048" max="13048" width="11.7109375" customWidth="1"/>
    <col min="13049" max="13049" width="11.7109375" bestFit="1" customWidth="1"/>
    <col min="13050" max="13050" width="11.7109375" customWidth="1"/>
    <col min="13051" max="13051" width="12.5703125" customWidth="1"/>
    <col min="13052" max="13052" width="11.7109375" bestFit="1" customWidth="1"/>
    <col min="13299" max="13299" width="5" customWidth="1"/>
    <col min="13300" max="13300" width="29.85546875" customWidth="1"/>
    <col min="13301" max="13301" width="8.5703125" customWidth="1"/>
    <col min="13302" max="13302" width="11.85546875" customWidth="1"/>
    <col min="13303" max="13303" width="13" customWidth="1"/>
    <col min="13304" max="13304" width="11.7109375" customWidth="1"/>
    <col min="13305" max="13305" width="11.7109375" bestFit="1" customWidth="1"/>
    <col min="13306" max="13306" width="11.7109375" customWidth="1"/>
    <col min="13307" max="13307" width="12.5703125" customWidth="1"/>
    <col min="13308" max="13308" width="11.7109375" bestFit="1" customWidth="1"/>
    <col min="13555" max="13555" width="5" customWidth="1"/>
    <col min="13556" max="13556" width="29.85546875" customWidth="1"/>
    <col min="13557" max="13557" width="8.5703125" customWidth="1"/>
    <col min="13558" max="13558" width="11.85546875" customWidth="1"/>
    <col min="13559" max="13559" width="13" customWidth="1"/>
    <col min="13560" max="13560" width="11.7109375" customWidth="1"/>
    <col min="13561" max="13561" width="11.7109375" bestFit="1" customWidth="1"/>
    <col min="13562" max="13562" width="11.7109375" customWidth="1"/>
    <col min="13563" max="13563" width="12.5703125" customWidth="1"/>
    <col min="13564" max="13564" width="11.7109375" bestFit="1" customWidth="1"/>
    <col min="13811" max="13811" width="5" customWidth="1"/>
    <col min="13812" max="13812" width="29.85546875" customWidth="1"/>
    <col min="13813" max="13813" width="8.5703125" customWidth="1"/>
    <col min="13814" max="13814" width="11.85546875" customWidth="1"/>
    <col min="13815" max="13815" width="13" customWidth="1"/>
    <col min="13816" max="13816" width="11.7109375" customWidth="1"/>
    <col min="13817" max="13817" width="11.7109375" bestFit="1" customWidth="1"/>
    <col min="13818" max="13818" width="11.7109375" customWidth="1"/>
    <col min="13819" max="13819" width="12.5703125" customWidth="1"/>
    <col min="13820" max="13820" width="11.7109375" bestFit="1" customWidth="1"/>
    <col min="14067" max="14067" width="5" customWidth="1"/>
    <col min="14068" max="14068" width="29.85546875" customWidth="1"/>
    <col min="14069" max="14069" width="8.5703125" customWidth="1"/>
    <col min="14070" max="14070" width="11.85546875" customWidth="1"/>
    <col min="14071" max="14071" width="13" customWidth="1"/>
    <col min="14072" max="14072" width="11.7109375" customWidth="1"/>
    <col min="14073" max="14073" width="11.7109375" bestFit="1" customWidth="1"/>
    <col min="14074" max="14074" width="11.7109375" customWidth="1"/>
    <col min="14075" max="14075" width="12.5703125" customWidth="1"/>
    <col min="14076" max="14076" width="11.7109375" bestFit="1" customWidth="1"/>
    <col min="14323" max="14323" width="5" customWidth="1"/>
    <col min="14324" max="14324" width="29.85546875" customWidth="1"/>
    <col min="14325" max="14325" width="8.5703125" customWidth="1"/>
    <col min="14326" max="14326" width="11.85546875" customWidth="1"/>
    <col min="14327" max="14327" width="13" customWidth="1"/>
    <col min="14328" max="14328" width="11.7109375" customWidth="1"/>
    <col min="14329" max="14329" width="11.7109375" bestFit="1" customWidth="1"/>
    <col min="14330" max="14330" width="11.7109375" customWidth="1"/>
    <col min="14331" max="14331" width="12.5703125" customWidth="1"/>
    <col min="14332" max="14332" width="11.7109375" bestFit="1" customWidth="1"/>
    <col min="14579" max="14579" width="5" customWidth="1"/>
    <col min="14580" max="14580" width="29.85546875" customWidth="1"/>
    <col min="14581" max="14581" width="8.5703125" customWidth="1"/>
    <col min="14582" max="14582" width="11.85546875" customWidth="1"/>
    <col min="14583" max="14583" width="13" customWidth="1"/>
    <col min="14584" max="14584" width="11.7109375" customWidth="1"/>
    <col min="14585" max="14585" width="11.7109375" bestFit="1" customWidth="1"/>
    <col min="14586" max="14586" width="11.7109375" customWidth="1"/>
    <col min="14587" max="14587" width="12.5703125" customWidth="1"/>
    <col min="14588" max="14588" width="11.7109375" bestFit="1" customWidth="1"/>
    <col min="14835" max="14835" width="5" customWidth="1"/>
    <col min="14836" max="14836" width="29.85546875" customWidth="1"/>
    <col min="14837" max="14837" width="8.5703125" customWidth="1"/>
    <col min="14838" max="14838" width="11.85546875" customWidth="1"/>
    <col min="14839" max="14839" width="13" customWidth="1"/>
    <col min="14840" max="14840" width="11.7109375" customWidth="1"/>
    <col min="14841" max="14841" width="11.7109375" bestFit="1" customWidth="1"/>
    <col min="14842" max="14842" width="11.7109375" customWidth="1"/>
    <col min="14843" max="14843" width="12.5703125" customWidth="1"/>
    <col min="14844" max="14844" width="11.7109375" bestFit="1" customWidth="1"/>
    <col min="15091" max="15091" width="5" customWidth="1"/>
    <col min="15092" max="15092" width="29.85546875" customWidth="1"/>
    <col min="15093" max="15093" width="8.5703125" customWidth="1"/>
    <col min="15094" max="15094" width="11.85546875" customWidth="1"/>
    <col min="15095" max="15095" width="13" customWidth="1"/>
    <col min="15096" max="15096" width="11.7109375" customWidth="1"/>
    <col min="15097" max="15097" width="11.7109375" bestFit="1" customWidth="1"/>
    <col min="15098" max="15098" width="11.7109375" customWidth="1"/>
    <col min="15099" max="15099" width="12.5703125" customWidth="1"/>
    <col min="15100" max="15100" width="11.7109375" bestFit="1" customWidth="1"/>
    <col min="15347" max="15347" width="5" customWidth="1"/>
    <col min="15348" max="15348" width="29.85546875" customWidth="1"/>
    <col min="15349" max="15349" width="8.5703125" customWidth="1"/>
    <col min="15350" max="15350" width="11.85546875" customWidth="1"/>
    <col min="15351" max="15351" width="13" customWidth="1"/>
    <col min="15352" max="15352" width="11.7109375" customWidth="1"/>
    <col min="15353" max="15353" width="11.7109375" bestFit="1" customWidth="1"/>
    <col min="15354" max="15354" width="11.7109375" customWidth="1"/>
    <col min="15355" max="15355" width="12.5703125" customWidth="1"/>
    <col min="15356" max="15356" width="11.7109375" bestFit="1" customWidth="1"/>
    <col min="15603" max="15603" width="5" customWidth="1"/>
    <col min="15604" max="15604" width="29.85546875" customWidth="1"/>
    <col min="15605" max="15605" width="8.5703125" customWidth="1"/>
    <col min="15606" max="15606" width="11.85546875" customWidth="1"/>
    <col min="15607" max="15607" width="13" customWidth="1"/>
    <col min="15608" max="15608" width="11.7109375" customWidth="1"/>
    <col min="15609" max="15609" width="11.7109375" bestFit="1" customWidth="1"/>
    <col min="15610" max="15610" width="11.7109375" customWidth="1"/>
    <col min="15611" max="15611" width="12.5703125" customWidth="1"/>
    <col min="15612" max="15612" width="11.7109375" bestFit="1" customWidth="1"/>
    <col min="15859" max="15859" width="5" customWidth="1"/>
    <col min="15860" max="15860" width="29.85546875" customWidth="1"/>
    <col min="15861" max="15861" width="8.5703125" customWidth="1"/>
    <col min="15862" max="15862" width="11.85546875" customWidth="1"/>
    <col min="15863" max="15863" width="13" customWidth="1"/>
    <col min="15864" max="15864" width="11.7109375" customWidth="1"/>
    <col min="15865" max="15865" width="11.7109375" bestFit="1" customWidth="1"/>
    <col min="15866" max="15866" width="11.7109375" customWidth="1"/>
    <col min="15867" max="15867" width="12.5703125" customWidth="1"/>
    <col min="15868" max="15868" width="11.7109375" bestFit="1" customWidth="1"/>
    <col min="16115" max="16115" width="5" customWidth="1"/>
    <col min="16116" max="16116" width="29.85546875" customWidth="1"/>
    <col min="16117" max="16117" width="8.5703125" customWidth="1"/>
    <col min="16118" max="16118" width="11.85546875" customWidth="1"/>
    <col min="16119" max="16119" width="13" customWidth="1"/>
    <col min="16120" max="16120" width="11.7109375" customWidth="1"/>
    <col min="16121" max="16121" width="11.7109375" bestFit="1" customWidth="1"/>
    <col min="16122" max="16122" width="11.7109375" customWidth="1"/>
    <col min="16123" max="16123" width="12.5703125" customWidth="1"/>
    <col min="16124" max="16124" width="11.7109375" bestFit="1" customWidth="1"/>
  </cols>
  <sheetData>
    <row r="1" spans="1:10" x14ac:dyDescent="0.25">
      <c r="A1" s="62" t="s">
        <v>0</v>
      </c>
      <c r="C1"/>
      <c r="D1" s="1"/>
      <c r="E1" s="1"/>
    </row>
    <row r="2" spans="1:10" ht="15.75" customHeight="1" x14ac:dyDescent="0.25">
      <c r="A2" t="s">
        <v>43</v>
      </c>
      <c r="C2"/>
      <c r="J2" t="s">
        <v>119</v>
      </c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B6" s="433" t="s">
        <v>110</v>
      </c>
      <c r="C6" s="433"/>
      <c r="D6" s="433"/>
      <c r="E6" s="433"/>
      <c r="F6" s="433"/>
      <c r="G6" s="433"/>
      <c r="H6" s="433"/>
      <c r="I6" s="433"/>
    </row>
    <row r="7" spans="1:10" x14ac:dyDescent="0.25">
      <c r="C7" s="1" t="s">
        <v>113</v>
      </c>
      <c r="D7" s="1"/>
      <c r="E7" s="1"/>
      <c r="F7" s="1"/>
      <c r="G7" s="1"/>
      <c r="H7" s="1"/>
    </row>
    <row r="8" spans="1:10" x14ac:dyDescent="0.25">
      <c r="B8" s="74"/>
      <c r="C8" s="435" t="s">
        <v>112</v>
      </c>
      <c r="D8" s="435"/>
      <c r="E8" s="435"/>
      <c r="F8" s="435"/>
      <c r="G8" s="435"/>
      <c r="H8" s="435"/>
    </row>
    <row r="9" spans="1:10" x14ac:dyDescent="0.25">
      <c r="F9" s="374"/>
    </row>
    <row r="10" spans="1:10" ht="15.75" thickBot="1" x14ac:dyDescent="0.3">
      <c r="C10" s="4"/>
      <c r="D10" s="5"/>
      <c r="F10" s="374"/>
    </row>
    <row r="11" spans="1:10" ht="36.75" thickBot="1" x14ac:dyDescent="0.3">
      <c r="C11" s="375" t="s">
        <v>2</v>
      </c>
      <c r="D11" s="376" t="s">
        <v>3</v>
      </c>
      <c r="E11" s="377" t="s">
        <v>95</v>
      </c>
      <c r="F11" s="378" t="s">
        <v>114</v>
      </c>
      <c r="G11" s="349" t="s">
        <v>65</v>
      </c>
      <c r="H11" s="349" t="s">
        <v>115</v>
      </c>
    </row>
    <row r="12" spans="1:10" ht="15.75" thickBot="1" x14ac:dyDescent="0.3">
      <c r="B12" s="3"/>
      <c r="C12" s="379">
        <v>0</v>
      </c>
      <c r="D12" s="380">
        <v>1</v>
      </c>
      <c r="E12" s="70">
        <v>2</v>
      </c>
      <c r="F12" s="350">
        <v>4</v>
      </c>
      <c r="G12" s="75"/>
      <c r="H12" s="75">
        <v>7</v>
      </c>
    </row>
    <row r="13" spans="1:10" x14ac:dyDescent="0.25">
      <c r="B13" s="3"/>
      <c r="C13" s="381" t="s">
        <v>4</v>
      </c>
      <c r="D13" s="382" t="s">
        <v>5</v>
      </c>
      <c r="E13" s="6"/>
      <c r="F13" s="352"/>
      <c r="G13" s="19"/>
      <c r="H13" s="19"/>
    </row>
    <row r="14" spans="1:10" s="394" customFormat="1" ht="16.5" thickBot="1" x14ac:dyDescent="0.3">
      <c r="C14" s="395"/>
      <c r="D14" s="396" t="s">
        <v>116</v>
      </c>
      <c r="E14" s="397">
        <v>45</v>
      </c>
      <c r="F14" s="398">
        <f>1510787.14+57000-201743</f>
        <v>1366044.14</v>
      </c>
      <c r="G14" s="399">
        <v>1659893</v>
      </c>
      <c r="H14" s="399">
        <f>F14+G14</f>
        <v>3025937.1399999997</v>
      </c>
    </row>
    <row r="15" spans="1:10" x14ac:dyDescent="0.25">
      <c r="C15" s="384" t="s">
        <v>10</v>
      </c>
      <c r="D15" s="382" t="s">
        <v>11</v>
      </c>
      <c r="E15" s="385"/>
      <c r="F15" s="386"/>
      <c r="G15" s="387"/>
      <c r="H15" s="387"/>
    </row>
    <row r="16" spans="1:10" ht="15.75" thickBot="1" x14ac:dyDescent="0.3">
      <c r="C16" s="383"/>
      <c r="D16" s="78" t="s">
        <v>9</v>
      </c>
      <c r="E16" s="14">
        <v>95</v>
      </c>
      <c r="F16" s="388">
        <f>3310133.64+50122.22-462728-86941</f>
        <v>2810586.8600000003</v>
      </c>
      <c r="G16" s="361">
        <v>3564984</v>
      </c>
      <c r="H16" s="361">
        <f>F16+G16</f>
        <v>6375570.8600000003</v>
      </c>
    </row>
    <row r="17" spans="2:8" x14ac:dyDescent="0.25">
      <c r="C17" s="389">
        <v>3</v>
      </c>
      <c r="D17" s="390" t="s">
        <v>111</v>
      </c>
      <c r="E17" s="10"/>
      <c r="F17" s="391"/>
      <c r="G17" s="356"/>
      <c r="H17" s="356"/>
    </row>
    <row r="18" spans="2:8" ht="15.75" thickBot="1" x14ac:dyDescent="0.3">
      <c r="C18" s="389"/>
      <c r="D18" s="390" t="s">
        <v>9</v>
      </c>
      <c r="E18" s="10">
        <v>70</v>
      </c>
      <c r="F18" s="354">
        <f>2876247+50000-559878</f>
        <v>2366369</v>
      </c>
      <c r="G18" s="416">
        <v>2932133</v>
      </c>
      <c r="H18" s="356">
        <f>F18+G18</f>
        <v>5298502</v>
      </c>
    </row>
    <row r="19" spans="2:8" s="402" customFormat="1" ht="16.5" thickBot="1" x14ac:dyDescent="0.3">
      <c r="B19" s="427"/>
      <c r="C19" s="417"/>
      <c r="D19" s="418" t="s">
        <v>118</v>
      </c>
      <c r="E19" s="419"/>
      <c r="F19" s="420">
        <f>F16+F18</f>
        <v>5176955.8600000003</v>
      </c>
      <c r="G19" s="420">
        <f t="shared" ref="G19:H19" si="0">G16+G18</f>
        <v>6497117</v>
      </c>
      <c r="H19" s="421">
        <f t="shared" si="0"/>
        <v>11674072.859999999</v>
      </c>
    </row>
    <row r="20" spans="2:8" ht="16.5" thickBot="1" x14ac:dyDescent="0.3">
      <c r="B20" s="428"/>
      <c r="C20" s="422"/>
      <c r="D20" s="423" t="s">
        <v>13</v>
      </c>
      <c r="E20" s="424">
        <f>E14+E16+E18</f>
        <v>210</v>
      </c>
      <c r="F20" s="425">
        <f>F14+F19</f>
        <v>6543000</v>
      </c>
      <c r="G20" s="425">
        <f>G14+G19</f>
        <v>8157010</v>
      </c>
      <c r="H20" s="426">
        <f>H14+H19</f>
        <v>14700010</v>
      </c>
    </row>
    <row r="22" spans="2:8" x14ac:dyDescent="0.25">
      <c r="F22" s="9"/>
      <c r="H22" s="9"/>
    </row>
    <row r="23" spans="2:8" x14ac:dyDescent="0.25">
      <c r="G23" s="9"/>
    </row>
    <row r="24" spans="2:8" x14ac:dyDescent="0.25">
      <c r="C24"/>
      <c r="D24" s="52" t="s">
        <v>45</v>
      </c>
      <c r="F24" s="434" t="s">
        <v>44</v>
      </c>
      <c r="G24" s="434"/>
      <c r="H24" s="434"/>
    </row>
    <row r="25" spans="2:8" x14ac:dyDescent="0.25">
      <c r="C25"/>
      <c r="D25" s="373" t="s">
        <v>49</v>
      </c>
      <c r="F25" s="373"/>
      <c r="G25" t="s">
        <v>46</v>
      </c>
    </row>
  </sheetData>
  <mergeCells count="3">
    <mergeCell ref="F24:H24"/>
    <mergeCell ref="B6:I6"/>
    <mergeCell ref="C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G5" sqref="G5"/>
    </sheetView>
  </sheetViews>
  <sheetFormatPr defaultRowHeight="15" x14ac:dyDescent="0.25"/>
  <cols>
    <col min="1" max="1" width="2.140625" customWidth="1"/>
    <col min="2" max="2" width="5.5703125" customWidth="1"/>
    <col min="3" max="3" width="35.42578125" style="346" customWidth="1"/>
    <col min="4" max="4" width="13.5703125" style="346" customWidth="1"/>
    <col min="5" max="5" width="12.140625" style="346" customWidth="1"/>
    <col min="6" max="6" width="15.42578125" style="347" customWidth="1"/>
    <col min="7" max="7" width="14.28515625" customWidth="1"/>
    <col min="8" max="8" width="17.7109375" customWidth="1"/>
    <col min="9" max="9" width="10.140625" bestFit="1" customWidth="1"/>
    <col min="246" max="246" width="5" customWidth="1"/>
    <col min="247" max="247" width="29.85546875" customWidth="1"/>
    <col min="248" max="248" width="8.5703125" customWidth="1"/>
    <col min="249" max="249" width="11.85546875" customWidth="1"/>
    <col min="250" max="250" width="13" customWidth="1"/>
    <col min="251" max="251" width="11.7109375" customWidth="1"/>
    <col min="252" max="252" width="11.7109375" bestFit="1" customWidth="1"/>
    <col min="253" max="253" width="11.7109375" customWidth="1"/>
    <col min="254" max="254" width="12.5703125" customWidth="1"/>
    <col min="255" max="255" width="11.7109375" bestFit="1" customWidth="1"/>
    <col min="502" max="502" width="5" customWidth="1"/>
    <col min="503" max="503" width="29.85546875" customWidth="1"/>
    <col min="504" max="504" width="8.5703125" customWidth="1"/>
    <col min="505" max="505" width="11.85546875" customWidth="1"/>
    <col min="506" max="506" width="13" customWidth="1"/>
    <col min="507" max="507" width="11.7109375" customWidth="1"/>
    <col min="508" max="508" width="11.7109375" bestFit="1" customWidth="1"/>
    <col min="509" max="509" width="11.7109375" customWidth="1"/>
    <col min="510" max="510" width="12.5703125" customWidth="1"/>
    <col min="511" max="511" width="11.7109375" bestFit="1" customWidth="1"/>
    <col min="758" max="758" width="5" customWidth="1"/>
    <col min="759" max="759" width="29.85546875" customWidth="1"/>
    <col min="760" max="760" width="8.5703125" customWidth="1"/>
    <col min="761" max="761" width="11.85546875" customWidth="1"/>
    <col min="762" max="762" width="13" customWidth="1"/>
    <col min="763" max="763" width="11.7109375" customWidth="1"/>
    <col min="764" max="764" width="11.7109375" bestFit="1" customWidth="1"/>
    <col min="765" max="765" width="11.7109375" customWidth="1"/>
    <col min="766" max="766" width="12.5703125" customWidth="1"/>
    <col min="767" max="767" width="11.7109375" bestFit="1" customWidth="1"/>
    <col min="1014" max="1014" width="5" customWidth="1"/>
    <col min="1015" max="1015" width="29.85546875" customWidth="1"/>
    <col min="1016" max="1016" width="8.5703125" customWidth="1"/>
    <col min="1017" max="1017" width="11.85546875" customWidth="1"/>
    <col min="1018" max="1018" width="13" customWidth="1"/>
    <col min="1019" max="1019" width="11.7109375" customWidth="1"/>
    <col min="1020" max="1020" width="11.7109375" bestFit="1" customWidth="1"/>
    <col min="1021" max="1021" width="11.7109375" customWidth="1"/>
    <col min="1022" max="1022" width="12.5703125" customWidth="1"/>
    <col min="1023" max="1023" width="11.7109375" bestFit="1" customWidth="1"/>
    <col min="1270" max="1270" width="5" customWidth="1"/>
    <col min="1271" max="1271" width="29.85546875" customWidth="1"/>
    <col min="1272" max="1272" width="8.5703125" customWidth="1"/>
    <col min="1273" max="1273" width="11.85546875" customWidth="1"/>
    <col min="1274" max="1274" width="13" customWidth="1"/>
    <col min="1275" max="1275" width="11.7109375" customWidth="1"/>
    <col min="1276" max="1276" width="11.7109375" bestFit="1" customWidth="1"/>
    <col min="1277" max="1277" width="11.7109375" customWidth="1"/>
    <col min="1278" max="1278" width="12.5703125" customWidth="1"/>
    <col min="1279" max="1279" width="11.7109375" bestFit="1" customWidth="1"/>
    <col min="1526" max="1526" width="5" customWidth="1"/>
    <col min="1527" max="1527" width="29.85546875" customWidth="1"/>
    <col min="1528" max="1528" width="8.5703125" customWidth="1"/>
    <col min="1529" max="1529" width="11.85546875" customWidth="1"/>
    <col min="1530" max="1530" width="13" customWidth="1"/>
    <col min="1531" max="1531" width="11.7109375" customWidth="1"/>
    <col min="1532" max="1532" width="11.7109375" bestFit="1" customWidth="1"/>
    <col min="1533" max="1533" width="11.7109375" customWidth="1"/>
    <col min="1534" max="1534" width="12.5703125" customWidth="1"/>
    <col min="1535" max="1535" width="11.7109375" bestFit="1" customWidth="1"/>
    <col min="1782" max="1782" width="5" customWidth="1"/>
    <col min="1783" max="1783" width="29.85546875" customWidth="1"/>
    <col min="1784" max="1784" width="8.5703125" customWidth="1"/>
    <col min="1785" max="1785" width="11.85546875" customWidth="1"/>
    <col min="1786" max="1786" width="13" customWidth="1"/>
    <col min="1787" max="1787" width="11.7109375" customWidth="1"/>
    <col min="1788" max="1788" width="11.7109375" bestFit="1" customWidth="1"/>
    <col min="1789" max="1789" width="11.7109375" customWidth="1"/>
    <col min="1790" max="1790" width="12.5703125" customWidth="1"/>
    <col min="1791" max="1791" width="11.7109375" bestFit="1" customWidth="1"/>
    <col min="2038" max="2038" width="5" customWidth="1"/>
    <col min="2039" max="2039" width="29.85546875" customWidth="1"/>
    <col min="2040" max="2040" width="8.5703125" customWidth="1"/>
    <col min="2041" max="2041" width="11.85546875" customWidth="1"/>
    <col min="2042" max="2042" width="13" customWidth="1"/>
    <col min="2043" max="2043" width="11.7109375" customWidth="1"/>
    <col min="2044" max="2044" width="11.7109375" bestFit="1" customWidth="1"/>
    <col min="2045" max="2045" width="11.7109375" customWidth="1"/>
    <col min="2046" max="2046" width="12.5703125" customWidth="1"/>
    <col min="2047" max="2047" width="11.7109375" bestFit="1" customWidth="1"/>
    <col min="2294" max="2294" width="5" customWidth="1"/>
    <col min="2295" max="2295" width="29.85546875" customWidth="1"/>
    <col min="2296" max="2296" width="8.5703125" customWidth="1"/>
    <col min="2297" max="2297" width="11.85546875" customWidth="1"/>
    <col min="2298" max="2298" width="13" customWidth="1"/>
    <col min="2299" max="2299" width="11.7109375" customWidth="1"/>
    <col min="2300" max="2300" width="11.7109375" bestFit="1" customWidth="1"/>
    <col min="2301" max="2301" width="11.7109375" customWidth="1"/>
    <col min="2302" max="2302" width="12.5703125" customWidth="1"/>
    <col min="2303" max="2303" width="11.7109375" bestFit="1" customWidth="1"/>
    <col min="2550" max="2550" width="5" customWidth="1"/>
    <col min="2551" max="2551" width="29.85546875" customWidth="1"/>
    <col min="2552" max="2552" width="8.5703125" customWidth="1"/>
    <col min="2553" max="2553" width="11.85546875" customWidth="1"/>
    <col min="2554" max="2554" width="13" customWidth="1"/>
    <col min="2555" max="2555" width="11.7109375" customWidth="1"/>
    <col min="2556" max="2556" width="11.7109375" bestFit="1" customWidth="1"/>
    <col min="2557" max="2557" width="11.7109375" customWidth="1"/>
    <col min="2558" max="2558" width="12.5703125" customWidth="1"/>
    <col min="2559" max="2559" width="11.7109375" bestFit="1" customWidth="1"/>
    <col min="2806" max="2806" width="5" customWidth="1"/>
    <col min="2807" max="2807" width="29.85546875" customWidth="1"/>
    <col min="2808" max="2808" width="8.5703125" customWidth="1"/>
    <col min="2809" max="2809" width="11.85546875" customWidth="1"/>
    <col min="2810" max="2810" width="13" customWidth="1"/>
    <col min="2811" max="2811" width="11.7109375" customWidth="1"/>
    <col min="2812" max="2812" width="11.7109375" bestFit="1" customWidth="1"/>
    <col min="2813" max="2813" width="11.7109375" customWidth="1"/>
    <col min="2814" max="2814" width="12.5703125" customWidth="1"/>
    <col min="2815" max="2815" width="11.7109375" bestFit="1" customWidth="1"/>
    <col min="3062" max="3062" width="5" customWidth="1"/>
    <col min="3063" max="3063" width="29.85546875" customWidth="1"/>
    <col min="3064" max="3064" width="8.5703125" customWidth="1"/>
    <col min="3065" max="3065" width="11.85546875" customWidth="1"/>
    <col min="3066" max="3066" width="13" customWidth="1"/>
    <col min="3067" max="3067" width="11.7109375" customWidth="1"/>
    <col min="3068" max="3068" width="11.7109375" bestFit="1" customWidth="1"/>
    <col min="3069" max="3069" width="11.7109375" customWidth="1"/>
    <col min="3070" max="3070" width="12.5703125" customWidth="1"/>
    <col min="3071" max="3071" width="11.7109375" bestFit="1" customWidth="1"/>
    <col min="3318" max="3318" width="5" customWidth="1"/>
    <col min="3319" max="3319" width="29.85546875" customWidth="1"/>
    <col min="3320" max="3320" width="8.5703125" customWidth="1"/>
    <col min="3321" max="3321" width="11.85546875" customWidth="1"/>
    <col min="3322" max="3322" width="13" customWidth="1"/>
    <col min="3323" max="3323" width="11.7109375" customWidth="1"/>
    <col min="3324" max="3324" width="11.7109375" bestFit="1" customWidth="1"/>
    <col min="3325" max="3325" width="11.7109375" customWidth="1"/>
    <col min="3326" max="3326" width="12.5703125" customWidth="1"/>
    <col min="3327" max="3327" width="11.7109375" bestFit="1" customWidth="1"/>
    <col min="3574" max="3574" width="5" customWidth="1"/>
    <col min="3575" max="3575" width="29.85546875" customWidth="1"/>
    <col min="3576" max="3576" width="8.5703125" customWidth="1"/>
    <col min="3577" max="3577" width="11.85546875" customWidth="1"/>
    <col min="3578" max="3578" width="13" customWidth="1"/>
    <col min="3579" max="3579" width="11.7109375" customWidth="1"/>
    <col min="3580" max="3580" width="11.7109375" bestFit="1" customWidth="1"/>
    <col min="3581" max="3581" width="11.7109375" customWidth="1"/>
    <col min="3582" max="3582" width="12.5703125" customWidth="1"/>
    <col min="3583" max="3583" width="11.7109375" bestFit="1" customWidth="1"/>
    <col min="3830" max="3830" width="5" customWidth="1"/>
    <col min="3831" max="3831" width="29.85546875" customWidth="1"/>
    <col min="3832" max="3832" width="8.5703125" customWidth="1"/>
    <col min="3833" max="3833" width="11.85546875" customWidth="1"/>
    <col min="3834" max="3834" width="13" customWidth="1"/>
    <col min="3835" max="3835" width="11.7109375" customWidth="1"/>
    <col min="3836" max="3836" width="11.7109375" bestFit="1" customWidth="1"/>
    <col min="3837" max="3837" width="11.7109375" customWidth="1"/>
    <col min="3838" max="3838" width="12.5703125" customWidth="1"/>
    <col min="3839" max="3839" width="11.7109375" bestFit="1" customWidth="1"/>
    <col min="4086" max="4086" width="5" customWidth="1"/>
    <col min="4087" max="4087" width="29.85546875" customWidth="1"/>
    <col min="4088" max="4088" width="8.5703125" customWidth="1"/>
    <col min="4089" max="4089" width="11.85546875" customWidth="1"/>
    <col min="4090" max="4090" width="13" customWidth="1"/>
    <col min="4091" max="4091" width="11.7109375" customWidth="1"/>
    <col min="4092" max="4092" width="11.7109375" bestFit="1" customWidth="1"/>
    <col min="4093" max="4093" width="11.7109375" customWidth="1"/>
    <col min="4094" max="4094" width="12.5703125" customWidth="1"/>
    <col min="4095" max="4095" width="11.7109375" bestFit="1" customWidth="1"/>
    <col min="4342" max="4342" width="5" customWidth="1"/>
    <col min="4343" max="4343" width="29.85546875" customWidth="1"/>
    <col min="4344" max="4344" width="8.5703125" customWidth="1"/>
    <col min="4345" max="4345" width="11.85546875" customWidth="1"/>
    <col min="4346" max="4346" width="13" customWidth="1"/>
    <col min="4347" max="4347" width="11.7109375" customWidth="1"/>
    <col min="4348" max="4348" width="11.7109375" bestFit="1" customWidth="1"/>
    <col min="4349" max="4349" width="11.7109375" customWidth="1"/>
    <col min="4350" max="4350" width="12.5703125" customWidth="1"/>
    <col min="4351" max="4351" width="11.7109375" bestFit="1" customWidth="1"/>
    <col min="4598" max="4598" width="5" customWidth="1"/>
    <col min="4599" max="4599" width="29.85546875" customWidth="1"/>
    <col min="4600" max="4600" width="8.5703125" customWidth="1"/>
    <col min="4601" max="4601" width="11.85546875" customWidth="1"/>
    <col min="4602" max="4602" width="13" customWidth="1"/>
    <col min="4603" max="4603" width="11.7109375" customWidth="1"/>
    <col min="4604" max="4604" width="11.7109375" bestFit="1" customWidth="1"/>
    <col min="4605" max="4605" width="11.7109375" customWidth="1"/>
    <col min="4606" max="4606" width="12.5703125" customWidth="1"/>
    <col min="4607" max="4607" width="11.7109375" bestFit="1" customWidth="1"/>
    <col min="4854" max="4854" width="5" customWidth="1"/>
    <col min="4855" max="4855" width="29.85546875" customWidth="1"/>
    <col min="4856" max="4856" width="8.5703125" customWidth="1"/>
    <col min="4857" max="4857" width="11.85546875" customWidth="1"/>
    <col min="4858" max="4858" width="13" customWidth="1"/>
    <col min="4859" max="4859" width="11.7109375" customWidth="1"/>
    <col min="4860" max="4860" width="11.7109375" bestFit="1" customWidth="1"/>
    <col min="4861" max="4861" width="11.7109375" customWidth="1"/>
    <col min="4862" max="4862" width="12.5703125" customWidth="1"/>
    <col min="4863" max="4863" width="11.7109375" bestFit="1" customWidth="1"/>
    <col min="5110" max="5110" width="5" customWidth="1"/>
    <col min="5111" max="5111" width="29.85546875" customWidth="1"/>
    <col min="5112" max="5112" width="8.5703125" customWidth="1"/>
    <col min="5113" max="5113" width="11.85546875" customWidth="1"/>
    <col min="5114" max="5114" width="13" customWidth="1"/>
    <col min="5115" max="5115" width="11.7109375" customWidth="1"/>
    <col min="5116" max="5116" width="11.7109375" bestFit="1" customWidth="1"/>
    <col min="5117" max="5117" width="11.7109375" customWidth="1"/>
    <col min="5118" max="5118" width="12.5703125" customWidth="1"/>
    <col min="5119" max="5119" width="11.7109375" bestFit="1" customWidth="1"/>
    <col min="5366" max="5366" width="5" customWidth="1"/>
    <col min="5367" max="5367" width="29.85546875" customWidth="1"/>
    <col min="5368" max="5368" width="8.5703125" customWidth="1"/>
    <col min="5369" max="5369" width="11.85546875" customWidth="1"/>
    <col min="5370" max="5370" width="13" customWidth="1"/>
    <col min="5371" max="5371" width="11.7109375" customWidth="1"/>
    <col min="5372" max="5372" width="11.7109375" bestFit="1" customWidth="1"/>
    <col min="5373" max="5373" width="11.7109375" customWidth="1"/>
    <col min="5374" max="5374" width="12.5703125" customWidth="1"/>
    <col min="5375" max="5375" width="11.7109375" bestFit="1" customWidth="1"/>
    <col min="5622" max="5622" width="5" customWidth="1"/>
    <col min="5623" max="5623" width="29.85546875" customWidth="1"/>
    <col min="5624" max="5624" width="8.5703125" customWidth="1"/>
    <col min="5625" max="5625" width="11.85546875" customWidth="1"/>
    <col min="5626" max="5626" width="13" customWidth="1"/>
    <col min="5627" max="5627" width="11.7109375" customWidth="1"/>
    <col min="5628" max="5628" width="11.7109375" bestFit="1" customWidth="1"/>
    <col min="5629" max="5629" width="11.7109375" customWidth="1"/>
    <col min="5630" max="5630" width="12.5703125" customWidth="1"/>
    <col min="5631" max="5631" width="11.7109375" bestFit="1" customWidth="1"/>
    <col min="5878" max="5878" width="5" customWidth="1"/>
    <col min="5879" max="5879" width="29.85546875" customWidth="1"/>
    <col min="5880" max="5880" width="8.5703125" customWidth="1"/>
    <col min="5881" max="5881" width="11.85546875" customWidth="1"/>
    <col min="5882" max="5882" width="13" customWidth="1"/>
    <col min="5883" max="5883" width="11.7109375" customWidth="1"/>
    <col min="5884" max="5884" width="11.7109375" bestFit="1" customWidth="1"/>
    <col min="5885" max="5885" width="11.7109375" customWidth="1"/>
    <col min="5886" max="5886" width="12.5703125" customWidth="1"/>
    <col min="5887" max="5887" width="11.7109375" bestFit="1" customWidth="1"/>
    <col min="6134" max="6134" width="5" customWidth="1"/>
    <col min="6135" max="6135" width="29.85546875" customWidth="1"/>
    <col min="6136" max="6136" width="8.5703125" customWidth="1"/>
    <col min="6137" max="6137" width="11.85546875" customWidth="1"/>
    <col min="6138" max="6138" width="13" customWidth="1"/>
    <col min="6139" max="6139" width="11.7109375" customWidth="1"/>
    <col min="6140" max="6140" width="11.7109375" bestFit="1" customWidth="1"/>
    <col min="6141" max="6141" width="11.7109375" customWidth="1"/>
    <col min="6142" max="6142" width="12.5703125" customWidth="1"/>
    <col min="6143" max="6143" width="11.7109375" bestFit="1" customWidth="1"/>
    <col min="6390" max="6390" width="5" customWidth="1"/>
    <col min="6391" max="6391" width="29.85546875" customWidth="1"/>
    <col min="6392" max="6392" width="8.5703125" customWidth="1"/>
    <col min="6393" max="6393" width="11.85546875" customWidth="1"/>
    <col min="6394" max="6394" width="13" customWidth="1"/>
    <col min="6395" max="6395" width="11.7109375" customWidth="1"/>
    <col min="6396" max="6396" width="11.7109375" bestFit="1" customWidth="1"/>
    <col min="6397" max="6397" width="11.7109375" customWidth="1"/>
    <col min="6398" max="6398" width="12.5703125" customWidth="1"/>
    <col min="6399" max="6399" width="11.7109375" bestFit="1" customWidth="1"/>
    <col min="6646" max="6646" width="5" customWidth="1"/>
    <col min="6647" max="6647" width="29.85546875" customWidth="1"/>
    <col min="6648" max="6648" width="8.5703125" customWidth="1"/>
    <col min="6649" max="6649" width="11.85546875" customWidth="1"/>
    <col min="6650" max="6650" width="13" customWidth="1"/>
    <col min="6651" max="6651" width="11.7109375" customWidth="1"/>
    <col min="6652" max="6652" width="11.7109375" bestFit="1" customWidth="1"/>
    <col min="6653" max="6653" width="11.7109375" customWidth="1"/>
    <col min="6654" max="6654" width="12.5703125" customWidth="1"/>
    <col min="6655" max="6655" width="11.7109375" bestFit="1" customWidth="1"/>
    <col min="6902" max="6902" width="5" customWidth="1"/>
    <col min="6903" max="6903" width="29.85546875" customWidth="1"/>
    <col min="6904" max="6904" width="8.5703125" customWidth="1"/>
    <col min="6905" max="6905" width="11.85546875" customWidth="1"/>
    <col min="6906" max="6906" width="13" customWidth="1"/>
    <col min="6907" max="6907" width="11.7109375" customWidth="1"/>
    <col min="6908" max="6908" width="11.7109375" bestFit="1" customWidth="1"/>
    <col min="6909" max="6909" width="11.7109375" customWidth="1"/>
    <col min="6910" max="6910" width="12.5703125" customWidth="1"/>
    <col min="6911" max="6911" width="11.7109375" bestFit="1" customWidth="1"/>
    <col min="7158" max="7158" width="5" customWidth="1"/>
    <col min="7159" max="7159" width="29.85546875" customWidth="1"/>
    <col min="7160" max="7160" width="8.5703125" customWidth="1"/>
    <col min="7161" max="7161" width="11.85546875" customWidth="1"/>
    <col min="7162" max="7162" width="13" customWidth="1"/>
    <col min="7163" max="7163" width="11.7109375" customWidth="1"/>
    <col min="7164" max="7164" width="11.7109375" bestFit="1" customWidth="1"/>
    <col min="7165" max="7165" width="11.7109375" customWidth="1"/>
    <col min="7166" max="7166" width="12.5703125" customWidth="1"/>
    <col min="7167" max="7167" width="11.7109375" bestFit="1" customWidth="1"/>
    <col min="7414" max="7414" width="5" customWidth="1"/>
    <col min="7415" max="7415" width="29.85546875" customWidth="1"/>
    <col min="7416" max="7416" width="8.5703125" customWidth="1"/>
    <col min="7417" max="7417" width="11.85546875" customWidth="1"/>
    <col min="7418" max="7418" width="13" customWidth="1"/>
    <col min="7419" max="7419" width="11.7109375" customWidth="1"/>
    <col min="7420" max="7420" width="11.7109375" bestFit="1" customWidth="1"/>
    <col min="7421" max="7421" width="11.7109375" customWidth="1"/>
    <col min="7422" max="7422" width="12.5703125" customWidth="1"/>
    <col min="7423" max="7423" width="11.7109375" bestFit="1" customWidth="1"/>
    <col min="7670" max="7670" width="5" customWidth="1"/>
    <col min="7671" max="7671" width="29.85546875" customWidth="1"/>
    <col min="7672" max="7672" width="8.5703125" customWidth="1"/>
    <col min="7673" max="7673" width="11.85546875" customWidth="1"/>
    <col min="7674" max="7674" width="13" customWidth="1"/>
    <col min="7675" max="7675" width="11.7109375" customWidth="1"/>
    <col min="7676" max="7676" width="11.7109375" bestFit="1" customWidth="1"/>
    <col min="7677" max="7677" width="11.7109375" customWidth="1"/>
    <col min="7678" max="7678" width="12.5703125" customWidth="1"/>
    <col min="7679" max="7679" width="11.7109375" bestFit="1" customWidth="1"/>
    <col min="7926" max="7926" width="5" customWidth="1"/>
    <col min="7927" max="7927" width="29.85546875" customWidth="1"/>
    <col min="7928" max="7928" width="8.5703125" customWidth="1"/>
    <col min="7929" max="7929" width="11.85546875" customWidth="1"/>
    <col min="7930" max="7930" width="13" customWidth="1"/>
    <col min="7931" max="7931" width="11.7109375" customWidth="1"/>
    <col min="7932" max="7932" width="11.7109375" bestFit="1" customWidth="1"/>
    <col min="7933" max="7933" width="11.7109375" customWidth="1"/>
    <col min="7934" max="7934" width="12.5703125" customWidth="1"/>
    <col min="7935" max="7935" width="11.7109375" bestFit="1" customWidth="1"/>
    <col min="8182" max="8182" width="5" customWidth="1"/>
    <col min="8183" max="8183" width="29.85546875" customWidth="1"/>
    <col min="8184" max="8184" width="8.5703125" customWidth="1"/>
    <col min="8185" max="8185" width="11.85546875" customWidth="1"/>
    <col min="8186" max="8186" width="13" customWidth="1"/>
    <col min="8187" max="8187" width="11.7109375" customWidth="1"/>
    <col min="8188" max="8188" width="11.7109375" bestFit="1" customWidth="1"/>
    <col min="8189" max="8189" width="11.7109375" customWidth="1"/>
    <col min="8190" max="8190" width="12.5703125" customWidth="1"/>
    <col min="8191" max="8191" width="11.7109375" bestFit="1" customWidth="1"/>
    <col min="8438" max="8438" width="5" customWidth="1"/>
    <col min="8439" max="8439" width="29.85546875" customWidth="1"/>
    <col min="8440" max="8440" width="8.5703125" customWidth="1"/>
    <col min="8441" max="8441" width="11.85546875" customWidth="1"/>
    <col min="8442" max="8442" width="13" customWidth="1"/>
    <col min="8443" max="8443" width="11.7109375" customWidth="1"/>
    <col min="8444" max="8444" width="11.7109375" bestFit="1" customWidth="1"/>
    <col min="8445" max="8445" width="11.7109375" customWidth="1"/>
    <col min="8446" max="8446" width="12.5703125" customWidth="1"/>
    <col min="8447" max="8447" width="11.7109375" bestFit="1" customWidth="1"/>
    <col min="8694" max="8694" width="5" customWidth="1"/>
    <col min="8695" max="8695" width="29.85546875" customWidth="1"/>
    <col min="8696" max="8696" width="8.5703125" customWidth="1"/>
    <col min="8697" max="8697" width="11.85546875" customWidth="1"/>
    <col min="8698" max="8698" width="13" customWidth="1"/>
    <col min="8699" max="8699" width="11.7109375" customWidth="1"/>
    <col min="8700" max="8700" width="11.7109375" bestFit="1" customWidth="1"/>
    <col min="8701" max="8701" width="11.7109375" customWidth="1"/>
    <col min="8702" max="8702" width="12.5703125" customWidth="1"/>
    <col min="8703" max="8703" width="11.7109375" bestFit="1" customWidth="1"/>
    <col min="8950" max="8950" width="5" customWidth="1"/>
    <col min="8951" max="8951" width="29.85546875" customWidth="1"/>
    <col min="8952" max="8952" width="8.5703125" customWidth="1"/>
    <col min="8953" max="8953" width="11.85546875" customWidth="1"/>
    <col min="8954" max="8954" width="13" customWidth="1"/>
    <col min="8955" max="8955" width="11.7109375" customWidth="1"/>
    <col min="8956" max="8956" width="11.7109375" bestFit="1" customWidth="1"/>
    <col min="8957" max="8957" width="11.7109375" customWidth="1"/>
    <col min="8958" max="8958" width="12.5703125" customWidth="1"/>
    <col min="8959" max="8959" width="11.7109375" bestFit="1" customWidth="1"/>
    <col min="9206" max="9206" width="5" customWidth="1"/>
    <col min="9207" max="9207" width="29.85546875" customWidth="1"/>
    <col min="9208" max="9208" width="8.5703125" customWidth="1"/>
    <col min="9209" max="9209" width="11.85546875" customWidth="1"/>
    <col min="9210" max="9210" width="13" customWidth="1"/>
    <col min="9211" max="9211" width="11.7109375" customWidth="1"/>
    <col min="9212" max="9212" width="11.7109375" bestFit="1" customWidth="1"/>
    <col min="9213" max="9213" width="11.7109375" customWidth="1"/>
    <col min="9214" max="9214" width="12.5703125" customWidth="1"/>
    <col min="9215" max="9215" width="11.7109375" bestFit="1" customWidth="1"/>
    <col min="9462" max="9462" width="5" customWidth="1"/>
    <col min="9463" max="9463" width="29.85546875" customWidth="1"/>
    <col min="9464" max="9464" width="8.5703125" customWidth="1"/>
    <col min="9465" max="9465" width="11.85546875" customWidth="1"/>
    <col min="9466" max="9466" width="13" customWidth="1"/>
    <col min="9467" max="9467" width="11.7109375" customWidth="1"/>
    <col min="9468" max="9468" width="11.7109375" bestFit="1" customWidth="1"/>
    <col min="9469" max="9469" width="11.7109375" customWidth="1"/>
    <col min="9470" max="9470" width="12.5703125" customWidth="1"/>
    <col min="9471" max="9471" width="11.7109375" bestFit="1" customWidth="1"/>
    <col min="9718" max="9718" width="5" customWidth="1"/>
    <col min="9719" max="9719" width="29.85546875" customWidth="1"/>
    <col min="9720" max="9720" width="8.5703125" customWidth="1"/>
    <col min="9721" max="9721" width="11.85546875" customWidth="1"/>
    <col min="9722" max="9722" width="13" customWidth="1"/>
    <col min="9723" max="9723" width="11.7109375" customWidth="1"/>
    <col min="9724" max="9724" width="11.7109375" bestFit="1" customWidth="1"/>
    <col min="9725" max="9725" width="11.7109375" customWidth="1"/>
    <col min="9726" max="9726" width="12.5703125" customWidth="1"/>
    <col min="9727" max="9727" width="11.7109375" bestFit="1" customWidth="1"/>
    <col min="9974" max="9974" width="5" customWidth="1"/>
    <col min="9975" max="9975" width="29.85546875" customWidth="1"/>
    <col min="9976" max="9976" width="8.5703125" customWidth="1"/>
    <col min="9977" max="9977" width="11.85546875" customWidth="1"/>
    <col min="9978" max="9978" width="13" customWidth="1"/>
    <col min="9979" max="9979" width="11.7109375" customWidth="1"/>
    <col min="9980" max="9980" width="11.7109375" bestFit="1" customWidth="1"/>
    <col min="9981" max="9981" width="11.7109375" customWidth="1"/>
    <col min="9982" max="9982" width="12.5703125" customWidth="1"/>
    <col min="9983" max="9983" width="11.7109375" bestFit="1" customWidth="1"/>
    <col min="10230" max="10230" width="5" customWidth="1"/>
    <col min="10231" max="10231" width="29.85546875" customWidth="1"/>
    <col min="10232" max="10232" width="8.5703125" customWidth="1"/>
    <col min="10233" max="10233" width="11.85546875" customWidth="1"/>
    <col min="10234" max="10234" width="13" customWidth="1"/>
    <col min="10235" max="10235" width="11.7109375" customWidth="1"/>
    <col min="10236" max="10236" width="11.7109375" bestFit="1" customWidth="1"/>
    <col min="10237" max="10237" width="11.7109375" customWidth="1"/>
    <col min="10238" max="10238" width="12.5703125" customWidth="1"/>
    <col min="10239" max="10239" width="11.7109375" bestFit="1" customWidth="1"/>
    <col min="10486" max="10486" width="5" customWidth="1"/>
    <col min="10487" max="10487" width="29.85546875" customWidth="1"/>
    <col min="10488" max="10488" width="8.5703125" customWidth="1"/>
    <col min="10489" max="10489" width="11.85546875" customWidth="1"/>
    <col min="10490" max="10490" width="13" customWidth="1"/>
    <col min="10491" max="10491" width="11.7109375" customWidth="1"/>
    <col min="10492" max="10492" width="11.7109375" bestFit="1" customWidth="1"/>
    <col min="10493" max="10493" width="11.7109375" customWidth="1"/>
    <col min="10494" max="10494" width="12.5703125" customWidth="1"/>
    <col min="10495" max="10495" width="11.7109375" bestFit="1" customWidth="1"/>
    <col min="10742" max="10742" width="5" customWidth="1"/>
    <col min="10743" max="10743" width="29.85546875" customWidth="1"/>
    <col min="10744" max="10744" width="8.5703125" customWidth="1"/>
    <col min="10745" max="10745" width="11.85546875" customWidth="1"/>
    <col min="10746" max="10746" width="13" customWidth="1"/>
    <col min="10747" max="10747" width="11.7109375" customWidth="1"/>
    <col min="10748" max="10748" width="11.7109375" bestFit="1" customWidth="1"/>
    <col min="10749" max="10749" width="11.7109375" customWidth="1"/>
    <col min="10750" max="10750" width="12.5703125" customWidth="1"/>
    <col min="10751" max="10751" width="11.7109375" bestFit="1" customWidth="1"/>
    <col min="10998" max="10998" width="5" customWidth="1"/>
    <col min="10999" max="10999" width="29.85546875" customWidth="1"/>
    <col min="11000" max="11000" width="8.5703125" customWidth="1"/>
    <col min="11001" max="11001" width="11.85546875" customWidth="1"/>
    <col min="11002" max="11002" width="13" customWidth="1"/>
    <col min="11003" max="11003" width="11.7109375" customWidth="1"/>
    <col min="11004" max="11004" width="11.7109375" bestFit="1" customWidth="1"/>
    <col min="11005" max="11005" width="11.7109375" customWidth="1"/>
    <col min="11006" max="11006" width="12.5703125" customWidth="1"/>
    <col min="11007" max="11007" width="11.7109375" bestFit="1" customWidth="1"/>
    <col min="11254" max="11254" width="5" customWidth="1"/>
    <col min="11255" max="11255" width="29.85546875" customWidth="1"/>
    <col min="11256" max="11256" width="8.5703125" customWidth="1"/>
    <col min="11257" max="11257" width="11.85546875" customWidth="1"/>
    <col min="11258" max="11258" width="13" customWidth="1"/>
    <col min="11259" max="11259" width="11.7109375" customWidth="1"/>
    <col min="11260" max="11260" width="11.7109375" bestFit="1" customWidth="1"/>
    <col min="11261" max="11261" width="11.7109375" customWidth="1"/>
    <col min="11262" max="11262" width="12.5703125" customWidth="1"/>
    <col min="11263" max="11263" width="11.7109375" bestFit="1" customWidth="1"/>
    <col min="11510" max="11510" width="5" customWidth="1"/>
    <col min="11511" max="11511" width="29.85546875" customWidth="1"/>
    <col min="11512" max="11512" width="8.5703125" customWidth="1"/>
    <col min="11513" max="11513" width="11.85546875" customWidth="1"/>
    <col min="11514" max="11514" width="13" customWidth="1"/>
    <col min="11515" max="11515" width="11.7109375" customWidth="1"/>
    <col min="11516" max="11516" width="11.7109375" bestFit="1" customWidth="1"/>
    <col min="11517" max="11517" width="11.7109375" customWidth="1"/>
    <col min="11518" max="11518" width="12.5703125" customWidth="1"/>
    <col min="11519" max="11519" width="11.7109375" bestFit="1" customWidth="1"/>
    <col min="11766" max="11766" width="5" customWidth="1"/>
    <col min="11767" max="11767" width="29.85546875" customWidth="1"/>
    <col min="11768" max="11768" width="8.5703125" customWidth="1"/>
    <col min="11769" max="11769" width="11.85546875" customWidth="1"/>
    <col min="11770" max="11770" width="13" customWidth="1"/>
    <col min="11771" max="11771" width="11.7109375" customWidth="1"/>
    <col min="11772" max="11772" width="11.7109375" bestFit="1" customWidth="1"/>
    <col min="11773" max="11773" width="11.7109375" customWidth="1"/>
    <col min="11774" max="11774" width="12.5703125" customWidth="1"/>
    <col min="11775" max="11775" width="11.7109375" bestFit="1" customWidth="1"/>
    <col min="12022" max="12022" width="5" customWidth="1"/>
    <col min="12023" max="12023" width="29.85546875" customWidth="1"/>
    <col min="12024" max="12024" width="8.5703125" customWidth="1"/>
    <col min="12025" max="12025" width="11.85546875" customWidth="1"/>
    <col min="12026" max="12026" width="13" customWidth="1"/>
    <col min="12027" max="12027" width="11.7109375" customWidth="1"/>
    <col min="12028" max="12028" width="11.7109375" bestFit="1" customWidth="1"/>
    <col min="12029" max="12029" width="11.7109375" customWidth="1"/>
    <col min="12030" max="12030" width="12.5703125" customWidth="1"/>
    <col min="12031" max="12031" width="11.7109375" bestFit="1" customWidth="1"/>
    <col min="12278" max="12278" width="5" customWidth="1"/>
    <col min="12279" max="12279" width="29.85546875" customWidth="1"/>
    <col min="12280" max="12280" width="8.5703125" customWidth="1"/>
    <col min="12281" max="12281" width="11.85546875" customWidth="1"/>
    <col min="12282" max="12282" width="13" customWidth="1"/>
    <col min="12283" max="12283" width="11.7109375" customWidth="1"/>
    <col min="12284" max="12284" width="11.7109375" bestFit="1" customWidth="1"/>
    <col min="12285" max="12285" width="11.7109375" customWidth="1"/>
    <col min="12286" max="12286" width="12.5703125" customWidth="1"/>
    <col min="12287" max="12287" width="11.7109375" bestFit="1" customWidth="1"/>
    <col min="12534" max="12534" width="5" customWidth="1"/>
    <col min="12535" max="12535" width="29.85546875" customWidth="1"/>
    <col min="12536" max="12536" width="8.5703125" customWidth="1"/>
    <col min="12537" max="12537" width="11.85546875" customWidth="1"/>
    <col min="12538" max="12538" width="13" customWidth="1"/>
    <col min="12539" max="12539" width="11.7109375" customWidth="1"/>
    <col min="12540" max="12540" width="11.7109375" bestFit="1" customWidth="1"/>
    <col min="12541" max="12541" width="11.7109375" customWidth="1"/>
    <col min="12542" max="12542" width="12.5703125" customWidth="1"/>
    <col min="12543" max="12543" width="11.7109375" bestFit="1" customWidth="1"/>
    <col min="12790" max="12790" width="5" customWidth="1"/>
    <col min="12791" max="12791" width="29.85546875" customWidth="1"/>
    <col min="12792" max="12792" width="8.5703125" customWidth="1"/>
    <col min="12793" max="12793" width="11.85546875" customWidth="1"/>
    <col min="12794" max="12794" width="13" customWidth="1"/>
    <col min="12795" max="12795" width="11.7109375" customWidth="1"/>
    <col min="12796" max="12796" width="11.7109375" bestFit="1" customWidth="1"/>
    <col min="12797" max="12797" width="11.7109375" customWidth="1"/>
    <col min="12798" max="12798" width="12.5703125" customWidth="1"/>
    <col min="12799" max="12799" width="11.7109375" bestFit="1" customWidth="1"/>
    <col min="13046" max="13046" width="5" customWidth="1"/>
    <col min="13047" max="13047" width="29.85546875" customWidth="1"/>
    <col min="13048" max="13048" width="8.5703125" customWidth="1"/>
    <col min="13049" max="13049" width="11.85546875" customWidth="1"/>
    <col min="13050" max="13050" width="13" customWidth="1"/>
    <col min="13051" max="13051" width="11.7109375" customWidth="1"/>
    <col min="13052" max="13052" width="11.7109375" bestFit="1" customWidth="1"/>
    <col min="13053" max="13053" width="11.7109375" customWidth="1"/>
    <col min="13054" max="13054" width="12.5703125" customWidth="1"/>
    <col min="13055" max="13055" width="11.7109375" bestFit="1" customWidth="1"/>
    <col min="13302" max="13302" width="5" customWidth="1"/>
    <col min="13303" max="13303" width="29.85546875" customWidth="1"/>
    <col min="13304" max="13304" width="8.5703125" customWidth="1"/>
    <col min="13305" max="13305" width="11.85546875" customWidth="1"/>
    <col min="13306" max="13306" width="13" customWidth="1"/>
    <col min="13307" max="13307" width="11.7109375" customWidth="1"/>
    <col min="13308" max="13308" width="11.7109375" bestFit="1" customWidth="1"/>
    <col min="13309" max="13309" width="11.7109375" customWidth="1"/>
    <col min="13310" max="13310" width="12.5703125" customWidth="1"/>
    <col min="13311" max="13311" width="11.7109375" bestFit="1" customWidth="1"/>
    <col min="13558" max="13558" width="5" customWidth="1"/>
    <col min="13559" max="13559" width="29.85546875" customWidth="1"/>
    <col min="13560" max="13560" width="8.5703125" customWidth="1"/>
    <col min="13561" max="13561" width="11.85546875" customWidth="1"/>
    <col min="13562" max="13562" width="13" customWidth="1"/>
    <col min="13563" max="13563" width="11.7109375" customWidth="1"/>
    <col min="13564" max="13564" width="11.7109375" bestFit="1" customWidth="1"/>
    <col min="13565" max="13565" width="11.7109375" customWidth="1"/>
    <col min="13566" max="13566" width="12.5703125" customWidth="1"/>
    <col min="13567" max="13567" width="11.7109375" bestFit="1" customWidth="1"/>
    <col min="13814" max="13814" width="5" customWidth="1"/>
    <col min="13815" max="13815" width="29.85546875" customWidth="1"/>
    <col min="13816" max="13816" width="8.5703125" customWidth="1"/>
    <col min="13817" max="13817" width="11.85546875" customWidth="1"/>
    <col min="13818" max="13818" width="13" customWidth="1"/>
    <col min="13819" max="13819" width="11.7109375" customWidth="1"/>
    <col min="13820" max="13820" width="11.7109375" bestFit="1" customWidth="1"/>
    <col min="13821" max="13821" width="11.7109375" customWidth="1"/>
    <col min="13822" max="13822" width="12.5703125" customWidth="1"/>
    <col min="13823" max="13823" width="11.7109375" bestFit="1" customWidth="1"/>
    <col min="14070" max="14070" width="5" customWidth="1"/>
    <col min="14071" max="14071" width="29.85546875" customWidth="1"/>
    <col min="14072" max="14072" width="8.5703125" customWidth="1"/>
    <col min="14073" max="14073" width="11.85546875" customWidth="1"/>
    <col min="14074" max="14074" width="13" customWidth="1"/>
    <col min="14075" max="14075" width="11.7109375" customWidth="1"/>
    <col min="14076" max="14076" width="11.7109375" bestFit="1" customWidth="1"/>
    <col min="14077" max="14077" width="11.7109375" customWidth="1"/>
    <col min="14078" max="14078" width="12.5703125" customWidth="1"/>
    <col min="14079" max="14079" width="11.7109375" bestFit="1" customWidth="1"/>
    <col min="14326" max="14326" width="5" customWidth="1"/>
    <col min="14327" max="14327" width="29.85546875" customWidth="1"/>
    <col min="14328" max="14328" width="8.5703125" customWidth="1"/>
    <col min="14329" max="14329" width="11.85546875" customWidth="1"/>
    <col min="14330" max="14330" width="13" customWidth="1"/>
    <col min="14331" max="14331" width="11.7109375" customWidth="1"/>
    <col min="14332" max="14332" width="11.7109375" bestFit="1" customWidth="1"/>
    <col min="14333" max="14333" width="11.7109375" customWidth="1"/>
    <col min="14334" max="14334" width="12.5703125" customWidth="1"/>
    <col min="14335" max="14335" width="11.7109375" bestFit="1" customWidth="1"/>
    <col min="14582" max="14582" width="5" customWidth="1"/>
    <col min="14583" max="14583" width="29.85546875" customWidth="1"/>
    <col min="14584" max="14584" width="8.5703125" customWidth="1"/>
    <col min="14585" max="14585" width="11.85546875" customWidth="1"/>
    <col min="14586" max="14586" width="13" customWidth="1"/>
    <col min="14587" max="14587" width="11.7109375" customWidth="1"/>
    <col min="14588" max="14588" width="11.7109375" bestFit="1" customWidth="1"/>
    <col min="14589" max="14589" width="11.7109375" customWidth="1"/>
    <col min="14590" max="14590" width="12.5703125" customWidth="1"/>
    <col min="14591" max="14591" width="11.7109375" bestFit="1" customWidth="1"/>
    <col min="14838" max="14838" width="5" customWidth="1"/>
    <col min="14839" max="14839" width="29.85546875" customWidth="1"/>
    <col min="14840" max="14840" width="8.5703125" customWidth="1"/>
    <col min="14841" max="14841" width="11.85546875" customWidth="1"/>
    <col min="14842" max="14842" width="13" customWidth="1"/>
    <col min="14843" max="14843" width="11.7109375" customWidth="1"/>
    <col min="14844" max="14844" width="11.7109375" bestFit="1" customWidth="1"/>
    <col min="14845" max="14845" width="11.7109375" customWidth="1"/>
    <col min="14846" max="14846" width="12.5703125" customWidth="1"/>
    <col min="14847" max="14847" width="11.7109375" bestFit="1" customWidth="1"/>
    <col min="15094" max="15094" width="5" customWidth="1"/>
    <col min="15095" max="15095" width="29.85546875" customWidth="1"/>
    <col min="15096" max="15096" width="8.5703125" customWidth="1"/>
    <col min="15097" max="15097" width="11.85546875" customWidth="1"/>
    <col min="15098" max="15098" width="13" customWidth="1"/>
    <col min="15099" max="15099" width="11.7109375" customWidth="1"/>
    <col min="15100" max="15100" width="11.7109375" bestFit="1" customWidth="1"/>
    <col min="15101" max="15101" width="11.7109375" customWidth="1"/>
    <col min="15102" max="15102" width="12.5703125" customWidth="1"/>
    <col min="15103" max="15103" width="11.7109375" bestFit="1" customWidth="1"/>
    <col min="15350" max="15350" width="5" customWidth="1"/>
    <col min="15351" max="15351" width="29.85546875" customWidth="1"/>
    <col min="15352" max="15352" width="8.5703125" customWidth="1"/>
    <col min="15353" max="15353" width="11.85546875" customWidth="1"/>
    <col min="15354" max="15354" width="13" customWidth="1"/>
    <col min="15355" max="15355" width="11.7109375" customWidth="1"/>
    <col min="15356" max="15356" width="11.7109375" bestFit="1" customWidth="1"/>
    <col min="15357" max="15357" width="11.7109375" customWidth="1"/>
    <col min="15358" max="15358" width="12.5703125" customWidth="1"/>
    <col min="15359" max="15359" width="11.7109375" bestFit="1" customWidth="1"/>
    <col min="15606" max="15606" width="5" customWidth="1"/>
    <col min="15607" max="15607" width="29.85546875" customWidth="1"/>
    <col min="15608" max="15608" width="8.5703125" customWidth="1"/>
    <col min="15609" max="15609" width="11.85546875" customWidth="1"/>
    <col min="15610" max="15610" width="13" customWidth="1"/>
    <col min="15611" max="15611" width="11.7109375" customWidth="1"/>
    <col min="15612" max="15612" width="11.7109375" bestFit="1" customWidth="1"/>
    <col min="15613" max="15613" width="11.7109375" customWidth="1"/>
    <col min="15614" max="15614" width="12.5703125" customWidth="1"/>
    <col min="15615" max="15615" width="11.7109375" bestFit="1" customWidth="1"/>
    <col min="15862" max="15862" width="5" customWidth="1"/>
    <col min="15863" max="15863" width="29.85546875" customWidth="1"/>
    <col min="15864" max="15864" width="8.5703125" customWidth="1"/>
    <col min="15865" max="15865" width="11.85546875" customWidth="1"/>
    <col min="15866" max="15866" width="13" customWidth="1"/>
    <col min="15867" max="15867" width="11.7109375" customWidth="1"/>
    <col min="15868" max="15868" width="11.7109375" bestFit="1" customWidth="1"/>
    <col min="15869" max="15869" width="11.7109375" customWidth="1"/>
    <col min="15870" max="15870" width="12.5703125" customWidth="1"/>
    <col min="15871" max="15871" width="11.7109375" bestFit="1" customWidth="1"/>
    <col min="16118" max="16118" width="5" customWidth="1"/>
    <col min="16119" max="16119" width="29.85546875" customWidth="1"/>
    <col min="16120" max="16120" width="8.5703125" customWidth="1"/>
    <col min="16121" max="16121" width="11.85546875" customWidth="1"/>
    <col min="16122" max="16122" width="13" customWidth="1"/>
    <col min="16123" max="16123" width="11.7109375" customWidth="1"/>
    <col min="16124" max="16124" width="11.7109375" bestFit="1" customWidth="1"/>
    <col min="16125" max="16125" width="11.7109375" customWidth="1"/>
    <col min="16126" max="16126" width="12.5703125" customWidth="1"/>
    <col min="16127" max="16127" width="11.7109375" bestFit="1" customWidth="1"/>
  </cols>
  <sheetData>
    <row r="1" spans="1:9" x14ac:dyDescent="0.25">
      <c r="A1" s="62" t="s">
        <v>0</v>
      </c>
      <c r="C1"/>
      <c r="D1" s="1"/>
      <c r="E1" s="1"/>
      <c r="F1" s="74"/>
    </row>
    <row r="2" spans="1:9" ht="15.75" customHeight="1" x14ac:dyDescent="0.25">
      <c r="A2" t="s">
        <v>43</v>
      </c>
      <c r="C2"/>
    </row>
    <row r="3" spans="1:9" ht="16.5" customHeight="1" x14ac:dyDescent="0.25">
      <c r="A3" s="2" t="s">
        <v>44</v>
      </c>
      <c r="C3"/>
    </row>
    <row r="4" spans="1:9" x14ac:dyDescent="0.25">
      <c r="B4" s="3"/>
    </row>
    <row r="6" spans="1:9" x14ac:dyDescent="0.25">
      <c r="A6" s="433" t="s">
        <v>101</v>
      </c>
      <c r="B6" s="433"/>
      <c r="C6" s="433"/>
      <c r="D6" s="433"/>
      <c r="E6" s="433"/>
      <c r="F6" s="433"/>
      <c r="G6" s="433"/>
      <c r="H6" s="433"/>
    </row>
    <row r="7" spans="1:9" x14ac:dyDescent="0.25">
      <c r="B7" s="434" t="s">
        <v>96</v>
      </c>
      <c r="C7" s="434"/>
      <c r="D7" s="434"/>
      <c r="E7" s="434"/>
      <c r="F7" s="434"/>
      <c r="G7" s="434"/>
    </row>
    <row r="8" spans="1:9" x14ac:dyDescent="0.25">
      <c r="B8" s="435" t="s">
        <v>99</v>
      </c>
      <c r="C8" s="435"/>
      <c r="D8" s="435"/>
      <c r="E8" s="435"/>
      <c r="F8" s="435"/>
      <c r="G8" s="435"/>
      <c r="H8" s="435"/>
    </row>
    <row r="9" spans="1:9" ht="15.75" thickBot="1" x14ac:dyDescent="0.3">
      <c r="B9" s="4"/>
      <c r="C9" s="5"/>
    </row>
    <row r="10" spans="1:9" ht="36.75" thickBot="1" x14ac:dyDescent="0.3">
      <c r="B10" s="118" t="s">
        <v>2</v>
      </c>
      <c r="C10" s="123" t="s">
        <v>3</v>
      </c>
      <c r="D10" s="116" t="s">
        <v>95</v>
      </c>
      <c r="E10" s="117" t="s">
        <v>84</v>
      </c>
      <c r="F10" s="117" t="s">
        <v>85</v>
      </c>
      <c r="G10" s="348" t="s">
        <v>93</v>
      </c>
      <c r="H10" s="349" t="s">
        <v>85</v>
      </c>
    </row>
    <row r="11" spans="1:9" s="3" customFormat="1" ht="22.5" customHeight="1" thickBot="1" x14ac:dyDescent="0.25">
      <c r="B11" s="119">
        <v>0</v>
      </c>
      <c r="C11" s="124">
        <v>1</v>
      </c>
      <c r="D11" s="70">
        <v>2</v>
      </c>
      <c r="E11" s="71">
        <v>3</v>
      </c>
      <c r="F11" s="350">
        <v>4</v>
      </c>
      <c r="G11" s="351">
        <v>5</v>
      </c>
      <c r="H11" s="75" t="s">
        <v>94</v>
      </c>
    </row>
    <row r="12" spans="1:9" s="3" customFormat="1" ht="12.75" x14ac:dyDescent="0.2">
      <c r="B12" s="120" t="s">
        <v>4</v>
      </c>
      <c r="C12" s="125" t="s">
        <v>5</v>
      </c>
      <c r="D12" s="6"/>
      <c r="E12" s="6"/>
      <c r="F12" s="352"/>
      <c r="G12" s="352"/>
      <c r="H12" s="19"/>
    </row>
    <row r="13" spans="1:9" x14ac:dyDescent="0.25">
      <c r="B13" s="121"/>
      <c r="C13" s="126" t="s">
        <v>6</v>
      </c>
      <c r="D13" s="8">
        <v>38</v>
      </c>
      <c r="E13" s="8">
        <f>494+494+494+494</f>
        <v>1976</v>
      </c>
      <c r="F13" s="72">
        <v>1108536</v>
      </c>
      <c r="G13" s="73">
        <v>0</v>
      </c>
      <c r="H13" s="353">
        <f>F13+G13</f>
        <v>1108536</v>
      </c>
    </row>
    <row r="14" spans="1:9" x14ac:dyDescent="0.25">
      <c r="B14" s="121"/>
      <c r="C14" s="126" t="s">
        <v>7</v>
      </c>
      <c r="D14" s="8">
        <v>5</v>
      </c>
      <c r="E14" s="8">
        <v>5</v>
      </c>
      <c r="F14" s="72">
        <v>97679.679999999993</v>
      </c>
      <c r="G14" s="73">
        <v>0</v>
      </c>
      <c r="H14" s="353">
        <f>F14+G14</f>
        <v>97679.679999999993</v>
      </c>
      <c r="I14" s="9"/>
    </row>
    <row r="15" spans="1:9" x14ac:dyDescent="0.25">
      <c r="B15" s="121"/>
      <c r="C15" s="126" t="s">
        <v>8</v>
      </c>
      <c r="D15" s="8">
        <v>1</v>
      </c>
      <c r="E15" s="8">
        <v>1</v>
      </c>
      <c r="F15" s="72">
        <v>24180.32</v>
      </c>
      <c r="G15" s="73">
        <v>0</v>
      </c>
      <c r="H15" s="353">
        <f>F15+G15</f>
        <v>24180.32</v>
      </c>
    </row>
    <row r="16" spans="1:9" s="12" customFormat="1" x14ac:dyDescent="0.25">
      <c r="B16" s="129"/>
      <c r="C16" s="130" t="s">
        <v>9</v>
      </c>
      <c r="D16" s="10">
        <v>44</v>
      </c>
      <c r="E16" s="10" t="s">
        <v>14</v>
      </c>
      <c r="F16" s="354">
        <f>SUM(F13:F15)</f>
        <v>1230396</v>
      </c>
      <c r="G16" s="355">
        <f>SUM(G13:G15)</f>
        <v>0</v>
      </c>
      <c r="H16" s="356">
        <f>SUM(H13:H15)</f>
        <v>1230396</v>
      </c>
      <c r="I16" s="11"/>
    </row>
    <row r="17" spans="2:10" x14ac:dyDescent="0.25">
      <c r="B17" s="7" t="s">
        <v>10</v>
      </c>
      <c r="C17" s="131" t="s">
        <v>11</v>
      </c>
      <c r="D17" s="8"/>
      <c r="E17" s="8"/>
      <c r="F17" s="132"/>
      <c r="G17" s="22"/>
      <c r="H17" s="357"/>
    </row>
    <row r="18" spans="2:10" x14ac:dyDescent="0.25">
      <c r="B18" s="7"/>
      <c r="C18" s="77" t="s">
        <v>6</v>
      </c>
      <c r="D18" s="13">
        <f>87-16</f>
        <v>71</v>
      </c>
      <c r="E18" s="202">
        <f>1131+1131+1131+1131-177</f>
        <v>4347</v>
      </c>
      <c r="F18" s="76">
        <v>2537964</v>
      </c>
      <c r="G18" s="73">
        <v>-99297</v>
      </c>
      <c r="H18" s="353">
        <f>F18+G18</f>
        <v>2438667</v>
      </c>
      <c r="J18" s="9"/>
    </row>
    <row r="19" spans="2:10" x14ac:dyDescent="0.25">
      <c r="B19" s="7"/>
      <c r="C19" s="77" t="s">
        <v>7</v>
      </c>
      <c r="D19" s="13">
        <v>4</v>
      </c>
      <c r="E19" s="13">
        <v>4</v>
      </c>
      <c r="F19" s="72">
        <v>77312</v>
      </c>
      <c r="G19" s="73">
        <v>0</v>
      </c>
      <c r="H19" s="353">
        <f>F19+G19</f>
        <v>77312</v>
      </c>
    </row>
    <row r="20" spans="2:10" x14ac:dyDescent="0.25">
      <c r="B20" s="7"/>
      <c r="C20" s="77" t="s">
        <v>12</v>
      </c>
      <c r="D20" s="13">
        <v>4</v>
      </c>
      <c r="E20" s="13">
        <v>208</v>
      </c>
      <c r="F20" s="72">
        <v>132288</v>
      </c>
      <c r="G20" s="73">
        <v>0</v>
      </c>
      <c r="H20" s="353">
        <f>F20+G20</f>
        <v>132288</v>
      </c>
    </row>
    <row r="21" spans="2:10" s="12" customFormat="1" x14ac:dyDescent="0.25">
      <c r="B21" s="137"/>
      <c r="C21" s="133" t="s">
        <v>9</v>
      </c>
      <c r="D21" s="134">
        <v>95</v>
      </c>
      <c r="E21" s="134" t="s">
        <v>14</v>
      </c>
      <c r="F21" s="135">
        <f>SUM(F18:F20)</f>
        <v>2747564</v>
      </c>
      <c r="G21" s="136">
        <f>SUM(G18:G20)</f>
        <v>-99297</v>
      </c>
      <c r="H21" s="358">
        <f>SUM(H18:H20)</f>
        <v>2648267</v>
      </c>
    </row>
    <row r="22" spans="2:10" s="12" customFormat="1" x14ac:dyDescent="0.25">
      <c r="B22" s="137" t="s">
        <v>62</v>
      </c>
      <c r="C22" s="133" t="s">
        <v>61</v>
      </c>
      <c r="D22" s="134"/>
      <c r="E22" s="134"/>
      <c r="F22" s="135"/>
      <c r="G22" s="136"/>
      <c r="H22" s="358"/>
    </row>
    <row r="23" spans="2:10" s="12" customFormat="1" x14ac:dyDescent="0.25">
      <c r="B23" s="138"/>
      <c r="C23" s="77" t="s">
        <v>6</v>
      </c>
      <c r="D23" s="8">
        <f>70+16</f>
        <v>86</v>
      </c>
      <c r="E23" s="8">
        <f>910+910+910+910+177</f>
        <v>3817</v>
      </c>
      <c r="F23" s="132">
        <v>2042040</v>
      </c>
      <c r="G23" s="73">
        <v>99297</v>
      </c>
      <c r="H23" s="353">
        <f>F23+G23</f>
        <v>2141337</v>
      </c>
      <c r="J23" s="11"/>
    </row>
    <row r="24" spans="2:10" s="12" customFormat="1" ht="15.75" thickBot="1" x14ac:dyDescent="0.3">
      <c r="B24" s="139"/>
      <c r="C24" s="78" t="s">
        <v>9</v>
      </c>
      <c r="D24" s="14">
        <v>70</v>
      </c>
      <c r="E24" s="329"/>
      <c r="F24" s="359">
        <f>SUM(F23)</f>
        <v>2042040</v>
      </c>
      <c r="G24" s="360">
        <f>SUM(G23)</f>
        <v>99297</v>
      </c>
      <c r="H24" s="361">
        <f>SUM(H23)</f>
        <v>2141337</v>
      </c>
    </row>
    <row r="25" spans="2:10" s="16" customFormat="1" ht="15.75" thickBot="1" x14ac:dyDescent="0.3">
      <c r="B25" s="122"/>
      <c r="C25" s="127" t="s">
        <v>13</v>
      </c>
      <c r="D25" s="69">
        <v>209</v>
      </c>
      <c r="E25" s="69" t="s">
        <v>14</v>
      </c>
      <c r="F25" s="362">
        <f>F16+F21+F24</f>
        <v>6020000</v>
      </c>
      <c r="G25" s="362">
        <f>G21+G16+G24</f>
        <v>0</v>
      </c>
      <c r="H25" s="363">
        <f>H16+H21+H24</f>
        <v>6020000</v>
      </c>
    </row>
    <row r="26" spans="2:10" x14ac:dyDescent="0.25">
      <c r="B26" s="17"/>
      <c r="C26" s="18"/>
      <c r="G26" s="9"/>
      <c r="H26" s="9"/>
    </row>
    <row r="27" spans="2:10" x14ac:dyDescent="0.25">
      <c r="E27" s="140"/>
    </row>
    <row r="28" spans="2:10" x14ac:dyDescent="0.25">
      <c r="D28" s="140"/>
      <c r="F28" s="59"/>
    </row>
    <row r="29" spans="2:10" x14ac:dyDescent="0.25">
      <c r="B29" s="52" t="s">
        <v>45</v>
      </c>
      <c r="F29" s="58"/>
      <c r="G29" s="346" t="s">
        <v>44</v>
      </c>
    </row>
    <row r="30" spans="2:10" x14ac:dyDescent="0.25">
      <c r="B30" s="346" t="s">
        <v>49</v>
      </c>
      <c r="F30" s="58"/>
      <c r="G30" s="21" t="s">
        <v>46</v>
      </c>
    </row>
  </sheetData>
  <mergeCells count="3">
    <mergeCell ref="A6:H6"/>
    <mergeCell ref="B7:G7"/>
    <mergeCell ref="B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IAN 2020</vt:lpstr>
      <vt:lpstr>FEB 2020</vt:lpstr>
      <vt:lpstr>MAR 2020</vt:lpstr>
      <vt:lpstr>APR 2020 </vt:lpstr>
      <vt:lpstr>MAI 2020</vt:lpstr>
      <vt:lpstr> IUN -DEC 2020</vt:lpstr>
      <vt:lpstr>REPARTIZARE CB TRIM </vt:lpstr>
      <vt:lpstr>REPARTIZARE public +privat</vt:lpstr>
      <vt:lpstr>MUTARE PACIENTI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2020-08-25T08:57:52Z</dcterms:modified>
</cp:coreProperties>
</file>