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25" windowWidth="14805" windowHeight="7590" activeTab="6"/>
  </bookViews>
  <sheets>
    <sheet name="IAN 2021 " sheetId="62" r:id="rId1"/>
    <sheet name="FEB 2021 " sheetId="64" r:id="rId2"/>
    <sheet name="MAR 2021" sheetId="42" r:id="rId3"/>
    <sheet name="APR -MAI 2021" sheetId="68" r:id="rId4"/>
    <sheet name="REPARTIZARE CB IAN 2021 " sheetId="63" r:id="rId5"/>
    <sheet name="REPARTIZARE CB FEB 2021" sheetId="65" r:id="rId6"/>
    <sheet name="REPARTIZARE CB MAR 2021" sheetId="69" r:id="rId7"/>
    <sheet name="REPARTIZARE CB APR -MAI  2021 " sheetId="54" r:id="rId8"/>
    <sheet name="nefrol slatina" sheetId="31" r:id="rId9"/>
    <sheet name="nefrol caracal" sheetId="4" r:id="rId10"/>
    <sheet name="sp slatina" sheetId="3" r:id="rId11"/>
    <sheet name="total" sheetId="5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I28" i="3" l="1"/>
  <c r="I45" i="3"/>
  <c r="J29" i="4" l="1"/>
  <c r="G9" i="5"/>
  <c r="I9" i="5"/>
  <c r="C9" i="5"/>
  <c r="I7" i="5"/>
  <c r="H7" i="5"/>
  <c r="G7" i="5"/>
  <c r="C7" i="5"/>
  <c r="G20" i="69" l="1"/>
  <c r="J19" i="69"/>
  <c r="J20" i="69" s="1"/>
  <c r="G19" i="69"/>
  <c r="K18" i="69"/>
  <c r="K16" i="69"/>
  <c r="K19" i="69" s="1"/>
  <c r="K14" i="69"/>
  <c r="K20" i="69" l="1"/>
  <c r="G14" i="68"/>
  <c r="E23" i="68"/>
  <c r="E20" i="68"/>
  <c r="E18" i="68"/>
  <c r="E13" i="68"/>
  <c r="G24" i="68"/>
  <c r="D24" i="68"/>
  <c r="H23" i="68"/>
  <c r="H24" i="68" s="1"/>
  <c r="G21" i="68"/>
  <c r="H20" i="68"/>
  <c r="D20" i="68"/>
  <c r="D21" i="68" s="1"/>
  <c r="H19" i="68"/>
  <c r="H18" i="68"/>
  <c r="G16" i="68"/>
  <c r="D16" i="68"/>
  <c r="D25" i="68" s="1"/>
  <c r="H15" i="68"/>
  <c r="D15" i="68"/>
  <c r="H14" i="68"/>
  <c r="H13" i="68"/>
  <c r="G25" i="68" l="1"/>
  <c r="H21" i="68"/>
  <c r="H16" i="68"/>
  <c r="G20" i="65"/>
  <c r="J19" i="65"/>
  <c r="J20" i="65" s="1"/>
  <c r="I19" i="65"/>
  <c r="I20" i="65" s="1"/>
  <c r="G19" i="65"/>
  <c r="K18" i="65"/>
  <c r="K16" i="65"/>
  <c r="K19" i="65" s="1"/>
  <c r="K14" i="65"/>
  <c r="K20" i="65" s="1"/>
  <c r="H25" i="68" l="1"/>
  <c r="E23" i="42"/>
  <c r="E20" i="42"/>
  <c r="E18" i="42"/>
  <c r="E13" i="42"/>
  <c r="G24" i="64"/>
  <c r="F24" i="64"/>
  <c r="D24" i="64"/>
  <c r="H23" i="64"/>
  <c r="H24" i="64" s="1"/>
  <c r="E23" i="64"/>
  <c r="G21" i="64"/>
  <c r="F21" i="64"/>
  <c r="H20" i="64"/>
  <c r="E20" i="64"/>
  <c r="D20" i="64"/>
  <c r="D21" i="64" s="1"/>
  <c r="H19" i="64"/>
  <c r="H18" i="64"/>
  <c r="H21" i="64" s="1"/>
  <c r="E18" i="64"/>
  <c r="G16" i="64"/>
  <c r="G25" i="64" s="1"/>
  <c r="F16" i="64"/>
  <c r="F25" i="64" s="1"/>
  <c r="H15" i="64"/>
  <c r="D15" i="64"/>
  <c r="D16" i="64" s="1"/>
  <c r="D25" i="64" s="1"/>
  <c r="H14" i="64"/>
  <c r="H16" i="64" s="1"/>
  <c r="H25" i="64" s="1"/>
  <c r="H13" i="64"/>
  <c r="E13" i="64"/>
  <c r="K18" i="54" l="1"/>
  <c r="K16" i="54"/>
  <c r="K14" i="54"/>
  <c r="J20" i="54"/>
  <c r="J19" i="54"/>
  <c r="I20" i="63"/>
  <c r="G20" i="63"/>
  <c r="I19" i="63"/>
  <c r="G19" i="63"/>
  <c r="K19" i="54" l="1"/>
  <c r="K20" i="54" s="1"/>
  <c r="H14" i="42"/>
  <c r="H20" i="42"/>
  <c r="G21" i="42"/>
  <c r="H23" i="42"/>
  <c r="H24" i="42" s="1"/>
  <c r="G24" i="42"/>
  <c r="H19" i="42"/>
  <c r="G16" i="42"/>
  <c r="H15" i="42"/>
  <c r="D24" i="62"/>
  <c r="F23" i="62"/>
  <c r="F24" i="62" s="1"/>
  <c r="F20" i="62"/>
  <c r="D20" i="62"/>
  <c r="D21" i="62" s="1"/>
  <c r="F19" i="62"/>
  <c r="F18" i="62"/>
  <c r="F21" i="62" s="1"/>
  <c r="D16" i="62"/>
  <c r="D25" i="62" s="1"/>
  <c r="D15" i="62"/>
  <c r="F14" i="62"/>
  <c r="F13" i="62"/>
  <c r="F16" i="62" s="1"/>
  <c r="F25" i="62" s="1"/>
  <c r="G25" i="42" l="1"/>
  <c r="G19" i="54"/>
  <c r="D24" i="42" l="1"/>
  <c r="D21" i="42"/>
  <c r="D20" i="42"/>
  <c r="D16" i="42"/>
  <c r="D25" i="42" s="1"/>
  <c r="D15" i="42"/>
  <c r="G45" i="5" l="1"/>
  <c r="G46" i="5"/>
  <c r="E45" i="5"/>
  <c r="E46" i="5"/>
  <c r="C45" i="5"/>
  <c r="C46" i="5"/>
  <c r="I43" i="3"/>
  <c r="I44" i="3"/>
  <c r="C19" i="5"/>
  <c r="G19" i="5"/>
  <c r="I18" i="3"/>
  <c r="I20" i="4"/>
  <c r="E21" i="4"/>
  <c r="G21" i="4"/>
  <c r="K19" i="5" l="1"/>
  <c r="G44" i="5" l="1"/>
  <c r="E44" i="5"/>
  <c r="C44" i="5"/>
  <c r="I42" i="3"/>
  <c r="I45" i="31"/>
  <c r="L44" i="5" l="1"/>
  <c r="G43" i="31"/>
  <c r="E43" i="31"/>
  <c r="I35" i="31"/>
  <c r="I32" i="3"/>
  <c r="I31" i="3"/>
  <c r="I30" i="3"/>
  <c r="C40" i="3"/>
  <c r="D35" i="3"/>
  <c r="F35" i="3"/>
  <c r="B33" i="3"/>
  <c r="E33" i="3"/>
  <c r="C33" i="3"/>
  <c r="H40" i="3"/>
  <c r="B40" i="3"/>
  <c r="I17" i="5"/>
  <c r="G17" i="5"/>
  <c r="C17" i="5"/>
  <c r="G15" i="5"/>
  <c r="I15" i="5"/>
  <c r="H15" i="5"/>
  <c r="C15" i="5"/>
  <c r="I16" i="3"/>
  <c r="I14" i="3"/>
  <c r="I18" i="4"/>
  <c r="I16" i="4"/>
  <c r="I18" i="31"/>
  <c r="I16" i="31"/>
  <c r="K17" i="5" l="1"/>
  <c r="K15" i="5"/>
  <c r="J32" i="5" l="1"/>
  <c r="J33" i="5"/>
  <c r="J34" i="5"/>
  <c r="F40" i="5" l="1"/>
  <c r="J40" i="5"/>
  <c r="L39" i="5" l="1"/>
  <c r="I37" i="3"/>
  <c r="I13" i="5" l="1"/>
  <c r="H13" i="5"/>
  <c r="G13" i="5"/>
  <c r="C13" i="5"/>
  <c r="I12" i="3"/>
  <c r="I10" i="3"/>
  <c r="K13" i="5" l="1"/>
  <c r="I14" i="4"/>
  <c r="I14" i="31"/>
  <c r="I11" i="5" l="1"/>
  <c r="H11" i="5"/>
  <c r="G11" i="5"/>
  <c r="C11" i="5"/>
  <c r="I12" i="4"/>
  <c r="I12" i="31"/>
  <c r="K11" i="5" l="1"/>
  <c r="G20" i="54" l="1"/>
  <c r="H9" i="5" l="1"/>
  <c r="I10" i="4"/>
  <c r="I32" i="4"/>
  <c r="K9" i="5" l="1"/>
  <c r="G7" i="3" l="1"/>
  <c r="G9" i="3" s="1"/>
  <c r="E7" i="3"/>
  <c r="C7" i="3"/>
  <c r="G9" i="31"/>
  <c r="G11" i="31" s="1"/>
  <c r="E9" i="31"/>
  <c r="C9" i="31"/>
  <c r="E11" i="31" l="1"/>
  <c r="E13" i="31" s="1"/>
  <c r="E15" i="31" s="1"/>
  <c r="E17" i="31" s="1"/>
  <c r="E19" i="31" s="1"/>
  <c r="E21" i="31" s="1"/>
  <c r="C11" i="31"/>
  <c r="C13" i="31" s="1"/>
  <c r="C15" i="31" s="1"/>
  <c r="C17" i="31" s="1"/>
  <c r="C19" i="31" s="1"/>
  <c r="C21" i="31" s="1"/>
  <c r="C9" i="3"/>
  <c r="C11" i="3" s="1"/>
  <c r="C13" i="3" s="1"/>
  <c r="C15" i="3" s="1"/>
  <c r="C17" i="3" s="1"/>
  <c r="C19" i="3" s="1"/>
  <c r="E9" i="3"/>
  <c r="E11" i="3" s="1"/>
  <c r="E13" i="3" s="1"/>
  <c r="H10" i="5"/>
  <c r="H12" i="5" s="1"/>
  <c r="G11" i="3"/>
  <c r="G13" i="3" s="1"/>
  <c r="I10" i="5"/>
  <c r="I12" i="5" s="1"/>
  <c r="G13" i="31"/>
  <c r="G15" i="31" s="1"/>
  <c r="I9" i="31"/>
  <c r="I7" i="3"/>
  <c r="C30" i="5"/>
  <c r="I9" i="3" l="1"/>
  <c r="I11" i="3" s="1"/>
  <c r="E15" i="3"/>
  <c r="E17" i="3" s="1"/>
  <c r="E19" i="3" s="1"/>
  <c r="G14" i="5"/>
  <c r="G16" i="5" s="1"/>
  <c r="G18" i="5" s="1"/>
  <c r="G20" i="5" s="1"/>
  <c r="G10" i="5"/>
  <c r="G12" i="5" s="1"/>
  <c r="I13" i="3"/>
  <c r="I15" i="3" s="1"/>
  <c r="I17" i="3" s="1"/>
  <c r="I19" i="3" s="1"/>
  <c r="G15" i="3"/>
  <c r="G17" i="3" s="1"/>
  <c r="G19" i="3" s="1"/>
  <c r="H14" i="5"/>
  <c r="H16" i="5" s="1"/>
  <c r="H18" i="5" s="1"/>
  <c r="I14" i="5"/>
  <c r="I16" i="5" s="1"/>
  <c r="I18" i="5" s="1"/>
  <c r="I20" i="5" s="1"/>
  <c r="G17" i="31"/>
  <c r="G19" i="31" l="1"/>
  <c r="G21" i="31" s="1"/>
  <c r="I17" i="31"/>
  <c r="I19" i="31" s="1"/>
  <c r="I21" i="31" s="1"/>
  <c r="L28" i="5"/>
  <c r="G28" i="5" l="1"/>
  <c r="E28" i="5"/>
  <c r="C28" i="5"/>
  <c r="B28" i="5"/>
  <c r="J28" i="5" s="1"/>
  <c r="K28" i="5" l="1"/>
  <c r="B30" i="31"/>
  <c r="I8" i="3"/>
  <c r="I10" i="31"/>
  <c r="I11" i="31" l="1"/>
  <c r="I13" i="31" s="1"/>
  <c r="I15" i="31" s="1"/>
  <c r="B27" i="5"/>
  <c r="J27" i="5" s="1"/>
  <c r="G27" i="5"/>
  <c r="E27" i="5"/>
  <c r="C27" i="5"/>
  <c r="I6" i="3"/>
  <c r="I8" i="31"/>
  <c r="K27" i="5" l="1"/>
  <c r="C6" i="5" l="1"/>
  <c r="C5" i="5"/>
  <c r="I5" i="3"/>
  <c r="I4" i="3"/>
  <c r="I6" i="5"/>
  <c r="I5" i="5"/>
  <c r="H6" i="5"/>
  <c r="H5" i="5"/>
  <c r="G6" i="5"/>
  <c r="G5" i="5"/>
  <c r="I27" i="31"/>
  <c r="L26" i="5" l="1"/>
  <c r="L27" i="5" l="1"/>
  <c r="G26" i="5" l="1"/>
  <c r="E26" i="5"/>
  <c r="C26" i="5"/>
  <c r="B26" i="5"/>
  <c r="I39" i="4"/>
  <c r="H18" i="42" l="1"/>
  <c r="H21" i="42" s="1"/>
  <c r="H13" i="42"/>
  <c r="H16" i="42" s="1"/>
  <c r="H25" i="42" l="1"/>
  <c r="I34" i="3"/>
  <c r="I31" i="31" l="1"/>
  <c r="I37" i="31"/>
  <c r="I42" i="5" l="1"/>
  <c r="H42" i="5"/>
  <c r="G42" i="5"/>
  <c r="F42" i="5"/>
  <c r="D42" i="5"/>
  <c r="B42" i="5"/>
  <c r="C42" i="4"/>
  <c r="I41" i="4"/>
  <c r="C43" i="31"/>
  <c r="I42" i="31"/>
  <c r="I40" i="31"/>
  <c r="I41" i="31"/>
  <c r="J37" i="31"/>
  <c r="K42" i="5" l="1"/>
  <c r="L40" i="5" l="1"/>
  <c r="B42" i="4" l="1"/>
  <c r="G40" i="5"/>
  <c r="E40" i="5"/>
  <c r="C40" i="5"/>
  <c r="B40" i="5"/>
  <c r="J39" i="5" l="1"/>
  <c r="I39" i="5"/>
  <c r="H39" i="5"/>
  <c r="G39" i="5"/>
  <c r="F39" i="5"/>
  <c r="E39" i="5"/>
  <c r="D39" i="5"/>
  <c r="C39" i="5"/>
  <c r="B39" i="5"/>
  <c r="E36" i="5" l="1"/>
  <c r="K36" i="5" s="1"/>
  <c r="G38" i="5" l="1"/>
  <c r="J38" i="5"/>
  <c r="I38" i="5"/>
  <c r="H38" i="5"/>
  <c r="E38" i="5"/>
  <c r="C38" i="5"/>
  <c r="D38" i="5"/>
  <c r="F38" i="5"/>
  <c r="B38" i="5"/>
  <c r="K30" i="5" l="1"/>
  <c r="I49" i="5" l="1"/>
  <c r="G49" i="5"/>
  <c r="E49" i="5"/>
  <c r="C49" i="5"/>
  <c r="B35" i="4" l="1"/>
  <c r="B43" i="4" s="1"/>
  <c r="L38" i="5" l="1"/>
  <c r="D35" i="4" l="1"/>
  <c r="E35" i="4"/>
  <c r="F35" i="4"/>
  <c r="G35" i="4"/>
  <c r="H35" i="4"/>
  <c r="C35" i="4"/>
  <c r="B33" i="5" l="1"/>
  <c r="L32" i="5" l="1"/>
  <c r="I33" i="5" l="1"/>
  <c r="I34" i="5"/>
  <c r="H33" i="5"/>
  <c r="H34" i="5"/>
  <c r="F33" i="5"/>
  <c r="F34" i="5"/>
  <c r="G33" i="5"/>
  <c r="G34" i="5"/>
  <c r="E33" i="5"/>
  <c r="E34" i="5"/>
  <c r="I32" i="5"/>
  <c r="H32" i="5"/>
  <c r="G32" i="5"/>
  <c r="F32" i="5"/>
  <c r="E32" i="5"/>
  <c r="D32" i="5"/>
  <c r="C33" i="5"/>
  <c r="C34" i="5"/>
  <c r="C32" i="5"/>
  <c r="B34" i="5"/>
  <c r="B32" i="5"/>
  <c r="K32" i="5" l="1"/>
  <c r="K34" i="5"/>
  <c r="K33" i="5"/>
  <c r="I51" i="31"/>
  <c r="J49" i="31"/>
  <c r="H49" i="31"/>
  <c r="G49" i="31"/>
  <c r="F49" i="31"/>
  <c r="E49" i="31"/>
  <c r="D49" i="31"/>
  <c r="B49" i="31"/>
  <c r="I48" i="31"/>
  <c r="I47" i="31"/>
  <c r="I39" i="31"/>
  <c r="I43" i="31" s="1"/>
  <c r="H36" i="31"/>
  <c r="G36" i="31"/>
  <c r="F36" i="31"/>
  <c r="E36" i="31"/>
  <c r="D36" i="31"/>
  <c r="C36" i="31"/>
  <c r="B36" i="31"/>
  <c r="I34" i="31"/>
  <c r="I33" i="31"/>
  <c r="G30" i="31"/>
  <c r="G32" i="31" s="1"/>
  <c r="F30" i="31"/>
  <c r="F32" i="31" s="1"/>
  <c r="E30" i="31"/>
  <c r="E32" i="31" s="1"/>
  <c r="D30" i="31"/>
  <c r="D32" i="31" s="1"/>
  <c r="C30" i="31"/>
  <c r="C32" i="31" s="1"/>
  <c r="I29" i="31"/>
  <c r="I28" i="31"/>
  <c r="J30" i="31"/>
  <c r="H30" i="31"/>
  <c r="I7" i="31"/>
  <c r="I6" i="31"/>
  <c r="I50" i="4"/>
  <c r="H48" i="4"/>
  <c r="G48" i="4"/>
  <c r="F48" i="4"/>
  <c r="E48" i="4"/>
  <c r="D48" i="4"/>
  <c r="B48" i="4"/>
  <c r="I47" i="4"/>
  <c r="I45" i="4"/>
  <c r="I44" i="4"/>
  <c r="J42" i="4"/>
  <c r="G42" i="4"/>
  <c r="F42" i="4"/>
  <c r="E42" i="4"/>
  <c r="D42" i="4"/>
  <c r="I40" i="4"/>
  <c r="I38" i="4"/>
  <c r="H37" i="4"/>
  <c r="H43" i="4" s="1"/>
  <c r="F37" i="4"/>
  <c r="D37" i="4"/>
  <c r="J35" i="4"/>
  <c r="I34" i="4"/>
  <c r="I33" i="4"/>
  <c r="G31" i="4"/>
  <c r="G37" i="4" s="1"/>
  <c r="I30" i="4"/>
  <c r="H30" i="4"/>
  <c r="F29" i="4"/>
  <c r="E29" i="4"/>
  <c r="E31" i="4" s="1"/>
  <c r="E37" i="4" s="1"/>
  <c r="D29" i="4"/>
  <c r="C29" i="4"/>
  <c r="C31" i="4" s="1"/>
  <c r="B29" i="4"/>
  <c r="B49" i="4" s="1"/>
  <c r="I28" i="4"/>
  <c r="I27" i="4"/>
  <c r="I26" i="4"/>
  <c r="C9" i="4"/>
  <c r="C11" i="4" s="1"/>
  <c r="I8" i="4"/>
  <c r="I7" i="4"/>
  <c r="I6" i="4"/>
  <c r="E47" i="5"/>
  <c r="H47" i="5"/>
  <c r="F47" i="5"/>
  <c r="D47" i="5"/>
  <c r="B47" i="5"/>
  <c r="I43" i="5"/>
  <c r="D43" i="5"/>
  <c r="B43" i="5"/>
  <c r="G41" i="5"/>
  <c r="E41" i="5"/>
  <c r="I41" i="5"/>
  <c r="I36" i="5"/>
  <c r="H36" i="5"/>
  <c r="G36" i="5"/>
  <c r="F36" i="5"/>
  <c r="D36" i="5"/>
  <c r="B36" i="5"/>
  <c r="I35" i="5"/>
  <c r="H35" i="5"/>
  <c r="F35" i="5"/>
  <c r="G35" i="5"/>
  <c r="E35" i="5"/>
  <c r="C35" i="5"/>
  <c r="I31" i="5"/>
  <c r="H31" i="5"/>
  <c r="F31" i="5"/>
  <c r="D31" i="5"/>
  <c r="B31" i="5"/>
  <c r="I30" i="5"/>
  <c r="H30" i="5"/>
  <c r="F30" i="5"/>
  <c r="E30" i="5"/>
  <c r="D30" i="5"/>
  <c r="I26" i="5"/>
  <c r="H26" i="5"/>
  <c r="F26" i="5"/>
  <c r="D26" i="5"/>
  <c r="H8" i="5"/>
  <c r="I48" i="3"/>
  <c r="J46" i="3"/>
  <c r="H46" i="3"/>
  <c r="G46" i="3"/>
  <c r="B46" i="3"/>
  <c r="J40" i="3"/>
  <c r="G40" i="3"/>
  <c r="F40" i="3"/>
  <c r="E40" i="3"/>
  <c r="D40" i="3"/>
  <c r="I38" i="3"/>
  <c r="I36" i="3"/>
  <c r="J33" i="3"/>
  <c r="H33" i="3"/>
  <c r="G27" i="3"/>
  <c r="G29" i="3" s="1"/>
  <c r="G35" i="3" s="1"/>
  <c r="F27" i="3"/>
  <c r="E27" i="3"/>
  <c r="E29" i="3" s="1"/>
  <c r="E35" i="3" s="1"/>
  <c r="D27" i="3"/>
  <c r="C27" i="3"/>
  <c r="B27" i="3"/>
  <c r="I26" i="3"/>
  <c r="I25" i="3"/>
  <c r="J27" i="3"/>
  <c r="I24" i="3"/>
  <c r="H24" i="3"/>
  <c r="H27" i="3" s="1"/>
  <c r="H29" i="3" s="1"/>
  <c r="H35" i="3" s="1"/>
  <c r="H41" i="3" s="1"/>
  <c r="K44" i="5" l="1"/>
  <c r="I9" i="4"/>
  <c r="I11" i="4" s="1"/>
  <c r="B29" i="3"/>
  <c r="B35" i="3" s="1"/>
  <c r="C29" i="3"/>
  <c r="C35" i="3" s="1"/>
  <c r="C38" i="31"/>
  <c r="C44" i="31" s="1"/>
  <c r="I30" i="31"/>
  <c r="I32" i="31" s="1"/>
  <c r="I27" i="3"/>
  <c r="K38" i="5"/>
  <c r="L33" i="5"/>
  <c r="L35" i="5" s="1"/>
  <c r="I8" i="5"/>
  <c r="C37" i="4"/>
  <c r="C43" i="4" s="1"/>
  <c r="K40" i="5"/>
  <c r="D43" i="4"/>
  <c r="K49" i="5"/>
  <c r="B29" i="5"/>
  <c r="F29" i="5"/>
  <c r="B47" i="3"/>
  <c r="F49" i="4"/>
  <c r="E43" i="4"/>
  <c r="E49" i="4" s="1"/>
  <c r="E51" i="4" s="1"/>
  <c r="I29" i="4"/>
  <c r="I31" i="4" s="1"/>
  <c r="H29" i="4"/>
  <c r="H49" i="4" s="1"/>
  <c r="J36" i="31"/>
  <c r="J38" i="31" s="1"/>
  <c r="J43" i="31" s="1"/>
  <c r="J44" i="31" s="1"/>
  <c r="J50" i="31" s="1"/>
  <c r="G38" i="31"/>
  <c r="B50" i="31"/>
  <c r="L29" i="5"/>
  <c r="J30" i="5"/>
  <c r="D29" i="5"/>
  <c r="H29" i="5"/>
  <c r="I33" i="3"/>
  <c r="I35" i="4"/>
  <c r="I42" i="4" s="1"/>
  <c r="E38" i="31"/>
  <c r="E44" i="31" s="1"/>
  <c r="E50" i="31" s="1"/>
  <c r="E52" i="31" s="1"/>
  <c r="I36" i="31"/>
  <c r="C29" i="5"/>
  <c r="C31" i="5" s="1"/>
  <c r="C37" i="5" s="1"/>
  <c r="G29" i="5"/>
  <c r="G31" i="5" s="1"/>
  <c r="G37" i="5" s="1"/>
  <c r="G43" i="5" s="1"/>
  <c r="G47" i="5"/>
  <c r="K5" i="5"/>
  <c r="K6" i="5"/>
  <c r="K7" i="5"/>
  <c r="E29" i="5"/>
  <c r="E31" i="5" s="1"/>
  <c r="I29" i="5"/>
  <c r="I37" i="5"/>
  <c r="I47" i="5"/>
  <c r="I48" i="5" s="1"/>
  <c r="I50" i="5" s="1"/>
  <c r="J35" i="3"/>
  <c r="J41" i="3" s="1"/>
  <c r="J47" i="3" s="1"/>
  <c r="G41" i="3"/>
  <c r="G47" i="3" s="1"/>
  <c r="G49" i="3" s="1"/>
  <c r="E41" i="3"/>
  <c r="J37" i="4"/>
  <c r="F44" i="31"/>
  <c r="D38" i="31"/>
  <c r="D50" i="31" s="1"/>
  <c r="D41" i="5"/>
  <c r="H41" i="5"/>
  <c r="G8" i="5"/>
  <c r="D35" i="5"/>
  <c r="D37" i="5" s="1"/>
  <c r="F37" i="5"/>
  <c r="F41" i="5"/>
  <c r="H37" i="5"/>
  <c r="H50" i="31"/>
  <c r="H32" i="31"/>
  <c r="H38" i="31" s="1"/>
  <c r="H44" i="31" s="1"/>
  <c r="B44" i="31"/>
  <c r="G43" i="4"/>
  <c r="G49" i="4"/>
  <c r="G51" i="4" s="1"/>
  <c r="B31" i="4"/>
  <c r="F43" i="4"/>
  <c r="J43" i="4"/>
  <c r="J49" i="4" s="1"/>
  <c r="D49" i="4"/>
  <c r="J35" i="5"/>
  <c r="J26" i="5"/>
  <c r="C41" i="5"/>
  <c r="K26" i="5"/>
  <c r="B35" i="5"/>
  <c r="B37" i="5" s="1"/>
  <c r="K35" i="5"/>
  <c r="C8" i="5"/>
  <c r="F47" i="3"/>
  <c r="F41" i="3"/>
  <c r="D47" i="3"/>
  <c r="D41" i="3"/>
  <c r="H47" i="3"/>
  <c r="L45" i="5" l="1"/>
  <c r="L47" i="5" s="1"/>
  <c r="J48" i="4"/>
  <c r="I29" i="3"/>
  <c r="I35" i="3" s="1"/>
  <c r="E46" i="3"/>
  <c r="E47" i="3" s="1"/>
  <c r="C49" i="31"/>
  <c r="I46" i="31"/>
  <c r="K45" i="5" s="1"/>
  <c r="C13" i="4"/>
  <c r="C10" i="5"/>
  <c r="B52" i="5"/>
  <c r="I37" i="4"/>
  <c r="I38" i="31"/>
  <c r="C43" i="5"/>
  <c r="E37" i="5"/>
  <c r="E43" i="5" s="1"/>
  <c r="E48" i="5" s="1"/>
  <c r="E50" i="5" s="1"/>
  <c r="G44" i="31"/>
  <c r="K8" i="5"/>
  <c r="K31" i="5"/>
  <c r="I43" i="4"/>
  <c r="F50" i="31"/>
  <c r="J29" i="5"/>
  <c r="J31" i="5" s="1"/>
  <c r="J37" i="5" s="1"/>
  <c r="K29" i="5"/>
  <c r="D44" i="31"/>
  <c r="L37" i="5"/>
  <c r="G48" i="5"/>
  <c r="G50" i="5" s="1"/>
  <c r="J41" i="5"/>
  <c r="B41" i="5"/>
  <c r="I49" i="31" l="1"/>
  <c r="K37" i="5"/>
  <c r="I46" i="4"/>
  <c r="C48" i="4"/>
  <c r="C49" i="4" s="1"/>
  <c r="I49" i="4" s="1"/>
  <c r="E49" i="3"/>
  <c r="K10" i="5"/>
  <c r="C12" i="5"/>
  <c r="K12" i="5" s="1"/>
  <c r="C15" i="4"/>
  <c r="I13" i="4"/>
  <c r="I15" i="4" s="1"/>
  <c r="I17" i="4" s="1"/>
  <c r="I19" i="4" s="1"/>
  <c r="I21" i="4" s="1"/>
  <c r="I44" i="31"/>
  <c r="L41" i="5"/>
  <c r="G50" i="31"/>
  <c r="G52" i="31" s="1"/>
  <c r="J43" i="5"/>
  <c r="C14" i="5" l="1"/>
  <c r="C16" i="5" s="1"/>
  <c r="C18" i="5" s="1"/>
  <c r="C20" i="5" s="1"/>
  <c r="C17" i="4"/>
  <c r="C19" i="4" s="1"/>
  <c r="C21" i="4" s="1"/>
  <c r="I48" i="4"/>
  <c r="K46" i="5"/>
  <c r="C51" i="4"/>
  <c r="I51" i="4" s="1"/>
  <c r="C41" i="3"/>
  <c r="J47" i="5"/>
  <c r="J48" i="5" s="1"/>
  <c r="K39" i="5"/>
  <c r="K41" i="5" s="1"/>
  <c r="K43" i="5" s="1"/>
  <c r="I40" i="3"/>
  <c r="I41" i="3" s="1"/>
  <c r="L43" i="5"/>
  <c r="C50" i="31"/>
  <c r="K14" i="5" l="1"/>
  <c r="K16" i="5" s="1"/>
  <c r="K18" i="5" s="1"/>
  <c r="K20" i="5" s="1"/>
  <c r="L48" i="5"/>
  <c r="L50" i="5" s="1"/>
  <c r="C47" i="5"/>
  <c r="C48" i="5" s="1"/>
  <c r="C50" i="5" s="1"/>
  <c r="K50" i="5" s="1"/>
  <c r="I46" i="3"/>
  <c r="C46" i="3"/>
  <c r="I50" i="31"/>
  <c r="C52" i="31"/>
  <c r="I52" i="31" s="1"/>
  <c r="I47" i="3" l="1"/>
  <c r="I49" i="3" s="1"/>
  <c r="K47" i="5"/>
  <c r="K48" i="5" s="1"/>
  <c r="C47" i="3"/>
  <c r="C49" i="3" s="1"/>
  <c r="F24" i="42" l="1"/>
  <c r="F21" i="42"/>
  <c r="F16" i="42"/>
  <c r="F25" i="42" l="1"/>
</calcChain>
</file>

<file path=xl/sharedStrings.xml><?xml version="1.0" encoding="utf-8"?>
<sst xmlns="http://schemas.openxmlformats.org/spreadsheetml/2006/main" count="523" uniqueCount="138">
  <si>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</si>
  <si>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</si>
  <si>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</si>
  <si>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</si>
  <si>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</si>
  <si>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</si>
  <si>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</si>
  <si>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</si>
  <si>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</si>
  <si>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</si>
  <si>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</si>
  <si>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</si>
  <si>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</si>
  <si>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</si>
  <si>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</si>
  <si>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</si>
  <si>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</si>
  <si>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</si>
  <si>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</si>
  <si>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</si>
  <si>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</si>
  <si>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</si>
  <si>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</si>
  <si>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</si>
  <si>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</si>
  <si>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</si>
  <si>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</si>
  <si>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</si>
  <si>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</si>
  <si>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</si>
  <si>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</si>
  <si>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</si>
  <si>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</si>
  <si>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</si>
  <si>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</si>
  <si>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</si>
  <si>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</si>
  <si>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</si>
  <si>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</si>
  <si>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</si>
  <si>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</si>
  <si>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</si>
  <si>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</si>
  <si>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</si>
  <si>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</si>
  <si>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</si>
  <si>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</si>
  <si>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</si>
  <si>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 xml:space="preserve">DPA </t>
  </si>
  <si>
    <t>Dr . Antoaneta PETRA</t>
  </si>
  <si>
    <t>REG trim III</t>
  </si>
  <si>
    <t>REG TRIM II</t>
  </si>
  <si>
    <t xml:space="preserve">DIFERENTA 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</si>
  <si>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</si>
  <si>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</si>
  <si>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</si>
  <si>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</si>
  <si>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</si>
  <si>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</si>
  <si>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</si>
  <si>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</si>
  <si>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</si>
  <si>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</si>
  <si>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</si>
  <si>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</si>
  <si>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Influente +/-</t>
  </si>
  <si>
    <t>TOTAL REALIZAT  AN 2019</t>
  </si>
  <si>
    <t>6=4+5</t>
  </si>
  <si>
    <t>SC NEFROLAB Caracal</t>
  </si>
  <si>
    <t>Total centru public</t>
  </si>
  <si>
    <t>Total centru privat</t>
  </si>
  <si>
    <t>IUN -DEC 2020</t>
  </si>
  <si>
    <t>IUN- DEC 2020</t>
  </si>
  <si>
    <t>IUNIE -DECEMBRIE 2020</t>
  </si>
  <si>
    <t xml:space="preserve">SUPLIMENTAR 9 SEDINTE </t>
  </si>
  <si>
    <t xml:space="preserve">SUPLIMENTAR  9 SEDINTE </t>
  </si>
  <si>
    <t>TOTAL AN 2020</t>
  </si>
  <si>
    <t>SUPLIMENTAR  9 SEDINTE</t>
  </si>
  <si>
    <t>DIMINUARE</t>
  </si>
  <si>
    <t xml:space="preserve">SUPLIMENTAR 14 SEDINTE </t>
  </si>
  <si>
    <t xml:space="preserve">DIMINUARE </t>
  </si>
  <si>
    <t>SUPLIMENTAR 14 SEDINTE</t>
  </si>
  <si>
    <t xml:space="preserve">SUPLIMENTARE 14 SEDINTE </t>
  </si>
  <si>
    <t xml:space="preserve">SUPLIMENTAR 7  SEDINTE </t>
  </si>
  <si>
    <t xml:space="preserve">SUPLIMENTAR 7 SEDINTE </t>
  </si>
  <si>
    <t>SUPLIMENTAR 9 SEDINTE</t>
  </si>
  <si>
    <t>adreselor  CNAS nr. P 11.391/30.12.2020 si P 11.367/30.12.2020, inregistrate la CAS Olt sub nr. 34.179/31.12.2020 si  nr  34.184/31.12.2020</t>
  </si>
  <si>
    <t>efectuate  în regim ambulatoriu în luna ianuarie 2021</t>
  </si>
  <si>
    <t>Nr. pacienţi contractați ianuarie 2021</t>
  </si>
  <si>
    <t>Nr. ședințe</t>
  </si>
  <si>
    <t>pentru servicii medicale de hemodializă şi dializă peritoneală efectuate  în regim ambulatoriu în luna ianuarie  2021</t>
  </si>
  <si>
    <t>conform adresa CNAS nr. P 11.391/30.12.2020</t>
  </si>
  <si>
    <t>CASA DE ASIGURARI DE SANATATE OLT</t>
  </si>
  <si>
    <t>DIRECTIA MEDIC - SEF</t>
  </si>
  <si>
    <t>COMPARTIMENT PROGRAME DE SANATATE</t>
  </si>
  <si>
    <t xml:space="preserve">Situaţia repartitiei creditelor bugetare </t>
  </si>
  <si>
    <t>Intocmit,</t>
  </si>
  <si>
    <t>Ec. Daniela TALEVICI</t>
  </si>
  <si>
    <t>Credite bugetare ianuarie 2021</t>
  </si>
  <si>
    <t>efectuate  în regim ambulatoriu în luna februarie 2021</t>
  </si>
  <si>
    <t>Nr. ședințe ianuarie- februarie  2021</t>
  </si>
  <si>
    <t>Sumă contractată ianuarie- februarie  2021</t>
  </si>
  <si>
    <t>Nr. ședințe ianuarie 2021</t>
  </si>
  <si>
    <t>Sumă contractată ianuarie 2021</t>
  </si>
  <si>
    <t xml:space="preserve">Nr. pacienţi contractați </t>
  </si>
  <si>
    <t>pentru servicii medicale de hemodializă şi dializă peritoneală efectuate  în regim ambulatoriu în luna februarie  2021</t>
  </si>
  <si>
    <t>Credite bugetare ian -feb 2021</t>
  </si>
  <si>
    <t>Influente+/-</t>
  </si>
  <si>
    <t xml:space="preserve">Situaţie repartizare  creditelor bugetare </t>
  </si>
  <si>
    <t>conform adresei CNAS nr. P 680/01.02.2021 inregistrata la CAS Olt sub nr. 2.800/01.02.2021</t>
  </si>
  <si>
    <t>adreselor  CNAS nr. P 608/29.01.2021 si P 680/01.02.2021, inregistrate la CAS Olt sub nr. 2.969/01.02.2021 si  nr  2.800/01.02.2021</t>
  </si>
  <si>
    <t>efectuate  în regim ambulatoriu pentru luna martie 2021</t>
  </si>
  <si>
    <t>Nr. ședințe ianuarie- martie 2021</t>
  </si>
  <si>
    <t>Sumă contractată ianuarie-februiarie  2021</t>
  </si>
  <si>
    <t>Sumă contractată ianuarie- martie  2021</t>
  </si>
  <si>
    <t>adreselor  CNAS nr. P 1.538/01.03.2021 si P 1.537/01.03.2021, inregistrate la CAS Olt sub nr. 5.880/01.03.2021 si  nr  5.821/01.03.2021</t>
  </si>
  <si>
    <t>Credite bugetare ianuarie  - februarie 2021</t>
  </si>
  <si>
    <t>Credite bugetare ian -mar 2021</t>
  </si>
  <si>
    <t>pentru servicii medicale de hemodializă şi dializă peritoneală efectuate  în regim ambulatoriu în luna martie 2021</t>
  </si>
  <si>
    <t>conform adresei CNAS nr. P 1.538/01.03.2021 inregistrata la CAS Olt sub nr. 5.880/01.03.2021</t>
  </si>
  <si>
    <t>PLATI 2021</t>
  </si>
  <si>
    <t xml:space="preserve"> </t>
  </si>
  <si>
    <t>efectuate  în regim ambulatoriu pentru perioada aprilie - mai 2021</t>
  </si>
  <si>
    <t>adreselor  CNAS nr. DG 1.006/31.03.2021 si P 3.331/30.03.2021, inregistrate la CAS Olt sub nr. 10.050/31.03.2021 si  nr  9.733/31.03.2021</t>
  </si>
  <si>
    <t>Nr. ședințe ianuarie- maI 2021</t>
  </si>
  <si>
    <t>Sumă contractată ianuarie- mai 2021</t>
  </si>
  <si>
    <t>pentru servicii medicale de hemodializă şi dializă peritoneală efectuate  în regim ambulatoriu în perioada aprile -mai  2021</t>
  </si>
  <si>
    <t>conform adresei CNAS nr. DG 1.006/31.03.2021 inregistrata la CAS Olt sub nr. 10.050/31.03.2021</t>
  </si>
  <si>
    <t>Credite bugetare ianuarie  - martie 2021</t>
  </si>
  <si>
    <t>Credite bugetare ian -mai 2021</t>
  </si>
  <si>
    <t xml:space="preserve">aprilie -mai </t>
  </si>
  <si>
    <t>FINANŢARE DIALIZĂ 2021</t>
  </si>
  <si>
    <t>TRIM I 2021</t>
  </si>
  <si>
    <t>aprilie -mai 2021</t>
  </si>
  <si>
    <t>aprile - mai 2021</t>
  </si>
  <si>
    <t>APRILIE-MAI</t>
  </si>
  <si>
    <t>TOTAL REALIZAT  AN 2021</t>
  </si>
  <si>
    <t>TOTAL CONTRACT 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</si>
</sst>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38" fillId="0" borderId="0"/>
  </cellStyleXfs>
  <cellXfs count="452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4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30" fillId="0" borderId="0" xfId="0" applyNumberFormat="1" applyFont="1"/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0" fontId="14" fillId="0" borderId="0" xfId="0" applyFont="1"/>
    <xf numFmtId="4" fontId="14" fillId="0" borderId="0" xfId="0" applyNumberFormat="1" applyFont="1"/>
    <xf numFmtId="0" fontId="32" fillId="0" borderId="12" xfId="0" applyFont="1" applyBorder="1"/>
    <xf numFmtId="0" fontId="33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4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4" fontId="10" fillId="0" borderId="30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19" fillId="0" borderId="28" xfId="0" applyNumberFormat="1" applyFont="1" applyBorder="1" applyAlignment="1">
      <alignment horizontal="center"/>
    </xf>
    <xf numFmtId="4" fontId="21" fillId="0" borderId="0" xfId="0" applyNumberFormat="1" applyFont="1" applyFill="1"/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9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 applyAlignment="1"/>
    <xf numFmtId="4" fontId="35" fillId="0" borderId="0" xfId="0" applyNumberFormat="1" applyFont="1" applyAlignment="1">
      <alignment horizontal="center"/>
    </xf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7" fillId="0" borderId="13" xfId="0" applyNumberFormat="1" applyFont="1" applyBorder="1" applyAlignment="1"/>
    <xf numFmtId="4" fontId="21" fillId="0" borderId="13" xfId="0" applyNumberFormat="1" applyFont="1" applyBorder="1" applyAlignment="1"/>
    <xf numFmtId="4" fontId="4" fillId="0" borderId="16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2" fillId="0" borderId="0" xfId="0" applyNumberFormat="1" applyFont="1" applyAlignment="1"/>
    <xf numFmtId="4" fontId="30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13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4" fillId="0" borderId="34" xfId="0" applyNumberFormat="1" applyFont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2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32" fillId="3" borderId="27" xfId="0" applyNumberFormat="1" applyFont="1" applyFill="1" applyBorder="1" applyAlignment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4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4" fillId="0" borderId="0" xfId="0" applyNumberFormat="1" applyFont="1" applyAlignment="1"/>
    <xf numFmtId="4" fontId="25" fillId="0" borderId="26" xfId="1" applyNumberFormat="1" applyFont="1" applyBorder="1" applyAlignment="1">
      <alignment horizontal="center"/>
    </xf>
    <xf numFmtId="4" fontId="37" fillId="0" borderId="26" xfId="1" applyNumberFormat="1" applyFont="1" applyBorder="1" applyAlignment="1">
      <alignment horizontal="center"/>
    </xf>
    <xf numFmtId="0" fontId="39" fillId="3" borderId="12" xfId="0" applyFont="1" applyFill="1" applyBorder="1"/>
    <xf numFmtId="4" fontId="39" fillId="3" borderId="13" xfId="0" applyNumberFormat="1" applyFont="1" applyFill="1" applyBorder="1" applyAlignment="1">
      <alignment horizontal="center"/>
    </xf>
    <xf numFmtId="0" fontId="39" fillId="4" borderId="0" xfId="0" applyFont="1" applyFill="1"/>
    <xf numFmtId="0" fontId="0" fillId="4" borderId="0" xfId="0" applyFill="1"/>
    <xf numFmtId="4" fontId="0" fillId="0" borderId="0" xfId="0" applyNumberFormat="1" applyBorder="1" applyAlignment="1">
      <alignment horizontal="center"/>
    </xf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3" fontId="3" fillId="0" borderId="13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/>
    </xf>
    <xf numFmtId="0" fontId="21" fillId="4" borderId="0" xfId="0" applyFont="1" applyFill="1"/>
    <xf numFmtId="4" fontId="30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4" fontId="29" fillId="0" borderId="0" xfId="0" applyNumberFormat="1" applyFont="1" applyBorder="1" applyAlignment="1"/>
    <xf numFmtId="4" fontId="9" fillId="0" borderId="0" xfId="0" applyNumberFormat="1" applyFont="1" applyAlignment="1"/>
    <xf numFmtId="4" fontId="40" fillId="0" borderId="0" xfId="0" applyNumberFormat="1" applyFont="1" applyAlignment="1"/>
    <xf numFmtId="4" fontId="29" fillId="0" borderId="0" xfId="0" applyNumberFormat="1" applyFont="1" applyAlignment="1"/>
    <xf numFmtId="0" fontId="26" fillId="0" borderId="12" xfId="0" applyFont="1" applyBorder="1"/>
    <xf numFmtId="4" fontId="26" fillId="0" borderId="13" xfId="0" applyNumberFormat="1" applyFont="1" applyBorder="1" applyAlignment="1"/>
    <xf numFmtId="4" fontId="20" fillId="2" borderId="43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6" fillId="2" borderId="43" xfId="0" applyNumberFormat="1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28" fillId="2" borderId="43" xfId="0" applyNumberFormat="1" applyFont="1" applyFill="1" applyBorder="1" applyAlignment="1">
      <alignment horizontal="center"/>
    </xf>
    <xf numFmtId="4" fontId="4" fillId="3" borderId="43" xfId="0" applyNumberFormat="1" applyFont="1" applyFill="1" applyBorder="1" applyAlignment="1">
      <alignment horizontal="center"/>
    </xf>
    <xf numFmtId="4" fontId="32" fillId="3" borderId="43" xfId="0" applyNumberFormat="1" applyFont="1" applyFill="1" applyBorder="1" applyAlignment="1">
      <alignment horizontal="center"/>
    </xf>
    <xf numFmtId="4" fontId="16" fillId="2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/>
    <xf numFmtId="4" fontId="4" fillId="2" borderId="43" xfId="0" applyNumberFormat="1" applyFont="1" applyFill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40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41" fillId="0" borderId="0" xfId="0" applyNumberFormat="1" applyFont="1"/>
    <xf numFmtId="4" fontId="4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4" fontId="6" fillId="3" borderId="43" xfId="0" applyNumberFormat="1" applyFont="1" applyFill="1" applyBorder="1" applyAlignment="1">
      <alignment horizontal="center"/>
    </xf>
    <xf numFmtId="4" fontId="42" fillId="3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6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6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6" xfId="0" applyNumberFormat="1" applyFont="1" applyFill="1" applyBorder="1" applyAlignment="1">
      <alignment horizontal="center"/>
    </xf>
    <xf numFmtId="4" fontId="19" fillId="3" borderId="46" xfId="0" applyNumberFormat="1" applyFont="1" applyFill="1" applyBorder="1" applyAlignment="1">
      <alignment horizontal="center"/>
    </xf>
    <xf numFmtId="4" fontId="36" fillId="2" borderId="46" xfId="0" applyNumberFormat="1" applyFont="1" applyFill="1" applyBorder="1" applyAlignment="1">
      <alignment horizontal="center"/>
    </xf>
    <xf numFmtId="4" fontId="32" fillId="2" borderId="46" xfId="0" applyNumberFormat="1" applyFont="1" applyFill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6" xfId="0" applyNumberFormat="1" applyFont="1" applyFill="1" applyBorder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4" fontId="4" fillId="0" borderId="17" xfId="0" applyNumberFormat="1" applyFont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6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32" fillId="0" borderId="13" xfId="0" applyNumberFormat="1" applyFont="1" applyBorder="1" applyAlignment="1"/>
    <xf numFmtId="4" fontId="6" fillId="0" borderId="0" xfId="0" applyNumberFormat="1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4" fontId="0" fillId="4" borderId="0" xfId="0" applyNumberFormat="1" applyFill="1"/>
    <xf numFmtId="0" fontId="43" fillId="0" borderId="12" xfId="0" applyFont="1" applyBorder="1"/>
    <xf numFmtId="4" fontId="43" fillId="0" borderId="13" xfId="0" applyNumberFormat="1" applyFont="1" applyBorder="1" applyAlignment="1">
      <alignment horizontal="center"/>
    </xf>
    <xf numFmtId="4" fontId="42" fillId="0" borderId="13" xfId="0" applyNumberFormat="1" applyFont="1" applyBorder="1" applyAlignment="1">
      <alignment horizontal="center"/>
    </xf>
    <xf numFmtId="4" fontId="42" fillId="0" borderId="27" xfId="0" applyNumberFormat="1" applyFont="1" applyBorder="1" applyAlignment="1">
      <alignment horizontal="center"/>
    </xf>
    <xf numFmtId="4" fontId="42" fillId="2" borderId="43" xfId="0" applyNumberFormat="1" applyFont="1" applyFill="1" applyBorder="1" applyAlignment="1">
      <alignment horizontal="center"/>
    </xf>
    <xf numFmtId="0" fontId="43" fillId="0" borderId="0" xfId="0" applyFont="1"/>
    <xf numFmtId="0" fontId="1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4" fillId="0" borderId="14" xfId="0" applyNumberFormat="1" applyFont="1" applyBorder="1" applyAlignment="1">
      <alignment horizontal="center" vertical="center"/>
    </xf>
    <xf numFmtId="4" fontId="45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0" fontId="0" fillId="0" borderId="0" xfId="0" applyFont="1"/>
    <xf numFmtId="4" fontId="2" fillId="2" borderId="43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11" fillId="0" borderId="16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1" fontId="12" fillId="0" borderId="19" xfId="0" applyNumberFormat="1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49" fillId="0" borderId="9" xfId="0" applyFont="1" applyBorder="1" applyAlignment="1">
      <alignment horizontal="center"/>
    </xf>
    <xf numFmtId="1" fontId="50" fillId="0" borderId="10" xfId="0" applyNumberFormat="1" applyFont="1" applyBorder="1" applyAlignment="1">
      <alignment horizontal="left" vertical="center"/>
    </xf>
    <xf numFmtId="3" fontId="50" fillId="0" borderId="10" xfId="0" applyNumberFormat="1" applyFont="1" applyBorder="1" applyAlignment="1">
      <alignment horizontal="center" vertical="center"/>
    </xf>
    <xf numFmtId="4" fontId="50" fillId="0" borderId="11" xfId="0" applyNumberFormat="1" applyFont="1" applyBorder="1" applyAlignment="1">
      <alignment horizontal="center" vertical="center"/>
    </xf>
    <xf numFmtId="0" fontId="50" fillId="0" borderId="18" xfId="0" applyFont="1" applyBorder="1" applyAlignment="1">
      <alignment horizontal="center"/>
    </xf>
    <xf numFmtId="1" fontId="50" fillId="0" borderId="19" xfId="0" applyNumberFormat="1" applyFont="1" applyBorder="1" applyAlignment="1">
      <alignment horizontal="left" vertical="center"/>
    </xf>
    <xf numFmtId="3" fontId="50" fillId="0" borderId="19" xfId="0" applyNumberFormat="1" applyFont="1" applyBorder="1" applyAlignment="1">
      <alignment horizontal="center" vertical="center"/>
    </xf>
    <xf numFmtId="4" fontId="50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4" fontId="32" fillId="3" borderId="4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/>
    <xf numFmtId="0" fontId="4" fillId="0" borderId="3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2" xfId="0" applyFont="1" applyBorder="1"/>
    <xf numFmtId="3" fontId="3" fillId="0" borderId="2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8" fillId="0" borderId="16" xfId="0" applyNumberFormat="1" applyFont="1" applyBorder="1" applyAlignment="1">
      <alignment horizontal="left" vertical="center"/>
    </xf>
    <xf numFmtId="3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29" fillId="0" borderId="16" xfId="0" applyNumberFormat="1" applyFont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" fontId="11" fillId="0" borderId="6" xfId="0" applyNumberFormat="1" applyFont="1" applyBorder="1" applyAlignment="1">
      <alignment horizontal="left" vertical="center"/>
    </xf>
    <xf numFmtId="3" fontId="11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30" fillId="0" borderId="6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3" fontId="3" fillId="0" borderId="49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3" fontId="3" fillId="0" borderId="47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8" fillId="0" borderId="22" xfId="0" applyNumberFormat="1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 vertical="center"/>
    </xf>
    <xf numFmtId="3" fontId="12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left" vertical="center"/>
    </xf>
    <xf numFmtId="3" fontId="11" fillId="0" borderId="47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0" fontId="0" fillId="0" borderId="51" xfId="0" applyBorder="1"/>
    <xf numFmtId="3" fontId="11" fillId="0" borderId="5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" fontId="0" fillId="0" borderId="47" xfId="0" applyNumberFormat="1" applyBorder="1" applyAlignment="1">
      <alignment horizontal="center"/>
    </xf>
    <xf numFmtId="4" fontId="46" fillId="0" borderId="6" xfId="0" applyNumberFormat="1" applyFont="1" applyBorder="1" applyAlignment="1">
      <alignment horizontal="center"/>
    </xf>
    <xf numFmtId="4" fontId="46" fillId="0" borderId="22" xfId="0" applyNumberFormat="1" applyFont="1" applyBorder="1" applyAlignment="1">
      <alignment horizontal="center"/>
    </xf>
    <xf numFmtId="4" fontId="46" fillId="0" borderId="16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" fontId="51" fillId="0" borderId="20" xfId="0" applyNumberFormat="1" applyFont="1" applyBorder="1" applyAlignment="1">
      <alignment horizontal="center"/>
    </xf>
    <xf numFmtId="4" fontId="52" fillId="0" borderId="34" xfId="0" applyNumberFormat="1" applyFont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/>
    </xf>
    <xf numFmtId="4" fontId="52" fillId="0" borderId="24" xfId="0" applyNumberFormat="1" applyFont="1" applyBorder="1" applyAlignment="1">
      <alignment horizontal="center" vertical="center"/>
    </xf>
    <xf numFmtId="4" fontId="51" fillId="0" borderId="22" xfId="0" applyNumberFormat="1" applyFont="1" applyBorder="1" applyAlignment="1">
      <alignment horizontal="center"/>
    </xf>
    <xf numFmtId="4" fontId="51" fillId="0" borderId="23" xfId="0" applyNumberFormat="1" applyFont="1" applyBorder="1" applyAlignment="1">
      <alignment horizontal="center"/>
    </xf>
    <xf numFmtId="4" fontId="46" fillId="0" borderId="8" xfId="0" applyNumberFormat="1" applyFont="1" applyBorder="1" applyAlignment="1">
      <alignment horizontal="center"/>
    </xf>
    <xf numFmtId="4" fontId="46" fillId="0" borderId="17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 wrapText="1"/>
    </xf>
    <xf numFmtId="4" fontId="51" fillId="0" borderId="6" xfId="0" applyNumberFormat="1" applyFont="1" applyBorder="1" applyAlignment="1">
      <alignment horizontal="center"/>
    </xf>
    <xf numFmtId="4" fontId="51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21" fillId="3" borderId="0" xfId="0" applyNumberFormat="1" applyFont="1" applyFill="1" applyAlignment="1">
      <alignment horizontal="center"/>
    </xf>
    <xf numFmtId="4" fontId="19" fillId="0" borderId="27" xfId="0" applyNumberFormat="1" applyFont="1" applyBorder="1" applyAlignment="1">
      <alignment horizontal="center"/>
    </xf>
    <xf numFmtId="4" fontId="27" fillId="3" borderId="27" xfId="0" applyNumberFormat="1" applyFont="1" applyFill="1" applyBorder="1" applyAlignment="1">
      <alignment horizontal="center"/>
    </xf>
    <xf numFmtId="4" fontId="4" fillId="3" borderId="27" xfId="0" applyNumberFormat="1" applyFont="1" applyFill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4" fontId="32" fillId="2" borderId="43" xfId="0" applyNumberFormat="1" applyFont="1" applyFill="1" applyBorder="1" applyAlignment="1">
      <alignment horizontal="center"/>
    </xf>
    <xf numFmtId="4" fontId="19" fillId="3" borderId="43" xfId="0" applyNumberFormat="1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DIALIZA%202020/SAIT%20CAS/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  <row r="35">
          <cell r="G35">
            <v>0</v>
          </cell>
        </row>
      </sheetData>
      <sheetData sheetId="5">
        <row r="6">
          <cell r="C6">
            <v>451360</v>
          </cell>
        </row>
        <row r="13">
          <cell r="D13">
            <v>0</v>
          </cell>
          <cell r="F13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</row>
        <row r="22">
          <cell r="D22">
            <v>0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D30">
            <v>0</v>
          </cell>
        </row>
      </sheetData>
      <sheetData sheetId="6">
        <row r="4">
          <cell r="C4">
            <v>245024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5">
          <cell r="F15">
            <v>0</v>
          </cell>
          <cell r="G15">
            <v>0</v>
          </cell>
        </row>
        <row r="16">
          <cell r="B16">
            <v>82336</v>
          </cell>
          <cell r="F16">
            <v>0</v>
          </cell>
          <cell r="G16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7"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D28">
            <v>0</v>
          </cell>
          <cell r="G28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13" sqref="F13"/>
    </sheetView>
  </sheetViews>
  <sheetFormatPr defaultRowHeight="15" x14ac:dyDescent="0.25"/>
  <cols>
    <col min="1" max="1" width="8" customWidth="1"/>
    <col min="2" max="2" width="5.5703125" customWidth="1"/>
    <col min="3" max="3" width="35.42578125" style="341" customWidth="1"/>
    <col min="4" max="4" width="13.5703125" style="341" customWidth="1"/>
    <col min="5" max="5" width="12.140625" style="341" customWidth="1"/>
    <col min="6" max="6" width="15.42578125" style="342" customWidth="1"/>
    <col min="7" max="7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1" t="s">
        <v>0</v>
      </c>
      <c r="C1"/>
      <c r="D1" s="1"/>
      <c r="E1" s="1"/>
      <c r="F1" s="72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27" t="s">
        <v>1</v>
      </c>
      <c r="B6" s="427"/>
      <c r="C6" s="427"/>
      <c r="D6" s="427"/>
      <c r="E6" s="427"/>
      <c r="F6" s="427"/>
    </row>
    <row r="7" spans="1:10" x14ac:dyDescent="0.25">
      <c r="B7" s="428" t="s">
        <v>87</v>
      </c>
      <c r="C7" s="428"/>
      <c r="D7" s="428"/>
      <c r="E7" s="428"/>
      <c r="F7" s="428"/>
    </row>
    <row r="8" spans="1:10" s="58" customFormat="1" x14ac:dyDescent="0.25">
      <c r="A8" s="429" t="s">
        <v>86</v>
      </c>
      <c r="B8" s="429"/>
      <c r="C8" s="429"/>
      <c r="D8" s="429"/>
      <c r="E8" s="429"/>
      <c r="F8" s="429"/>
      <c r="G8" s="429"/>
      <c r="H8" s="429"/>
      <c r="I8" s="429"/>
      <c r="J8" s="429"/>
    </row>
    <row r="9" spans="1:10" ht="15.75" thickBot="1" x14ac:dyDescent="0.3">
      <c r="B9" s="4"/>
      <c r="C9" s="5"/>
    </row>
    <row r="10" spans="1:10" ht="38.25" customHeight="1" thickBot="1" x14ac:dyDescent="0.3">
      <c r="B10" s="109" t="s">
        <v>2</v>
      </c>
      <c r="C10" s="114" t="s">
        <v>3</v>
      </c>
      <c r="D10" s="107" t="s">
        <v>88</v>
      </c>
      <c r="E10" s="108" t="s">
        <v>102</v>
      </c>
      <c r="F10" s="195" t="s">
        <v>103</v>
      </c>
    </row>
    <row r="11" spans="1:10" s="3" customFormat="1" ht="12" thickBot="1" x14ac:dyDescent="0.25">
      <c r="B11" s="110">
        <v>0</v>
      </c>
      <c r="C11" s="115">
        <v>1</v>
      </c>
      <c r="D11" s="69">
        <v>2</v>
      </c>
      <c r="E11" s="70">
        <v>3</v>
      </c>
      <c r="F11" s="73">
        <v>4</v>
      </c>
    </row>
    <row r="12" spans="1:10" s="3" customFormat="1" ht="12.75" x14ac:dyDescent="0.2">
      <c r="B12" s="111" t="s">
        <v>4</v>
      </c>
      <c r="C12" s="116" t="s">
        <v>5</v>
      </c>
      <c r="D12" s="200"/>
      <c r="E12" s="6"/>
      <c r="F12" s="18"/>
    </row>
    <row r="13" spans="1:10" x14ac:dyDescent="0.25">
      <c r="B13" s="112"/>
      <c r="C13" s="117" t="s">
        <v>6</v>
      </c>
      <c r="D13" s="8">
        <v>31</v>
      </c>
      <c r="E13" s="8">
        <v>403</v>
      </c>
      <c r="F13" s="19">
        <f>E13*561</f>
        <v>226083</v>
      </c>
    </row>
    <row r="14" spans="1:10" x14ac:dyDescent="0.25">
      <c r="B14" s="112"/>
      <c r="C14" s="117" t="s">
        <v>7</v>
      </c>
      <c r="D14" s="8">
        <v>3</v>
      </c>
      <c r="E14" s="8">
        <v>3</v>
      </c>
      <c r="F14" s="19">
        <f>E14*4832-146</f>
        <v>14350</v>
      </c>
      <c r="G14" s="9"/>
    </row>
    <row r="15" spans="1:10" x14ac:dyDescent="0.25">
      <c r="B15" s="112"/>
      <c r="C15" s="117" t="s">
        <v>8</v>
      </c>
      <c r="D15" s="8">
        <f>1-1</f>
        <v>0</v>
      </c>
      <c r="E15" s="8">
        <v>0</v>
      </c>
      <c r="F15" s="19">
        <v>0</v>
      </c>
    </row>
    <row r="16" spans="1:10" s="12" customFormat="1" x14ac:dyDescent="0.25">
      <c r="B16" s="120"/>
      <c r="C16" s="121" t="s">
        <v>9</v>
      </c>
      <c r="D16" s="124">
        <f>SUM(D13:D15)</f>
        <v>34</v>
      </c>
      <c r="E16" s="10" t="s">
        <v>14</v>
      </c>
      <c r="F16" s="293">
        <f>SUM(F13:F15)</f>
        <v>240433</v>
      </c>
      <c r="G16" s="11"/>
    </row>
    <row r="17" spans="2:8" x14ac:dyDescent="0.25">
      <c r="B17" s="7" t="s">
        <v>10</v>
      </c>
      <c r="C17" s="122" t="s">
        <v>11</v>
      </c>
      <c r="D17" s="8"/>
      <c r="E17" s="8"/>
      <c r="F17" s="291"/>
    </row>
    <row r="18" spans="2:8" x14ac:dyDescent="0.25">
      <c r="B18" s="7"/>
      <c r="C18" s="74" t="s">
        <v>6</v>
      </c>
      <c r="D18" s="13">
        <v>76</v>
      </c>
      <c r="E18" s="189">
        <v>988</v>
      </c>
      <c r="F18" s="294">
        <f>E18*561</f>
        <v>554268</v>
      </c>
    </row>
    <row r="19" spans="2:8" x14ac:dyDescent="0.25">
      <c r="B19" s="7"/>
      <c r="C19" s="74" t="s">
        <v>7</v>
      </c>
      <c r="D19" s="13">
        <v>4</v>
      </c>
      <c r="E19" s="189">
        <v>4</v>
      </c>
      <c r="F19" s="19">
        <f>E19*4832</f>
        <v>19328</v>
      </c>
    </row>
    <row r="20" spans="2:8" x14ac:dyDescent="0.25">
      <c r="B20" s="7"/>
      <c r="C20" s="74" t="s">
        <v>12</v>
      </c>
      <c r="D20" s="13">
        <f>4+1</f>
        <v>5</v>
      </c>
      <c r="E20" s="189">
        <v>65</v>
      </c>
      <c r="F20" s="19">
        <f>E20*636</f>
        <v>41340</v>
      </c>
    </row>
    <row r="21" spans="2:8" s="12" customFormat="1" x14ac:dyDescent="0.25">
      <c r="B21" s="126"/>
      <c r="C21" s="123" t="s">
        <v>9</v>
      </c>
      <c r="D21" s="124">
        <f>SUM(D18:D20)</f>
        <v>85</v>
      </c>
      <c r="E21" s="124" t="s">
        <v>14</v>
      </c>
      <c r="F21" s="197">
        <f>SUM(F18:F20)</f>
        <v>614936</v>
      </c>
    </row>
    <row r="22" spans="2:8" s="12" customFormat="1" x14ac:dyDescent="0.25">
      <c r="B22" s="126" t="s">
        <v>62</v>
      </c>
      <c r="C22" s="123" t="s">
        <v>61</v>
      </c>
      <c r="D22" s="124"/>
      <c r="E22" s="124"/>
      <c r="F22" s="292"/>
    </row>
    <row r="23" spans="2:8" s="12" customFormat="1" x14ac:dyDescent="0.25">
      <c r="B23" s="127"/>
      <c r="C23" s="74" t="s">
        <v>6</v>
      </c>
      <c r="D23" s="8">
        <v>67</v>
      </c>
      <c r="E23" s="8">
        <v>871</v>
      </c>
      <c r="F23" s="196">
        <f>E23*561</f>
        <v>488631</v>
      </c>
    </row>
    <row r="24" spans="2:8" s="12" customFormat="1" ht="15.75" thickBot="1" x14ac:dyDescent="0.3">
      <c r="B24" s="128"/>
      <c r="C24" s="75" t="s">
        <v>9</v>
      </c>
      <c r="D24" s="124">
        <f>SUM(D23)</f>
        <v>67</v>
      </c>
      <c r="E24" s="295"/>
      <c r="F24" s="297">
        <f>SUM(F23)</f>
        <v>488631</v>
      </c>
    </row>
    <row r="25" spans="2:8" s="15" customFormat="1" ht="15.75" thickBot="1" x14ac:dyDescent="0.25">
      <c r="B25" s="113"/>
      <c r="C25" s="118" t="s">
        <v>13</v>
      </c>
      <c r="D25" s="201">
        <f>D16+D21+D24</f>
        <v>186</v>
      </c>
      <c r="E25" s="296" t="s">
        <v>14</v>
      </c>
      <c r="F25" s="298">
        <f>F16+F21+F24</f>
        <v>1344000</v>
      </c>
    </row>
    <row r="26" spans="2:8" x14ac:dyDescent="0.25">
      <c r="B26" s="16"/>
      <c r="C26" s="17"/>
    </row>
    <row r="27" spans="2:8" x14ac:dyDescent="0.25">
      <c r="D27" s="129"/>
      <c r="F27" s="92"/>
    </row>
    <row r="28" spans="2:8" x14ac:dyDescent="0.25">
      <c r="C28" s="51" t="s">
        <v>45</v>
      </c>
      <c r="F28" s="341"/>
      <c r="G28" s="57"/>
      <c r="H28" s="341" t="s">
        <v>44</v>
      </c>
    </row>
    <row r="29" spans="2:8" x14ac:dyDescent="0.25">
      <c r="C29" s="341" t="s">
        <v>49</v>
      </c>
      <c r="F29" s="341"/>
      <c r="G29" s="57"/>
      <c r="H29" s="20" t="s">
        <v>46</v>
      </c>
    </row>
    <row r="30" spans="2:8" x14ac:dyDescent="0.25">
      <c r="C30"/>
      <c r="F30" s="341"/>
      <c r="G30" s="342"/>
    </row>
    <row r="31" spans="2:8" x14ac:dyDescent="0.25">
      <c r="B31" s="341"/>
      <c r="F31" s="57"/>
    </row>
  </sheetData>
  <mergeCells count="3">
    <mergeCell ref="A6:F6"/>
    <mergeCell ref="B7:F7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68"/>
  <sheetViews>
    <sheetView topLeftCell="A19" workbookViewId="0">
      <selection activeCell="I53" sqref="I53"/>
    </sheetView>
  </sheetViews>
  <sheetFormatPr defaultRowHeight="15" x14ac:dyDescent="0.25"/>
  <cols>
    <col min="1" max="1" width="24.7109375" customWidth="1"/>
    <col min="2" max="2" width="14" customWidth="1"/>
    <col min="3" max="3" width="14.7109375" style="205" customWidth="1"/>
    <col min="4" max="4" width="12.140625" style="205" customWidth="1"/>
    <col min="5" max="5" width="13.7109375" style="205" customWidth="1"/>
    <col min="6" max="6" width="14" style="205" customWidth="1"/>
    <col min="7" max="7" width="11.42578125" style="40" customWidth="1"/>
    <col min="8" max="8" width="11.5703125" style="40" customWidth="1"/>
    <col min="9" max="9" width="15.5703125" style="205" customWidth="1"/>
    <col min="10" max="10" width="15.42578125" style="205" customWidth="1"/>
    <col min="232" max="232" width="21.7109375" customWidth="1"/>
    <col min="233" max="233" width="16.85546875" customWidth="1"/>
    <col min="234" max="234" width="12" customWidth="1"/>
    <col min="235" max="235" width="11.5703125" customWidth="1"/>
    <col min="236" max="236" width="12.140625" customWidth="1"/>
    <col min="237" max="238" width="13" customWidth="1"/>
    <col min="239" max="239" width="11.85546875" customWidth="1"/>
    <col min="240" max="240" width="14.5703125" customWidth="1"/>
    <col min="241" max="241" width="13.7109375" customWidth="1"/>
    <col min="242" max="243" width="11.7109375" bestFit="1" customWidth="1"/>
    <col min="244" max="244" width="9.7109375" bestFit="1" customWidth="1"/>
    <col min="245" max="245" width="11.7109375" bestFit="1" customWidth="1"/>
    <col min="488" max="488" width="21.7109375" customWidth="1"/>
    <col min="489" max="489" width="16.85546875" customWidth="1"/>
    <col min="490" max="490" width="12" customWidth="1"/>
    <col min="491" max="491" width="11.5703125" customWidth="1"/>
    <col min="492" max="492" width="12.140625" customWidth="1"/>
    <col min="493" max="494" width="13" customWidth="1"/>
    <col min="495" max="495" width="11.85546875" customWidth="1"/>
    <col min="496" max="496" width="14.5703125" customWidth="1"/>
    <col min="497" max="497" width="13.7109375" customWidth="1"/>
    <col min="498" max="499" width="11.7109375" bestFit="1" customWidth="1"/>
    <col min="500" max="500" width="9.7109375" bestFit="1" customWidth="1"/>
    <col min="501" max="501" width="11.7109375" bestFit="1" customWidth="1"/>
    <col min="744" max="744" width="21.7109375" customWidth="1"/>
    <col min="745" max="745" width="16.85546875" customWidth="1"/>
    <col min="746" max="746" width="12" customWidth="1"/>
    <col min="747" max="747" width="11.5703125" customWidth="1"/>
    <col min="748" max="748" width="12.140625" customWidth="1"/>
    <col min="749" max="750" width="13" customWidth="1"/>
    <col min="751" max="751" width="11.85546875" customWidth="1"/>
    <col min="752" max="752" width="14.5703125" customWidth="1"/>
    <col min="753" max="753" width="13.7109375" customWidth="1"/>
    <col min="754" max="755" width="11.7109375" bestFit="1" customWidth="1"/>
    <col min="756" max="756" width="9.7109375" bestFit="1" customWidth="1"/>
    <col min="757" max="757" width="11.7109375" bestFit="1" customWidth="1"/>
    <col min="1000" max="1000" width="21.7109375" customWidth="1"/>
    <col min="1001" max="1001" width="16.85546875" customWidth="1"/>
    <col min="1002" max="1002" width="12" customWidth="1"/>
    <col min="1003" max="1003" width="11.5703125" customWidth="1"/>
    <col min="1004" max="1004" width="12.140625" customWidth="1"/>
    <col min="1005" max="1006" width="13" customWidth="1"/>
    <col min="1007" max="1007" width="11.85546875" customWidth="1"/>
    <col min="1008" max="1008" width="14.5703125" customWidth="1"/>
    <col min="1009" max="1009" width="13.7109375" customWidth="1"/>
    <col min="1010" max="1011" width="11.7109375" bestFit="1" customWidth="1"/>
    <col min="1012" max="1012" width="9.7109375" bestFit="1" customWidth="1"/>
    <col min="1013" max="1013" width="11.7109375" bestFit="1" customWidth="1"/>
    <col min="1256" max="1256" width="21.7109375" customWidth="1"/>
    <col min="1257" max="1257" width="16.85546875" customWidth="1"/>
    <col min="1258" max="1258" width="12" customWidth="1"/>
    <col min="1259" max="1259" width="11.5703125" customWidth="1"/>
    <col min="1260" max="1260" width="12.140625" customWidth="1"/>
    <col min="1261" max="1262" width="13" customWidth="1"/>
    <col min="1263" max="1263" width="11.85546875" customWidth="1"/>
    <col min="1264" max="1264" width="14.5703125" customWidth="1"/>
    <col min="1265" max="1265" width="13.7109375" customWidth="1"/>
    <col min="1266" max="1267" width="11.7109375" bestFit="1" customWidth="1"/>
    <col min="1268" max="1268" width="9.7109375" bestFit="1" customWidth="1"/>
    <col min="1269" max="1269" width="11.7109375" bestFit="1" customWidth="1"/>
    <col min="1512" max="1512" width="21.7109375" customWidth="1"/>
    <col min="1513" max="1513" width="16.85546875" customWidth="1"/>
    <col min="1514" max="1514" width="12" customWidth="1"/>
    <col min="1515" max="1515" width="11.5703125" customWidth="1"/>
    <col min="1516" max="1516" width="12.140625" customWidth="1"/>
    <col min="1517" max="1518" width="13" customWidth="1"/>
    <col min="1519" max="1519" width="11.85546875" customWidth="1"/>
    <col min="1520" max="1520" width="14.5703125" customWidth="1"/>
    <col min="1521" max="1521" width="13.7109375" customWidth="1"/>
    <col min="1522" max="1523" width="11.7109375" bestFit="1" customWidth="1"/>
    <col min="1524" max="1524" width="9.7109375" bestFit="1" customWidth="1"/>
    <col min="1525" max="1525" width="11.7109375" bestFit="1" customWidth="1"/>
    <col min="1768" max="1768" width="21.7109375" customWidth="1"/>
    <col min="1769" max="1769" width="16.85546875" customWidth="1"/>
    <col min="1770" max="1770" width="12" customWidth="1"/>
    <col min="1771" max="1771" width="11.5703125" customWidth="1"/>
    <col min="1772" max="1772" width="12.140625" customWidth="1"/>
    <col min="1773" max="1774" width="13" customWidth="1"/>
    <col min="1775" max="1775" width="11.85546875" customWidth="1"/>
    <col min="1776" max="1776" width="14.5703125" customWidth="1"/>
    <col min="1777" max="1777" width="13.7109375" customWidth="1"/>
    <col min="1778" max="1779" width="11.7109375" bestFit="1" customWidth="1"/>
    <col min="1780" max="1780" width="9.7109375" bestFit="1" customWidth="1"/>
    <col min="1781" max="1781" width="11.7109375" bestFit="1" customWidth="1"/>
    <col min="2024" max="2024" width="21.7109375" customWidth="1"/>
    <col min="2025" max="2025" width="16.85546875" customWidth="1"/>
    <col min="2026" max="2026" width="12" customWidth="1"/>
    <col min="2027" max="2027" width="11.5703125" customWidth="1"/>
    <col min="2028" max="2028" width="12.140625" customWidth="1"/>
    <col min="2029" max="2030" width="13" customWidth="1"/>
    <col min="2031" max="2031" width="11.85546875" customWidth="1"/>
    <col min="2032" max="2032" width="14.5703125" customWidth="1"/>
    <col min="2033" max="2033" width="13.7109375" customWidth="1"/>
    <col min="2034" max="2035" width="11.7109375" bestFit="1" customWidth="1"/>
    <col min="2036" max="2036" width="9.7109375" bestFit="1" customWidth="1"/>
    <col min="2037" max="2037" width="11.7109375" bestFit="1" customWidth="1"/>
    <col min="2280" max="2280" width="21.7109375" customWidth="1"/>
    <col min="2281" max="2281" width="16.85546875" customWidth="1"/>
    <col min="2282" max="2282" width="12" customWidth="1"/>
    <col min="2283" max="2283" width="11.5703125" customWidth="1"/>
    <col min="2284" max="2284" width="12.140625" customWidth="1"/>
    <col min="2285" max="2286" width="13" customWidth="1"/>
    <col min="2287" max="2287" width="11.85546875" customWidth="1"/>
    <col min="2288" max="2288" width="14.5703125" customWidth="1"/>
    <col min="2289" max="2289" width="13.7109375" customWidth="1"/>
    <col min="2290" max="2291" width="11.7109375" bestFit="1" customWidth="1"/>
    <col min="2292" max="2292" width="9.7109375" bestFit="1" customWidth="1"/>
    <col min="2293" max="2293" width="11.7109375" bestFit="1" customWidth="1"/>
    <col min="2536" max="2536" width="21.7109375" customWidth="1"/>
    <col min="2537" max="2537" width="16.85546875" customWidth="1"/>
    <col min="2538" max="2538" width="12" customWidth="1"/>
    <col min="2539" max="2539" width="11.5703125" customWidth="1"/>
    <col min="2540" max="2540" width="12.140625" customWidth="1"/>
    <col min="2541" max="2542" width="13" customWidth="1"/>
    <col min="2543" max="2543" width="11.85546875" customWidth="1"/>
    <col min="2544" max="2544" width="14.5703125" customWidth="1"/>
    <col min="2545" max="2545" width="13.7109375" customWidth="1"/>
    <col min="2546" max="2547" width="11.7109375" bestFit="1" customWidth="1"/>
    <col min="2548" max="2548" width="9.7109375" bestFit="1" customWidth="1"/>
    <col min="2549" max="2549" width="11.7109375" bestFit="1" customWidth="1"/>
    <col min="2792" max="2792" width="21.7109375" customWidth="1"/>
    <col min="2793" max="2793" width="16.85546875" customWidth="1"/>
    <col min="2794" max="2794" width="12" customWidth="1"/>
    <col min="2795" max="2795" width="11.5703125" customWidth="1"/>
    <col min="2796" max="2796" width="12.140625" customWidth="1"/>
    <col min="2797" max="2798" width="13" customWidth="1"/>
    <col min="2799" max="2799" width="11.85546875" customWidth="1"/>
    <col min="2800" max="2800" width="14.5703125" customWidth="1"/>
    <col min="2801" max="2801" width="13.7109375" customWidth="1"/>
    <col min="2802" max="2803" width="11.7109375" bestFit="1" customWidth="1"/>
    <col min="2804" max="2804" width="9.7109375" bestFit="1" customWidth="1"/>
    <col min="2805" max="2805" width="11.7109375" bestFit="1" customWidth="1"/>
    <col min="3048" max="3048" width="21.7109375" customWidth="1"/>
    <col min="3049" max="3049" width="16.85546875" customWidth="1"/>
    <col min="3050" max="3050" width="12" customWidth="1"/>
    <col min="3051" max="3051" width="11.5703125" customWidth="1"/>
    <col min="3052" max="3052" width="12.140625" customWidth="1"/>
    <col min="3053" max="3054" width="13" customWidth="1"/>
    <col min="3055" max="3055" width="11.85546875" customWidth="1"/>
    <col min="3056" max="3056" width="14.5703125" customWidth="1"/>
    <col min="3057" max="3057" width="13.7109375" customWidth="1"/>
    <col min="3058" max="3059" width="11.7109375" bestFit="1" customWidth="1"/>
    <col min="3060" max="3060" width="9.7109375" bestFit="1" customWidth="1"/>
    <col min="3061" max="3061" width="11.7109375" bestFit="1" customWidth="1"/>
    <col min="3304" max="3304" width="21.7109375" customWidth="1"/>
    <col min="3305" max="3305" width="16.85546875" customWidth="1"/>
    <col min="3306" max="3306" width="12" customWidth="1"/>
    <col min="3307" max="3307" width="11.5703125" customWidth="1"/>
    <col min="3308" max="3308" width="12.140625" customWidth="1"/>
    <col min="3309" max="3310" width="13" customWidth="1"/>
    <col min="3311" max="3311" width="11.85546875" customWidth="1"/>
    <col min="3312" max="3312" width="14.5703125" customWidth="1"/>
    <col min="3313" max="3313" width="13.7109375" customWidth="1"/>
    <col min="3314" max="3315" width="11.7109375" bestFit="1" customWidth="1"/>
    <col min="3316" max="3316" width="9.7109375" bestFit="1" customWidth="1"/>
    <col min="3317" max="3317" width="11.7109375" bestFit="1" customWidth="1"/>
    <col min="3560" max="3560" width="21.7109375" customWidth="1"/>
    <col min="3561" max="3561" width="16.85546875" customWidth="1"/>
    <col min="3562" max="3562" width="12" customWidth="1"/>
    <col min="3563" max="3563" width="11.5703125" customWidth="1"/>
    <col min="3564" max="3564" width="12.140625" customWidth="1"/>
    <col min="3565" max="3566" width="13" customWidth="1"/>
    <col min="3567" max="3567" width="11.85546875" customWidth="1"/>
    <col min="3568" max="3568" width="14.5703125" customWidth="1"/>
    <col min="3569" max="3569" width="13.7109375" customWidth="1"/>
    <col min="3570" max="3571" width="11.7109375" bestFit="1" customWidth="1"/>
    <col min="3572" max="3572" width="9.7109375" bestFit="1" customWidth="1"/>
    <col min="3573" max="3573" width="11.7109375" bestFit="1" customWidth="1"/>
    <col min="3816" max="3816" width="21.7109375" customWidth="1"/>
    <col min="3817" max="3817" width="16.85546875" customWidth="1"/>
    <col min="3818" max="3818" width="12" customWidth="1"/>
    <col min="3819" max="3819" width="11.5703125" customWidth="1"/>
    <col min="3820" max="3820" width="12.140625" customWidth="1"/>
    <col min="3821" max="3822" width="13" customWidth="1"/>
    <col min="3823" max="3823" width="11.85546875" customWidth="1"/>
    <col min="3824" max="3824" width="14.5703125" customWidth="1"/>
    <col min="3825" max="3825" width="13.7109375" customWidth="1"/>
    <col min="3826" max="3827" width="11.7109375" bestFit="1" customWidth="1"/>
    <col min="3828" max="3828" width="9.7109375" bestFit="1" customWidth="1"/>
    <col min="3829" max="3829" width="11.7109375" bestFit="1" customWidth="1"/>
    <col min="4072" max="4072" width="21.7109375" customWidth="1"/>
    <col min="4073" max="4073" width="16.85546875" customWidth="1"/>
    <col min="4074" max="4074" width="12" customWidth="1"/>
    <col min="4075" max="4075" width="11.5703125" customWidth="1"/>
    <col min="4076" max="4076" width="12.140625" customWidth="1"/>
    <col min="4077" max="4078" width="13" customWidth="1"/>
    <col min="4079" max="4079" width="11.85546875" customWidth="1"/>
    <col min="4080" max="4080" width="14.5703125" customWidth="1"/>
    <col min="4081" max="4081" width="13.7109375" customWidth="1"/>
    <col min="4082" max="4083" width="11.7109375" bestFit="1" customWidth="1"/>
    <col min="4084" max="4084" width="9.7109375" bestFit="1" customWidth="1"/>
    <col min="4085" max="4085" width="11.7109375" bestFit="1" customWidth="1"/>
    <col min="4328" max="4328" width="21.7109375" customWidth="1"/>
    <col min="4329" max="4329" width="16.85546875" customWidth="1"/>
    <col min="4330" max="4330" width="12" customWidth="1"/>
    <col min="4331" max="4331" width="11.5703125" customWidth="1"/>
    <col min="4332" max="4332" width="12.140625" customWidth="1"/>
    <col min="4333" max="4334" width="13" customWidth="1"/>
    <col min="4335" max="4335" width="11.85546875" customWidth="1"/>
    <col min="4336" max="4336" width="14.5703125" customWidth="1"/>
    <col min="4337" max="4337" width="13.7109375" customWidth="1"/>
    <col min="4338" max="4339" width="11.7109375" bestFit="1" customWidth="1"/>
    <col min="4340" max="4340" width="9.7109375" bestFit="1" customWidth="1"/>
    <col min="4341" max="4341" width="11.7109375" bestFit="1" customWidth="1"/>
    <col min="4584" max="4584" width="21.7109375" customWidth="1"/>
    <col min="4585" max="4585" width="16.85546875" customWidth="1"/>
    <col min="4586" max="4586" width="12" customWidth="1"/>
    <col min="4587" max="4587" width="11.5703125" customWidth="1"/>
    <col min="4588" max="4588" width="12.140625" customWidth="1"/>
    <col min="4589" max="4590" width="13" customWidth="1"/>
    <col min="4591" max="4591" width="11.85546875" customWidth="1"/>
    <col min="4592" max="4592" width="14.5703125" customWidth="1"/>
    <col min="4593" max="4593" width="13.7109375" customWidth="1"/>
    <col min="4594" max="4595" width="11.7109375" bestFit="1" customWidth="1"/>
    <col min="4596" max="4596" width="9.7109375" bestFit="1" customWidth="1"/>
    <col min="4597" max="4597" width="11.7109375" bestFit="1" customWidth="1"/>
    <col min="4840" max="4840" width="21.7109375" customWidth="1"/>
    <col min="4841" max="4841" width="16.85546875" customWidth="1"/>
    <col min="4842" max="4842" width="12" customWidth="1"/>
    <col min="4843" max="4843" width="11.5703125" customWidth="1"/>
    <col min="4844" max="4844" width="12.140625" customWidth="1"/>
    <col min="4845" max="4846" width="13" customWidth="1"/>
    <col min="4847" max="4847" width="11.85546875" customWidth="1"/>
    <col min="4848" max="4848" width="14.5703125" customWidth="1"/>
    <col min="4849" max="4849" width="13.7109375" customWidth="1"/>
    <col min="4850" max="4851" width="11.7109375" bestFit="1" customWidth="1"/>
    <col min="4852" max="4852" width="9.7109375" bestFit="1" customWidth="1"/>
    <col min="4853" max="4853" width="11.7109375" bestFit="1" customWidth="1"/>
    <col min="5096" max="5096" width="21.7109375" customWidth="1"/>
    <col min="5097" max="5097" width="16.85546875" customWidth="1"/>
    <col min="5098" max="5098" width="12" customWidth="1"/>
    <col min="5099" max="5099" width="11.5703125" customWidth="1"/>
    <col min="5100" max="5100" width="12.140625" customWidth="1"/>
    <col min="5101" max="5102" width="13" customWidth="1"/>
    <col min="5103" max="5103" width="11.85546875" customWidth="1"/>
    <col min="5104" max="5104" width="14.5703125" customWidth="1"/>
    <col min="5105" max="5105" width="13.7109375" customWidth="1"/>
    <col min="5106" max="5107" width="11.7109375" bestFit="1" customWidth="1"/>
    <col min="5108" max="5108" width="9.7109375" bestFit="1" customWidth="1"/>
    <col min="5109" max="5109" width="11.7109375" bestFit="1" customWidth="1"/>
    <col min="5352" max="5352" width="21.7109375" customWidth="1"/>
    <col min="5353" max="5353" width="16.85546875" customWidth="1"/>
    <col min="5354" max="5354" width="12" customWidth="1"/>
    <col min="5355" max="5355" width="11.5703125" customWidth="1"/>
    <col min="5356" max="5356" width="12.140625" customWidth="1"/>
    <col min="5357" max="5358" width="13" customWidth="1"/>
    <col min="5359" max="5359" width="11.85546875" customWidth="1"/>
    <col min="5360" max="5360" width="14.5703125" customWidth="1"/>
    <col min="5361" max="5361" width="13.7109375" customWidth="1"/>
    <col min="5362" max="5363" width="11.7109375" bestFit="1" customWidth="1"/>
    <col min="5364" max="5364" width="9.7109375" bestFit="1" customWidth="1"/>
    <col min="5365" max="5365" width="11.7109375" bestFit="1" customWidth="1"/>
    <col min="5608" max="5608" width="21.7109375" customWidth="1"/>
    <col min="5609" max="5609" width="16.85546875" customWidth="1"/>
    <col min="5610" max="5610" width="12" customWidth="1"/>
    <col min="5611" max="5611" width="11.5703125" customWidth="1"/>
    <col min="5612" max="5612" width="12.140625" customWidth="1"/>
    <col min="5613" max="5614" width="13" customWidth="1"/>
    <col min="5615" max="5615" width="11.85546875" customWidth="1"/>
    <col min="5616" max="5616" width="14.5703125" customWidth="1"/>
    <col min="5617" max="5617" width="13.7109375" customWidth="1"/>
    <col min="5618" max="5619" width="11.7109375" bestFit="1" customWidth="1"/>
    <col min="5620" max="5620" width="9.7109375" bestFit="1" customWidth="1"/>
    <col min="5621" max="5621" width="11.7109375" bestFit="1" customWidth="1"/>
    <col min="5864" max="5864" width="21.7109375" customWidth="1"/>
    <col min="5865" max="5865" width="16.85546875" customWidth="1"/>
    <col min="5866" max="5866" width="12" customWidth="1"/>
    <col min="5867" max="5867" width="11.5703125" customWidth="1"/>
    <col min="5868" max="5868" width="12.140625" customWidth="1"/>
    <col min="5869" max="5870" width="13" customWidth="1"/>
    <col min="5871" max="5871" width="11.85546875" customWidth="1"/>
    <col min="5872" max="5872" width="14.5703125" customWidth="1"/>
    <col min="5873" max="5873" width="13.7109375" customWidth="1"/>
    <col min="5874" max="5875" width="11.7109375" bestFit="1" customWidth="1"/>
    <col min="5876" max="5876" width="9.7109375" bestFit="1" customWidth="1"/>
    <col min="5877" max="5877" width="11.7109375" bestFit="1" customWidth="1"/>
    <col min="6120" max="6120" width="21.7109375" customWidth="1"/>
    <col min="6121" max="6121" width="16.85546875" customWidth="1"/>
    <col min="6122" max="6122" width="12" customWidth="1"/>
    <col min="6123" max="6123" width="11.5703125" customWidth="1"/>
    <col min="6124" max="6124" width="12.140625" customWidth="1"/>
    <col min="6125" max="6126" width="13" customWidth="1"/>
    <col min="6127" max="6127" width="11.85546875" customWidth="1"/>
    <col min="6128" max="6128" width="14.5703125" customWidth="1"/>
    <col min="6129" max="6129" width="13.7109375" customWidth="1"/>
    <col min="6130" max="6131" width="11.7109375" bestFit="1" customWidth="1"/>
    <col min="6132" max="6132" width="9.7109375" bestFit="1" customWidth="1"/>
    <col min="6133" max="6133" width="11.7109375" bestFit="1" customWidth="1"/>
    <col min="6376" max="6376" width="21.7109375" customWidth="1"/>
    <col min="6377" max="6377" width="16.85546875" customWidth="1"/>
    <col min="6378" max="6378" width="12" customWidth="1"/>
    <col min="6379" max="6379" width="11.5703125" customWidth="1"/>
    <col min="6380" max="6380" width="12.140625" customWidth="1"/>
    <col min="6381" max="6382" width="13" customWidth="1"/>
    <col min="6383" max="6383" width="11.85546875" customWidth="1"/>
    <col min="6384" max="6384" width="14.5703125" customWidth="1"/>
    <col min="6385" max="6385" width="13.7109375" customWidth="1"/>
    <col min="6386" max="6387" width="11.7109375" bestFit="1" customWidth="1"/>
    <col min="6388" max="6388" width="9.7109375" bestFit="1" customWidth="1"/>
    <col min="6389" max="6389" width="11.7109375" bestFit="1" customWidth="1"/>
    <col min="6632" max="6632" width="21.7109375" customWidth="1"/>
    <col min="6633" max="6633" width="16.85546875" customWidth="1"/>
    <col min="6634" max="6634" width="12" customWidth="1"/>
    <col min="6635" max="6635" width="11.5703125" customWidth="1"/>
    <col min="6636" max="6636" width="12.140625" customWidth="1"/>
    <col min="6637" max="6638" width="13" customWidth="1"/>
    <col min="6639" max="6639" width="11.85546875" customWidth="1"/>
    <col min="6640" max="6640" width="14.5703125" customWidth="1"/>
    <col min="6641" max="6641" width="13.7109375" customWidth="1"/>
    <col min="6642" max="6643" width="11.7109375" bestFit="1" customWidth="1"/>
    <col min="6644" max="6644" width="9.7109375" bestFit="1" customWidth="1"/>
    <col min="6645" max="6645" width="11.7109375" bestFit="1" customWidth="1"/>
    <col min="6888" max="6888" width="21.7109375" customWidth="1"/>
    <col min="6889" max="6889" width="16.85546875" customWidth="1"/>
    <col min="6890" max="6890" width="12" customWidth="1"/>
    <col min="6891" max="6891" width="11.5703125" customWidth="1"/>
    <col min="6892" max="6892" width="12.140625" customWidth="1"/>
    <col min="6893" max="6894" width="13" customWidth="1"/>
    <col min="6895" max="6895" width="11.85546875" customWidth="1"/>
    <col min="6896" max="6896" width="14.5703125" customWidth="1"/>
    <col min="6897" max="6897" width="13.7109375" customWidth="1"/>
    <col min="6898" max="6899" width="11.7109375" bestFit="1" customWidth="1"/>
    <col min="6900" max="6900" width="9.7109375" bestFit="1" customWidth="1"/>
    <col min="6901" max="6901" width="11.7109375" bestFit="1" customWidth="1"/>
    <col min="7144" max="7144" width="21.7109375" customWidth="1"/>
    <col min="7145" max="7145" width="16.85546875" customWidth="1"/>
    <col min="7146" max="7146" width="12" customWidth="1"/>
    <col min="7147" max="7147" width="11.5703125" customWidth="1"/>
    <col min="7148" max="7148" width="12.140625" customWidth="1"/>
    <col min="7149" max="7150" width="13" customWidth="1"/>
    <col min="7151" max="7151" width="11.85546875" customWidth="1"/>
    <col min="7152" max="7152" width="14.5703125" customWidth="1"/>
    <col min="7153" max="7153" width="13.7109375" customWidth="1"/>
    <col min="7154" max="7155" width="11.7109375" bestFit="1" customWidth="1"/>
    <col min="7156" max="7156" width="9.7109375" bestFit="1" customWidth="1"/>
    <col min="7157" max="7157" width="11.7109375" bestFit="1" customWidth="1"/>
    <col min="7400" max="7400" width="21.7109375" customWidth="1"/>
    <col min="7401" max="7401" width="16.85546875" customWidth="1"/>
    <col min="7402" max="7402" width="12" customWidth="1"/>
    <col min="7403" max="7403" width="11.5703125" customWidth="1"/>
    <col min="7404" max="7404" width="12.140625" customWidth="1"/>
    <col min="7405" max="7406" width="13" customWidth="1"/>
    <col min="7407" max="7407" width="11.85546875" customWidth="1"/>
    <col min="7408" max="7408" width="14.5703125" customWidth="1"/>
    <col min="7409" max="7409" width="13.7109375" customWidth="1"/>
    <col min="7410" max="7411" width="11.7109375" bestFit="1" customWidth="1"/>
    <col min="7412" max="7412" width="9.7109375" bestFit="1" customWidth="1"/>
    <col min="7413" max="7413" width="11.7109375" bestFit="1" customWidth="1"/>
    <col min="7656" max="7656" width="21.7109375" customWidth="1"/>
    <col min="7657" max="7657" width="16.85546875" customWidth="1"/>
    <col min="7658" max="7658" width="12" customWidth="1"/>
    <col min="7659" max="7659" width="11.5703125" customWidth="1"/>
    <col min="7660" max="7660" width="12.140625" customWidth="1"/>
    <col min="7661" max="7662" width="13" customWidth="1"/>
    <col min="7663" max="7663" width="11.85546875" customWidth="1"/>
    <col min="7664" max="7664" width="14.5703125" customWidth="1"/>
    <col min="7665" max="7665" width="13.7109375" customWidth="1"/>
    <col min="7666" max="7667" width="11.7109375" bestFit="1" customWidth="1"/>
    <col min="7668" max="7668" width="9.7109375" bestFit="1" customWidth="1"/>
    <col min="7669" max="7669" width="11.7109375" bestFit="1" customWidth="1"/>
    <col min="7912" max="7912" width="21.7109375" customWidth="1"/>
    <col min="7913" max="7913" width="16.85546875" customWidth="1"/>
    <col min="7914" max="7914" width="12" customWidth="1"/>
    <col min="7915" max="7915" width="11.5703125" customWidth="1"/>
    <col min="7916" max="7916" width="12.140625" customWidth="1"/>
    <col min="7917" max="7918" width="13" customWidth="1"/>
    <col min="7919" max="7919" width="11.85546875" customWidth="1"/>
    <col min="7920" max="7920" width="14.5703125" customWidth="1"/>
    <col min="7921" max="7921" width="13.7109375" customWidth="1"/>
    <col min="7922" max="7923" width="11.7109375" bestFit="1" customWidth="1"/>
    <col min="7924" max="7924" width="9.7109375" bestFit="1" customWidth="1"/>
    <col min="7925" max="7925" width="11.7109375" bestFit="1" customWidth="1"/>
    <col min="8168" max="8168" width="21.7109375" customWidth="1"/>
    <col min="8169" max="8169" width="16.85546875" customWidth="1"/>
    <col min="8170" max="8170" width="12" customWidth="1"/>
    <col min="8171" max="8171" width="11.5703125" customWidth="1"/>
    <col min="8172" max="8172" width="12.140625" customWidth="1"/>
    <col min="8173" max="8174" width="13" customWidth="1"/>
    <col min="8175" max="8175" width="11.85546875" customWidth="1"/>
    <col min="8176" max="8176" width="14.5703125" customWidth="1"/>
    <col min="8177" max="8177" width="13.7109375" customWidth="1"/>
    <col min="8178" max="8179" width="11.7109375" bestFit="1" customWidth="1"/>
    <col min="8180" max="8180" width="9.7109375" bestFit="1" customWidth="1"/>
    <col min="8181" max="8181" width="11.7109375" bestFit="1" customWidth="1"/>
    <col min="8424" max="8424" width="21.7109375" customWidth="1"/>
    <col min="8425" max="8425" width="16.85546875" customWidth="1"/>
    <col min="8426" max="8426" width="12" customWidth="1"/>
    <col min="8427" max="8427" width="11.5703125" customWidth="1"/>
    <col min="8428" max="8428" width="12.140625" customWidth="1"/>
    <col min="8429" max="8430" width="13" customWidth="1"/>
    <col min="8431" max="8431" width="11.85546875" customWidth="1"/>
    <col min="8432" max="8432" width="14.5703125" customWidth="1"/>
    <col min="8433" max="8433" width="13.7109375" customWidth="1"/>
    <col min="8434" max="8435" width="11.7109375" bestFit="1" customWidth="1"/>
    <col min="8436" max="8436" width="9.7109375" bestFit="1" customWidth="1"/>
    <col min="8437" max="8437" width="11.7109375" bestFit="1" customWidth="1"/>
    <col min="8680" max="8680" width="21.7109375" customWidth="1"/>
    <col min="8681" max="8681" width="16.85546875" customWidth="1"/>
    <col min="8682" max="8682" width="12" customWidth="1"/>
    <col min="8683" max="8683" width="11.5703125" customWidth="1"/>
    <col min="8684" max="8684" width="12.140625" customWidth="1"/>
    <col min="8685" max="8686" width="13" customWidth="1"/>
    <col min="8687" max="8687" width="11.85546875" customWidth="1"/>
    <col min="8688" max="8688" width="14.5703125" customWidth="1"/>
    <col min="8689" max="8689" width="13.7109375" customWidth="1"/>
    <col min="8690" max="8691" width="11.7109375" bestFit="1" customWidth="1"/>
    <col min="8692" max="8692" width="9.7109375" bestFit="1" customWidth="1"/>
    <col min="8693" max="8693" width="11.7109375" bestFit="1" customWidth="1"/>
    <col min="8936" max="8936" width="21.7109375" customWidth="1"/>
    <col min="8937" max="8937" width="16.85546875" customWidth="1"/>
    <col min="8938" max="8938" width="12" customWidth="1"/>
    <col min="8939" max="8939" width="11.5703125" customWidth="1"/>
    <col min="8940" max="8940" width="12.140625" customWidth="1"/>
    <col min="8941" max="8942" width="13" customWidth="1"/>
    <col min="8943" max="8943" width="11.85546875" customWidth="1"/>
    <col min="8944" max="8944" width="14.5703125" customWidth="1"/>
    <col min="8945" max="8945" width="13.7109375" customWidth="1"/>
    <col min="8946" max="8947" width="11.7109375" bestFit="1" customWidth="1"/>
    <col min="8948" max="8948" width="9.7109375" bestFit="1" customWidth="1"/>
    <col min="8949" max="8949" width="11.7109375" bestFit="1" customWidth="1"/>
    <col min="9192" max="9192" width="21.7109375" customWidth="1"/>
    <col min="9193" max="9193" width="16.85546875" customWidth="1"/>
    <col min="9194" max="9194" width="12" customWidth="1"/>
    <col min="9195" max="9195" width="11.5703125" customWidth="1"/>
    <col min="9196" max="9196" width="12.140625" customWidth="1"/>
    <col min="9197" max="9198" width="13" customWidth="1"/>
    <col min="9199" max="9199" width="11.85546875" customWidth="1"/>
    <col min="9200" max="9200" width="14.5703125" customWidth="1"/>
    <col min="9201" max="9201" width="13.7109375" customWidth="1"/>
    <col min="9202" max="9203" width="11.7109375" bestFit="1" customWidth="1"/>
    <col min="9204" max="9204" width="9.7109375" bestFit="1" customWidth="1"/>
    <col min="9205" max="9205" width="11.7109375" bestFit="1" customWidth="1"/>
    <col min="9448" max="9448" width="21.7109375" customWidth="1"/>
    <col min="9449" max="9449" width="16.85546875" customWidth="1"/>
    <col min="9450" max="9450" width="12" customWidth="1"/>
    <col min="9451" max="9451" width="11.5703125" customWidth="1"/>
    <col min="9452" max="9452" width="12.140625" customWidth="1"/>
    <col min="9453" max="9454" width="13" customWidth="1"/>
    <col min="9455" max="9455" width="11.85546875" customWidth="1"/>
    <col min="9456" max="9456" width="14.5703125" customWidth="1"/>
    <col min="9457" max="9457" width="13.7109375" customWidth="1"/>
    <col min="9458" max="9459" width="11.7109375" bestFit="1" customWidth="1"/>
    <col min="9460" max="9460" width="9.7109375" bestFit="1" customWidth="1"/>
    <col min="9461" max="9461" width="11.7109375" bestFit="1" customWidth="1"/>
    <col min="9704" max="9704" width="21.7109375" customWidth="1"/>
    <col min="9705" max="9705" width="16.85546875" customWidth="1"/>
    <col min="9706" max="9706" width="12" customWidth="1"/>
    <col min="9707" max="9707" width="11.5703125" customWidth="1"/>
    <col min="9708" max="9708" width="12.140625" customWidth="1"/>
    <col min="9709" max="9710" width="13" customWidth="1"/>
    <col min="9711" max="9711" width="11.85546875" customWidth="1"/>
    <col min="9712" max="9712" width="14.5703125" customWidth="1"/>
    <col min="9713" max="9713" width="13.7109375" customWidth="1"/>
    <col min="9714" max="9715" width="11.7109375" bestFit="1" customWidth="1"/>
    <col min="9716" max="9716" width="9.7109375" bestFit="1" customWidth="1"/>
    <col min="9717" max="9717" width="11.7109375" bestFit="1" customWidth="1"/>
    <col min="9960" max="9960" width="21.7109375" customWidth="1"/>
    <col min="9961" max="9961" width="16.85546875" customWidth="1"/>
    <col min="9962" max="9962" width="12" customWidth="1"/>
    <col min="9963" max="9963" width="11.5703125" customWidth="1"/>
    <col min="9964" max="9964" width="12.140625" customWidth="1"/>
    <col min="9965" max="9966" width="13" customWidth="1"/>
    <col min="9967" max="9967" width="11.85546875" customWidth="1"/>
    <col min="9968" max="9968" width="14.5703125" customWidth="1"/>
    <col min="9969" max="9969" width="13.7109375" customWidth="1"/>
    <col min="9970" max="9971" width="11.7109375" bestFit="1" customWidth="1"/>
    <col min="9972" max="9972" width="9.7109375" bestFit="1" customWidth="1"/>
    <col min="9973" max="9973" width="11.7109375" bestFit="1" customWidth="1"/>
    <col min="10216" max="10216" width="21.7109375" customWidth="1"/>
    <col min="10217" max="10217" width="16.85546875" customWidth="1"/>
    <col min="10218" max="10218" width="12" customWidth="1"/>
    <col min="10219" max="10219" width="11.5703125" customWidth="1"/>
    <col min="10220" max="10220" width="12.140625" customWidth="1"/>
    <col min="10221" max="10222" width="13" customWidth="1"/>
    <col min="10223" max="10223" width="11.85546875" customWidth="1"/>
    <col min="10224" max="10224" width="14.5703125" customWidth="1"/>
    <col min="10225" max="10225" width="13.7109375" customWidth="1"/>
    <col min="10226" max="10227" width="11.7109375" bestFit="1" customWidth="1"/>
    <col min="10228" max="10228" width="9.7109375" bestFit="1" customWidth="1"/>
    <col min="10229" max="10229" width="11.7109375" bestFit="1" customWidth="1"/>
    <col min="10472" max="10472" width="21.7109375" customWidth="1"/>
    <col min="10473" max="10473" width="16.85546875" customWidth="1"/>
    <col min="10474" max="10474" width="12" customWidth="1"/>
    <col min="10475" max="10475" width="11.5703125" customWidth="1"/>
    <col min="10476" max="10476" width="12.140625" customWidth="1"/>
    <col min="10477" max="10478" width="13" customWidth="1"/>
    <col min="10479" max="10479" width="11.85546875" customWidth="1"/>
    <col min="10480" max="10480" width="14.5703125" customWidth="1"/>
    <col min="10481" max="10481" width="13.7109375" customWidth="1"/>
    <col min="10482" max="10483" width="11.7109375" bestFit="1" customWidth="1"/>
    <col min="10484" max="10484" width="9.7109375" bestFit="1" customWidth="1"/>
    <col min="10485" max="10485" width="11.7109375" bestFit="1" customWidth="1"/>
    <col min="10728" max="10728" width="21.7109375" customWidth="1"/>
    <col min="10729" max="10729" width="16.85546875" customWidth="1"/>
    <col min="10730" max="10730" width="12" customWidth="1"/>
    <col min="10731" max="10731" width="11.5703125" customWidth="1"/>
    <col min="10732" max="10732" width="12.140625" customWidth="1"/>
    <col min="10733" max="10734" width="13" customWidth="1"/>
    <col min="10735" max="10735" width="11.85546875" customWidth="1"/>
    <col min="10736" max="10736" width="14.5703125" customWidth="1"/>
    <col min="10737" max="10737" width="13.7109375" customWidth="1"/>
    <col min="10738" max="10739" width="11.7109375" bestFit="1" customWidth="1"/>
    <col min="10740" max="10740" width="9.7109375" bestFit="1" customWidth="1"/>
    <col min="10741" max="10741" width="11.7109375" bestFit="1" customWidth="1"/>
    <col min="10984" max="10984" width="21.7109375" customWidth="1"/>
    <col min="10985" max="10985" width="16.85546875" customWidth="1"/>
    <col min="10986" max="10986" width="12" customWidth="1"/>
    <col min="10987" max="10987" width="11.5703125" customWidth="1"/>
    <col min="10988" max="10988" width="12.140625" customWidth="1"/>
    <col min="10989" max="10990" width="13" customWidth="1"/>
    <col min="10991" max="10991" width="11.85546875" customWidth="1"/>
    <col min="10992" max="10992" width="14.5703125" customWidth="1"/>
    <col min="10993" max="10993" width="13.7109375" customWidth="1"/>
    <col min="10994" max="10995" width="11.7109375" bestFit="1" customWidth="1"/>
    <col min="10996" max="10996" width="9.7109375" bestFit="1" customWidth="1"/>
    <col min="10997" max="10997" width="11.7109375" bestFit="1" customWidth="1"/>
    <col min="11240" max="11240" width="21.7109375" customWidth="1"/>
    <col min="11241" max="11241" width="16.85546875" customWidth="1"/>
    <col min="11242" max="11242" width="12" customWidth="1"/>
    <col min="11243" max="11243" width="11.5703125" customWidth="1"/>
    <col min="11244" max="11244" width="12.140625" customWidth="1"/>
    <col min="11245" max="11246" width="13" customWidth="1"/>
    <col min="11247" max="11247" width="11.85546875" customWidth="1"/>
    <col min="11248" max="11248" width="14.5703125" customWidth="1"/>
    <col min="11249" max="11249" width="13.7109375" customWidth="1"/>
    <col min="11250" max="11251" width="11.7109375" bestFit="1" customWidth="1"/>
    <col min="11252" max="11252" width="9.7109375" bestFit="1" customWidth="1"/>
    <col min="11253" max="11253" width="11.7109375" bestFit="1" customWidth="1"/>
    <col min="11496" max="11496" width="21.7109375" customWidth="1"/>
    <col min="11497" max="11497" width="16.85546875" customWidth="1"/>
    <col min="11498" max="11498" width="12" customWidth="1"/>
    <col min="11499" max="11499" width="11.5703125" customWidth="1"/>
    <col min="11500" max="11500" width="12.140625" customWidth="1"/>
    <col min="11501" max="11502" width="13" customWidth="1"/>
    <col min="11503" max="11503" width="11.85546875" customWidth="1"/>
    <col min="11504" max="11504" width="14.5703125" customWidth="1"/>
    <col min="11505" max="11505" width="13.7109375" customWidth="1"/>
    <col min="11506" max="11507" width="11.7109375" bestFit="1" customWidth="1"/>
    <col min="11508" max="11508" width="9.7109375" bestFit="1" customWidth="1"/>
    <col min="11509" max="11509" width="11.7109375" bestFit="1" customWidth="1"/>
    <col min="11752" max="11752" width="21.7109375" customWidth="1"/>
    <col min="11753" max="11753" width="16.85546875" customWidth="1"/>
    <col min="11754" max="11754" width="12" customWidth="1"/>
    <col min="11755" max="11755" width="11.5703125" customWidth="1"/>
    <col min="11756" max="11756" width="12.140625" customWidth="1"/>
    <col min="11757" max="11758" width="13" customWidth="1"/>
    <col min="11759" max="11759" width="11.85546875" customWidth="1"/>
    <col min="11760" max="11760" width="14.5703125" customWidth="1"/>
    <col min="11761" max="11761" width="13.7109375" customWidth="1"/>
    <col min="11762" max="11763" width="11.7109375" bestFit="1" customWidth="1"/>
    <col min="11764" max="11764" width="9.7109375" bestFit="1" customWidth="1"/>
    <col min="11765" max="11765" width="11.7109375" bestFit="1" customWidth="1"/>
    <col min="12008" max="12008" width="21.7109375" customWidth="1"/>
    <col min="12009" max="12009" width="16.85546875" customWidth="1"/>
    <col min="12010" max="12010" width="12" customWidth="1"/>
    <col min="12011" max="12011" width="11.5703125" customWidth="1"/>
    <col min="12012" max="12012" width="12.140625" customWidth="1"/>
    <col min="12013" max="12014" width="13" customWidth="1"/>
    <col min="12015" max="12015" width="11.85546875" customWidth="1"/>
    <col min="12016" max="12016" width="14.5703125" customWidth="1"/>
    <col min="12017" max="12017" width="13.7109375" customWidth="1"/>
    <col min="12018" max="12019" width="11.7109375" bestFit="1" customWidth="1"/>
    <col min="12020" max="12020" width="9.7109375" bestFit="1" customWidth="1"/>
    <col min="12021" max="12021" width="11.7109375" bestFit="1" customWidth="1"/>
    <col min="12264" max="12264" width="21.7109375" customWidth="1"/>
    <col min="12265" max="12265" width="16.85546875" customWidth="1"/>
    <col min="12266" max="12266" width="12" customWidth="1"/>
    <col min="12267" max="12267" width="11.5703125" customWidth="1"/>
    <col min="12268" max="12268" width="12.140625" customWidth="1"/>
    <col min="12269" max="12270" width="13" customWidth="1"/>
    <col min="12271" max="12271" width="11.85546875" customWidth="1"/>
    <col min="12272" max="12272" width="14.5703125" customWidth="1"/>
    <col min="12273" max="12273" width="13.7109375" customWidth="1"/>
    <col min="12274" max="12275" width="11.7109375" bestFit="1" customWidth="1"/>
    <col min="12276" max="12276" width="9.7109375" bestFit="1" customWidth="1"/>
    <col min="12277" max="12277" width="11.7109375" bestFit="1" customWidth="1"/>
    <col min="12520" max="12520" width="21.7109375" customWidth="1"/>
    <col min="12521" max="12521" width="16.85546875" customWidth="1"/>
    <col min="12522" max="12522" width="12" customWidth="1"/>
    <col min="12523" max="12523" width="11.5703125" customWidth="1"/>
    <col min="12524" max="12524" width="12.140625" customWidth="1"/>
    <col min="12525" max="12526" width="13" customWidth="1"/>
    <col min="12527" max="12527" width="11.85546875" customWidth="1"/>
    <col min="12528" max="12528" width="14.5703125" customWidth="1"/>
    <col min="12529" max="12529" width="13.7109375" customWidth="1"/>
    <col min="12530" max="12531" width="11.7109375" bestFit="1" customWidth="1"/>
    <col min="12532" max="12532" width="9.7109375" bestFit="1" customWidth="1"/>
    <col min="12533" max="12533" width="11.7109375" bestFit="1" customWidth="1"/>
    <col min="12776" max="12776" width="21.7109375" customWidth="1"/>
    <col min="12777" max="12777" width="16.85546875" customWidth="1"/>
    <col min="12778" max="12778" width="12" customWidth="1"/>
    <col min="12779" max="12779" width="11.5703125" customWidth="1"/>
    <col min="12780" max="12780" width="12.140625" customWidth="1"/>
    <col min="12781" max="12782" width="13" customWidth="1"/>
    <col min="12783" max="12783" width="11.85546875" customWidth="1"/>
    <col min="12784" max="12784" width="14.5703125" customWidth="1"/>
    <col min="12785" max="12785" width="13.7109375" customWidth="1"/>
    <col min="12786" max="12787" width="11.7109375" bestFit="1" customWidth="1"/>
    <col min="12788" max="12788" width="9.7109375" bestFit="1" customWidth="1"/>
    <col min="12789" max="12789" width="11.7109375" bestFit="1" customWidth="1"/>
    <col min="13032" max="13032" width="21.7109375" customWidth="1"/>
    <col min="13033" max="13033" width="16.85546875" customWidth="1"/>
    <col min="13034" max="13034" width="12" customWidth="1"/>
    <col min="13035" max="13035" width="11.5703125" customWidth="1"/>
    <col min="13036" max="13036" width="12.140625" customWidth="1"/>
    <col min="13037" max="13038" width="13" customWidth="1"/>
    <col min="13039" max="13039" width="11.85546875" customWidth="1"/>
    <col min="13040" max="13040" width="14.5703125" customWidth="1"/>
    <col min="13041" max="13041" width="13.7109375" customWidth="1"/>
    <col min="13042" max="13043" width="11.7109375" bestFit="1" customWidth="1"/>
    <col min="13044" max="13044" width="9.7109375" bestFit="1" customWidth="1"/>
    <col min="13045" max="13045" width="11.7109375" bestFit="1" customWidth="1"/>
    <col min="13288" max="13288" width="21.7109375" customWidth="1"/>
    <col min="13289" max="13289" width="16.85546875" customWidth="1"/>
    <col min="13290" max="13290" width="12" customWidth="1"/>
    <col min="13291" max="13291" width="11.5703125" customWidth="1"/>
    <col min="13292" max="13292" width="12.140625" customWidth="1"/>
    <col min="13293" max="13294" width="13" customWidth="1"/>
    <col min="13295" max="13295" width="11.85546875" customWidth="1"/>
    <col min="13296" max="13296" width="14.5703125" customWidth="1"/>
    <col min="13297" max="13297" width="13.7109375" customWidth="1"/>
    <col min="13298" max="13299" width="11.7109375" bestFit="1" customWidth="1"/>
    <col min="13300" max="13300" width="9.7109375" bestFit="1" customWidth="1"/>
    <col min="13301" max="13301" width="11.7109375" bestFit="1" customWidth="1"/>
    <col min="13544" max="13544" width="21.7109375" customWidth="1"/>
    <col min="13545" max="13545" width="16.85546875" customWidth="1"/>
    <col min="13546" max="13546" width="12" customWidth="1"/>
    <col min="13547" max="13547" width="11.5703125" customWidth="1"/>
    <col min="13548" max="13548" width="12.140625" customWidth="1"/>
    <col min="13549" max="13550" width="13" customWidth="1"/>
    <col min="13551" max="13551" width="11.85546875" customWidth="1"/>
    <col min="13552" max="13552" width="14.5703125" customWidth="1"/>
    <col min="13553" max="13553" width="13.7109375" customWidth="1"/>
    <col min="13554" max="13555" width="11.7109375" bestFit="1" customWidth="1"/>
    <col min="13556" max="13556" width="9.7109375" bestFit="1" customWidth="1"/>
    <col min="13557" max="13557" width="11.7109375" bestFit="1" customWidth="1"/>
    <col min="13800" max="13800" width="21.7109375" customWidth="1"/>
    <col min="13801" max="13801" width="16.85546875" customWidth="1"/>
    <col min="13802" max="13802" width="12" customWidth="1"/>
    <col min="13803" max="13803" width="11.5703125" customWidth="1"/>
    <col min="13804" max="13804" width="12.140625" customWidth="1"/>
    <col min="13805" max="13806" width="13" customWidth="1"/>
    <col min="13807" max="13807" width="11.85546875" customWidth="1"/>
    <col min="13808" max="13808" width="14.5703125" customWidth="1"/>
    <col min="13809" max="13809" width="13.7109375" customWidth="1"/>
    <col min="13810" max="13811" width="11.7109375" bestFit="1" customWidth="1"/>
    <col min="13812" max="13812" width="9.7109375" bestFit="1" customWidth="1"/>
    <col min="13813" max="13813" width="11.7109375" bestFit="1" customWidth="1"/>
    <col min="14056" max="14056" width="21.7109375" customWidth="1"/>
    <col min="14057" max="14057" width="16.85546875" customWidth="1"/>
    <col min="14058" max="14058" width="12" customWidth="1"/>
    <col min="14059" max="14059" width="11.5703125" customWidth="1"/>
    <col min="14060" max="14060" width="12.140625" customWidth="1"/>
    <col min="14061" max="14062" width="13" customWidth="1"/>
    <col min="14063" max="14063" width="11.85546875" customWidth="1"/>
    <col min="14064" max="14064" width="14.5703125" customWidth="1"/>
    <col min="14065" max="14065" width="13.7109375" customWidth="1"/>
    <col min="14066" max="14067" width="11.7109375" bestFit="1" customWidth="1"/>
    <col min="14068" max="14068" width="9.7109375" bestFit="1" customWidth="1"/>
    <col min="14069" max="14069" width="11.7109375" bestFit="1" customWidth="1"/>
    <col min="14312" max="14312" width="21.7109375" customWidth="1"/>
    <col min="14313" max="14313" width="16.85546875" customWidth="1"/>
    <col min="14314" max="14314" width="12" customWidth="1"/>
    <col min="14315" max="14315" width="11.5703125" customWidth="1"/>
    <col min="14316" max="14316" width="12.140625" customWidth="1"/>
    <col min="14317" max="14318" width="13" customWidth="1"/>
    <col min="14319" max="14319" width="11.85546875" customWidth="1"/>
    <col min="14320" max="14320" width="14.5703125" customWidth="1"/>
    <col min="14321" max="14321" width="13.7109375" customWidth="1"/>
    <col min="14322" max="14323" width="11.7109375" bestFit="1" customWidth="1"/>
    <col min="14324" max="14324" width="9.7109375" bestFit="1" customWidth="1"/>
    <col min="14325" max="14325" width="11.7109375" bestFit="1" customWidth="1"/>
    <col min="14568" max="14568" width="21.7109375" customWidth="1"/>
    <col min="14569" max="14569" width="16.85546875" customWidth="1"/>
    <col min="14570" max="14570" width="12" customWidth="1"/>
    <col min="14571" max="14571" width="11.5703125" customWidth="1"/>
    <col min="14572" max="14572" width="12.140625" customWidth="1"/>
    <col min="14573" max="14574" width="13" customWidth="1"/>
    <col min="14575" max="14575" width="11.85546875" customWidth="1"/>
    <col min="14576" max="14576" width="14.5703125" customWidth="1"/>
    <col min="14577" max="14577" width="13.7109375" customWidth="1"/>
    <col min="14578" max="14579" width="11.7109375" bestFit="1" customWidth="1"/>
    <col min="14580" max="14580" width="9.7109375" bestFit="1" customWidth="1"/>
    <col min="14581" max="14581" width="11.7109375" bestFit="1" customWidth="1"/>
    <col min="14824" max="14824" width="21.7109375" customWidth="1"/>
    <col min="14825" max="14825" width="16.85546875" customWidth="1"/>
    <col min="14826" max="14826" width="12" customWidth="1"/>
    <col min="14827" max="14827" width="11.5703125" customWidth="1"/>
    <col min="14828" max="14828" width="12.140625" customWidth="1"/>
    <col min="14829" max="14830" width="13" customWidth="1"/>
    <col min="14831" max="14831" width="11.85546875" customWidth="1"/>
    <col min="14832" max="14832" width="14.5703125" customWidth="1"/>
    <col min="14833" max="14833" width="13.7109375" customWidth="1"/>
    <col min="14834" max="14835" width="11.7109375" bestFit="1" customWidth="1"/>
    <col min="14836" max="14836" width="9.7109375" bestFit="1" customWidth="1"/>
    <col min="14837" max="14837" width="11.7109375" bestFit="1" customWidth="1"/>
    <col min="15080" max="15080" width="21.7109375" customWidth="1"/>
    <col min="15081" max="15081" width="16.85546875" customWidth="1"/>
    <col min="15082" max="15082" width="12" customWidth="1"/>
    <col min="15083" max="15083" width="11.5703125" customWidth="1"/>
    <col min="15084" max="15084" width="12.140625" customWidth="1"/>
    <col min="15085" max="15086" width="13" customWidth="1"/>
    <col min="15087" max="15087" width="11.85546875" customWidth="1"/>
    <col min="15088" max="15088" width="14.5703125" customWidth="1"/>
    <col min="15089" max="15089" width="13.7109375" customWidth="1"/>
    <col min="15090" max="15091" width="11.7109375" bestFit="1" customWidth="1"/>
    <col min="15092" max="15092" width="9.7109375" bestFit="1" customWidth="1"/>
    <col min="15093" max="15093" width="11.7109375" bestFit="1" customWidth="1"/>
    <col min="15336" max="15336" width="21.7109375" customWidth="1"/>
    <col min="15337" max="15337" width="16.85546875" customWidth="1"/>
    <col min="15338" max="15338" width="12" customWidth="1"/>
    <col min="15339" max="15339" width="11.5703125" customWidth="1"/>
    <col min="15340" max="15340" width="12.140625" customWidth="1"/>
    <col min="15341" max="15342" width="13" customWidth="1"/>
    <col min="15343" max="15343" width="11.85546875" customWidth="1"/>
    <col min="15344" max="15344" width="14.5703125" customWidth="1"/>
    <col min="15345" max="15345" width="13.7109375" customWidth="1"/>
    <col min="15346" max="15347" width="11.7109375" bestFit="1" customWidth="1"/>
    <col min="15348" max="15348" width="9.7109375" bestFit="1" customWidth="1"/>
    <col min="15349" max="15349" width="11.7109375" bestFit="1" customWidth="1"/>
    <col min="15592" max="15592" width="21.7109375" customWidth="1"/>
    <col min="15593" max="15593" width="16.85546875" customWidth="1"/>
    <col min="15594" max="15594" width="12" customWidth="1"/>
    <col min="15595" max="15595" width="11.5703125" customWidth="1"/>
    <col min="15596" max="15596" width="12.140625" customWidth="1"/>
    <col min="15597" max="15598" width="13" customWidth="1"/>
    <col min="15599" max="15599" width="11.85546875" customWidth="1"/>
    <col min="15600" max="15600" width="14.5703125" customWidth="1"/>
    <col min="15601" max="15601" width="13.7109375" customWidth="1"/>
    <col min="15602" max="15603" width="11.7109375" bestFit="1" customWidth="1"/>
    <col min="15604" max="15604" width="9.7109375" bestFit="1" customWidth="1"/>
    <col min="15605" max="15605" width="11.7109375" bestFit="1" customWidth="1"/>
    <col min="15848" max="15848" width="21.7109375" customWidth="1"/>
    <col min="15849" max="15849" width="16.85546875" customWidth="1"/>
    <col min="15850" max="15850" width="12" customWidth="1"/>
    <col min="15851" max="15851" width="11.5703125" customWidth="1"/>
    <col min="15852" max="15852" width="12.140625" customWidth="1"/>
    <col min="15853" max="15854" width="13" customWidth="1"/>
    <col min="15855" max="15855" width="11.85546875" customWidth="1"/>
    <col min="15856" max="15856" width="14.5703125" customWidth="1"/>
    <col min="15857" max="15857" width="13.7109375" customWidth="1"/>
    <col min="15858" max="15859" width="11.7109375" bestFit="1" customWidth="1"/>
    <col min="15860" max="15860" width="9.7109375" bestFit="1" customWidth="1"/>
    <col min="15861" max="15861" width="11.7109375" bestFit="1" customWidth="1"/>
    <col min="16104" max="16104" width="21.7109375" customWidth="1"/>
    <col min="16105" max="16105" width="16.85546875" customWidth="1"/>
    <col min="16106" max="16106" width="12" customWidth="1"/>
    <col min="16107" max="16107" width="11.5703125" customWidth="1"/>
    <col min="16108" max="16108" width="12.140625" customWidth="1"/>
    <col min="16109" max="16110" width="13" customWidth="1"/>
    <col min="16111" max="16111" width="11.85546875" customWidth="1"/>
    <col min="16112" max="16112" width="14.5703125" customWidth="1"/>
    <col min="16113" max="16113" width="13.7109375" customWidth="1"/>
    <col min="16114" max="16115" width="11.7109375" bestFit="1" customWidth="1"/>
    <col min="16116" max="16116" width="9.7109375" bestFit="1" customWidth="1"/>
    <col min="16117" max="16117" width="11.7109375" bestFit="1" customWidth="1"/>
  </cols>
  <sheetData>
    <row r="1" spans="1:10" ht="15.75" x14ac:dyDescent="0.25">
      <c r="A1" s="82" t="s">
        <v>18</v>
      </c>
      <c r="D1" s="20"/>
      <c r="E1" s="20"/>
      <c r="F1" s="20"/>
      <c r="G1" s="23"/>
      <c r="H1" s="24"/>
    </row>
    <row r="2" spans="1:10" ht="15.75" x14ac:dyDescent="0.25">
      <c r="D2" s="180" t="s">
        <v>64</v>
      </c>
      <c r="E2" s="180"/>
      <c r="F2" s="180"/>
      <c r="G2" s="180"/>
      <c r="H2" s="25"/>
    </row>
    <row r="3" spans="1:10" x14ac:dyDescent="0.25">
      <c r="D3" s="206"/>
      <c r="E3" s="206"/>
      <c r="F3" s="206"/>
      <c r="G3" s="26"/>
      <c r="H3" s="26"/>
      <c r="I3" s="206"/>
      <c r="J3" s="206"/>
    </row>
    <row r="4" spans="1:10" x14ac:dyDescent="0.25">
      <c r="B4" s="431" t="s">
        <v>131</v>
      </c>
      <c r="C4" s="431"/>
      <c r="D4" s="431"/>
      <c r="E4" s="431"/>
      <c r="F4" s="431"/>
      <c r="G4" s="431"/>
      <c r="H4" s="431"/>
      <c r="I4" s="20"/>
      <c r="J4" s="20"/>
    </row>
    <row r="5" spans="1:10" x14ac:dyDescent="0.25">
      <c r="B5" s="206"/>
      <c r="C5" s="206" t="s">
        <v>17</v>
      </c>
      <c r="D5" s="206"/>
      <c r="E5" s="206" t="s">
        <v>19</v>
      </c>
      <c r="F5" s="206"/>
      <c r="G5" s="206" t="s">
        <v>41</v>
      </c>
      <c r="H5" s="206"/>
      <c r="I5" s="66" t="s">
        <v>20</v>
      </c>
      <c r="J5" s="66"/>
    </row>
    <row r="6" spans="1:10" s="12" customFormat="1" x14ac:dyDescent="0.25">
      <c r="A6" s="207">
        <v>44197</v>
      </c>
      <c r="B6" s="206"/>
      <c r="C6" s="226">
        <v>488631</v>
      </c>
      <c r="D6" s="227"/>
      <c r="E6" s="227">
        <v>0</v>
      </c>
      <c r="F6" s="227"/>
      <c r="G6" s="227">
        <v>0</v>
      </c>
      <c r="H6" s="228"/>
      <c r="I6" s="65">
        <f t="shared" ref="I6:I10" si="0">C6+E6+G6</f>
        <v>488631</v>
      </c>
      <c r="J6" s="65"/>
    </row>
    <row r="7" spans="1:10" s="12" customFormat="1" x14ac:dyDescent="0.25">
      <c r="A7" s="207">
        <v>44228</v>
      </c>
      <c r="B7" s="206"/>
      <c r="C7" s="226">
        <v>488631</v>
      </c>
      <c r="D7" s="227"/>
      <c r="E7" s="227">
        <v>0</v>
      </c>
      <c r="F7" s="227"/>
      <c r="G7" s="227">
        <v>0</v>
      </c>
      <c r="H7" s="228"/>
      <c r="I7" s="65">
        <f t="shared" si="0"/>
        <v>488631</v>
      </c>
      <c r="J7" s="65"/>
    </row>
    <row r="8" spans="1:10" s="12" customFormat="1" x14ac:dyDescent="0.25">
      <c r="A8" s="207">
        <v>44256</v>
      </c>
      <c r="B8" s="206"/>
      <c r="C8" s="229">
        <v>488631</v>
      </c>
      <c r="D8" s="230"/>
      <c r="E8" s="231">
        <v>0</v>
      </c>
      <c r="F8" s="231"/>
      <c r="G8" s="231">
        <v>0</v>
      </c>
      <c r="H8" s="230"/>
      <c r="I8" s="65">
        <f t="shared" si="0"/>
        <v>488631</v>
      </c>
      <c r="J8" s="65"/>
    </row>
    <row r="9" spans="1:10" s="205" customFormat="1" x14ac:dyDescent="0.25">
      <c r="A9" s="232" t="s">
        <v>132</v>
      </c>
      <c r="B9" s="206"/>
      <c r="C9" s="203">
        <f>C6+C7+C8</f>
        <v>1465893</v>
      </c>
      <c r="D9" s="203"/>
      <c r="E9" s="203">
        <v>0</v>
      </c>
      <c r="F9" s="203"/>
      <c r="G9" s="203">
        <v>0</v>
      </c>
      <c r="H9" s="203"/>
      <c r="I9" s="65">
        <f t="shared" si="0"/>
        <v>1465893</v>
      </c>
      <c r="J9" s="65"/>
    </row>
    <row r="10" spans="1:10" x14ac:dyDescent="0.25">
      <c r="A10" s="207" t="s">
        <v>133</v>
      </c>
      <c r="B10" s="206"/>
      <c r="C10" s="203">
        <v>977262</v>
      </c>
      <c r="D10" s="67"/>
      <c r="E10" s="203">
        <v>0</v>
      </c>
      <c r="F10" s="203"/>
      <c r="G10" s="203">
        <v>0</v>
      </c>
      <c r="H10" s="67"/>
      <c r="I10" s="65">
        <f t="shared" si="0"/>
        <v>977262</v>
      </c>
      <c r="J10" s="65"/>
    </row>
    <row r="11" spans="1:10" x14ac:dyDescent="0.25">
      <c r="A11" s="232" t="s">
        <v>20</v>
      </c>
      <c r="B11" s="279"/>
      <c r="C11" s="203">
        <f>C9+C10</f>
        <v>2443155</v>
      </c>
      <c r="D11" s="67"/>
      <c r="E11" s="203">
        <v>0</v>
      </c>
      <c r="F11" s="203"/>
      <c r="G11" s="203">
        <v>0</v>
      </c>
      <c r="H11" s="67"/>
      <c r="I11" s="65">
        <f>I9+I10</f>
        <v>2443155</v>
      </c>
      <c r="J11" s="65"/>
    </row>
    <row r="12" spans="1:10" x14ac:dyDescent="0.25">
      <c r="A12" s="232" t="s">
        <v>72</v>
      </c>
      <c r="B12" s="279"/>
      <c r="C12" s="203">
        <v>0</v>
      </c>
      <c r="D12" s="67"/>
      <c r="E12" s="203">
        <v>0</v>
      </c>
      <c r="F12" s="203"/>
      <c r="G12" s="203">
        <v>0</v>
      </c>
      <c r="H12" s="67"/>
      <c r="I12" s="65">
        <f>C12+E12+G12</f>
        <v>0</v>
      </c>
      <c r="J12" s="65"/>
    </row>
    <row r="13" spans="1:10" x14ac:dyDescent="0.25">
      <c r="A13" s="232" t="s">
        <v>20</v>
      </c>
      <c r="B13" s="281"/>
      <c r="C13" s="203">
        <f>C11+C12</f>
        <v>2443155</v>
      </c>
      <c r="D13" s="67"/>
      <c r="E13" s="203">
        <v>0</v>
      </c>
      <c r="F13" s="203"/>
      <c r="G13" s="203">
        <v>0</v>
      </c>
      <c r="H13" s="67"/>
      <c r="I13" s="65">
        <f>C13+E13+G13</f>
        <v>2443155</v>
      </c>
      <c r="J13" s="65"/>
    </row>
    <row r="14" spans="1:10" x14ac:dyDescent="0.25">
      <c r="A14" s="232" t="s">
        <v>75</v>
      </c>
      <c r="B14" s="281"/>
      <c r="C14" s="203">
        <v>0</v>
      </c>
      <c r="D14" s="67"/>
      <c r="E14" s="203">
        <v>0</v>
      </c>
      <c r="F14" s="203"/>
      <c r="G14" s="203">
        <v>0</v>
      </c>
      <c r="H14" s="67"/>
      <c r="I14" s="65">
        <f>C14+E14+G14</f>
        <v>0</v>
      </c>
      <c r="J14" s="65"/>
    </row>
    <row r="15" spans="1:10" x14ac:dyDescent="0.25">
      <c r="A15" s="232" t="s">
        <v>20</v>
      </c>
      <c r="B15" s="290"/>
      <c r="C15" s="203">
        <f>C13+C14</f>
        <v>2443155</v>
      </c>
      <c r="D15" s="67"/>
      <c r="E15" s="203">
        <v>0</v>
      </c>
      <c r="F15" s="203"/>
      <c r="G15" s="203">
        <v>0</v>
      </c>
      <c r="H15" s="67"/>
      <c r="I15" s="65">
        <f>I13+I14</f>
        <v>2443155</v>
      </c>
      <c r="J15" s="65"/>
    </row>
    <row r="16" spans="1:10" x14ac:dyDescent="0.25">
      <c r="A16" s="232" t="s">
        <v>78</v>
      </c>
      <c r="B16" s="290"/>
      <c r="C16" s="203">
        <v>0</v>
      </c>
      <c r="D16" s="67"/>
      <c r="E16" s="203">
        <v>0</v>
      </c>
      <c r="F16" s="203"/>
      <c r="G16" s="203">
        <v>0</v>
      </c>
      <c r="H16" s="67"/>
      <c r="I16" s="65">
        <f>C16+E16+G16</f>
        <v>0</v>
      </c>
      <c r="J16" s="65"/>
    </row>
    <row r="17" spans="1:10" x14ac:dyDescent="0.25">
      <c r="A17" s="232" t="s">
        <v>20</v>
      </c>
      <c r="B17" s="290"/>
      <c r="C17" s="203">
        <f>C15+C16</f>
        <v>2443155</v>
      </c>
      <c r="D17" s="67"/>
      <c r="E17" s="203">
        <v>0</v>
      </c>
      <c r="F17" s="203"/>
      <c r="G17" s="203">
        <v>0</v>
      </c>
      <c r="H17" s="67"/>
      <c r="I17" s="65">
        <f>I15+I16</f>
        <v>2443155</v>
      </c>
      <c r="J17" s="65"/>
    </row>
    <row r="18" spans="1:10" x14ac:dyDescent="0.25">
      <c r="A18" s="232" t="s">
        <v>79</v>
      </c>
      <c r="B18" s="337"/>
      <c r="C18" s="203">
        <v>0</v>
      </c>
      <c r="D18" s="67"/>
      <c r="E18" s="203">
        <v>0</v>
      </c>
      <c r="F18" s="203"/>
      <c r="G18" s="203">
        <v>0</v>
      </c>
      <c r="H18" s="67"/>
      <c r="I18" s="65">
        <f>C18+E18+G18</f>
        <v>0</v>
      </c>
      <c r="J18" s="65"/>
    </row>
    <row r="19" spans="1:10" x14ac:dyDescent="0.25">
      <c r="A19" s="232" t="s">
        <v>20</v>
      </c>
      <c r="B19" s="337"/>
      <c r="C19" s="203">
        <f>C17+C18</f>
        <v>2443155</v>
      </c>
      <c r="D19" s="67"/>
      <c r="E19" s="203">
        <v>0</v>
      </c>
      <c r="F19" s="203"/>
      <c r="G19" s="203">
        <v>0</v>
      </c>
      <c r="H19" s="67"/>
      <c r="I19" s="65">
        <f>I17+I18</f>
        <v>2443155</v>
      </c>
      <c r="J19" s="65"/>
    </row>
    <row r="20" spans="1:10" x14ac:dyDescent="0.25">
      <c r="A20" s="232" t="s">
        <v>84</v>
      </c>
      <c r="B20" s="338"/>
      <c r="C20" s="203">
        <v>0</v>
      </c>
      <c r="D20" s="67"/>
      <c r="E20" s="203"/>
      <c r="F20" s="203"/>
      <c r="G20" s="203"/>
      <c r="H20" s="67"/>
      <c r="I20" s="65">
        <f>C20+E20+G20</f>
        <v>0</v>
      </c>
      <c r="J20" s="65"/>
    </row>
    <row r="21" spans="1:10" x14ac:dyDescent="0.25">
      <c r="A21" s="232" t="s">
        <v>20</v>
      </c>
      <c r="B21" s="338"/>
      <c r="C21" s="203">
        <f>C19+C20</f>
        <v>2443155</v>
      </c>
      <c r="D21" s="203"/>
      <c r="E21" s="203">
        <f>E19+E20</f>
        <v>0</v>
      </c>
      <c r="F21" s="203"/>
      <c r="G21" s="203">
        <f>G19+G20</f>
        <v>0</v>
      </c>
      <c r="H21" s="203"/>
      <c r="I21" s="203">
        <f>I19+I20</f>
        <v>2443155</v>
      </c>
      <c r="J21" s="65"/>
    </row>
    <row r="22" spans="1:10" x14ac:dyDescent="0.25">
      <c r="A22" s="232"/>
      <c r="B22" s="337"/>
      <c r="C22" s="203"/>
      <c r="D22" s="67"/>
      <c r="E22" s="203"/>
      <c r="F22" s="203"/>
      <c r="G22" s="203"/>
      <c r="H22" s="67"/>
      <c r="I22" s="65"/>
      <c r="J22" s="65"/>
    </row>
    <row r="23" spans="1:10" ht="15.75" thickBot="1" x14ac:dyDescent="0.3">
      <c r="A23" s="232"/>
      <c r="B23" s="277"/>
      <c r="C23" s="203"/>
      <c r="D23" s="67"/>
      <c r="E23" s="203"/>
      <c r="F23" s="203"/>
      <c r="G23" s="203"/>
      <c r="H23" s="67"/>
      <c r="I23" s="65"/>
      <c r="J23" s="65"/>
    </row>
    <row r="24" spans="1:10" ht="15.75" thickBot="1" x14ac:dyDescent="0.3">
      <c r="A24" s="27"/>
      <c r="B24" s="437" t="s">
        <v>17</v>
      </c>
      <c r="C24" s="438"/>
      <c r="D24" s="437" t="s">
        <v>15</v>
      </c>
      <c r="E24" s="438"/>
      <c r="F24" s="437" t="s">
        <v>42</v>
      </c>
      <c r="G24" s="438"/>
      <c r="H24" s="437" t="s">
        <v>20</v>
      </c>
      <c r="I24" s="439"/>
      <c r="J24" s="233" t="s">
        <v>120</v>
      </c>
    </row>
    <row r="25" spans="1:10" x14ac:dyDescent="0.25">
      <c r="A25" s="28"/>
      <c r="B25" s="29" t="s">
        <v>21</v>
      </c>
      <c r="C25" s="29" t="s">
        <v>22</v>
      </c>
      <c r="D25" s="29" t="s">
        <v>21</v>
      </c>
      <c r="E25" s="29" t="s">
        <v>22</v>
      </c>
      <c r="F25" s="29" t="s">
        <v>21</v>
      </c>
      <c r="G25" s="29" t="s">
        <v>22</v>
      </c>
      <c r="H25" s="29" t="s">
        <v>21</v>
      </c>
      <c r="I25" s="88" t="s">
        <v>22</v>
      </c>
      <c r="J25" s="234"/>
    </row>
    <row r="26" spans="1:10" x14ac:dyDescent="0.25">
      <c r="A26" s="30" t="s">
        <v>23</v>
      </c>
      <c r="B26" s="21"/>
      <c r="C26" s="21">
        <v>438702</v>
      </c>
      <c r="D26" s="21"/>
      <c r="E26" s="21">
        <v>0</v>
      </c>
      <c r="F26" s="21"/>
      <c r="G26" s="21">
        <v>0</v>
      </c>
      <c r="H26" s="35"/>
      <c r="I26" s="89">
        <f>C26+E26+G26</f>
        <v>438702</v>
      </c>
      <c r="J26" s="214">
        <v>378114</v>
      </c>
    </row>
    <row r="27" spans="1:10" x14ac:dyDescent="0.25">
      <c r="A27" s="30" t="s">
        <v>24</v>
      </c>
      <c r="B27" s="119"/>
      <c r="C27" s="21">
        <v>398310</v>
      </c>
      <c r="D27" s="21"/>
      <c r="E27" s="21">
        <v>0</v>
      </c>
      <c r="F27" s="21"/>
      <c r="G27" s="21">
        <v>0</v>
      </c>
      <c r="H27" s="35"/>
      <c r="I27" s="89">
        <f>C27+E27+G27</f>
        <v>398310</v>
      </c>
      <c r="J27" s="214">
        <v>438702</v>
      </c>
    </row>
    <row r="28" spans="1:10" x14ac:dyDescent="0.25">
      <c r="A28" s="30" t="s">
        <v>25</v>
      </c>
      <c r="B28" s="21"/>
      <c r="C28" s="21">
        <v>486387</v>
      </c>
      <c r="D28" s="21"/>
      <c r="E28" s="21">
        <v>0</v>
      </c>
      <c r="F28" s="21"/>
      <c r="G28" s="21">
        <v>0</v>
      </c>
      <c r="H28" s="35"/>
      <c r="I28" s="89">
        <f>C28+E28+G28</f>
        <v>486387</v>
      </c>
      <c r="J28" s="214">
        <v>398310</v>
      </c>
    </row>
    <row r="29" spans="1:10" x14ac:dyDescent="0.25">
      <c r="A29" s="32" t="s">
        <v>27</v>
      </c>
      <c r="B29" s="33">
        <f>SUM(B26:B28)</f>
        <v>0</v>
      </c>
      <c r="C29" s="33">
        <f>C26+C27+C28</f>
        <v>1323399</v>
      </c>
      <c r="D29" s="33">
        <f>D26+D27+D28</f>
        <v>0</v>
      </c>
      <c r="E29" s="33">
        <f>E26+E27+E28</f>
        <v>0</v>
      </c>
      <c r="F29" s="33">
        <f>F26+F27+F28</f>
        <v>0</v>
      </c>
      <c r="G29" s="33">
        <v>0</v>
      </c>
      <c r="H29" s="33">
        <f>H26+H27+H28</f>
        <v>0</v>
      </c>
      <c r="I29" s="89">
        <f>I26+I27+I28</f>
        <v>1323399</v>
      </c>
      <c r="J29" s="216">
        <f>SUM(J26:J28)</f>
        <v>1215126</v>
      </c>
    </row>
    <row r="30" spans="1:10" x14ac:dyDescent="0.25">
      <c r="A30" s="169" t="s">
        <v>47</v>
      </c>
      <c r="B30" s="106">
        <v>0</v>
      </c>
      <c r="C30" s="171">
        <v>0</v>
      </c>
      <c r="D30" s="171">
        <v>0</v>
      </c>
      <c r="E30" s="171">
        <v>0</v>
      </c>
      <c r="F30" s="171">
        <v>0</v>
      </c>
      <c r="G30" s="171">
        <v>0</v>
      </c>
      <c r="H30" s="106">
        <f>B30+D30+F30</f>
        <v>0</v>
      </c>
      <c r="I30" s="172">
        <f>C30+E30+G30</f>
        <v>0</v>
      </c>
      <c r="J30" s="235">
        <v>0</v>
      </c>
    </row>
    <row r="31" spans="1:10" x14ac:dyDescent="0.25">
      <c r="A31" s="169" t="s">
        <v>20</v>
      </c>
      <c r="B31" s="106">
        <f>B29+B30</f>
        <v>0</v>
      </c>
      <c r="C31" s="171">
        <f>C29+C30</f>
        <v>1323399</v>
      </c>
      <c r="D31" s="171">
        <v>0</v>
      </c>
      <c r="E31" s="171">
        <f>E29+E30</f>
        <v>0</v>
      </c>
      <c r="F31" s="171">
        <v>0</v>
      </c>
      <c r="G31" s="171">
        <f>G29+G30</f>
        <v>0</v>
      </c>
      <c r="H31" s="106"/>
      <c r="I31" s="172">
        <f>I29+I30</f>
        <v>1323399</v>
      </c>
      <c r="J31" s="235"/>
    </row>
    <row r="32" spans="1:10" x14ac:dyDescent="0.25">
      <c r="A32" s="30" t="s">
        <v>28</v>
      </c>
      <c r="B32" s="21"/>
      <c r="C32" s="21"/>
      <c r="D32" s="21"/>
      <c r="E32" s="21"/>
      <c r="F32" s="21"/>
      <c r="G32" s="21"/>
      <c r="H32" s="35"/>
      <c r="I32" s="89">
        <f>C32+E32+G32</f>
        <v>0</v>
      </c>
      <c r="J32" s="214">
        <v>486387</v>
      </c>
    </row>
    <row r="33" spans="1:11" x14ac:dyDescent="0.25">
      <c r="A33" s="30" t="s">
        <v>29</v>
      </c>
      <c r="B33" s="50"/>
      <c r="C33" s="21"/>
      <c r="D33" s="21"/>
      <c r="E33" s="21"/>
      <c r="F33" s="21"/>
      <c r="G33" s="21"/>
      <c r="H33" s="35"/>
      <c r="I33" s="89">
        <f>C33+E33+G33</f>
        <v>0</v>
      </c>
      <c r="J33" s="214"/>
    </row>
    <row r="34" spans="1:11" x14ac:dyDescent="0.25">
      <c r="A34" s="30" t="s">
        <v>30</v>
      </c>
      <c r="B34" s="35"/>
      <c r="C34" s="21"/>
      <c r="D34" s="21"/>
      <c r="E34" s="21"/>
      <c r="F34" s="21"/>
      <c r="G34" s="21"/>
      <c r="H34" s="35"/>
      <c r="I34" s="89">
        <f>C34+E34+G34</f>
        <v>0</v>
      </c>
      <c r="J34" s="214"/>
    </row>
    <row r="35" spans="1:11" s="38" customFormat="1" x14ac:dyDescent="0.25">
      <c r="A35" s="95" t="s">
        <v>31</v>
      </c>
      <c r="B35" s="96">
        <f t="shared" ref="B35:J35" si="1">SUM(B32:B34)</f>
        <v>0</v>
      </c>
      <c r="C35" s="96">
        <f t="shared" si="1"/>
        <v>0</v>
      </c>
      <c r="D35" s="96">
        <f t="shared" si="1"/>
        <v>0</v>
      </c>
      <c r="E35" s="96">
        <f t="shared" si="1"/>
        <v>0</v>
      </c>
      <c r="F35" s="96">
        <f t="shared" si="1"/>
        <v>0</v>
      </c>
      <c r="G35" s="96">
        <f t="shared" si="1"/>
        <v>0</v>
      </c>
      <c r="H35" s="96">
        <f t="shared" si="1"/>
        <v>0</v>
      </c>
      <c r="I35" s="172">
        <f t="shared" si="1"/>
        <v>0</v>
      </c>
      <c r="J35" s="236">
        <f t="shared" si="1"/>
        <v>486387</v>
      </c>
    </row>
    <row r="36" spans="1:11" s="38" customFormat="1" x14ac:dyDescent="0.25">
      <c r="A36" s="169" t="s">
        <v>55</v>
      </c>
      <c r="B36" s="96"/>
      <c r="C36" s="96"/>
      <c r="D36" s="96"/>
      <c r="E36" s="96"/>
      <c r="F36" s="96"/>
      <c r="G36" s="96"/>
      <c r="H36" s="96"/>
      <c r="I36" s="172"/>
      <c r="J36" s="236"/>
    </row>
    <row r="37" spans="1:11" s="38" customFormat="1" x14ac:dyDescent="0.25">
      <c r="A37" s="169" t="s">
        <v>20</v>
      </c>
      <c r="B37" s="96"/>
      <c r="C37" s="96">
        <f t="shared" ref="C37:I37" si="2">C31+C35+C36</f>
        <v>1323399</v>
      </c>
      <c r="D37" s="96">
        <f t="shared" si="2"/>
        <v>0</v>
      </c>
      <c r="E37" s="96">
        <f t="shared" si="2"/>
        <v>0</v>
      </c>
      <c r="F37" s="96">
        <f t="shared" si="2"/>
        <v>0</v>
      </c>
      <c r="G37" s="96">
        <f t="shared" si="2"/>
        <v>0</v>
      </c>
      <c r="H37" s="96">
        <f t="shared" si="2"/>
        <v>0</v>
      </c>
      <c r="I37" s="174">
        <f t="shared" si="2"/>
        <v>1323399</v>
      </c>
      <c r="J37" s="236">
        <f>J29+J35</f>
        <v>1701513</v>
      </c>
    </row>
    <row r="38" spans="1:11" x14ac:dyDescent="0.25">
      <c r="A38" s="30" t="s">
        <v>32</v>
      </c>
      <c r="B38" s="21"/>
      <c r="C38" s="36"/>
      <c r="D38" s="21"/>
      <c r="E38" s="36"/>
      <c r="F38" s="21"/>
      <c r="G38" s="21"/>
      <c r="H38" s="35"/>
      <c r="I38" s="91">
        <f>C38+E38+G38</f>
        <v>0</v>
      </c>
      <c r="J38" s="214"/>
    </row>
    <row r="39" spans="1:11" x14ac:dyDescent="0.25">
      <c r="A39" s="30" t="s">
        <v>33</v>
      </c>
      <c r="B39" s="119"/>
      <c r="C39" s="21"/>
      <c r="D39" s="21"/>
      <c r="E39" s="21"/>
      <c r="F39" s="21"/>
      <c r="G39" s="21"/>
      <c r="H39" s="35"/>
      <c r="I39" s="91">
        <f>C39+E39+G39</f>
        <v>0</v>
      </c>
      <c r="J39" s="214"/>
    </row>
    <row r="40" spans="1:11" x14ac:dyDescent="0.25">
      <c r="A40" s="30" t="s">
        <v>34</v>
      </c>
      <c r="B40" s="21"/>
      <c r="C40" s="21"/>
      <c r="D40" s="21"/>
      <c r="E40" s="21"/>
      <c r="F40" s="21"/>
      <c r="G40" s="21"/>
      <c r="H40" s="35"/>
      <c r="I40" s="91">
        <f t="shared" ref="I40:I47" si="3">C40+E40+G40</f>
        <v>0</v>
      </c>
      <c r="J40" s="214"/>
    </row>
    <row r="41" spans="1:11" s="288" customFormat="1" x14ac:dyDescent="0.25">
      <c r="A41" s="283" t="s">
        <v>50</v>
      </c>
      <c r="B41" s="284"/>
      <c r="C41" s="284">
        <v>0</v>
      </c>
      <c r="D41" s="284"/>
      <c r="E41" s="284"/>
      <c r="F41" s="284"/>
      <c r="G41" s="284"/>
      <c r="H41" s="285"/>
      <c r="I41" s="286">
        <f>C41+E41+G41</f>
        <v>0</v>
      </c>
      <c r="J41" s="287"/>
    </row>
    <row r="42" spans="1:11" x14ac:dyDescent="0.25">
      <c r="A42" s="95" t="s">
        <v>35</v>
      </c>
      <c r="B42" s="96">
        <f>SUM(B38:B41)</f>
        <v>0</v>
      </c>
      <c r="C42" s="96">
        <f>SUM(C38:C41)</f>
        <v>0</v>
      </c>
      <c r="D42" s="96">
        <f>SUM(D38:D40)+D41</f>
        <v>0</v>
      </c>
      <c r="E42" s="96">
        <f>SUM(E38:E41)</f>
        <v>0</v>
      </c>
      <c r="F42" s="96">
        <f>SUM(F38:F40)+F41</f>
        <v>0</v>
      </c>
      <c r="G42" s="96">
        <f>SUM(G38:G41)</f>
        <v>0</v>
      </c>
      <c r="H42" s="96"/>
      <c r="I42" s="174">
        <f>SUM(I38:I41)</f>
        <v>0</v>
      </c>
      <c r="J42" s="221">
        <f>SUM(J38:J41)</f>
        <v>0</v>
      </c>
    </row>
    <row r="43" spans="1:11" s="186" customFormat="1" x14ac:dyDescent="0.25">
      <c r="A43" s="95" t="s">
        <v>57</v>
      </c>
      <c r="B43" s="96">
        <f>B35+B42</f>
        <v>0</v>
      </c>
      <c r="C43" s="96">
        <f>C37+C42</f>
        <v>1323399</v>
      </c>
      <c r="D43" s="96">
        <f>D37+D41+D42</f>
        <v>0</v>
      </c>
      <c r="E43" s="96">
        <f>E37+E41+E42</f>
        <v>0</v>
      </c>
      <c r="F43" s="96">
        <f>F37+F41+F42</f>
        <v>0</v>
      </c>
      <c r="G43" s="96">
        <f>G37+G41+G42</f>
        <v>0</v>
      </c>
      <c r="H43" s="96">
        <f>H37+H41+H42</f>
        <v>0</v>
      </c>
      <c r="I43" s="174">
        <f>C43+E43+G43</f>
        <v>1323399</v>
      </c>
      <c r="J43" s="221">
        <f>J29+J35+J42</f>
        <v>1701513</v>
      </c>
      <c r="K43" s="282"/>
    </row>
    <row r="44" spans="1:11" x14ac:dyDescent="0.25">
      <c r="A44" s="30" t="s">
        <v>36</v>
      </c>
      <c r="B44" s="21"/>
      <c r="C44" s="21"/>
      <c r="D44" s="21"/>
      <c r="E44" s="21"/>
      <c r="F44" s="21"/>
      <c r="G44" s="21"/>
      <c r="H44" s="31"/>
      <c r="I44" s="91">
        <f t="shared" si="3"/>
        <v>0</v>
      </c>
      <c r="J44" s="214"/>
    </row>
    <row r="45" spans="1:11" x14ac:dyDescent="0.25">
      <c r="A45" s="30" t="s">
        <v>37</v>
      </c>
      <c r="B45" s="21"/>
      <c r="C45" s="119"/>
      <c r="D45" s="21"/>
      <c r="E45" s="21"/>
      <c r="F45" s="21"/>
      <c r="G45" s="21"/>
      <c r="H45" s="31"/>
      <c r="I45" s="91">
        <f t="shared" si="3"/>
        <v>0</v>
      </c>
      <c r="J45" s="214"/>
    </row>
    <row r="46" spans="1:11" x14ac:dyDescent="0.25">
      <c r="A46" s="30" t="s">
        <v>38</v>
      </c>
      <c r="B46" s="21"/>
      <c r="C46" s="21"/>
      <c r="D46" s="21"/>
      <c r="E46" s="21"/>
      <c r="F46" s="21"/>
      <c r="G46" s="237"/>
      <c r="H46" s="31"/>
      <c r="I46" s="91">
        <f t="shared" si="3"/>
        <v>0</v>
      </c>
      <c r="J46" s="214"/>
    </row>
    <row r="47" spans="1:11" x14ac:dyDescent="0.25">
      <c r="A47" s="30" t="s">
        <v>59</v>
      </c>
      <c r="B47" s="21"/>
      <c r="C47" s="21"/>
      <c r="D47" s="21"/>
      <c r="E47" s="21"/>
      <c r="F47" s="21"/>
      <c r="G47" s="21"/>
      <c r="H47" s="31"/>
      <c r="I47" s="91">
        <f t="shared" si="3"/>
        <v>0</v>
      </c>
      <c r="J47" s="214"/>
    </row>
    <row r="48" spans="1:11" x14ac:dyDescent="0.25">
      <c r="A48" s="32" t="s">
        <v>40</v>
      </c>
      <c r="B48" s="33">
        <f t="shared" ref="B48:I48" si="4">SUM(B44:B47)</f>
        <v>0</v>
      </c>
      <c r="C48" s="33">
        <f t="shared" si="4"/>
        <v>0</v>
      </c>
      <c r="D48" s="33">
        <f t="shared" si="4"/>
        <v>0</v>
      </c>
      <c r="E48" s="33">
        <f t="shared" si="4"/>
        <v>0</v>
      </c>
      <c r="F48" s="33">
        <f t="shared" si="4"/>
        <v>0</v>
      </c>
      <c r="G48" s="33">
        <f t="shared" si="4"/>
        <v>0</v>
      </c>
      <c r="H48" s="33">
        <f t="shared" si="4"/>
        <v>0</v>
      </c>
      <c r="I48" s="90">
        <f t="shared" si="4"/>
        <v>0</v>
      </c>
      <c r="J48" s="224">
        <f>SUM(J44:J46)</f>
        <v>0</v>
      </c>
    </row>
    <row r="49" spans="1:10" x14ac:dyDescent="0.25">
      <c r="A49" s="175" t="s">
        <v>136</v>
      </c>
      <c r="B49" s="176">
        <f>B29+B35+B42+B48</f>
        <v>0</v>
      </c>
      <c r="C49" s="176">
        <f>C43+C48</f>
        <v>1323399</v>
      </c>
      <c r="D49" s="176">
        <f>D37+D42</f>
        <v>0</v>
      </c>
      <c r="E49" s="176">
        <f>E43+E48</f>
        <v>0</v>
      </c>
      <c r="F49" s="176">
        <f>F37+F42</f>
        <v>0</v>
      </c>
      <c r="G49" s="176">
        <f>G37+G42+G48</f>
        <v>0</v>
      </c>
      <c r="H49" s="176">
        <f>H29+H35+H42+H48</f>
        <v>0</v>
      </c>
      <c r="I49" s="177">
        <f>C49+E49+G49</f>
        <v>1323399</v>
      </c>
      <c r="J49" s="440">
        <f>J43</f>
        <v>1701513</v>
      </c>
    </row>
    <row r="50" spans="1:10" x14ac:dyDescent="0.25">
      <c r="A50" s="163" t="s">
        <v>137</v>
      </c>
      <c r="B50" s="164"/>
      <c r="C50" s="173">
        <v>2443155</v>
      </c>
      <c r="D50" s="173">
        <v>0</v>
      </c>
      <c r="E50" s="173">
        <v>0</v>
      </c>
      <c r="F50" s="173">
        <v>0</v>
      </c>
      <c r="G50" s="173">
        <v>0</v>
      </c>
      <c r="H50" s="173">
        <v>0</v>
      </c>
      <c r="I50" s="178">
        <f>C50+E50+G50</f>
        <v>2443155</v>
      </c>
      <c r="J50" s="235"/>
    </row>
    <row r="51" spans="1:10" s="38" customFormat="1" ht="15.75" thickBot="1" x14ac:dyDescent="0.3">
      <c r="A51" s="100" t="s">
        <v>52</v>
      </c>
      <c r="B51" s="101"/>
      <c r="C51" s="102">
        <f>C50-C49</f>
        <v>1119756</v>
      </c>
      <c r="D51" s="102"/>
      <c r="E51" s="102">
        <f>E50-E49</f>
        <v>0</v>
      </c>
      <c r="F51" s="102"/>
      <c r="G51" s="102">
        <f>G50-G49</f>
        <v>0</v>
      </c>
      <c r="H51" s="102">
        <v>0</v>
      </c>
      <c r="I51" s="98">
        <f>C51+E51+G51</f>
        <v>1119756</v>
      </c>
      <c r="J51" s="225"/>
    </row>
    <row r="52" spans="1:10" x14ac:dyDescent="0.25">
      <c r="C52" s="20"/>
      <c r="D52" s="20"/>
      <c r="E52" s="20"/>
      <c r="F52" s="20"/>
      <c r="G52" s="20"/>
      <c r="H52" s="20"/>
      <c r="I52" s="41"/>
      <c r="J52" s="41"/>
    </row>
    <row r="53" spans="1:10" x14ac:dyDescent="0.25">
      <c r="B53" s="9"/>
      <c r="C53" s="20"/>
      <c r="D53" s="20"/>
      <c r="E53" s="20"/>
      <c r="F53" s="20"/>
      <c r="G53" s="20"/>
      <c r="H53" s="20"/>
      <c r="I53" s="20"/>
      <c r="J53" s="20"/>
    </row>
    <row r="54" spans="1:10" s="42" customFormat="1" ht="12.75" x14ac:dyDescent="0.2">
      <c r="B54" s="43"/>
      <c r="C54" s="44"/>
      <c r="D54" s="44"/>
      <c r="E54" s="44"/>
      <c r="F54" s="44"/>
      <c r="G54" s="44"/>
      <c r="H54" s="44"/>
      <c r="I54" s="45"/>
      <c r="J54" s="45"/>
    </row>
    <row r="55" spans="1:10" x14ac:dyDescent="0.25">
      <c r="B55" s="9"/>
      <c r="C55" s="20"/>
      <c r="D55" s="20"/>
      <c r="E55" s="20"/>
      <c r="F55" s="20"/>
      <c r="H55" s="23"/>
      <c r="I55" s="20"/>
      <c r="J55" s="20"/>
    </row>
    <row r="56" spans="1:10" x14ac:dyDescent="0.25">
      <c r="B56" s="9"/>
      <c r="C56" s="39"/>
      <c r="D56" s="206"/>
      <c r="E56" s="20"/>
      <c r="F56" s="206"/>
      <c r="G56" s="23"/>
      <c r="H56" s="23"/>
      <c r="I56" s="20"/>
      <c r="J56" s="20"/>
    </row>
    <row r="57" spans="1:10" x14ac:dyDescent="0.25">
      <c r="B57" s="9"/>
      <c r="C57" s="9"/>
      <c r="D57" s="9"/>
      <c r="E57" s="9"/>
      <c r="F57" s="9"/>
      <c r="I57" s="20"/>
      <c r="J57" s="20"/>
    </row>
    <row r="58" spans="1:10" x14ac:dyDescent="0.25">
      <c r="E58" s="20"/>
      <c r="F58" s="20"/>
    </row>
    <row r="59" spans="1:10" x14ac:dyDescent="0.25">
      <c r="D59" s="47"/>
      <c r="E59" s="20"/>
      <c r="F59" s="20"/>
      <c r="H59" s="23"/>
      <c r="I59" s="20"/>
      <c r="J59" s="20"/>
    </row>
    <row r="60" spans="1:10" x14ac:dyDescent="0.25">
      <c r="F60" s="20"/>
      <c r="H60" s="23"/>
      <c r="I60" s="20"/>
      <c r="J60" s="20"/>
    </row>
    <row r="61" spans="1:10" x14ac:dyDescent="0.25">
      <c r="D61" s="46"/>
      <c r="F61" s="20"/>
      <c r="G61" s="20"/>
      <c r="H61" s="20"/>
    </row>
    <row r="62" spans="1:10" x14ac:dyDescent="0.25">
      <c r="C62" s="20"/>
      <c r="D62" s="206"/>
    </row>
    <row r="63" spans="1:10" x14ac:dyDescent="0.25">
      <c r="C63" s="20"/>
      <c r="D63" s="20"/>
      <c r="E63" s="20"/>
      <c r="F63" s="20"/>
      <c r="H63" s="23"/>
      <c r="I63"/>
      <c r="J63"/>
    </row>
    <row r="66" spans="4:10" x14ac:dyDescent="0.25">
      <c r="D66" s="20"/>
      <c r="E66" s="20"/>
      <c r="F66" s="20"/>
      <c r="I66"/>
      <c r="J66"/>
    </row>
    <row r="68" spans="4:10" x14ac:dyDescent="0.25">
      <c r="H68" s="23"/>
      <c r="I68"/>
      <c r="J68"/>
    </row>
  </sheetData>
  <mergeCells count="5">
    <mergeCell ref="B4:H4"/>
    <mergeCell ref="B24:C24"/>
    <mergeCell ref="D24:E24"/>
    <mergeCell ref="F24:G24"/>
    <mergeCell ref="H24:I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58"/>
  <sheetViews>
    <sheetView topLeftCell="A28" workbookViewId="0">
      <selection activeCell="N36" sqref="N36"/>
    </sheetView>
  </sheetViews>
  <sheetFormatPr defaultRowHeight="15" x14ac:dyDescent="0.25"/>
  <cols>
    <col min="1" max="1" width="16.42578125" customWidth="1"/>
    <col min="2" max="2" width="10.28515625" customWidth="1"/>
    <col min="3" max="3" width="11.7109375" style="205" customWidth="1"/>
    <col min="4" max="4" width="11.85546875" style="205" customWidth="1"/>
    <col min="5" max="5" width="12.140625" style="205" customWidth="1"/>
    <col min="6" max="6" width="14" style="205" customWidth="1"/>
    <col min="7" max="7" width="14.28515625" style="40" customWidth="1"/>
    <col min="8" max="8" width="12.28515625" style="40" customWidth="1"/>
    <col min="9" max="9" width="13.42578125" style="205" customWidth="1"/>
    <col min="10" max="10" width="14.5703125" style="205" customWidth="1"/>
    <col min="11" max="13" width="11.7109375" bestFit="1" customWidth="1"/>
    <col min="256" max="256" width="21.7109375" customWidth="1"/>
    <col min="257" max="257" width="16.85546875" customWidth="1"/>
    <col min="258" max="258" width="12" customWidth="1"/>
    <col min="259" max="259" width="11.5703125" customWidth="1"/>
    <col min="260" max="260" width="12.140625" customWidth="1"/>
    <col min="261" max="262" width="13" customWidth="1"/>
    <col min="263" max="263" width="11.85546875" customWidth="1"/>
    <col min="264" max="264" width="14.5703125" customWidth="1"/>
    <col min="265" max="265" width="13.7109375" customWidth="1"/>
    <col min="266" max="267" width="11.7109375" bestFit="1" customWidth="1"/>
    <col min="268" max="268" width="9.7109375" bestFit="1" customWidth="1"/>
    <col min="269" max="269" width="11.7109375" bestFit="1" customWidth="1"/>
    <col min="512" max="512" width="21.7109375" customWidth="1"/>
    <col min="513" max="513" width="16.85546875" customWidth="1"/>
    <col min="514" max="514" width="12" customWidth="1"/>
    <col min="515" max="515" width="11.5703125" customWidth="1"/>
    <col min="516" max="516" width="12.140625" customWidth="1"/>
    <col min="517" max="518" width="13" customWidth="1"/>
    <col min="519" max="519" width="11.85546875" customWidth="1"/>
    <col min="520" max="520" width="14.5703125" customWidth="1"/>
    <col min="521" max="521" width="13.7109375" customWidth="1"/>
    <col min="522" max="523" width="11.7109375" bestFit="1" customWidth="1"/>
    <col min="524" max="524" width="9.7109375" bestFit="1" customWidth="1"/>
    <col min="525" max="525" width="11.7109375" bestFit="1" customWidth="1"/>
    <col min="768" max="768" width="21.7109375" customWidth="1"/>
    <col min="769" max="769" width="16.85546875" customWidth="1"/>
    <col min="770" max="770" width="12" customWidth="1"/>
    <col min="771" max="771" width="11.5703125" customWidth="1"/>
    <col min="772" max="772" width="12.140625" customWidth="1"/>
    <col min="773" max="774" width="13" customWidth="1"/>
    <col min="775" max="775" width="11.85546875" customWidth="1"/>
    <col min="776" max="776" width="14.5703125" customWidth="1"/>
    <col min="777" max="777" width="13.7109375" customWidth="1"/>
    <col min="778" max="779" width="11.7109375" bestFit="1" customWidth="1"/>
    <col min="780" max="780" width="9.7109375" bestFit="1" customWidth="1"/>
    <col min="781" max="781" width="11.7109375" bestFit="1" customWidth="1"/>
    <col min="1024" max="1024" width="21.7109375" customWidth="1"/>
    <col min="1025" max="1025" width="16.85546875" customWidth="1"/>
    <col min="1026" max="1026" width="12" customWidth="1"/>
    <col min="1027" max="1027" width="11.5703125" customWidth="1"/>
    <col min="1028" max="1028" width="12.140625" customWidth="1"/>
    <col min="1029" max="1030" width="13" customWidth="1"/>
    <col min="1031" max="1031" width="11.85546875" customWidth="1"/>
    <col min="1032" max="1032" width="14.5703125" customWidth="1"/>
    <col min="1033" max="1033" width="13.7109375" customWidth="1"/>
    <col min="1034" max="1035" width="11.7109375" bestFit="1" customWidth="1"/>
    <col min="1036" max="1036" width="9.7109375" bestFit="1" customWidth="1"/>
    <col min="1037" max="1037" width="11.7109375" bestFit="1" customWidth="1"/>
    <col min="1280" max="1280" width="21.7109375" customWidth="1"/>
    <col min="1281" max="1281" width="16.85546875" customWidth="1"/>
    <col min="1282" max="1282" width="12" customWidth="1"/>
    <col min="1283" max="1283" width="11.5703125" customWidth="1"/>
    <col min="1284" max="1284" width="12.140625" customWidth="1"/>
    <col min="1285" max="1286" width="13" customWidth="1"/>
    <col min="1287" max="1287" width="11.85546875" customWidth="1"/>
    <col min="1288" max="1288" width="14.5703125" customWidth="1"/>
    <col min="1289" max="1289" width="13.7109375" customWidth="1"/>
    <col min="1290" max="1291" width="11.7109375" bestFit="1" customWidth="1"/>
    <col min="1292" max="1292" width="9.7109375" bestFit="1" customWidth="1"/>
    <col min="1293" max="1293" width="11.7109375" bestFit="1" customWidth="1"/>
    <col min="1536" max="1536" width="21.7109375" customWidth="1"/>
    <col min="1537" max="1537" width="16.85546875" customWidth="1"/>
    <col min="1538" max="1538" width="12" customWidth="1"/>
    <col min="1539" max="1539" width="11.5703125" customWidth="1"/>
    <col min="1540" max="1540" width="12.140625" customWidth="1"/>
    <col min="1541" max="1542" width="13" customWidth="1"/>
    <col min="1543" max="1543" width="11.85546875" customWidth="1"/>
    <col min="1544" max="1544" width="14.5703125" customWidth="1"/>
    <col min="1545" max="1545" width="13.7109375" customWidth="1"/>
    <col min="1546" max="1547" width="11.7109375" bestFit="1" customWidth="1"/>
    <col min="1548" max="1548" width="9.7109375" bestFit="1" customWidth="1"/>
    <col min="1549" max="1549" width="11.7109375" bestFit="1" customWidth="1"/>
    <col min="1792" max="1792" width="21.7109375" customWidth="1"/>
    <col min="1793" max="1793" width="16.85546875" customWidth="1"/>
    <col min="1794" max="1794" width="12" customWidth="1"/>
    <col min="1795" max="1795" width="11.5703125" customWidth="1"/>
    <col min="1796" max="1796" width="12.140625" customWidth="1"/>
    <col min="1797" max="1798" width="13" customWidth="1"/>
    <col min="1799" max="1799" width="11.85546875" customWidth="1"/>
    <col min="1800" max="1800" width="14.5703125" customWidth="1"/>
    <col min="1801" max="1801" width="13.7109375" customWidth="1"/>
    <col min="1802" max="1803" width="11.7109375" bestFit="1" customWidth="1"/>
    <col min="1804" max="1804" width="9.7109375" bestFit="1" customWidth="1"/>
    <col min="1805" max="1805" width="11.7109375" bestFit="1" customWidth="1"/>
    <col min="2048" max="2048" width="21.7109375" customWidth="1"/>
    <col min="2049" max="2049" width="16.85546875" customWidth="1"/>
    <col min="2050" max="2050" width="12" customWidth="1"/>
    <col min="2051" max="2051" width="11.5703125" customWidth="1"/>
    <col min="2052" max="2052" width="12.140625" customWidth="1"/>
    <col min="2053" max="2054" width="13" customWidth="1"/>
    <col min="2055" max="2055" width="11.85546875" customWidth="1"/>
    <col min="2056" max="2056" width="14.5703125" customWidth="1"/>
    <col min="2057" max="2057" width="13.7109375" customWidth="1"/>
    <col min="2058" max="2059" width="11.7109375" bestFit="1" customWidth="1"/>
    <col min="2060" max="2060" width="9.7109375" bestFit="1" customWidth="1"/>
    <col min="2061" max="2061" width="11.7109375" bestFit="1" customWidth="1"/>
    <col min="2304" max="2304" width="21.7109375" customWidth="1"/>
    <col min="2305" max="2305" width="16.85546875" customWidth="1"/>
    <col min="2306" max="2306" width="12" customWidth="1"/>
    <col min="2307" max="2307" width="11.5703125" customWidth="1"/>
    <col min="2308" max="2308" width="12.140625" customWidth="1"/>
    <col min="2309" max="2310" width="13" customWidth="1"/>
    <col min="2311" max="2311" width="11.85546875" customWidth="1"/>
    <col min="2312" max="2312" width="14.5703125" customWidth="1"/>
    <col min="2313" max="2313" width="13.7109375" customWidth="1"/>
    <col min="2314" max="2315" width="11.7109375" bestFit="1" customWidth="1"/>
    <col min="2316" max="2316" width="9.7109375" bestFit="1" customWidth="1"/>
    <col min="2317" max="2317" width="11.7109375" bestFit="1" customWidth="1"/>
    <col min="2560" max="2560" width="21.7109375" customWidth="1"/>
    <col min="2561" max="2561" width="16.85546875" customWidth="1"/>
    <col min="2562" max="2562" width="12" customWidth="1"/>
    <col min="2563" max="2563" width="11.5703125" customWidth="1"/>
    <col min="2564" max="2564" width="12.140625" customWidth="1"/>
    <col min="2565" max="2566" width="13" customWidth="1"/>
    <col min="2567" max="2567" width="11.85546875" customWidth="1"/>
    <col min="2568" max="2568" width="14.5703125" customWidth="1"/>
    <col min="2569" max="2569" width="13.7109375" customWidth="1"/>
    <col min="2570" max="2571" width="11.7109375" bestFit="1" customWidth="1"/>
    <col min="2572" max="2572" width="9.7109375" bestFit="1" customWidth="1"/>
    <col min="2573" max="2573" width="11.7109375" bestFit="1" customWidth="1"/>
    <col min="2816" max="2816" width="21.7109375" customWidth="1"/>
    <col min="2817" max="2817" width="16.85546875" customWidth="1"/>
    <col min="2818" max="2818" width="12" customWidth="1"/>
    <col min="2819" max="2819" width="11.5703125" customWidth="1"/>
    <col min="2820" max="2820" width="12.140625" customWidth="1"/>
    <col min="2821" max="2822" width="13" customWidth="1"/>
    <col min="2823" max="2823" width="11.85546875" customWidth="1"/>
    <col min="2824" max="2824" width="14.5703125" customWidth="1"/>
    <col min="2825" max="2825" width="13.7109375" customWidth="1"/>
    <col min="2826" max="2827" width="11.7109375" bestFit="1" customWidth="1"/>
    <col min="2828" max="2828" width="9.7109375" bestFit="1" customWidth="1"/>
    <col min="2829" max="2829" width="11.7109375" bestFit="1" customWidth="1"/>
    <col min="3072" max="3072" width="21.7109375" customWidth="1"/>
    <col min="3073" max="3073" width="16.85546875" customWidth="1"/>
    <col min="3074" max="3074" width="12" customWidth="1"/>
    <col min="3075" max="3075" width="11.5703125" customWidth="1"/>
    <col min="3076" max="3076" width="12.140625" customWidth="1"/>
    <col min="3077" max="3078" width="13" customWidth="1"/>
    <col min="3079" max="3079" width="11.85546875" customWidth="1"/>
    <col min="3080" max="3080" width="14.5703125" customWidth="1"/>
    <col min="3081" max="3081" width="13.7109375" customWidth="1"/>
    <col min="3082" max="3083" width="11.7109375" bestFit="1" customWidth="1"/>
    <col min="3084" max="3084" width="9.7109375" bestFit="1" customWidth="1"/>
    <col min="3085" max="3085" width="11.7109375" bestFit="1" customWidth="1"/>
    <col min="3328" max="3328" width="21.7109375" customWidth="1"/>
    <col min="3329" max="3329" width="16.85546875" customWidth="1"/>
    <col min="3330" max="3330" width="12" customWidth="1"/>
    <col min="3331" max="3331" width="11.5703125" customWidth="1"/>
    <col min="3332" max="3332" width="12.140625" customWidth="1"/>
    <col min="3333" max="3334" width="13" customWidth="1"/>
    <col min="3335" max="3335" width="11.85546875" customWidth="1"/>
    <col min="3336" max="3336" width="14.5703125" customWidth="1"/>
    <col min="3337" max="3337" width="13.7109375" customWidth="1"/>
    <col min="3338" max="3339" width="11.7109375" bestFit="1" customWidth="1"/>
    <col min="3340" max="3340" width="9.7109375" bestFit="1" customWidth="1"/>
    <col min="3341" max="3341" width="11.7109375" bestFit="1" customWidth="1"/>
    <col min="3584" max="3584" width="21.7109375" customWidth="1"/>
    <col min="3585" max="3585" width="16.85546875" customWidth="1"/>
    <col min="3586" max="3586" width="12" customWidth="1"/>
    <col min="3587" max="3587" width="11.5703125" customWidth="1"/>
    <col min="3588" max="3588" width="12.140625" customWidth="1"/>
    <col min="3589" max="3590" width="13" customWidth="1"/>
    <col min="3591" max="3591" width="11.85546875" customWidth="1"/>
    <col min="3592" max="3592" width="14.5703125" customWidth="1"/>
    <col min="3593" max="3593" width="13.7109375" customWidth="1"/>
    <col min="3594" max="3595" width="11.7109375" bestFit="1" customWidth="1"/>
    <col min="3596" max="3596" width="9.7109375" bestFit="1" customWidth="1"/>
    <col min="3597" max="3597" width="11.7109375" bestFit="1" customWidth="1"/>
    <col min="3840" max="3840" width="21.7109375" customWidth="1"/>
    <col min="3841" max="3841" width="16.85546875" customWidth="1"/>
    <col min="3842" max="3842" width="12" customWidth="1"/>
    <col min="3843" max="3843" width="11.5703125" customWidth="1"/>
    <col min="3844" max="3844" width="12.140625" customWidth="1"/>
    <col min="3845" max="3846" width="13" customWidth="1"/>
    <col min="3847" max="3847" width="11.85546875" customWidth="1"/>
    <col min="3848" max="3848" width="14.5703125" customWidth="1"/>
    <col min="3849" max="3849" width="13.7109375" customWidth="1"/>
    <col min="3850" max="3851" width="11.7109375" bestFit="1" customWidth="1"/>
    <col min="3852" max="3852" width="9.7109375" bestFit="1" customWidth="1"/>
    <col min="3853" max="3853" width="11.7109375" bestFit="1" customWidth="1"/>
    <col min="4096" max="4096" width="21.7109375" customWidth="1"/>
    <col min="4097" max="4097" width="16.85546875" customWidth="1"/>
    <col min="4098" max="4098" width="12" customWidth="1"/>
    <col min="4099" max="4099" width="11.5703125" customWidth="1"/>
    <col min="4100" max="4100" width="12.140625" customWidth="1"/>
    <col min="4101" max="4102" width="13" customWidth="1"/>
    <col min="4103" max="4103" width="11.85546875" customWidth="1"/>
    <col min="4104" max="4104" width="14.5703125" customWidth="1"/>
    <col min="4105" max="4105" width="13.7109375" customWidth="1"/>
    <col min="4106" max="4107" width="11.7109375" bestFit="1" customWidth="1"/>
    <col min="4108" max="4108" width="9.7109375" bestFit="1" customWidth="1"/>
    <col min="4109" max="4109" width="11.7109375" bestFit="1" customWidth="1"/>
    <col min="4352" max="4352" width="21.7109375" customWidth="1"/>
    <col min="4353" max="4353" width="16.85546875" customWidth="1"/>
    <col min="4354" max="4354" width="12" customWidth="1"/>
    <col min="4355" max="4355" width="11.5703125" customWidth="1"/>
    <col min="4356" max="4356" width="12.140625" customWidth="1"/>
    <col min="4357" max="4358" width="13" customWidth="1"/>
    <col min="4359" max="4359" width="11.85546875" customWidth="1"/>
    <col min="4360" max="4360" width="14.5703125" customWidth="1"/>
    <col min="4361" max="4361" width="13.7109375" customWidth="1"/>
    <col min="4362" max="4363" width="11.7109375" bestFit="1" customWidth="1"/>
    <col min="4364" max="4364" width="9.7109375" bestFit="1" customWidth="1"/>
    <col min="4365" max="4365" width="11.7109375" bestFit="1" customWidth="1"/>
    <col min="4608" max="4608" width="21.7109375" customWidth="1"/>
    <col min="4609" max="4609" width="16.85546875" customWidth="1"/>
    <col min="4610" max="4610" width="12" customWidth="1"/>
    <col min="4611" max="4611" width="11.5703125" customWidth="1"/>
    <col min="4612" max="4612" width="12.140625" customWidth="1"/>
    <col min="4613" max="4614" width="13" customWidth="1"/>
    <col min="4615" max="4615" width="11.85546875" customWidth="1"/>
    <col min="4616" max="4616" width="14.5703125" customWidth="1"/>
    <col min="4617" max="4617" width="13.7109375" customWidth="1"/>
    <col min="4618" max="4619" width="11.7109375" bestFit="1" customWidth="1"/>
    <col min="4620" max="4620" width="9.7109375" bestFit="1" customWidth="1"/>
    <col min="4621" max="4621" width="11.7109375" bestFit="1" customWidth="1"/>
    <col min="4864" max="4864" width="21.7109375" customWidth="1"/>
    <col min="4865" max="4865" width="16.85546875" customWidth="1"/>
    <col min="4866" max="4866" width="12" customWidth="1"/>
    <col min="4867" max="4867" width="11.5703125" customWidth="1"/>
    <col min="4868" max="4868" width="12.140625" customWidth="1"/>
    <col min="4869" max="4870" width="13" customWidth="1"/>
    <col min="4871" max="4871" width="11.85546875" customWidth="1"/>
    <col min="4872" max="4872" width="14.5703125" customWidth="1"/>
    <col min="4873" max="4873" width="13.7109375" customWidth="1"/>
    <col min="4874" max="4875" width="11.7109375" bestFit="1" customWidth="1"/>
    <col min="4876" max="4876" width="9.7109375" bestFit="1" customWidth="1"/>
    <col min="4877" max="4877" width="11.7109375" bestFit="1" customWidth="1"/>
    <col min="5120" max="5120" width="21.7109375" customWidth="1"/>
    <col min="5121" max="5121" width="16.85546875" customWidth="1"/>
    <col min="5122" max="5122" width="12" customWidth="1"/>
    <col min="5123" max="5123" width="11.5703125" customWidth="1"/>
    <col min="5124" max="5124" width="12.140625" customWidth="1"/>
    <col min="5125" max="5126" width="13" customWidth="1"/>
    <col min="5127" max="5127" width="11.85546875" customWidth="1"/>
    <col min="5128" max="5128" width="14.5703125" customWidth="1"/>
    <col min="5129" max="5129" width="13.7109375" customWidth="1"/>
    <col min="5130" max="5131" width="11.7109375" bestFit="1" customWidth="1"/>
    <col min="5132" max="5132" width="9.7109375" bestFit="1" customWidth="1"/>
    <col min="5133" max="5133" width="11.7109375" bestFit="1" customWidth="1"/>
    <col min="5376" max="5376" width="21.7109375" customWidth="1"/>
    <col min="5377" max="5377" width="16.85546875" customWidth="1"/>
    <col min="5378" max="5378" width="12" customWidth="1"/>
    <col min="5379" max="5379" width="11.5703125" customWidth="1"/>
    <col min="5380" max="5380" width="12.140625" customWidth="1"/>
    <col min="5381" max="5382" width="13" customWidth="1"/>
    <col min="5383" max="5383" width="11.85546875" customWidth="1"/>
    <col min="5384" max="5384" width="14.5703125" customWidth="1"/>
    <col min="5385" max="5385" width="13.7109375" customWidth="1"/>
    <col min="5386" max="5387" width="11.7109375" bestFit="1" customWidth="1"/>
    <col min="5388" max="5388" width="9.7109375" bestFit="1" customWidth="1"/>
    <col min="5389" max="5389" width="11.7109375" bestFit="1" customWidth="1"/>
    <col min="5632" max="5632" width="21.7109375" customWidth="1"/>
    <col min="5633" max="5633" width="16.85546875" customWidth="1"/>
    <col min="5634" max="5634" width="12" customWidth="1"/>
    <col min="5635" max="5635" width="11.5703125" customWidth="1"/>
    <col min="5636" max="5636" width="12.140625" customWidth="1"/>
    <col min="5637" max="5638" width="13" customWidth="1"/>
    <col min="5639" max="5639" width="11.85546875" customWidth="1"/>
    <col min="5640" max="5640" width="14.5703125" customWidth="1"/>
    <col min="5641" max="5641" width="13.7109375" customWidth="1"/>
    <col min="5642" max="5643" width="11.7109375" bestFit="1" customWidth="1"/>
    <col min="5644" max="5644" width="9.7109375" bestFit="1" customWidth="1"/>
    <col min="5645" max="5645" width="11.7109375" bestFit="1" customWidth="1"/>
    <col min="5888" max="5888" width="21.7109375" customWidth="1"/>
    <col min="5889" max="5889" width="16.85546875" customWidth="1"/>
    <col min="5890" max="5890" width="12" customWidth="1"/>
    <col min="5891" max="5891" width="11.5703125" customWidth="1"/>
    <col min="5892" max="5892" width="12.140625" customWidth="1"/>
    <col min="5893" max="5894" width="13" customWidth="1"/>
    <col min="5895" max="5895" width="11.85546875" customWidth="1"/>
    <col min="5896" max="5896" width="14.5703125" customWidth="1"/>
    <col min="5897" max="5897" width="13.7109375" customWidth="1"/>
    <col min="5898" max="5899" width="11.7109375" bestFit="1" customWidth="1"/>
    <col min="5900" max="5900" width="9.7109375" bestFit="1" customWidth="1"/>
    <col min="5901" max="5901" width="11.7109375" bestFit="1" customWidth="1"/>
    <col min="6144" max="6144" width="21.7109375" customWidth="1"/>
    <col min="6145" max="6145" width="16.85546875" customWidth="1"/>
    <col min="6146" max="6146" width="12" customWidth="1"/>
    <col min="6147" max="6147" width="11.5703125" customWidth="1"/>
    <col min="6148" max="6148" width="12.140625" customWidth="1"/>
    <col min="6149" max="6150" width="13" customWidth="1"/>
    <col min="6151" max="6151" width="11.85546875" customWidth="1"/>
    <col min="6152" max="6152" width="14.5703125" customWidth="1"/>
    <col min="6153" max="6153" width="13.7109375" customWidth="1"/>
    <col min="6154" max="6155" width="11.7109375" bestFit="1" customWidth="1"/>
    <col min="6156" max="6156" width="9.7109375" bestFit="1" customWidth="1"/>
    <col min="6157" max="6157" width="11.7109375" bestFit="1" customWidth="1"/>
    <col min="6400" max="6400" width="21.7109375" customWidth="1"/>
    <col min="6401" max="6401" width="16.85546875" customWidth="1"/>
    <col min="6402" max="6402" width="12" customWidth="1"/>
    <col min="6403" max="6403" width="11.5703125" customWidth="1"/>
    <col min="6404" max="6404" width="12.140625" customWidth="1"/>
    <col min="6405" max="6406" width="13" customWidth="1"/>
    <col min="6407" max="6407" width="11.85546875" customWidth="1"/>
    <col min="6408" max="6408" width="14.5703125" customWidth="1"/>
    <col min="6409" max="6409" width="13.7109375" customWidth="1"/>
    <col min="6410" max="6411" width="11.7109375" bestFit="1" customWidth="1"/>
    <col min="6412" max="6412" width="9.7109375" bestFit="1" customWidth="1"/>
    <col min="6413" max="6413" width="11.7109375" bestFit="1" customWidth="1"/>
    <col min="6656" max="6656" width="21.7109375" customWidth="1"/>
    <col min="6657" max="6657" width="16.85546875" customWidth="1"/>
    <col min="6658" max="6658" width="12" customWidth="1"/>
    <col min="6659" max="6659" width="11.5703125" customWidth="1"/>
    <col min="6660" max="6660" width="12.140625" customWidth="1"/>
    <col min="6661" max="6662" width="13" customWidth="1"/>
    <col min="6663" max="6663" width="11.85546875" customWidth="1"/>
    <col min="6664" max="6664" width="14.5703125" customWidth="1"/>
    <col min="6665" max="6665" width="13.7109375" customWidth="1"/>
    <col min="6666" max="6667" width="11.7109375" bestFit="1" customWidth="1"/>
    <col min="6668" max="6668" width="9.7109375" bestFit="1" customWidth="1"/>
    <col min="6669" max="6669" width="11.7109375" bestFit="1" customWidth="1"/>
    <col min="6912" max="6912" width="21.7109375" customWidth="1"/>
    <col min="6913" max="6913" width="16.85546875" customWidth="1"/>
    <col min="6914" max="6914" width="12" customWidth="1"/>
    <col min="6915" max="6915" width="11.5703125" customWidth="1"/>
    <col min="6916" max="6916" width="12.140625" customWidth="1"/>
    <col min="6917" max="6918" width="13" customWidth="1"/>
    <col min="6919" max="6919" width="11.85546875" customWidth="1"/>
    <col min="6920" max="6920" width="14.5703125" customWidth="1"/>
    <col min="6921" max="6921" width="13.7109375" customWidth="1"/>
    <col min="6922" max="6923" width="11.7109375" bestFit="1" customWidth="1"/>
    <col min="6924" max="6924" width="9.7109375" bestFit="1" customWidth="1"/>
    <col min="6925" max="6925" width="11.7109375" bestFit="1" customWidth="1"/>
    <col min="7168" max="7168" width="21.7109375" customWidth="1"/>
    <col min="7169" max="7169" width="16.85546875" customWidth="1"/>
    <col min="7170" max="7170" width="12" customWidth="1"/>
    <col min="7171" max="7171" width="11.5703125" customWidth="1"/>
    <col min="7172" max="7172" width="12.140625" customWidth="1"/>
    <col min="7173" max="7174" width="13" customWidth="1"/>
    <col min="7175" max="7175" width="11.85546875" customWidth="1"/>
    <col min="7176" max="7176" width="14.5703125" customWidth="1"/>
    <col min="7177" max="7177" width="13.7109375" customWidth="1"/>
    <col min="7178" max="7179" width="11.7109375" bestFit="1" customWidth="1"/>
    <col min="7180" max="7180" width="9.7109375" bestFit="1" customWidth="1"/>
    <col min="7181" max="7181" width="11.7109375" bestFit="1" customWidth="1"/>
    <col min="7424" max="7424" width="21.7109375" customWidth="1"/>
    <col min="7425" max="7425" width="16.85546875" customWidth="1"/>
    <col min="7426" max="7426" width="12" customWidth="1"/>
    <col min="7427" max="7427" width="11.5703125" customWidth="1"/>
    <col min="7428" max="7428" width="12.140625" customWidth="1"/>
    <col min="7429" max="7430" width="13" customWidth="1"/>
    <col min="7431" max="7431" width="11.85546875" customWidth="1"/>
    <col min="7432" max="7432" width="14.5703125" customWidth="1"/>
    <col min="7433" max="7433" width="13.7109375" customWidth="1"/>
    <col min="7434" max="7435" width="11.7109375" bestFit="1" customWidth="1"/>
    <col min="7436" max="7436" width="9.7109375" bestFit="1" customWidth="1"/>
    <col min="7437" max="7437" width="11.7109375" bestFit="1" customWidth="1"/>
    <col min="7680" max="7680" width="21.7109375" customWidth="1"/>
    <col min="7681" max="7681" width="16.85546875" customWidth="1"/>
    <col min="7682" max="7682" width="12" customWidth="1"/>
    <col min="7683" max="7683" width="11.5703125" customWidth="1"/>
    <col min="7684" max="7684" width="12.140625" customWidth="1"/>
    <col min="7685" max="7686" width="13" customWidth="1"/>
    <col min="7687" max="7687" width="11.85546875" customWidth="1"/>
    <col min="7688" max="7688" width="14.5703125" customWidth="1"/>
    <col min="7689" max="7689" width="13.7109375" customWidth="1"/>
    <col min="7690" max="7691" width="11.7109375" bestFit="1" customWidth="1"/>
    <col min="7692" max="7692" width="9.7109375" bestFit="1" customWidth="1"/>
    <col min="7693" max="7693" width="11.7109375" bestFit="1" customWidth="1"/>
    <col min="7936" max="7936" width="21.7109375" customWidth="1"/>
    <col min="7937" max="7937" width="16.85546875" customWidth="1"/>
    <col min="7938" max="7938" width="12" customWidth="1"/>
    <col min="7939" max="7939" width="11.5703125" customWidth="1"/>
    <col min="7940" max="7940" width="12.140625" customWidth="1"/>
    <col min="7941" max="7942" width="13" customWidth="1"/>
    <col min="7943" max="7943" width="11.85546875" customWidth="1"/>
    <col min="7944" max="7944" width="14.5703125" customWidth="1"/>
    <col min="7945" max="7945" width="13.7109375" customWidth="1"/>
    <col min="7946" max="7947" width="11.7109375" bestFit="1" customWidth="1"/>
    <col min="7948" max="7948" width="9.7109375" bestFit="1" customWidth="1"/>
    <col min="7949" max="7949" width="11.7109375" bestFit="1" customWidth="1"/>
    <col min="8192" max="8192" width="21.7109375" customWidth="1"/>
    <col min="8193" max="8193" width="16.85546875" customWidth="1"/>
    <col min="8194" max="8194" width="12" customWidth="1"/>
    <col min="8195" max="8195" width="11.5703125" customWidth="1"/>
    <col min="8196" max="8196" width="12.140625" customWidth="1"/>
    <col min="8197" max="8198" width="13" customWidth="1"/>
    <col min="8199" max="8199" width="11.85546875" customWidth="1"/>
    <col min="8200" max="8200" width="14.5703125" customWidth="1"/>
    <col min="8201" max="8201" width="13.7109375" customWidth="1"/>
    <col min="8202" max="8203" width="11.7109375" bestFit="1" customWidth="1"/>
    <col min="8204" max="8204" width="9.7109375" bestFit="1" customWidth="1"/>
    <col min="8205" max="8205" width="11.7109375" bestFit="1" customWidth="1"/>
    <col min="8448" max="8448" width="21.7109375" customWidth="1"/>
    <col min="8449" max="8449" width="16.85546875" customWidth="1"/>
    <col min="8450" max="8450" width="12" customWidth="1"/>
    <col min="8451" max="8451" width="11.5703125" customWidth="1"/>
    <col min="8452" max="8452" width="12.140625" customWidth="1"/>
    <col min="8453" max="8454" width="13" customWidth="1"/>
    <col min="8455" max="8455" width="11.85546875" customWidth="1"/>
    <col min="8456" max="8456" width="14.5703125" customWidth="1"/>
    <col min="8457" max="8457" width="13.7109375" customWidth="1"/>
    <col min="8458" max="8459" width="11.7109375" bestFit="1" customWidth="1"/>
    <col min="8460" max="8460" width="9.7109375" bestFit="1" customWidth="1"/>
    <col min="8461" max="8461" width="11.7109375" bestFit="1" customWidth="1"/>
    <col min="8704" max="8704" width="21.7109375" customWidth="1"/>
    <col min="8705" max="8705" width="16.85546875" customWidth="1"/>
    <col min="8706" max="8706" width="12" customWidth="1"/>
    <col min="8707" max="8707" width="11.5703125" customWidth="1"/>
    <col min="8708" max="8708" width="12.140625" customWidth="1"/>
    <col min="8709" max="8710" width="13" customWidth="1"/>
    <col min="8711" max="8711" width="11.85546875" customWidth="1"/>
    <col min="8712" max="8712" width="14.5703125" customWidth="1"/>
    <col min="8713" max="8713" width="13.7109375" customWidth="1"/>
    <col min="8714" max="8715" width="11.7109375" bestFit="1" customWidth="1"/>
    <col min="8716" max="8716" width="9.7109375" bestFit="1" customWidth="1"/>
    <col min="8717" max="8717" width="11.7109375" bestFit="1" customWidth="1"/>
    <col min="8960" max="8960" width="21.7109375" customWidth="1"/>
    <col min="8961" max="8961" width="16.85546875" customWidth="1"/>
    <col min="8962" max="8962" width="12" customWidth="1"/>
    <col min="8963" max="8963" width="11.5703125" customWidth="1"/>
    <col min="8964" max="8964" width="12.140625" customWidth="1"/>
    <col min="8965" max="8966" width="13" customWidth="1"/>
    <col min="8967" max="8967" width="11.85546875" customWidth="1"/>
    <col min="8968" max="8968" width="14.5703125" customWidth="1"/>
    <col min="8969" max="8969" width="13.7109375" customWidth="1"/>
    <col min="8970" max="8971" width="11.7109375" bestFit="1" customWidth="1"/>
    <col min="8972" max="8972" width="9.7109375" bestFit="1" customWidth="1"/>
    <col min="8973" max="8973" width="11.7109375" bestFit="1" customWidth="1"/>
    <col min="9216" max="9216" width="21.7109375" customWidth="1"/>
    <col min="9217" max="9217" width="16.85546875" customWidth="1"/>
    <col min="9218" max="9218" width="12" customWidth="1"/>
    <col min="9219" max="9219" width="11.5703125" customWidth="1"/>
    <col min="9220" max="9220" width="12.140625" customWidth="1"/>
    <col min="9221" max="9222" width="13" customWidth="1"/>
    <col min="9223" max="9223" width="11.85546875" customWidth="1"/>
    <col min="9224" max="9224" width="14.5703125" customWidth="1"/>
    <col min="9225" max="9225" width="13.7109375" customWidth="1"/>
    <col min="9226" max="9227" width="11.7109375" bestFit="1" customWidth="1"/>
    <col min="9228" max="9228" width="9.7109375" bestFit="1" customWidth="1"/>
    <col min="9229" max="9229" width="11.7109375" bestFit="1" customWidth="1"/>
    <col min="9472" max="9472" width="21.7109375" customWidth="1"/>
    <col min="9473" max="9473" width="16.85546875" customWidth="1"/>
    <col min="9474" max="9474" width="12" customWidth="1"/>
    <col min="9475" max="9475" width="11.5703125" customWidth="1"/>
    <col min="9476" max="9476" width="12.140625" customWidth="1"/>
    <col min="9477" max="9478" width="13" customWidth="1"/>
    <col min="9479" max="9479" width="11.85546875" customWidth="1"/>
    <col min="9480" max="9480" width="14.5703125" customWidth="1"/>
    <col min="9481" max="9481" width="13.7109375" customWidth="1"/>
    <col min="9482" max="9483" width="11.7109375" bestFit="1" customWidth="1"/>
    <col min="9484" max="9484" width="9.7109375" bestFit="1" customWidth="1"/>
    <col min="9485" max="9485" width="11.7109375" bestFit="1" customWidth="1"/>
    <col min="9728" max="9728" width="21.7109375" customWidth="1"/>
    <col min="9729" max="9729" width="16.85546875" customWidth="1"/>
    <col min="9730" max="9730" width="12" customWidth="1"/>
    <col min="9731" max="9731" width="11.5703125" customWidth="1"/>
    <col min="9732" max="9732" width="12.140625" customWidth="1"/>
    <col min="9733" max="9734" width="13" customWidth="1"/>
    <col min="9735" max="9735" width="11.85546875" customWidth="1"/>
    <col min="9736" max="9736" width="14.5703125" customWidth="1"/>
    <col min="9737" max="9737" width="13.7109375" customWidth="1"/>
    <col min="9738" max="9739" width="11.7109375" bestFit="1" customWidth="1"/>
    <col min="9740" max="9740" width="9.7109375" bestFit="1" customWidth="1"/>
    <col min="9741" max="9741" width="11.7109375" bestFit="1" customWidth="1"/>
    <col min="9984" max="9984" width="21.7109375" customWidth="1"/>
    <col min="9985" max="9985" width="16.85546875" customWidth="1"/>
    <col min="9986" max="9986" width="12" customWidth="1"/>
    <col min="9987" max="9987" width="11.5703125" customWidth="1"/>
    <col min="9988" max="9988" width="12.140625" customWidth="1"/>
    <col min="9989" max="9990" width="13" customWidth="1"/>
    <col min="9991" max="9991" width="11.85546875" customWidth="1"/>
    <col min="9992" max="9992" width="14.5703125" customWidth="1"/>
    <col min="9993" max="9993" width="13.7109375" customWidth="1"/>
    <col min="9994" max="9995" width="11.7109375" bestFit="1" customWidth="1"/>
    <col min="9996" max="9996" width="9.7109375" bestFit="1" customWidth="1"/>
    <col min="9997" max="9997" width="11.7109375" bestFit="1" customWidth="1"/>
    <col min="10240" max="10240" width="21.7109375" customWidth="1"/>
    <col min="10241" max="10241" width="16.85546875" customWidth="1"/>
    <col min="10242" max="10242" width="12" customWidth="1"/>
    <col min="10243" max="10243" width="11.5703125" customWidth="1"/>
    <col min="10244" max="10244" width="12.140625" customWidth="1"/>
    <col min="10245" max="10246" width="13" customWidth="1"/>
    <col min="10247" max="10247" width="11.85546875" customWidth="1"/>
    <col min="10248" max="10248" width="14.5703125" customWidth="1"/>
    <col min="10249" max="10249" width="13.7109375" customWidth="1"/>
    <col min="10250" max="10251" width="11.7109375" bestFit="1" customWidth="1"/>
    <col min="10252" max="10252" width="9.7109375" bestFit="1" customWidth="1"/>
    <col min="10253" max="10253" width="11.7109375" bestFit="1" customWidth="1"/>
    <col min="10496" max="10496" width="21.7109375" customWidth="1"/>
    <col min="10497" max="10497" width="16.85546875" customWidth="1"/>
    <col min="10498" max="10498" width="12" customWidth="1"/>
    <col min="10499" max="10499" width="11.5703125" customWidth="1"/>
    <col min="10500" max="10500" width="12.140625" customWidth="1"/>
    <col min="10501" max="10502" width="13" customWidth="1"/>
    <col min="10503" max="10503" width="11.85546875" customWidth="1"/>
    <col min="10504" max="10504" width="14.5703125" customWidth="1"/>
    <col min="10505" max="10505" width="13.7109375" customWidth="1"/>
    <col min="10506" max="10507" width="11.7109375" bestFit="1" customWidth="1"/>
    <col min="10508" max="10508" width="9.7109375" bestFit="1" customWidth="1"/>
    <col min="10509" max="10509" width="11.7109375" bestFit="1" customWidth="1"/>
    <col min="10752" max="10752" width="21.7109375" customWidth="1"/>
    <col min="10753" max="10753" width="16.85546875" customWidth="1"/>
    <col min="10754" max="10754" width="12" customWidth="1"/>
    <col min="10755" max="10755" width="11.5703125" customWidth="1"/>
    <col min="10756" max="10756" width="12.140625" customWidth="1"/>
    <col min="10757" max="10758" width="13" customWidth="1"/>
    <col min="10759" max="10759" width="11.85546875" customWidth="1"/>
    <col min="10760" max="10760" width="14.5703125" customWidth="1"/>
    <col min="10761" max="10761" width="13.7109375" customWidth="1"/>
    <col min="10762" max="10763" width="11.7109375" bestFit="1" customWidth="1"/>
    <col min="10764" max="10764" width="9.7109375" bestFit="1" customWidth="1"/>
    <col min="10765" max="10765" width="11.7109375" bestFit="1" customWidth="1"/>
    <col min="11008" max="11008" width="21.7109375" customWidth="1"/>
    <col min="11009" max="11009" width="16.85546875" customWidth="1"/>
    <col min="11010" max="11010" width="12" customWidth="1"/>
    <col min="11011" max="11011" width="11.5703125" customWidth="1"/>
    <col min="11012" max="11012" width="12.140625" customWidth="1"/>
    <col min="11013" max="11014" width="13" customWidth="1"/>
    <col min="11015" max="11015" width="11.85546875" customWidth="1"/>
    <col min="11016" max="11016" width="14.5703125" customWidth="1"/>
    <col min="11017" max="11017" width="13.7109375" customWidth="1"/>
    <col min="11018" max="11019" width="11.7109375" bestFit="1" customWidth="1"/>
    <col min="11020" max="11020" width="9.7109375" bestFit="1" customWidth="1"/>
    <col min="11021" max="11021" width="11.7109375" bestFit="1" customWidth="1"/>
    <col min="11264" max="11264" width="21.7109375" customWidth="1"/>
    <col min="11265" max="11265" width="16.85546875" customWidth="1"/>
    <col min="11266" max="11266" width="12" customWidth="1"/>
    <col min="11267" max="11267" width="11.5703125" customWidth="1"/>
    <col min="11268" max="11268" width="12.140625" customWidth="1"/>
    <col min="11269" max="11270" width="13" customWidth="1"/>
    <col min="11271" max="11271" width="11.85546875" customWidth="1"/>
    <col min="11272" max="11272" width="14.5703125" customWidth="1"/>
    <col min="11273" max="11273" width="13.7109375" customWidth="1"/>
    <col min="11274" max="11275" width="11.7109375" bestFit="1" customWidth="1"/>
    <col min="11276" max="11276" width="9.7109375" bestFit="1" customWidth="1"/>
    <col min="11277" max="11277" width="11.7109375" bestFit="1" customWidth="1"/>
    <col min="11520" max="11520" width="21.7109375" customWidth="1"/>
    <col min="11521" max="11521" width="16.85546875" customWidth="1"/>
    <col min="11522" max="11522" width="12" customWidth="1"/>
    <col min="11523" max="11523" width="11.5703125" customWidth="1"/>
    <col min="11524" max="11524" width="12.140625" customWidth="1"/>
    <col min="11525" max="11526" width="13" customWidth="1"/>
    <col min="11527" max="11527" width="11.85546875" customWidth="1"/>
    <col min="11528" max="11528" width="14.5703125" customWidth="1"/>
    <col min="11529" max="11529" width="13.7109375" customWidth="1"/>
    <col min="11530" max="11531" width="11.7109375" bestFit="1" customWidth="1"/>
    <col min="11532" max="11532" width="9.7109375" bestFit="1" customWidth="1"/>
    <col min="11533" max="11533" width="11.7109375" bestFit="1" customWidth="1"/>
    <col min="11776" max="11776" width="21.7109375" customWidth="1"/>
    <col min="11777" max="11777" width="16.85546875" customWidth="1"/>
    <col min="11778" max="11778" width="12" customWidth="1"/>
    <col min="11779" max="11779" width="11.5703125" customWidth="1"/>
    <col min="11780" max="11780" width="12.140625" customWidth="1"/>
    <col min="11781" max="11782" width="13" customWidth="1"/>
    <col min="11783" max="11783" width="11.85546875" customWidth="1"/>
    <col min="11784" max="11784" width="14.5703125" customWidth="1"/>
    <col min="11785" max="11785" width="13.7109375" customWidth="1"/>
    <col min="11786" max="11787" width="11.7109375" bestFit="1" customWidth="1"/>
    <col min="11788" max="11788" width="9.7109375" bestFit="1" customWidth="1"/>
    <col min="11789" max="11789" width="11.7109375" bestFit="1" customWidth="1"/>
    <col min="12032" max="12032" width="21.7109375" customWidth="1"/>
    <col min="12033" max="12033" width="16.85546875" customWidth="1"/>
    <col min="12034" max="12034" width="12" customWidth="1"/>
    <col min="12035" max="12035" width="11.5703125" customWidth="1"/>
    <col min="12036" max="12036" width="12.140625" customWidth="1"/>
    <col min="12037" max="12038" width="13" customWidth="1"/>
    <col min="12039" max="12039" width="11.85546875" customWidth="1"/>
    <col min="12040" max="12040" width="14.5703125" customWidth="1"/>
    <col min="12041" max="12041" width="13.7109375" customWidth="1"/>
    <col min="12042" max="12043" width="11.7109375" bestFit="1" customWidth="1"/>
    <col min="12044" max="12044" width="9.7109375" bestFit="1" customWidth="1"/>
    <col min="12045" max="12045" width="11.7109375" bestFit="1" customWidth="1"/>
    <col min="12288" max="12288" width="21.7109375" customWidth="1"/>
    <col min="12289" max="12289" width="16.85546875" customWidth="1"/>
    <col min="12290" max="12290" width="12" customWidth="1"/>
    <col min="12291" max="12291" width="11.5703125" customWidth="1"/>
    <col min="12292" max="12292" width="12.140625" customWidth="1"/>
    <col min="12293" max="12294" width="13" customWidth="1"/>
    <col min="12295" max="12295" width="11.85546875" customWidth="1"/>
    <col min="12296" max="12296" width="14.5703125" customWidth="1"/>
    <col min="12297" max="12297" width="13.7109375" customWidth="1"/>
    <col min="12298" max="12299" width="11.7109375" bestFit="1" customWidth="1"/>
    <col min="12300" max="12300" width="9.7109375" bestFit="1" customWidth="1"/>
    <col min="12301" max="12301" width="11.7109375" bestFit="1" customWidth="1"/>
    <col min="12544" max="12544" width="21.7109375" customWidth="1"/>
    <col min="12545" max="12545" width="16.85546875" customWidth="1"/>
    <col min="12546" max="12546" width="12" customWidth="1"/>
    <col min="12547" max="12547" width="11.5703125" customWidth="1"/>
    <col min="12548" max="12548" width="12.140625" customWidth="1"/>
    <col min="12549" max="12550" width="13" customWidth="1"/>
    <col min="12551" max="12551" width="11.85546875" customWidth="1"/>
    <col min="12552" max="12552" width="14.5703125" customWidth="1"/>
    <col min="12553" max="12553" width="13.7109375" customWidth="1"/>
    <col min="12554" max="12555" width="11.7109375" bestFit="1" customWidth="1"/>
    <col min="12556" max="12556" width="9.7109375" bestFit="1" customWidth="1"/>
    <col min="12557" max="12557" width="11.7109375" bestFit="1" customWidth="1"/>
    <col min="12800" max="12800" width="21.7109375" customWidth="1"/>
    <col min="12801" max="12801" width="16.85546875" customWidth="1"/>
    <col min="12802" max="12802" width="12" customWidth="1"/>
    <col min="12803" max="12803" width="11.5703125" customWidth="1"/>
    <col min="12804" max="12804" width="12.140625" customWidth="1"/>
    <col min="12805" max="12806" width="13" customWidth="1"/>
    <col min="12807" max="12807" width="11.85546875" customWidth="1"/>
    <col min="12808" max="12808" width="14.5703125" customWidth="1"/>
    <col min="12809" max="12809" width="13.7109375" customWidth="1"/>
    <col min="12810" max="12811" width="11.7109375" bestFit="1" customWidth="1"/>
    <col min="12812" max="12812" width="9.7109375" bestFit="1" customWidth="1"/>
    <col min="12813" max="12813" width="11.7109375" bestFit="1" customWidth="1"/>
    <col min="13056" max="13056" width="21.7109375" customWidth="1"/>
    <col min="13057" max="13057" width="16.85546875" customWidth="1"/>
    <col min="13058" max="13058" width="12" customWidth="1"/>
    <col min="13059" max="13059" width="11.5703125" customWidth="1"/>
    <col min="13060" max="13060" width="12.140625" customWidth="1"/>
    <col min="13061" max="13062" width="13" customWidth="1"/>
    <col min="13063" max="13063" width="11.85546875" customWidth="1"/>
    <col min="13064" max="13064" width="14.5703125" customWidth="1"/>
    <col min="13065" max="13065" width="13.7109375" customWidth="1"/>
    <col min="13066" max="13067" width="11.7109375" bestFit="1" customWidth="1"/>
    <col min="13068" max="13068" width="9.7109375" bestFit="1" customWidth="1"/>
    <col min="13069" max="13069" width="11.7109375" bestFit="1" customWidth="1"/>
    <col min="13312" max="13312" width="21.7109375" customWidth="1"/>
    <col min="13313" max="13313" width="16.85546875" customWidth="1"/>
    <col min="13314" max="13314" width="12" customWidth="1"/>
    <col min="13315" max="13315" width="11.5703125" customWidth="1"/>
    <col min="13316" max="13316" width="12.140625" customWidth="1"/>
    <col min="13317" max="13318" width="13" customWidth="1"/>
    <col min="13319" max="13319" width="11.85546875" customWidth="1"/>
    <col min="13320" max="13320" width="14.5703125" customWidth="1"/>
    <col min="13321" max="13321" width="13.7109375" customWidth="1"/>
    <col min="13322" max="13323" width="11.7109375" bestFit="1" customWidth="1"/>
    <col min="13324" max="13324" width="9.7109375" bestFit="1" customWidth="1"/>
    <col min="13325" max="13325" width="11.7109375" bestFit="1" customWidth="1"/>
    <col min="13568" max="13568" width="21.7109375" customWidth="1"/>
    <col min="13569" max="13569" width="16.85546875" customWidth="1"/>
    <col min="13570" max="13570" width="12" customWidth="1"/>
    <col min="13571" max="13571" width="11.5703125" customWidth="1"/>
    <col min="13572" max="13572" width="12.140625" customWidth="1"/>
    <col min="13573" max="13574" width="13" customWidth="1"/>
    <col min="13575" max="13575" width="11.85546875" customWidth="1"/>
    <col min="13576" max="13576" width="14.5703125" customWidth="1"/>
    <col min="13577" max="13577" width="13.7109375" customWidth="1"/>
    <col min="13578" max="13579" width="11.7109375" bestFit="1" customWidth="1"/>
    <col min="13580" max="13580" width="9.7109375" bestFit="1" customWidth="1"/>
    <col min="13581" max="13581" width="11.7109375" bestFit="1" customWidth="1"/>
    <col min="13824" max="13824" width="21.7109375" customWidth="1"/>
    <col min="13825" max="13825" width="16.85546875" customWidth="1"/>
    <col min="13826" max="13826" width="12" customWidth="1"/>
    <col min="13827" max="13827" width="11.5703125" customWidth="1"/>
    <col min="13828" max="13828" width="12.140625" customWidth="1"/>
    <col min="13829" max="13830" width="13" customWidth="1"/>
    <col min="13831" max="13831" width="11.85546875" customWidth="1"/>
    <col min="13832" max="13832" width="14.5703125" customWidth="1"/>
    <col min="13833" max="13833" width="13.7109375" customWidth="1"/>
    <col min="13834" max="13835" width="11.7109375" bestFit="1" customWidth="1"/>
    <col min="13836" max="13836" width="9.7109375" bestFit="1" customWidth="1"/>
    <col min="13837" max="13837" width="11.7109375" bestFit="1" customWidth="1"/>
    <col min="14080" max="14080" width="21.7109375" customWidth="1"/>
    <col min="14081" max="14081" width="16.85546875" customWidth="1"/>
    <col min="14082" max="14082" width="12" customWidth="1"/>
    <col min="14083" max="14083" width="11.5703125" customWidth="1"/>
    <col min="14084" max="14084" width="12.140625" customWidth="1"/>
    <col min="14085" max="14086" width="13" customWidth="1"/>
    <col min="14087" max="14087" width="11.85546875" customWidth="1"/>
    <col min="14088" max="14088" width="14.5703125" customWidth="1"/>
    <col min="14089" max="14089" width="13.7109375" customWidth="1"/>
    <col min="14090" max="14091" width="11.7109375" bestFit="1" customWidth="1"/>
    <col min="14092" max="14092" width="9.7109375" bestFit="1" customWidth="1"/>
    <col min="14093" max="14093" width="11.7109375" bestFit="1" customWidth="1"/>
    <col min="14336" max="14336" width="21.7109375" customWidth="1"/>
    <col min="14337" max="14337" width="16.85546875" customWidth="1"/>
    <col min="14338" max="14338" width="12" customWidth="1"/>
    <col min="14339" max="14339" width="11.5703125" customWidth="1"/>
    <col min="14340" max="14340" width="12.140625" customWidth="1"/>
    <col min="14341" max="14342" width="13" customWidth="1"/>
    <col min="14343" max="14343" width="11.85546875" customWidth="1"/>
    <col min="14344" max="14344" width="14.5703125" customWidth="1"/>
    <col min="14345" max="14345" width="13.7109375" customWidth="1"/>
    <col min="14346" max="14347" width="11.7109375" bestFit="1" customWidth="1"/>
    <col min="14348" max="14348" width="9.7109375" bestFit="1" customWidth="1"/>
    <col min="14349" max="14349" width="11.7109375" bestFit="1" customWidth="1"/>
    <col min="14592" max="14592" width="21.7109375" customWidth="1"/>
    <col min="14593" max="14593" width="16.85546875" customWidth="1"/>
    <col min="14594" max="14594" width="12" customWidth="1"/>
    <col min="14595" max="14595" width="11.5703125" customWidth="1"/>
    <col min="14596" max="14596" width="12.140625" customWidth="1"/>
    <col min="14597" max="14598" width="13" customWidth="1"/>
    <col min="14599" max="14599" width="11.85546875" customWidth="1"/>
    <col min="14600" max="14600" width="14.5703125" customWidth="1"/>
    <col min="14601" max="14601" width="13.7109375" customWidth="1"/>
    <col min="14602" max="14603" width="11.7109375" bestFit="1" customWidth="1"/>
    <col min="14604" max="14604" width="9.7109375" bestFit="1" customWidth="1"/>
    <col min="14605" max="14605" width="11.7109375" bestFit="1" customWidth="1"/>
    <col min="14848" max="14848" width="21.7109375" customWidth="1"/>
    <col min="14849" max="14849" width="16.85546875" customWidth="1"/>
    <col min="14850" max="14850" width="12" customWidth="1"/>
    <col min="14851" max="14851" width="11.5703125" customWidth="1"/>
    <col min="14852" max="14852" width="12.140625" customWidth="1"/>
    <col min="14853" max="14854" width="13" customWidth="1"/>
    <col min="14855" max="14855" width="11.85546875" customWidth="1"/>
    <col min="14856" max="14856" width="14.5703125" customWidth="1"/>
    <col min="14857" max="14857" width="13.7109375" customWidth="1"/>
    <col min="14858" max="14859" width="11.7109375" bestFit="1" customWidth="1"/>
    <col min="14860" max="14860" width="9.7109375" bestFit="1" customWidth="1"/>
    <col min="14861" max="14861" width="11.7109375" bestFit="1" customWidth="1"/>
    <col min="15104" max="15104" width="21.7109375" customWidth="1"/>
    <col min="15105" max="15105" width="16.85546875" customWidth="1"/>
    <col min="15106" max="15106" width="12" customWidth="1"/>
    <col min="15107" max="15107" width="11.5703125" customWidth="1"/>
    <col min="15108" max="15108" width="12.140625" customWidth="1"/>
    <col min="15109" max="15110" width="13" customWidth="1"/>
    <col min="15111" max="15111" width="11.85546875" customWidth="1"/>
    <col min="15112" max="15112" width="14.5703125" customWidth="1"/>
    <col min="15113" max="15113" width="13.7109375" customWidth="1"/>
    <col min="15114" max="15115" width="11.7109375" bestFit="1" customWidth="1"/>
    <col min="15116" max="15116" width="9.7109375" bestFit="1" customWidth="1"/>
    <col min="15117" max="15117" width="11.7109375" bestFit="1" customWidth="1"/>
    <col min="15360" max="15360" width="21.7109375" customWidth="1"/>
    <col min="15361" max="15361" width="16.85546875" customWidth="1"/>
    <col min="15362" max="15362" width="12" customWidth="1"/>
    <col min="15363" max="15363" width="11.5703125" customWidth="1"/>
    <col min="15364" max="15364" width="12.140625" customWidth="1"/>
    <col min="15365" max="15366" width="13" customWidth="1"/>
    <col min="15367" max="15367" width="11.85546875" customWidth="1"/>
    <col min="15368" max="15368" width="14.5703125" customWidth="1"/>
    <col min="15369" max="15369" width="13.7109375" customWidth="1"/>
    <col min="15370" max="15371" width="11.7109375" bestFit="1" customWidth="1"/>
    <col min="15372" max="15372" width="9.7109375" bestFit="1" customWidth="1"/>
    <col min="15373" max="15373" width="11.7109375" bestFit="1" customWidth="1"/>
    <col min="15616" max="15616" width="21.7109375" customWidth="1"/>
    <col min="15617" max="15617" width="16.85546875" customWidth="1"/>
    <col min="15618" max="15618" width="12" customWidth="1"/>
    <col min="15619" max="15619" width="11.5703125" customWidth="1"/>
    <col min="15620" max="15620" width="12.140625" customWidth="1"/>
    <col min="15621" max="15622" width="13" customWidth="1"/>
    <col min="15623" max="15623" width="11.85546875" customWidth="1"/>
    <col min="15624" max="15624" width="14.5703125" customWidth="1"/>
    <col min="15625" max="15625" width="13.7109375" customWidth="1"/>
    <col min="15626" max="15627" width="11.7109375" bestFit="1" customWidth="1"/>
    <col min="15628" max="15628" width="9.7109375" bestFit="1" customWidth="1"/>
    <col min="15629" max="15629" width="11.7109375" bestFit="1" customWidth="1"/>
    <col min="15872" max="15872" width="21.7109375" customWidth="1"/>
    <col min="15873" max="15873" width="16.85546875" customWidth="1"/>
    <col min="15874" max="15874" width="12" customWidth="1"/>
    <col min="15875" max="15875" width="11.5703125" customWidth="1"/>
    <col min="15876" max="15876" width="12.140625" customWidth="1"/>
    <col min="15877" max="15878" width="13" customWidth="1"/>
    <col min="15879" max="15879" width="11.85546875" customWidth="1"/>
    <col min="15880" max="15880" width="14.5703125" customWidth="1"/>
    <col min="15881" max="15881" width="13.7109375" customWidth="1"/>
    <col min="15882" max="15883" width="11.7109375" bestFit="1" customWidth="1"/>
    <col min="15884" max="15884" width="9.7109375" bestFit="1" customWidth="1"/>
    <col min="15885" max="15885" width="11.7109375" bestFit="1" customWidth="1"/>
    <col min="16128" max="16128" width="21.7109375" customWidth="1"/>
    <col min="16129" max="16129" width="16.85546875" customWidth="1"/>
    <col min="16130" max="16130" width="12" customWidth="1"/>
    <col min="16131" max="16131" width="11.5703125" customWidth="1"/>
    <col min="16132" max="16132" width="12.140625" customWidth="1"/>
    <col min="16133" max="16134" width="13" customWidth="1"/>
    <col min="16135" max="16135" width="11.85546875" customWidth="1"/>
    <col min="16136" max="16136" width="14.5703125" customWidth="1"/>
    <col min="16137" max="16137" width="13.7109375" customWidth="1"/>
    <col min="16138" max="16139" width="11.7109375" bestFit="1" customWidth="1"/>
    <col min="16140" max="16140" width="9.7109375" bestFit="1" customWidth="1"/>
    <col min="16141" max="16141" width="11.7109375" bestFit="1" customWidth="1"/>
  </cols>
  <sheetData>
    <row r="1" spans="1:10" x14ac:dyDescent="0.25">
      <c r="A1" s="22" t="s">
        <v>18</v>
      </c>
      <c r="D1" s="66"/>
      <c r="E1" s="66" t="s">
        <v>53</v>
      </c>
      <c r="F1" s="66"/>
      <c r="G1" s="23"/>
      <c r="H1" s="24"/>
    </row>
    <row r="2" spans="1:10" x14ac:dyDescent="0.25">
      <c r="B2" s="431" t="s">
        <v>131</v>
      </c>
      <c r="C2" s="431"/>
      <c r="D2" s="431"/>
      <c r="E2" s="431"/>
      <c r="F2" s="431"/>
      <c r="G2" s="431"/>
      <c r="H2" s="431"/>
      <c r="I2" s="20"/>
      <c r="J2" s="20"/>
    </row>
    <row r="3" spans="1:10" x14ac:dyDescent="0.25">
      <c r="B3" s="206"/>
      <c r="C3" s="206" t="s">
        <v>17</v>
      </c>
      <c r="D3" s="206"/>
      <c r="E3" s="206" t="s">
        <v>19</v>
      </c>
      <c r="F3" s="206"/>
      <c r="G3" s="206" t="s">
        <v>16</v>
      </c>
      <c r="H3" s="206"/>
      <c r="I3" s="66" t="s">
        <v>20</v>
      </c>
      <c r="J3" s="66"/>
    </row>
    <row r="4" spans="1:10" x14ac:dyDescent="0.25">
      <c r="A4" s="238">
        <v>44197</v>
      </c>
      <c r="B4" s="206"/>
      <c r="C4" s="239">
        <v>226083</v>
      </c>
      <c r="D4" s="60"/>
      <c r="E4" s="60">
        <v>14350</v>
      </c>
      <c r="F4" s="60"/>
      <c r="G4" s="60">
        <v>0</v>
      </c>
      <c r="H4" s="23"/>
      <c r="I4" s="206">
        <f t="shared" ref="I4:I8" si="0">C4+E4+G4</f>
        <v>240433</v>
      </c>
      <c r="J4" s="206"/>
    </row>
    <row r="5" spans="1:10" x14ac:dyDescent="0.25">
      <c r="A5" s="238">
        <v>44228</v>
      </c>
      <c r="B5" s="206"/>
      <c r="C5" s="239">
        <v>226083</v>
      </c>
      <c r="D5" s="60"/>
      <c r="E5" s="60">
        <v>14350</v>
      </c>
      <c r="F5" s="60"/>
      <c r="G5" s="60">
        <v>0</v>
      </c>
      <c r="H5" s="60"/>
      <c r="I5" s="299">
        <f t="shared" si="0"/>
        <v>240433</v>
      </c>
      <c r="J5" s="206"/>
    </row>
    <row r="6" spans="1:10" s="12" customFormat="1" x14ac:dyDescent="0.25">
      <c r="A6" s="238">
        <v>44256</v>
      </c>
      <c r="B6" s="59"/>
      <c r="C6" s="239">
        <v>226083</v>
      </c>
      <c r="D6" s="60"/>
      <c r="E6" s="60">
        <v>14350</v>
      </c>
      <c r="F6" s="60"/>
      <c r="G6" s="60">
        <v>0</v>
      </c>
      <c r="H6" s="60"/>
      <c r="I6" s="300">
        <f t="shared" si="0"/>
        <v>240433</v>
      </c>
      <c r="J6" s="206"/>
    </row>
    <row r="7" spans="1:10" s="12" customFormat="1" x14ac:dyDescent="0.25">
      <c r="A7" s="207" t="s">
        <v>132</v>
      </c>
      <c r="B7" s="59"/>
      <c r="C7" s="305">
        <f>SUM(C4:C6)</f>
        <v>678249</v>
      </c>
      <c r="D7" s="305"/>
      <c r="E7" s="305">
        <f>SUM(E4:E6)</f>
        <v>43050</v>
      </c>
      <c r="F7" s="305"/>
      <c r="G7" s="305">
        <f>SUM(G4:G6)</f>
        <v>0</v>
      </c>
      <c r="H7" s="305"/>
      <c r="I7" s="305">
        <f t="shared" si="0"/>
        <v>721299</v>
      </c>
      <c r="J7" s="305"/>
    </row>
    <row r="8" spans="1:10" s="303" customFormat="1" x14ac:dyDescent="0.25">
      <c r="A8" s="302" t="s">
        <v>134</v>
      </c>
      <c r="B8" s="60"/>
      <c r="C8" s="60">
        <v>452166</v>
      </c>
      <c r="D8" s="60"/>
      <c r="E8" s="60">
        <v>28700</v>
      </c>
      <c r="F8" s="60"/>
      <c r="G8" s="60">
        <v>0</v>
      </c>
      <c r="H8" s="60"/>
      <c r="I8" s="60">
        <f t="shared" si="0"/>
        <v>480866</v>
      </c>
      <c r="J8" s="60"/>
    </row>
    <row r="9" spans="1:10" s="12" customFormat="1" x14ac:dyDescent="0.25">
      <c r="A9" s="240" t="s">
        <v>20</v>
      </c>
      <c r="B9" s="277"/>
      <c r="C9" s="277">
        <f>C7+C8</f>
        <v>1130415</v>
      </c>
      <c r="D9" s="277"/>
      <c r="E9" s="277">
        <f>E7+E8</f>
        <v>71750</v>
      </c>
      <c r="F9" s="277"/>
      <c r="G9" s="277">
        <f>G7+G8</f>
        <v>0</v>
      </c>
      <c r="H9" s="277"/>
      <c r="I9" s="277">
        <f>C9+E9+G9</f>
        <v>1202165</v>
      </c>
      <c r="J9" s="277"/>
    </row>
    <row r="10" spans="1:10" s="12" customFormat="1" x14ac:dyDescent="0.25">
      <c r="A10" s="240" t="s">
        <v>71</v>
      </c>
      <c r="B10" s="277"/>
      <c r="C10" s="277">
        <v>0</v>
      </c>
      <c r="D10" s="277"/>
      <c r="E10" s="277">
        <v>0</v>
      </c>
      <c r="F10" s="277"/>
      <c r="G10" s="277">
        <v>0</v>
      </c>
      <c r="H10" s="277"/>
      <c r="I10" s="277">
        <f>C10+E10+G10</f>
        <v>0</v>
      </c>
      <c r="J10" s="277"/>
    </row>
    <row r="11" spans="1:10" s="12" customFormat="1" x14ac:dyDescent="0.25">
      <c r="A11" s="289" t="s">
        <v>76</v>
      </c>
      <c r="B11" s="336"/>
      <c r="C11" s="336">
        <f>C9+C10</f>
        <v>1130415</v>
      </c>
      <c r="D11" s="336"/>
      <c r="E11" s="336">
        <f t="shared" ref="E11:I11" si="1">E9+E10</f>
        <v>71750</v>
      </c>
      <c r="F11" s="336"/>
      <c r="G11" s="336">
        <f t="shared" si="1"/>
        <v>0</v>
      </c>
      <c r="H11" s="336"/>
      <c r="I11" s="336">
        <f t="shared" si="1"/>
        <v>1202165</v>
      </c>
      <c r="J11" s="279"/>
    </row>
    <row r="12" spans="1:10" s="12" customFormat="1" x14ac:dyDescent="0.25">
      <c r="A12" s="240" t="s">
        <v>75</v>
      </c>
      <c r="B12" s="281"/>
      <c r="C12" s="281">
        <v>0</v>
      </c>
      <c r="D12" s="281"/>
      <c r="E12" s="281">
        <v>0</v>
      </c>
      <c r="F12" s="281"/>
      <c r="G12" s="281">
        <v>0</v>
      </c>
      <c r="H12" s="281"/>
      <c r="I12" s="281">
        <f>C12+E12+G12</f>
        <v>0</v>
      </c>
      <c r="J12" s="281"/>
    </row>
    <row r="13" spans="1:10" s="12" customFormat="1" x14ac:dyDescent="0.25">
      <c r="A13" s="240" t="s">
        <v>20</v>
      </c>
      <c r="B13" s="281"/>
      <c r="C13" s="281">
        <f>C11+C12</f>
        <v>1130415</v>
      </c>
      <c r="D13" s="336"/>
      <c r="E13" s="336">
        <f t="shared" ref="E13:G13" si="2">E11+E12</f>
        <v>71750</v>
      </c>
      <c r="F13" s="336"/>
      <c r="G13" s="336">
        <f t="shared" si="2"/>
        <v>0</v>
      </c>
      <c r="H13" s="336"/>
      <c r="I13" s="281">
        <f>C13+E13+G13</f>
        <v>1202165</v>
      </c>
      <c r="J13" s="281"/>
    </row>
    <row r="14" spans="1:10" s="12" customFormat="1" x14ac:dyDescent="0.25">
      <c r="A14" s="289" t="s">
        <v>78</v>
      </c>
      <c r="B14" s="337"/>
      <c r="C14" s="337">
        <v>0</v>
      </c>
      <c r="D14" s="337"/>
      <c r="E14" s="337">
        <v>0</v>
      </c>
      <c r="F14" s="337"/>
      <c r="G14" s="337">
        <v>0</v>
      </c>
      <c r="H14" s="337"/>
      <c r="I14" s="337">
        <f>C14+E14+G14</f>
        <v>0</v>
      </c>
      <c r="J14" s="337"/>
    </row>
    <row r="15" spans="1:10" s="12" customFormat="1" x14ac:dyDescent="0.25">
      <c r="A15" s="289" t="s">
        <v>20</v>
      </c>
      <c r="B15" s="337"/>
      <c r="C15" s="337">
        <f>C13+C14</f>
        <v>1130415</v>
      </c>
      <c r="D15" s="337"/>
      <c r="E15" s="337">
        <f>E13+E14</f>
        <v>71750</v>
      </c>
      <c r="F15" s="337"/>
      <c r="G15" s="337">
        <f>G13+G14</f>
        <v>0</v>
      </c>
      <c r="H15" s="337"/>
      <c r="I15" s="337">
        <f>I13+I14</f>
        <v>1202165</v>
      </c>
      <c r="J15" s="337"/>
    </row>
    <row r="16" spans="1:10" s="12" customFormat="1" x14ac:dyDescent="0.25">
      <c r="A16" s="289" t="s">
        <v>82</v>
      </c>
      <c r="B16" s="290"/>
      <c r="C16" s="290">
        <v>0</v>
      </c>
      <c r="D16" s="290"/>
      <c r="E16" s="290">
        <v>0</v>
      </c>
      <c r="F16" s="290"/>
      <c r="G16" s="290">
        <v>0</v>
      </c>
      <c r="H16" s="290"/>
      <c r="I16" s="290">
        <f>C16+E16+G16</f>
        <v>0</v>
      </c>
      <c r="J16" s="290"/>
    </row>
    <row r="17" spans="1:15" s="12" customFormat="1" x14ac:dyDescent="0.25">
      <c r="A17" s="289" t="s">
        <v>20</v>
      </c>
      <c r="B17" s="290"/>
      <c r="C17" s="290">
        <f>C15+C16</f>
        <v>1130415</v>
      </c>
      <c r="D17" s="290"/>
      <c r="E17" s="290">
        <f>E15+E16</f>
        <v>71750</v>
      </c>
      <c r="F17" s="290"/>
      <c r="G17" s="290">
        <f>G15+G16</f>
        <v>0</v>
      </c>
      <c r="H17" s="290"/>
      <c r="I17" s="290">
        <f>I15+I16</f>
        <v>1202165</v>
      </c>
      <c r="J17" s="290"/>
    </row>
    <row r="18" spans="1:15" s="12" customFormat="1" x14ac:dyDescent="0.25">
      <c r="A18" s="289" t="s">
        <v>82</v>
      </c>
      <c r="B18" s="338"/>
      <c r="C18" s="338">
        <v>0</v>
      </c>
      <c r="D18" s="338"/>
      <c r="E18" s="338">
        <v>0</v>
      </c>
      <c r="F18" s="338"/>
      <c r="G18" s="338">
        <v>0</v>
      </c>
      <c r="H18" s="338"/>
      <c r="I18" s="338">
        <f>C18+E18+G18</f>
        <v>0</v>
      </c>
      <c r="J18" s="338"/>
    </row>
    <row r="19" spans="1:15" s="12" customFormat="1" x14ac:dyDescent="0.25">
      <c r="A19" s="289"/>
      <c r="B19" s="338"/>
      <c r="C19" s="338">
        <f>C17+C18</f>
        <v>1130415</v>
      </c>
      <c r="D19" s="338"/>
      <c r="E19" s="338">
        <f t="shared" ref="E19:I19" si="3">E17+E18</f>
        <v>71750</v>
      </c>
      <c r="F19" s="338"/>
      <c r="G19" s="338">
        <f t="shared" si="3"/>
        <v>0</v>
      </c>
      <c r="H19" s="338"/>
      <c r="I19" s="338">
        <f t="shared" si="3"/>
        <v>1202165</v>
      </c>
      <c r="J19" s="338"/>
    </row>
    <row r="20" spans="1:15" s="12" customFormat="1" x14ac:dyDescent="0.25">
      <c r="A20" s="289"/>
      <c r="B20" s="290"/>
      <c r="C20" s="290"/>
      <c r="D20" s="290"/>
      <c r="E20" s="290"/>
      <c r="F20" s="290"/>
      <c r="G20" s="290"/>
      <c r="H20" s="290"/>
      <c r="I20" s="290"/>
      <c r="J20" s="290"/>
    </row>
    <row r="21" spans="1:15" s="12" customFormat="1" ht="15.75" thickBot="1" x14ac:dyDescent="0.3">
      <c r="A21" s="240"/>
      <c r="B21" s="279"/>
      <c r="C21" s="279"/>
      <c r="D21" s="279"/>
      <c r="E21" s="279"/>
      <c r="F21" s="279"/>
      <c r="G21" s="279"/>
      <c r="H21" s="279"/>
      <c r="I21" s="279"/>
      <c r="J21" s="279"/>
    </row>
    <row r="22" spans="1:15" ht="15.75" thickBot="1" x14ac:dyDescent="0.3">
      <c r="A22" s="27"/>
      <c r="B22" s="437" t="s">
        <v>17</v>
      </c>
      <c r="C22" s="438"/>
      <c r="D22" s="437" t="s">
        <v>15</v>
      </c>
      <c r="E22" s="438"/>
      <c r="F22" s="437" t="s">
        <v>16</v>
      </c>
      <c r="G22" s="438"/>
      <c r="H22" s="437" t="s">
        <v>20</v>
      </c>
      <c r="I22" s="439"/>
      <c r="J22" s="241" t="s">
        <v>120</v>
      </c>
    </row>
    <row r="23" spans="1:15" x14ac:dyDescent="0.25">
      <c r="A23" s="242"/>
      <c r="B23" s="243" t="s">
        <v>21</v>
      </c>
      <c r="C23" s="243" t="s">
        <v>22</v>
      </c>
      <c r="D23" s="243" t="s">
        <v>21</v>
      </c>
      <c r="E23" s="243" t="s">
        <v>22</v>
      </c>
      <c r="F23" s="243" t="s">
        <v>21</v>
      </c>
      <c r="G23" s="243" t="s">
        <v>22</v>
      </c>
      <c r="H23" s="243" t="s">
        <v>21</v>
      </c>
      <c r="I23" s="244" t="s">
        <v>22</v>
      </c>
      <c r="J23" s="245"/>
    </row>
    <row r="24" spans="1:15" x14ac:dyDescent="0.25">
      <c r="A24" s="30" t="s">
        <v>23</v>
      </c>
      <c r="B24" s="21"/>
      <c r="C24" s="21">
        <v>178398</v>
      </c>
      <c r="D24" s="21">
        <v>0</v>
      </c>
      <c r="E24" s="21">
        <v>4832</v>
      </c>
      <c r="F24" s="21">
        <v>0</v>
      </c>
      <c r="G24" s="21">
        <v>0</v>
      </c>
      <c r="H24" s="34">
        <f t="shared" ref="H24:I26" si="4">B24+D24+F24</f>
        <v>0</v>
      </c>
      <c r="I24" s="246">
        <f t="shared" si="4"/>
        <v>183230</v>
      </c>
      <c r="J24" s="247">
        <v>164156</v>
      </c>
    </row>
    <row r="25" spans="1:15" x14ac:dyDescent="0.25">
      <c r="A25" s="30" t="s">
        <v>24</v>
      </c>
      <c r="B25" s="97"/>
      <c r="C25" s="21">
        <v>164934</v>
      </c>
      <c r="D25" s="21">
        <v>0</v>
      </c>
      <c r="E25" s="21">
        <v>0</v>
      </c>
      <c r="F25" s="21">
        <v>0</v>
      </c>
      <c r="G25" s="21">
        <v>0</v>
      </c>
      <c r="H25" s="34">
        <v>0</v>
      </c>
      <c r="I25" s="246">
        <f t="shared" si="4"/>
        <v>164934</v>
      </c>
      <c r="J25" s="247">
        <v>183230</v>
      </c>
      <c r="K25" s="77"/>
      <c r="L25" s="76"/>
      <c r="M25" s="76"/>
      <c r="N25" s="76"/>
      <c r="O25" s="76"/>
    </row>
    <row r="26" spans="1:15" x14ac:dyDescent="0.25">
      <c r="A26" s="30" t="s">
        <v>25</v>
      </c>
      <c r="B26" s="49"/>
      <c r="C26" s="21">
        <v>205326</v>
      </c>
      <c r="D26" s="21">
        <v>0</v>
      </c>
      <c r="E26" s="21">
        <v>4832</v>
      </c>
      <c r="F26" s="21">
        <v>0</v>
      </c>
      <c r="G26" s="21">
        <v>0</v>
      </c>
      <c r="H26" s="34">
        <v>0</v>
      </c>
      <c r="I26" s="246">
        <f t="shared" si="4"/>
        <v>210158</v>
      </c>
      <c r="J26" s="247">
        <v>164934</v>
      </c>
      <c r="K26" s="77"/>
      <c r="L26" s="76"/>
      <c r="M26" s="77"/>
      <c r="N26" s="76"/>
      <c r="O26" s="76"/>
    </row>
    <row r="27" spans="1:15" s="79" customFormat="1" x14ac:dyDescent="0.25">
      <c r="A27" s="78" t="s">
        <v>27</v>
      </c>
      <c r="B27" s="96">
        <f>SUM(B24:B26)</f>
        <v>0</v>
      </c>
      <c r="C27" s="96">
        <f t="shared" ref="C27:I27" si="5">C24+C25+C26</f>
        <v>548658</v>
      </c>
      <c r="D27" s="96">
        <f t="shared" si="5"/>
        <v>0</v>
      </c>
      <c r="E27" s="96">
        <f t="shared" si="5"/>
        <v>9664</v>
      </c>
      <c r="F27" s="96">
        <f t="shared" si="5"/>
        <v>0</v>
      </c>
      <c r="G27" s="96">
        <f t="shared" si="5"/>
        <v>0</v>
      </c>
      <c r="H27" s="96">
        <f t="shared" si="5"/>
        <v>0</v>
      </c>
      <c r="I27" s="248">
        <f t="shared" si="5"/>
        <v>558322</v>
      </c>
      <c r="J27" s="249">
        <f>SUM(J24:J26)</f>
        <v>512320</v>
      </c>
    </row>
    <row r="28" spans="1:15" s="38" customFormat="1" x14ac:dyDescent="0.25">
      <c r="A28" s="53" t="s">
        <v>26</v>
      </c>
      <c r="B28" s="96"/>
      <c r="C28" s="188">
        <v>0</v>
      </c>
      <c r="D28" s="188">
        <v>0</v>
      </c>
      <c r="E28" s="188">
        <v>0</v>
      </c>
      <c r="F28" s="96">
        <v>0</v>
      </c>
      <c r="G28" s="96">
        <v>0</v>
      </c>
      <c r="H28" s="96"/>
      <c r="I28" s="250">
        <f>C28+E28+G28</f>
        <v>0</v>
      </c>
      <c r="J28" s="251"/>
    </row>
    <row r="29" spans="1:15" s="55" customFormat="1" x14ac:dyDescent="0.25">
      <c r="A29" s="53" t="s">
        <v>20</v>
      </c>
      <c r="B29" s="96">
        <f>B27-B28</f>
        <v>0</v>
      </c>
      <c r="C29" s="171">
        <f>C27+C28</f>
        <v>548658</v>
      </c>
      <c r="D29" s="171">
        <v>0</v>
      </c>
      <c r="E29" s="171">
        <f>E27+E28</f>
        <v>9664</v>
      </c>
      <c r="F29" s="96">
        <v>0</v>
      </c>
      <c r="G29" s="96">
        <f>G27+G28</f>
        <v>0</v>
      </c>
      <c r="H29" s="96">
        <f>H27</f>
        <v>0</v>
      </c>
      <c r="I29" s="250">
        <f>I27+I28</f>
        <v>558322</v>
      </c>
      <c r="J29" s="252"/>
    </row>
    <row r="30" spans="1:15" x14ac:dyDescent="0.25">
      <c r="A30" s="30" t="s">
        <v>28</v>
      </c>
      <c r="B30" s="63"/>
      <c r="C30" s="50"/>
      <c r="D30" s="50"/>
      <c r="E30" s="50"/>
      <c r="F30" s="50"/>
      <c r="G30" s="50"/>
      <c r="H30" s="52"/>
      <c r="I30" s="246">
        <f>C30+E30+G30</f>
        <v>0</v>
      </c>
      <c r="J30" s="253">
        <v>210158</v>
      </c>
    </row>
    <row r="31" spans="1:15" x14ac:dyDescent="0.25">
      <c r="A31" s="30" t="s">
        <v>29</v>
      </c>
      <c r="B31" s="63"/>
      <c r="C31" s="21"/>
      <c r="D31" s="21"/>
      <c r="E31" s="21"/>
      <c r="F31" s="21"/>
      <c r="G31" s="21"/>
      <c r="H31" s="52"/>
      <c r="I31" s="246">
        <f>C31+E31+G31</f>
        <v>0</v>
      </c>
      <c r="J31" s="253"/>
      <c r="K31" s="38"/>
      <c r="L31" s="38"/>
      <c r="M31" s="38"/>
    </row>
    <row r="32" spans="1:15" x14ac:dyDescent="0.25">
      <c r="A32" s="30" t="s">
        <v>30</v>
      </c>
      <c r="B32" s="64"/>
      <c r="C32" s="119"/>
      <c r="D32" s="21"/>
      <c r="E32" s="21"/>
      <c r="F32" s="21"/>
      <c r="G32" s="21"/>
      <c r="H32" s="52"/>
      <c r="I32" s="246">
        <f>C32+E32+G32</f>
        <v>0</v>
      </c>
      <c r="J32" s="247"/>
      <c r="K32" s="38"/>
      <c r="L32" s="38"/>
      <c r="M32" s="37"/>
    </row>
    <row r="33" spans="1:14" s="55" customFormat="1" x14ac:dyDescent="0.25">
      <c r="A33" s="78" t="s">
        <v>31</v>
      </c>
      <c r="B33" s="96">
        <f>SUM(B30:B32)</f>
        <v>0</v>
      </c>
      <c r="C33" s="96">
        <f>SUM(C30:C32)</f>
        <v>0</v>
      </c>
      <c r="D33" s="96"/>
      <c r="E33" s="96">
        <f>SUM(E30:E32)</f>
        <v>0</v>
      </c>
      <c r="F33" s="96"/>
      <c r="G33" s="96"/>
      <c r="H33" s="106">
        <f>SUM(H30:H32)</f>
        <v>0</v>
      </c>
      <c r="I33" s="248">
        <f>SUM(I30:I32)</f>
        <v>0</v>
      </c>
      <c r="J33" s="254">
        <f>SUM(J30:J32)</f>
        <v>210158</v>
      </c>
      <c r="K33" s="56"/>
      <c r="M33" s="56"/>
    </row>
    <row r="34" spans="1:14" s="55" customFormat="1" x14ac:dyDescent="0.25">
      <c r="A34" s="53" t="s">
        <v>51</v>
      </c>
      <c r="B34" s="96"/>
      <c r="C34" s="96"/>
      <c r="D34" s="96"/>
      <c r="E34" s="96"/>
      <c r="F34" s="96"/>
      <c r="G34" s="96"/>
      <c r="H34" s="106"/>
      <c r="I34" s="248">
        <f>C34+E34+G34</f>
        <v>0</v>
      </c>
      <c r="J34" s="249"/>
      <c r="L34" s="56"/>
    </row>
    <row r="35" spans="1:14" s="55" customFormat="1" x14ac:dyDescent="0.25">
      <c r="A35" s="53" t="s">
        <v>56</v>
      </c>
      <c r="B35" s="96">
        <f>B29+B33</f>
        <v>0</v>
      </c>
      <c r="C35" s="96">
        <f t="shared" ref="C35:G35" si="6">C29+C33</f>
        <v>548658</v>
      </c>
      <c r="D35" s="96">
        <f t="shared" si="6"/>
        <v>0</v>
      </c>
      <c r="E35" s="96">
        <f t="shared" si="6"/>
        <v>9664</v>
      </c>
      <c r="F35" s="96">
        <f t="shared" si="6"/>
        <v>0</v>
      </c>
      <c r="G35" s="96">
        <f t="shared" si="6"/>
        <v>0</v>
      </c>
      <c r="H35" s="96">
        <f>H29+H33</f>
        <v>0</v>
      </c>
      <c r="I35" s="248">
        <f t="shared" ref="I35" si="7">I29+I33+I34</f>
        <v>558322</v>
      </c>
      <c r="J35" s="249">
        <f>J27+J33</f>
        <v>722478</v>
      </c>
      <c r="K35" s="56"/>
    </row>
    <row r="36" spans="1:14" x14ac:dyDescent="0.25">
      <c r="A36" s="30" t="s">
        <v>32</v>
      </c>
      <c r="B36" s="21"/>
      <c r="C36" s="21"/>
      <c r="D36" s="21"/>
      <c r="E36" s="36"/>
      <c r="F36" s="21"/>
      <c r="G36" s="21"/>
      <c r="H36" s="34"/>
      <c r="I36" s="246">
        <f>C36+E36+G36</f>
        <v>0</v>
      </c>
      <c r="J36" s="255"/>
      <c r="K36" s="38"/>
      <c r="L36" s="38"/>
      <c r="M36" s="38"/>
    </row>
    <row r="37" spans="1:14" x14ac:dyDescent="0.25">
      <c r="A37" s="30" t="s">
        <v>33</v>
      </c>
      <c r="B37" s="21"/>
      <c r="C37" s="21"/>
      <c r="D37" s="21"/>
      <c r="E37" s="21"/>
      <c r="F37" s="21"/>
      <c r="G37" s="21"/>
      <c r="H37" s="34"/>
      <c r="I37" s="246">
        <f>C37+E37+G37</f>
        <v>0</v>
      </c>
      <c r="J37" s="255"/>
      <c r="K37" s="37"/>
      <c r="L37" s="37"/>
      <c r="M37" s="38"/>
    </row>
    <row r="38" spans="1:14" x14ac:dyDescent="0.25">
      <c r="A38" s="30" t="s">
        <v>34</v>
      </c>
      <c r="B38" s="21"/>
      <c r="C38" s="21"/>
      <c r="D38" s="21"/>
      <c r="E38" s="21"/>
      <c r="F38" s="21"/>
      <c r="G38" s="21"/>
      <c r="H38" s="34"/>
      <c r="I38" s="246">
        <f>C38+E38+G38</f>
        <v>0</v>
      </c>
      <c r="J38" s="255"/>
      <c r="K38" s="38"/>
      <c r="L38" s="38"/>
    </row>
    <row r="39" spans="1:14" s="38" customFormat="1" x14ac:dyDescent="0.25">
      <c r="A39" s="62" t="s">
        <v>50</v>
      </c>
      <c r="B39" s="63"/>
      <c r="C39" s="64">
        <v>0</v>
      </c>
      <c r="D39" s="63"/>
      <c r="E39" s="63"/>
      <c r="F39" s="63"/>
      <c r="G39" s="63"/>
      <c r="H39" s="52"/>
      <c r="I39" s="256">
        <v>32538</v>
      </c>
      <c r="J39" s="257"/>
      <c r="K39" s="56"/>
      <c r="M39" s="37"/>
    </row>
    <row r="40" spans="1:14" s="38" customFormat="1" x14ac:dyDescent="0.25">
      <c r="A40" s="78" t="s">
        <v>35</v>
      </c>
      <c r="B40" s="96">
        <f>SUM(B36:B38)</f>
        <v>0</v>
      </c>
      <c r="C40" s="96">
        <f>SUM(C36:C39)</f>
        <v>0</v>
      </c>
      <c r="D40" s="96">
        <f>D36+D37+D38</f>
        <v>0</v>
      </c>
      <c r="E40" s="96">
        <f>SUM(E36:E39)</f>
        <v>0</v>
      </c>
      <c r="F40" s="96">
        <f>F36+F37+F38</f>
        <v>0</v>
      </c>
      <c r="G40" s="96">
        <f>SUM(G36:G39)</f>
        <v>0</v>
      </c>
      <c r="H40" s="96">
        <f>SUM(H36:H39)</f>
        <v>0</v>
      </c>
      <c r="I40" s="248">
        <f>SUM(I36:I39)</f>
        <v>32538</v>
      </c>
      <c r="J40" s="249">
        <f>SUM(J36:J39)</f>
        <v>0</v>
      </c>
      <c r="L40" s="37"/>
    </row>
    <row r="41" spans="1:14" s="259" customFormat="1" x14ac:dyDescent="0.25">
      <c r="A41" s="258" t="s">
        <v>58</v>
      </c>
      <c r="B41" s="96"/>
      <c r="C41" s="96">
        <f>C35+C40</f>
        <v>548658</v>
      </c>
      <c r="D41" s="96">
        <f>D35+D39+D40</f>
        <v>0</v>
      </c>
      <c r="E41" s="96">
        <f>E35+E40</f>
        <v>9664</v>
      </c>
      <c r="F41" s="96">
        <f>F35+F39+F40</f>
        <v>0</v>
      </c>
      <c r="G41" s="96">
        <f>G35+G39+G40</f>
        <v>0</v>
      </c>
      <c r="H41" s="96">
        <f>H35+H40</f>
        <v>0</v>
      </c>
      <c r="I41" s="248">
        <f>I35+I40</f>
        <v>590860</v>
      </c>
      <c r="J41" s="249">
        <f>J35+J40</f>
        <v>722478</v>
      </c>
      <c r="L41" s="99"/>
    </row>
    <row r="42" spans="1:14" x14ac:dyDescent="0.25">
      <c r="A42" s="30" t="s">
        <v>36</v>
      </c>
      <c r="B42" s="134"/>
      <c r="C42" s="50"/>
      <c r="D42" s="21"/>
      <c r="E42" s="21"/>
      <c r="F42" s="21"/>
      <c r="G42" s="21"/>
      <c r="H42" s="34"/>
      <c r="I42" s="246">
        <f>C42+E42+G42</f>
        <v>0</v>
      </c>
      <c r="J42" s="255"/>
      <c r="L42" s="9"/>
      <c r="N42" s="9"/>
    </row>
    <row r="43" spans="1:14" x14ac:dyDescent="0.25">
      <c r="A43" s="30" t="s">
        <v>37</v>
      </c>
      <c r="B43" s="193"/>
      <c r="C43" s="21"/>
      <c r="D43" s="21"/>
      <c r="E43" s="21"/>
      <c r="F43" s="21"/>
      <c r="G43" s="21"/>
      <c r="H43" s="34"/>
      <c r="I43" s="246">
        <f t="shared" ref="I43:I45" si="8">C43+E43+G43</f>
        <v>0</v>
      </c>
      <c r="J43" s="255"/>
      <c r="M43" s="9"/>
    </row>
    <row r="44" spans="1:14" x14ac:dyDescent="0.25">
      <c r="A44" s="30" t="s">
        <v>38</v>
      </c>
      <c r="B44" s="134"/>
      <c r="C44" s="21"/>
      <c r="D44" s="21"/>
      <c r="E44" s="21"/>
      <c r="F44" s="21"/>
      <c r="G44" s="21"/>
      <c r="H44" s="34"/>
      <c r="I44" s="246">
        <f t="shared" si="8"/>
        <v>0</v>
      </c>
      <c r="J44" s="255"/>
    </row>
    <row r="45" spans="1:14" x14ac:dyDescent="0.25">
      <c r="A45" s="30" t="s">
        <v>39</v>
      </c>
      <c r="B45" s="134"/>
      <c r="C45" s="21"/>
      <c r="D45" s="21"/>
      <c r="E45" s="21"/>
      <c r="F45" s="21"/>
      <c r="G45" s="21"/>
      <c r="H45" s="34"/>
      <c r="I45" s="246">
        <f t="shared" si="8"/>
        <v>0</v>
      </c>
      <c r="J45" s="255"/>
      <c r="K45" s="9"/>
    </row>
    <row r="46" spans="1:14" ht="15.75" thickBot="1" x14ac:dyDescent="0.3">
      <c r="A46" s="80" t="s">
        <v>40</v>
      </c>
      <c r="B46" s="81">
        <f>SUM(B42:B45)</f>
        <v>0</v>
      </c>
      <c r="C46" s="81">
        <f>SUM(C42:C45)</f>
        <v>0</v>
      </c>
      <c r="D46" s="81">
        <v>0</v>
      </c>
      <c r="E46" s="81">
        <f>SUM(E42:E45)</f>
        <v>0</v>
      </c>
      <c r="F46" s="81">
        <v>0</v>
      </c>
      <c r="G46" s="81">
        <f>SUM(G42:G45)</f>
        <v>0</v>
      </c>
      <c r="H46" s="81">
        <f>SUM(H42:H45)</f>
        <v>0</v>
      </c>
      <c r="I46" s="260">
        <f>SUM(I42:I45)</f>
        <v>0</v>
      </c>
      <c r="J46" s="261">
        <f>SUM(J42:J45)</f>
        <v>0</v>
      </c>
      <c r="L46" s="9"/>
    </row>
    <row r="47" spans="1:14" x14ac:dyDescent="0.25">
      <c r="A47" s="190" t="s">
        <v>66</v>
      </c>
      <c r="B47" s="191">
        <f>B27+B33+B40+B46</f>
        <v>0</v>
      </c>
      <c r="C47" s="191">
        <f>C41+C46</f>
        <v>548658</v>
      </c>
      <c r="D47" s="191">
        <f>D35+D39+D40</f>
        <v>0</v>
      </c>
      <c r="E47" s="192">
        <f>E41+E46</f>
        <v>9664</v>
      </c>
      <c r="F47" s="191">
        <f>F35+F40</f>
        <v>0</v>
      </c>
      <c r="G47" s="191">
        <f>G41+G46</f>
        <v>0</v>
      </c>
      <c r="H47" s="191">
        <f>H27+H33+H40+H46</f>
        <v>0</v>
      </c>
      <c r="I47" s="262">
        <f>I41+I46</f>
        <v>590860</v>
      </c>
      <c r="J47" s="340">
        <f>J41+J46</f>
        <v>722478</v>
      </c>
      <c r="K47" s="9"/>
    </row>
    <row r="48" spans="1:14" ht="15.75" thickBot="1" x14ac:dyDescent="0.3">
      <c r="A48" s="263" t="s">
        <v>137</v>
      </c>
      <c r="B48" s="264"/>
      <c r="C48" s="265">
        <v>1130415</v>
      </c>
      <c r="D48" s="265"/>
      <c r="E48" s="265">
        <v>71750</v>
      </c>
      <c r="F48" s="265">
        <v>0</v>
      </c>
      <c r="G48" s="265">
        <v>0</v>
      </c>
      <c r="H48" s="266"/>
      <c r="I48" s="267">
        <f>C48+E48+G48</f>
        <v>1202165</v>
      </c>
      <c r="J48" s="268"/>
      <c r="K48" s="9"/>
    </row>
    <row r="49" spans="1:11" s="38" customFormat="1" ht="15.75" thickBot="1" x14ac:dyDescent="0.3">
      <c r="A49" s="269" t="s">
        <v>52</v>
      </c>
      <c r="B49" s="270"/>
      <c r="C49" s="271">
        <f>C48-C47</f>
        <v>581757</v>
      </c>
      <c r="D49" s="271"/>
      <c r="E49" s="271">
        <f>E48-E47</f>
        <v>62086</v>
      </c>
      <c r="F49" s="271"/>
      <c r="G49" s="271">
        <f>G48-G47</f>
        <v>0</v>
      </c>
      <c r="H49" s="271"/>
      <c r="I49" s="272">
        <f>I48-I47</f>
        <v>611305</v>
      </c>
      <c r="J49" s="273"/>
    </row>
    <row r="50" spans="1:11" x14ac:dyDescent="0.25">
      <c r="C50" s="20"/>
      <c r="D50" s="20"/>
      <c r="E50" s="20"/>
      <c r="F50" s="20"/>
      <c r="G50" s="20"/>
      <c r="H50" s="20"/>
      <c r="I50" s="20"/>
      <c r="J50" s="20"/>
      <c r="K50" s="9"/>
    </row>
    <row r="51" spans="1:11" s="42" customFormat="1" ht="12.75" x14ac:dyDescent="0.2">
      <c r="B51" s="43"/>
      <c r="C51" s="44"/>
      <c r="D51" s="44"/>
      <c r="E51" s="44"/>
      <c r="F51" s="44"/>
      <c r="G51" s="44"/>
      <c r="H51" s="44"/>
      <c r="I51" s="45"/>
      <c r="J51" s="45"/>
    </row>
    <row r="52" spans="1:11" x14ac:dyDescent="0.25">
      <c r="B52" s="9"/>
      <c r="C52" s="20"/>
      <c r="D52" s="20"/>
      <c r="E52" s="20"/>
      <c r="F52" s="20"/>
      <c r="H52" s="23"/>
      <c r="I52" s="20"/>
      <c r="J52" s="20"/>
    </row>
    <row r="53" spans="1:11" x14ac:dyDescent="0.25">
      <c r="B53" s="9"/>
      <c r="C53" s="206"/>
      <c r="D53" s="206"/>
      <c r="E53" s="20"/>
      <c r="F53" s="206"/>
      <c r="G53" s="23"/>
      <c r="H53" s="23"/>
      <c r="I53" s="20"/>
      <c r="J53" s="20"/>
    </row>
    <row r="54" spans="1:11" x14ac:dyDescent="0.25">
      <c r="B54" s="9"/>
      <c r="C54" s="20"/>
      <c r="D54" s="9"/>
      <c r="E54" s="9"/>
      <c r="F54" s="9"/>
      <c r="G54" s="23"/>
      <c r="I54" s="20"/>
      <c r="J54" s="20"/>
    </row>
    <row r="55" spans="1:11" x14ac:dyDescent="0.25">
      <c r="C55" s="20"/>
      <c r="E55" s="20"/>
      <c r="F55" s="20"/>
    </row>
    <row r="56" spans="1:11" x14ac:dyDescent="0.25">
      <c r="B56" s="39"/>
      <c r="C56" s="20"/>
      <c r="D56" s="20"/>
      <c r="E56" s="20"/>
      <c r="F56" s="20"/>
      <c r="H56" s="23"/>
      <c r="I56" s="20"/>
      <c r="J56" s="20"/>
    </row>
    <row r="57" spans="1:11" x14ac:dyDescent="0.25">
      <c r="C57" s="20"/>
    </row>
    <row r="58" spans="1:11" x14ac:dyDescent="0.25">
      <c r="C58" s="20"/>
    </row>
  </sheetData>
  <mergeCells count="5">
    <mergeCell ref="B2:H2"/>
    <mergeCell ref="B22:C22"/>
    <mergeCell ref="D22:E22"/>
    <mergeCell ref="F22:G22"/>
    <mergeCell ref="H22:I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58"/>
  <sheetViews>
    <sheetView topLeftCell="A34" workbookViewId="0">
      <selection activeCell="N19" sqref="N18:N19"/>
    </sheetView>
  </sheetViews>
  <sheetFormatPr defaultRowHeight="15" x14ac:dyDescent="0.25"/>
  <cols>
    <col min="1" max="1" width="19.5703125" customWidth="1"/>
    <col min="2" max="2" width="10.85546875" customWidth="1"/>
    <col min="3" max="3" width="12.85546875" style="205" customWidth="1"/>
    <col min="4" max="4" width="9.140625" style="205" customWidth="1"/>
    <col min="5" max="5" width="9.85546875" style="205" customWidth="1"/>
    <col min="6" max="6" width="10.7109375" style="205" customWidth="1"/>
    <col min="7" max="7" width="11" style="205" customWidth="1"/>
    <col min="8" max="8" width="13" style="205" customWidth="1"/>
    <col min="9" max="9" width="10.85546875" style="40" customWidth="1"/>
    <col min="10" max="10" width="13.5703125" style="40" customWidth="1"/>
    <col min="11" max="11" width="14.28515625" style="205" customWidth="1"/>
    <col min="12" max="12" width="12.85546875" style="205" customWidth="1"/>
    <col min="13" max="14" width="10.140625" bestFit="1" customWidth="1"/>
    <col min="249" max="249" width="21.7109375" customWidth="1"/>
    <col min="250" max="250" width="16.85546875" customWidth="1"/>
    <col min="251" max="251" width="12" customWidth="1"/>
    <col min="252" max="252" width="11.5703125" customWidth="1"/>
    <col min="253" max="253" width="12.140625" customWidth="1"/>
    <col min="254" max="255" width="13" customWidth="1"/>
    <col min="256" max="256" width="11.85546875" customWidth="1"/>
    <col min="257" max="257" width="14.5703125" customWidth="1"/>
    <col min="258" max="258" width="13.7109375" customWidth="1"/>
    <col min="259" max="260" width="11.7109375" bestFit="1" customWidth="1"/>
    <col min="261" max="261" width="9.7109375" bestFit="1" customWidth="1"/>
    <col min="262" max="262" width="11.7109375" bestFit="1" customWidth="1"/>
    <col min="505" max="505" width="21.7109375" customWidth="1"/>
    <col min="506" max="506" width="16.85546875" customWidth="1"/>
    <col min="507" max="507" width="12" customWidth="1"/>
    <col min="508" max="508" width="11.5703125" customWidth="1"/>
    <col min="509" max="509" width="12.140625" customWidth="1"/>
    <col min="510" max="511" width="13" customWidth="1"/>
    <col min="512" max="512" width="11.85546875" customWidth="1"/>
    <col min="513" max="513" width="14.5703125" customWidth="1"/>
    <col min="514" max="514" width="13.7109375" customWidth="1"/>
    <col min="515" max="516" width="11.7109375" bestFit="1" customWidth="1"/>
    <col min="517" max="517" width="9.7109375" bestFit="1" customWidth="1"/>
    <col min="518" max="518" width="11.7109375" bestFit="1" customWidth="1"/>
    <col min="761" max="761" width="21.7109375" customWidth="1"/>
    <col min="762" max="762" width="16.85546875" customWidth="1"/>
    <col min="763" max="763" width="12" customWidth="1"/>
    <col min="764" max="764" width="11.5703125" customWidth="1"/>
    <col min="765" max="765" width="12.140625" customWidth="1"/>
    <col min="766" max="767" width="13" customWidth="1"/>
    <col min="768" max="768" width="11.85546875" customWidth="1"/>
    <col min="769" max="769" width="14.5703125" customWidth="1"/>
    <col min="770" max="770" width="13.7109375" customWidth="1"/>
    <col min="771" max="772" width="11.7109375" bestFit="1" customWidth="1"/>
    <col min="773" max="773" width="9.7109375" bestFit="1" customWidth="1"/>
    <col min="774" max="774" width="11.7109375" bestFit="1" customWidth="1"/>
    <col min="1017" max="1017" width="21.7109375" customWidth="1"/>
    <col min="1018" max="1018" width="16.85546875" customWidth="1"/>
    <col min="1019" max="1019" width="12" customWidth="1"/>
    <col min="1020" max="1020" width="11.5703125" customWidth="1"/>
    <col min="1021" max="1021" width="12.140625" customWidth="1"/>
    <col min="1022" max="1023" width="13" customWidth="1"/>
    <col min="1024" max="1024" width="11.85546875" customWidth="1"/>
    <col min="1025" max="1025" width="14.5703125" customWidth="1"/>
    <col min="1026" max="1026" width="13.7109375" customWidth="1"/>
    <col min="1027" max="1028" width="11.7109375" bestFit="1" customWidth="1"/>
    <col min="1029" max="1029" width="9.7109375" bestFit="1" customWidth="1"/>
    <col min="1030" max="1030" width="11.7109375" bestFit="1" customWidth="1"/>
    <col min="1273" max="1273" width="21.7109375" customWidth="1"/>
    <col min="1274" max="1274" width="16.85546875" customWidth="1"/>
    <col min="1275" max="1275" width="12" customWidth="1"/>
    <col min="1276" max="1276" width="11.5703125" customWidth="1"/>
    <col min="1277" max="1277" width="12.140625" customWidth="1"/>
    <col min="1278" max="1279" width="13" customWidth="1"/>
    <col min="1280" max="1280" width="11.85546875" customWidth="1"/>
    <col min="1281" max="1281" width="14.5703125" customWidth="1"/>
    <col min="1282" max="1282" width="13.7109375" customWidth="1"/>
    <col min="1283" max="1284" width="11.7109375" bestFit="1" customWidth="1"/>
    <col min="1285" max="1285" width="9.7109375" bestFit="1" customWidth="1"/>
    <col min="1286" max="1286" width="11.7109375" bestFit="1" customWidth="1"/>
    <col min="1529" max="1529" width="21.7109375" customWidth="1"/>
    <col min="1530" max="1530" width="16.85546875" customWidth="1"/>
    <col min="1531" max="1531" width="12" customWidth="1"/>
    <col min="1532" max="1532" width="11.5703125" customWidth="1"/>
    <col min="1533" max="1533" width="12.140625" customWidth="1"/>
    <col min="1534" max="1535" width="13" customWidth="1"/>
    <col min="1536" max="1536" width="11.85546875" customWidth="1"/>
    <col min="1537" max="1537" width="14.5703125" customWidth="1"/>
    <col min="1538" max="1538" width="13.7109375" customWidth="1"/>
    <col min="1539" max="1540" width="11.7109375" bestFit="1" customWidth="1"/>
    <col min="1541" max="1541" width="9.7109375" bestFit="1" customWidth="1"/>
    <col min="1542" max="1542" width="11.7109375" bestFit="1" customWidth="1"/>
    <col min="1785" max="1785" width="21.7109375" customWidth="1"/>
    <col min="1786" max="1786" width="16.85546875" customWidth="1"/>
    <col min="1787" max="1787" width="12" customWidth="1"/>
    <col min="1788" max="1788" width="11.5703125" customWidth="1"/>
    <col min="1789" max="1789" width="12.140625" customWidth="1"/>
    <col min="1790" max="1791" width="13" customWidth="1"/>
    <col min="1792" max="1792" width="11.85546875" customWidth="1"/>
    <col min="1793" max="1793" width="14.5703125" customWidth="1"/>
    <col min="1794" max="1794" width="13.7109375" customWidth="1"/>
    <col min="1795" max="1796" width="11.7109375" bestFit="1" customWidth="1"/>
    <col min="1797" max="1797" width="9.7109375" bestFit="1" customWidth="1"/>
    <col min="1798" max="1798" width="11.7109375" bestFit="1" customWidth="1"/>
    <col min="2041" max="2041" width="21.7109375" customWidth="1"/>
    <col min="2042" max="2042" width="16.85546875" customWidth="1"/>
    <col min="2043" max="2043" width="12" customWidth="1"/>
    <col min="2044" max="2044" width="11.5703125" customWidth="1"/>
    <col min="2045" max="2045" width="12.140625" customWidth="1"/>
    <col min="2046" max="2047" width="13" customWidth="1"/>
    <col min="2048" max="2048" width="11.85546875" customWidth="1"/>
    <col min="2049" max="2049" width="14.5703125" customWidth="1"/>
    <col min="2050" max="2050" width="13.7109375" customWidth="1"/>
    <col min="2051" max="2052" width="11.7109375" bestFit="1" customWidth="1"/>
    <col min="2053" max="2053" width="9.7109375" bestFit="1" customWidth="1"/>
    <col min="2054" max="2054" width="11.7109375" bestFit="1" customWidth="1"/>
    <col min="2297" max="2297" width="21.7109375" customWidth="1"/>
    <col min="2298" max="2298" width="16.85546875" customWidth="1"/>
    <col min="2299" max="2299" width="12" customWidth="1"/>
    <col min="2300" max="2300" width="11.5703125" customWidth="1"/>
    <col min="2301" max="2301" width="12.140625" customWidth="1"/>
    <col min="2302" max="2303" width="13" customWidth="1"/>
    <col min="2304" max="2304" width="11.85546875" customWidth="1"/>
    <col min="2305" max="2305" width="14.5703125" customWidth="1"/>
    <col min="2306" max="2306" width="13.7109375" customWidth="1"/>
    <col min="2307" max="2308" width="11.7109375" bestFit="1" customWidth="1"/>
    <col min="2309" max="2309" width="9.7109375" bestFit="1" customWidth="1"/>
    <col min="2310" max="2310" width="11.7109375" bestFit="1" customWidth="1"/>
    <col min="2553" max="2553" width="21.7109375" customWidth="1"/>
    <col min="2554" max="2554" width="16.85546875" customWidth="1"/>
    <col min="2555" max="2555" width="12" customWidth="1"/>
    <col min="2556" max="2556" width="11.5703125" customWidth="1"/>
    <col min="2557" max="2557" width="12.140625" customWidth="1"/>
    <col min="2558" max="2559" width="13" customWidth="1"/>
    <col min="2560" max="2560" width="11.85546875" customWidth="1"/>
    <col min="2561" max="2561" width="14.5703125" customWidth="1"/>
    <col min="2562" max="2562" width="13.7109375" customWidth="1"/>
    <col min="2563" max="2564" width="11.7109375" bestFit="1" customWidth="1"/>
    <col min="2565" max="2565" width="9.7109375" bestFit="1" customWidth="1"/>
    <col min="2566" max="2566" width="11.7109375" bestFit="1" customWidth="1"/>
    <col min="2809" max="2809" width="21.7109375" customWidth="1"/>
    <col min="2810" max="2810" width="16.85546875" customWidth="1"/>
    <col min="2811" max="2811" width="12" customWidth="1"/>
    <col min="2812" max="2812" width="11.5703125" customWidth="1"/>
    <col min="2813" max="2813" width="12.140625" customWidth="1"/>
    <col min="2814" max="2815" width="13" customWidth="1"/>
    <col min="2816" max="2816" width="11.85546875" customWidth="1"/>
    <col min="2817" max="2817" width="14.5703125" customWidth="1"/>
    <col min="2818" max="2818" width="13.7109375" customWidth="1"/>
    <col min="2819" max="2820" width="11.7109375" bestFit="1" customWidth="1"/>
    <col min="2821" max="2821" width="9.7109375" bestFit="1" customWidth="1"/>
    <col min="2822" max="2822" width="11.7109375" bestFit="1" customWidth="1"/>
    <col min="3065" max="3065" width="21.7109375" customWidth="1"/>
    <col min="3066" max="3066" width="16.85546875" customWidth="1"/>
    <col min="3067" max="3067" width="12" customWidth="1"/>
    <col min="3068" max="3068" width="11.5703125" customWidth="1"/>
    <col min="3069" max="3069" width="12.140625" customWidth="1"/>
    <col min="3070" max="3071" width="13" customWidth="1"/>
    <col min="3072" max="3072" width="11.85546875" customWidth="1"/>
    <col min="3073" max="3073" width="14.5703125" customWidth="1"/>
    <col min="3074" max="3074" width="13.7109375" customWidth="1"/>
    <col min="3075" max="3076" width="11.7109375" bestFit="1" customWidth="1"/>
    <col min="3077" max="3077" width="9.7109375" bestFit="1" customWidth="1"/>
    <col min="3078" max="3078" width="11.7109375" bestFit="1" customWidth="1"/>
    <col min="3321" max="3321" width="21.7109375" customWidth="1"/>
    <col min="3322" max="3322" width="16.85546875" customWidth="1"/>
    <col min="3323" max="3323" width="12" customWidth="1"/>
    <col min="3324" max="3324" width="11.5703125" customWidth="1"/>
    <col min="3325" max="3325" width="12.140625" customWidth="1"/>
    <col min="3326" max="3327" width="13" customWidth="1"/>
    <col min="3328" max="3328" width="11.85546875" customWidth="1"/>
    <col min="3329" max="3329" width="14.5703125" customWidth="1"/>
    <col min="3330" max="3330" width="13.7109375" customWidth="1"/>
    <col min="3331" max="3332" width="11.7109375" bestFit="1" customWidth="1"/>
    <col min="3333" max="3333" width="9.7109375" bestFit="1" customWidth="1"/>
    <col min="3334" max="3334" width="11.7109375" bestFit="1" customWidth="1"/>
    <col min="3577" max="3577" width="21.7109375" customWidth="1"/>
    <col min="3578" max="3578" width="16.85546875" customWidth="1"/>
    <col min="3579" max="3579" width="12" customWidth="1"/>
    <col min="3580" max="3580" width="11.5703125" customWidth="1"/>
    <col min="3581" max="3581" width="12.140625" customWidth="1"/>
    <col min="3582" max="3583" width="13" customWidth="1"/>
    <col min="3584" max="3584" width="11.85546875" customWidth="1"/>
    <col min="3585" max="3585" width="14.5703125" customWidth="1"/>
    <col min="3586" max="3586" width="13.7109375" customWidth="1"/>
    <col min="3587" max="3588" width="11.7109375" bestFit="1" customWidth="1"/>
    <col min="3589" max="3589" width="9.7109375" bestFit="1" customWidth="1"/>
    <col min="3590" max="3590" width="11.7109375" bestFit="1" customWidth="1"/>
    <col min="3833" max="3833" width="21.7109375" customWidth="1"/>
    <col min="3834" max="3834" width="16.85546875" customWidth="1"/>
    <col min="3835" max="3835" width="12" customWidth="1"/>
    <col min="3836" max="3836" width="11.5703125" customWidth="1"/>
    <col min="3837" max="3837" width="12.140625" customWidth="1"/>
    <col min="3838" max="3839" width="13" customWidth="1"/>
    <col min="3840" max="3840" width="11.85546875" customWidth="1"/>
    <col min="3841" max="3841" width="14.5703125" customWidth="1"/>
    <col min="3842" max="3842" width="13.7109375" customWidth="1"/>
    <col min="3843" max="3844" width="11.7109375" bestFit="1" customWidth="1"/>
    <col min="3845" max="3845" width="9.7109375" bestFit="1" customWidth="1"/>
    <col min="3846" max="3846" width="11.7109375" bestFit="1" customWidth="1"/>
    <col min="4089" max="4089" width="21.7109375" customWidth="1"/>
    <col min="4090" max="4090" width="16.85546875" customWidth="1"/>
    <col min="4091" max="4091" width="12" customWidth="1"/>
    <col min="4092" max="4092" width="11.5703125" customWidth="1"/>
    <col min="4093" max="4093" width="12.140625" customWidth="1"/>
    <col min="4094" max="4095" width="13" customWidth="1"/>
    <col min="4096" max="4096" width="11.85546875" customWidth="1"/>
    <col min="4097" max="4097" width="14.5703125" customWidth="1"/>
    <col min="4098" max="4098" width="13.7109375" customWidth="1"/>
    <col min="4099" max="4100" width="11.7109375" bestFit="1" customWidth="1"/>
    <col min="4101" max="4101" width="9.7109375" bestFit="1" customWidth="1"/>
    <col min="4102" max="4102" width="11.7109375" bestFit="1" customWidth="1"/>
    <col min="4345" max="4345" width="21.7109375" customWidth="1"/>
    <col min="4346" max="4346" width="16.85546875" customWidth="1"/>
    <col min="4347" max="4347" width="12" customWidth="1"/>
    <col min="4348" max="4348" width="11.5703125" customWidth="1"/>
    <col min="4349" max="4349" width="12.140625" customWidth="1"/>
    <col min="4350" max="4351" width="13" customWidth="1"/>
    <col min="4352" max="4352" width="11.85546875" customWidth="1"/>
    <col min="4353" max="4353" width="14.5703125" customWidth="1"/>
    <col min="4354" max="4354" width="13.7109375" customWidth="1"/>
    <col min="4355" max="4356" width="11.7109375" bestFit="1" customWidth="1"/>
    <col min="4357" max="4357" width="9.7109375" bestFit="1" customWidth="1"/>
    <col min="4358" max="4358" width="11.7109375" bestFit="1" customWidth="1"/>
    <col min="4601" max="4601" width="21.7109375" customWidth="1"/>
    <col min="4602" max="4602" width="16.85546875" customWidth="1"/>
    <col min="4603" max="4603" width="12" customWidth="1"/>
    <col min="4604" max="4604" width="11.5703125" customWidth="1"/>
    <col min="4605" max="4605" width="12.140625" customWidth="1"/>
    <col min="4606" max="4607" width="13" customWidth="1"/>
    <col min="4608" max="4608" width="11.85546875" customWidth="1"/>
    <col min="4609" max="4609" width="14.5703125" customWidth="1"/>
    <col min="4610" max="4610" width="13.7109375" customWidth="1"/>
    <col min="4611" max="4612" width="11.7109375" bestFit="1" customWidth="1"/>
    <col min="4613" max="4613" width="9.7109375" bestFit="1" customWidth="1"/>
    <col min="4614" max="4614" width="11.7109375" bestFit="1" customWidth="1"/>
    <col min="4857" max="4857" width="21.7109375" customWidth="1"/>
    <col min="4858" max="4858" width="16.85546875" customWidth="1"/>
    <col min="4859" max="4859" width="12" customWidth="1"/>
    <col min="4860" max="4860" width="11.5703125" customWidth="1"/>
    <col min="4861" max="4861" width="12.140625" customWidth="1"/>
    <col min="4862" max="4863" width="13" customWidth="1"/>
    <col min="4864" max="4864" width="11.85546875" customWidth="1"/>
    <col min="4865" max="4865" width="14.5703125" customWidth="1"/>
    <col min="4866" max="4866" width="13.7109375" customWidth="1"/>
    <col min="4867" max="4868" width="11.7109375" bestFit="1" customWidth="1"/>
    <col min="4869" max="4869" width="9.7109375" bestFit="1" customWidth="1"/>
    <col min="4870" max="4870" width="11.7109375" bestFit="1" customWidth="1"/>
    <col min="5113" max="5113" width="21.7109375" customWidth="1"/>
    <col min="5114" max="5114" width="16.85546875" customWidth="1"/>
    <col min="5115" max="5115" width="12" customWidth="1"/>
    <col min="5116" max="5116" width="11.5703125" customWidth="1"/>
    <col min="5117" max="5117" width="12.140625" customWidth="1"/>
    <col min="5118" max="5119" width="13" customWidth="1"/>
    <col min="5120" max="5120" width="11.85546875" customWidth="1"/>
    <col min="5121" max="5121" width="14.5703125" customWidth="1"/>
    <col min="5122" max="5122" width="13.7109375" customWidth="1"/>
    <col min="5123" max="5124" width="11.7109375" bestFit="1" customWidth="1"/>
    <col min="5125" max="5125" width="9.7109375" bestFit="1" customWidth="1"/>
    <col min="5126" max="5126" width="11.7109375" bestFit="1" customWidth="1"/>
    <col min="5369" max="5369" width="21.7109375" customWidth="1"/>
    <col min="5370" max="5370" width="16.85546875" customWidth="1"/>
    <col min="5371" max="5371" width="12" customWidth="1"/>
    <col min="5372" max="5372" width="11.5703125" customWidth="1"/>
    <col min="5373" max="5373" width="12.140625" customWidth="1"/>
    <col min="5374" max="5375" width="13" customWidth="1"/>
    <col min="5376" max="5376" width="11.85546875" customWidth="1"/>
    <col min="5377" max="5377" width="14.5703125" customWidth="1"/>
    <col min="5378" max="5378" width="13.7109375" customWidth="1"/>
    <col min="5379" max="5380" width="11.7109375" bestFit="1" customWidth="1"/>
    <col min="5381" max="5381" width="9.7109375" bestFit="1" customWidth="1"/>
    <col min="5382" max="5382" width="11.7109375" bestFit="1" customWidth="1"/>
    <col min="5625" max="5625" width="21.7109375" customWidth="1"/>
    <col min="5626" max="5626" width="16.85546875" customWidth="1"/>
    <col min="5627" max="5627" width="12" customWidth="1"/>
    <col min="5628" max="5628" width="11.5703125" customWidth="1"/>
    <col min="5629" max="5629" width="12.140625" customWidth="1"/>
    <col min="5630" max="5631" width="13" customWidth="1"/>
    <col min="5632" max="5632" width="11.85546875" customWidth="1"/>
    <col min="5633" max="5633" width="14.5703125" customWidth="1"/>
    <col min="5634" max="5634" width="13.7109375" customWidth="1"/>
    <col min="5635" max="5636" width="11.7109375" bestFit="1" customWidth="1"/>
    <col min="5637" max="5637" width="9.7109375" bestFit="1" customWidth="1"/>
    <col min="5638" max="5638" width="11.7109375" bestFit="1" customWidth="1"/>
    <col min="5881" max="5881" width="21.7109375" customWidth="1"/>
    <col min="5882" max="5882" width="16.85546875" customWidth="1"/>
    <col min="5883" max="5883" width="12" customWidth="1"/>
    <col min="5884" max="5884" width="11.5703125" customWidth="1"/>
    <col min="5885" max="5885" width="12.140625" customWidth="1"/>
    <col min="5886" max="5887" width="13" customWidth="1"/>
    <col min="5888" max="5888" width="11.85546875" customWidth="1"/>
    <col min="5889" max="5889" width="14.5703125" customWidth="1"/>
    <col min="5890" max="5890" width="13.7109375" customWidth="1"/>
    <col min="5891" max="5892" width="11.7109375" bestFit="1" customWidth="1"/>
    <col min="5893" max="5893" width="9.7109375" bestFit="1" customWidth="1"/>
    <col min="5894" max="5894" width="11.7109375" bestFit="1" customWidth="1"/>
    <col min="6137" max="6137" width="21.7109375" customWidth="1"/>
    <col min="6138" max="6138" width="16.85546875" customWidth="1"/>
    <col min="6139" max="6139" width="12" customWidth="1"/>
    <col min="6140" max="6140" width="11.5703125" customWidth="1"/>
    <col min="6141" max="6141" width="12.140625" customWidth="1"/>
    <col min="6142" max="6143" width="13" customWidth="1"/>
    <col min="6144" max="6144" width="11.85546875" customWidth="1"/>
    <col min="6145" max="6145" width="14.5703125" customWidth="1"/>
    <col min="6146" max="6146" width="13.7109375" customWidth="1"/>
    <col min="6147" max="6148" width="11.7109375" bestFit="1" customWidth="1"/>
    <col min="6149" max="6149" width="9.7109375" bestFit="1" customWidth="1"/>
    <col min="6150" max="6150" width="11.7109375" bestFit="1" customWidth="1"/>
    <col min="6393" max="6393" width="21.7109375" customWidth="1"/>
    <col min="6394" max="6394" width="16.85546875" customWidth="1"/>
    <col min="6395" max="6395" width="12" customWidth="1"/>
    <col min="6396" max="6396" width="11.5703125" customWidth="1"/>
    <col min="6397" max="6397" width="12.140625" customWidth="1"/>
    <col min="6398" max="6399" width="13" customWidth="1"/>
    <col min="6400" max="6400" width="11.85546875" customWidth="1"/>
    <col min="6401" max="6401" width="14.5703125" customWidth="1"/>
    <col min="6402" max="6402" width="13.7109375" customWidth="1"/>
    <col min="6403" max="6404" width="11.7109375" bestFit="1" customWidth="1"/>
    <col min="6405" max="6405" width="9.7109375" bestFit="1" customWidth="1"/>
    <col min="6406" max="6406" width="11.7109375" bestFit="1" customWidth="1"/>
    <col min="6649" max="6649" width="21.7109375" customWidth="1"/>
    <col min="6650" max="6650" width="16.85546875" customWidth="1"/>
    <col min="6651" max="6651" width="12" customWidth="1"/>
    <col min="6652" max="6652" width="11.5703125" customWidth="1"/>
    <col min="6653" max="6653" width="12.140625" customWidth="1"/>
    <col min="6654" max="6655" width="13" customWidth="1"/>
    <col min="6656" max="6656" width="11.85546875" customWidth="1"/>
    <col min="6657" max="6657" width="14.5703125" customWidth="1"/>
    <col min="6658" max="6658" width="13.7109375" customWidth="1"/>
    <col min="6659" max="6660" width="11.7109375" bestFit="1" customWidth="1"/>
    <col min="6661" max="6661" width="9.7109375" bestFit="1" customWidth="1"/>
    <col min="6662" max="6662" width="11.7109375" bestFit="1" customWidth="1"/>
    <col min="6905" max="6905" width="21.7109375" customWidth="1"/>
    <col min="6906" max="6906" width="16.85546875" customWidth="1"/>
    <col min="6907" max="6907" width="12" customWidth="1"/>
    <col min="6908" max="6908" width="11.5703125" customWidth="1"/>
    <col min="6909" max="6909" width="12.140625" customWidth="1"/>
    <col min="6910" max="6911" width="13" customWidth="1"/>
    <col min="6912" max="6912" width="11.85546875" customWidth="1"/>
    <col min="6913" max="6913" width="14.5703125" customWidth="1"/>
    <col min="6914" max="6914" width="13.7109375" customWidth="1"/>
    <col min="6915" max="6916" width="11.7109375" bestFit="1" customWidth="1"/>
    <col min="6917" max="6917" width="9.7109375" bestFit="1" customWidth="1"/>
    <col min="6918" max="6918" width="11.7109375" bestFit="1" customWidth="1"/>
    <col min="7161" max="7161" width="21.7109375" customWidth="1"/>
    <col min="7162" max="7162" width="16.85546875" customWidth="1"/>
    <col min="7163" max="7163" width="12" customWidth="1"/>
    <col min="7164" max="7164" width="11.5703125" customWidth="1"/>
    <col min="7165" max="7165" width="12.140625" customWidth="1"/>
    <col min="7166" max="7167" width="13" customWidth="1"/>
    <col min="7168" max="7168" width="11.85546875" customWidth="1"/>
    <col min="7169" max="7169" width="14.5703125" customWidth="1"/>
    <col min="7170" max="7170" width="13.7109375" customWidth="1"/>
    <col min="7171" max="7172" width="11.7109375" bestFit="1" customWidth="1"/>
    <col min="7173" max="7173" width="9.7109375" bestFit="1" customWidth="1"/>
    <col min="7174" max="7174" width="11.7109375" bestFit="1" customWidth="1"/>
    <col min="7417" max="7417" width="21.7109375" customWidth="1"/>
    <col min="7418" max="7418" width="16.85546875" customWidth="1"/>
    <col min="7419" max="7419" width="12" customWidth="1"/>
    <col min="7420" max="7420" width="11.5703125" customWidth="1"/>
    <col min="7421" max="7421" width="12.140625" customWidth="1"/>
    <col min="7422" max="7423" width="13" customWidth="1"/>
    <col min="7424" max="7424" width="11.85546875" customWidth="1"/>
    <col min="7425" max="7425" width="14.5703125" customWidth="1"/>
    <col min="7426" max="7426" width="13.7109375" customWidth="1"/>
    <col min="7427" max="7428" width="11.7109375" bestFit="1" customWidth="1"/>
    <col min="7429" max="7429" width="9.7109375" bestFit="1" customWidth="1"/>
    <col min="7430" max="7430" width="11.7109375" bestFit="1" customWidth="1"/>
    <col min="7673" max="7673" width="21.7109375" customWidth="1"/>
    <col min="7674" max="7674" width="16.85546875" customWidth="1"/>
    <col min="7675" max="7675" width="12" customWidth="1"/>
    <col min="7676" max="7676" width="11.5703125" customWidth="1"/>
    <col min="7677" max="7677" width="12.140625" customWidth="1"/>
    <col min="7678" max="7679" width="13" customWidth="1"/>
    <col min="7680" max="7680" width="11.85546875" customWidth="1"/>
    <col min="7681" max="7681" width="14.5703125" customWidth="1"/>
    <col min="7682" max="7682" width="13.7109375" customWidth="1"/>
    <col min="7683" max="7684" width="11.7109375" bestFit="1" customWidth="1"/>
    <col min="7685" max="7685" width="9.7109375" bestFit="1" customWidth="1"/>
    <col min="7686" max="7686" width="11.7109375" bestFit="1" customWidth="1"/>
    <col min="7929" max="7929" width="21.7109375" customWidth="1"/>
    <col min="7930" max="7930" width="16.85546875" customWidth="1"/>
    <col min="7931" max="7931" width="12" customWidth="1"/>
    <col min="7932" max="7932" width="11.5703125" customWidth="1"/>
    <col min="7933" max="7933" width="12.140625" customWidth="1"/>
    <col min="7934" max="7935" width="13" customWidth="1"/>
    <col min="7936" max="7936" width="11.85546875" customWidth="1"/>
    <col min="7937" max="7937" width="14.5703125" customWidth="1"/>
    <col min="7938" max="7938" width="13.7109375" customWidth="1"/>
    <col min="7939" max="7940" width="11.7109375" bestFit="1" customWidth="1"/>
    <col min="7941" max="7941" width="9.7109375" bestFit="1" customWidth="1"/>
    <col min="7942" max="7942" width="11.7109375" bestFit="1" customWidth="1"/>
    <col min="8185" max="8185" width="21.7109375" customWidth="1"/>
    <col min="8186" max="8186" width="16.85546875" customWidth="1"/>
    <col min="8187" max="8187" width="12" customWidth="1"/>
    <col min="8188" max="8188" width="11.5703125" customWidth="1"/>
    <col min="8189" max="8189" width="12.140625" customWidth="1"/>
    <col min="8190" max="8191" width="13" customWidth="1"/>
    <col min="8192" max="8192" width="11.85546875" customWidth="1"/>
    <col min="8193" max="8193" width="14.5703125" customWidth="1"/>
    <col min="8194" max="8194" width="13.7109375" customWidth="1"/>
    <col min="8195" max="8196" width="11.7109375" bestFit="1" customWidth="1"/>
    <col min="8197" max="8197" width="9.7109375" bestFit="1" customWidth="1"/>
    <col min="8198" max="8198" width="11.7109375" bestFit="1" customWidth="1"/>
    <col min="8441" max="8441" width="21.7109375" customWidth="1"/>
    <col min="8442" max="8442" width="16.85546875" customWidth="1"/>
    <col min="8443" max="8443" width="12" customWidth="1"/>
    <col min="8444" max="8444" width="11.5703125" customWidth="1"/>
    <col min="8445" max="8445" width="12.140625" customWidth="1"/>
    <col min="8446" max="8447" width="13" customWidth="1"/>
    <col min="8448" max="8448" width="11.85546875" customWidth="1"/>
    <col min="8449" max="8449" width="14.5703125" customWidth="1"/>
    <col min="8450" max="8450" width="13.7109375" customWidth="1"/>
    <col min="8451" max="8452" width="11.7109375" bestFit="1" customWidth="1"/>
    <col min="8453" max="8453" width="9.7109375" bestFit="1" customWidth="1"/>
    <col min="8454" max="8454" width="11.7109375" bestFit="1" customWidth="1"/>
    <col min="8697" max="8697" width="21.7109375" customWidth="1"/>
    <col min="8698" max="8698" width="16.85546875" customWidth="1"/>
    <col min="8699" max="8699" width="12" customWidth="1"/>
    <col min="8700" max="8700" width="11.5703125" customWidth="1"/>
    <col min="8701" max="8701" width="12.140625" customWidth="1"/>
    <col min="8702" max="8703" width="13" customWidth="1"/>
    <col min="8704" max="8704" width="11.85546875" customWidth="1"/>
    <col min="8705" max="8705" width="14.5703125" customWidth="1"/>
    <col min="8706" max="8706" width="13.7109375" customWidth="1"/>
    <col min="8707" max="8708" width="11.7109375" bestFit="1" customWidth="1"/>
    <col min="8709" max="8709" width="9.7109375" bestFit="1" customWidth="1"/>
    <col min="8710" max="8710" width="11.7109375" bestFit="1" customWidth="1"/>
    <col min="8953" max="8953" width="21.7109375" customWidth="1"/>
    <col min="8954" max="8954" width="16.85546875" customWidth="1"/>
    <col min="8955" max="8955" width="12" customWidth="1"/>
    <col min="8956" max="8956" width="11.5703125" customWidth="1"/>
    <col min="8957" max="8957" width="12.140625" customWidth="1"/>
    <col min="8958" max="8959" width="13" customWidth="1"/>
    <col min="8960" max="8960" width="11.85546875" customWidth="1"/>
    <col min="8961" max="8961" width="14.5703125" customWidth="1"/>
    <col min="8962" max="8962" width="13.7109375" customWidth="1"/>
    <col min="8963" max="8964" width="11.7109375" bestFit="1" customWidth="1"/>
    <col min="8965" max="8965" width="9.7109375" bestFit="1" customWidth="1"/>
    <col min="8966" max="8966" width="11.7109375" bestFit="1" customWidth="1"/>
    <col min="9209" max="9209" width="21.7109375" customWidth="1"/>
    <col min="9210" max="9210" width="16.85546875" customWidth="1"/>
    <col min="9211" max="9211" width="12" customWidth="1"/>
    <col min="9212" max="9212" width="11.5703125" customWidth="1"/>
    <col min="9213" max="9213" width="12.140625" customWidth="1"/>
    <col min="9214" max="9215" width="13" customWidth="1"/>
    <col min="9216" max="9216" width="11.85546875" customWidth="1"/>
    <col min="9217" max="9217" width="14.5703125" customWidth="1"/>
    <col min="9218" max="9218" width="13.7109375" customWidth="1"/>
    <col min="9219" max="9220" width="11.7109375" bestFit="1" customWidth="1"/>
    <col min="9221" max="9221" width="9.7109375" bestFit="1" customWidth="1"/>
    <col min="9222" max="9222" width="11.7109375" bestFit="1" customWidth="1"/>
    <col min="9465" max="9465" width="21.7109375" customWidth="1"/>
    <col min="9466" max="9466" width="16.85546875" customWidth="1"/>
    <col min="9467" max="9467" width="12" customWidth="1"/>
    <col min="9468" max="9468" width="11.5703125" customWidth="1"/>
    <col min="9469" max="9469" width="12.140625" customWidth="1"/>
    <col min="9470" max="9471" width="13" customWidth="1"/>
    <col min="9472" max="9472" width="11.85546875" customWidth="1"/>
    <col min="9473" max="9473" width="14.5703125" customWidth="1"/>
    <col min="9474" max="9474" width="13.7109375" customWidth="1"/>
    <col min="9475" max="9476" width="11.7109375" bestFit="1" customWidth="1"/>
    <col min="9477" max="9477" width="9.7109375" bestFit="1" customWidth="1"/>
    <col min="9478" max="9478" width="11.7109375" bestFit="1" customWidth="1"/>
    <col min="9721" max="9721" width="21.7109375" customWidth="1"/>
    <col min="9722" max="9722" width="16.85546875" customWidth="1"/>
    <col min="9723" max="9723" width="12" customWidth="1"/>
    <col min="9724" max="9724" width="11.5703125" customWidth="1"/>
    <col min="9725" max="9725" width="12.140625" customWidth="1"/>
    <col min="9726" max="9727" width="13" customWidth="1"/>
    <col min="9728" max="9728" width="11.85546875" customWidth="1"/>
    <col min="9729" max="9729" width="14.5703125" customWidth="1"/>
    <col min="9730" max="9730" width="13.7109375" customWidth="1"/>
    <col min="9731" max="9732" width="11.7109375" bestFit="1" customWidth="1"/>
    <col min="9733" max="9733" width="9.7109375" bestFit="1" customWidth="1"/>
    <col min="9734" max="9734" width="11.7109375" bestFit="1" customWidth="1"/>
    <col min="9977" max="9977" width="21.7109375" customWidth="1"/>
    <col min="9978" max="9978" width="16.85546875" customWidth="1"/>
    <col min="9979" max="9979" width="12" customWidth="1"/>
    <col min="9980" max="9980" width="11.5703125" customWidth="1"/>
    <col min="9981" max="9981" width="12.140625" customWidth="1"/>
    <col min="9982" max="9983" width="13" customWidth="1"/>
    <col min="9984" max="9984" width="11.85546875" customWidth="1"/>
    <col min="9985" max="9985" width="14.5703125" customWidth="1"/>
    <col min="9986" max="9986" width="13.7109375" customWidth="1"/>
    <col min="9987" max="9988" width="11.7109375" bestFit="1" customWidth="1"/>
    <col min="9989" max="9989" width="9.7109375" bestFit="1" customWidth="1"/>
    <col min="9990" max="9990" width="11.7109375" bestFit="1" customWidth="1"/>
    <col min="10233" max="10233" width="21.7109375" customWidth="1"/>
    <col min="10234" max="10234" width="16.85546875" customWidth="1"/>
    <col min="10235" max="10235" width="12" customWidth="1"/>
    <col min="10236" max="10236" width="11.5703125" customWidth="1"/>
    <col min="10237" max="10237" width="12.140625" customWidth="1"/>
    <col min="10238" max="10239" width="13" customWidth="1"/>
    <col min="10240" max="10240" width="11.85546875" customWidth="1"/>
    <col min="10241" max="10241" width="14.5703125" customWidth="1"/>
    <col min="10242" max="10242" width="13.7109375" customWidth="1"/>
    <col min="10243" max="10244" width="11.7109375" bestFit="1" customWidth="1"/>
    <col min="10245" max="10245" width="9.7109375" bestFit="1" customWidth="1"/>
    <col min="10246" max="10246" width="11.7109375" bestFit="1" customWidth="1"/>
    <col min="10489" max="10489" width="21.7109375" customWidth="1"/>
    <col min="10490" max="10490" width="16.85546875" customWidth="1"/>
    <col min="10491" max="10491" width="12" customWidth="1"/>
    <col min="10492" max="10492" width="11.5703125" customWidth="1"/>
    <col min="10493" max="10493" width="12.140625" customWidth="1"/>
    <col min="10494" max="10495" width="13" customWidth="1"/>
    <col min="10496" max="10496" width="11.85546875" customWidth="1"/>
    <col min="10497" max="10497" width="14.5703125" customWidth="1"/>
    <col min="10498" max="10498" width="13.7109375" customWidth="1"/>
    <col min="10499" max="10500" width="11.7109375" bestFit="1" customWidth="1"/>
    <col min="10501" max="10501" width="9.7109375" bestFit="1" customWidth="1"/>
    <col min="10502" max="10502" width="11.7109375" bestFit="1" customWidth="1"/>
    <col min="10745" max="10745" width="21.7109375" customWidth="1"/>
    <col min="10746" max="10746" width="16.85546875" customWidth="1"/>
    <col min="10747" max="10747" width="12" customWidth="1"/>
    <col min="10748" max="10748" width="11.5703125" customWidth="1"/>
    <col min="10749" max="10749" width="12.140625" customWidth="1"/>
    <col min="10750" max="10751" width="13" customWidth="1"/>
    <col min="10752" max="10752" width="11.85546875" customWidth="1"/>
    <col min="10753" max="10753" width="14.5703125" customWidth="1"/>
    <col min="10754" max="10754" width="13.7109375" customWidth="1"/>
    <col min="10755" max="10756" width="11.7109375" bestFit="1" customWidth="1"/>
    <col min="10757" max="10757" width="9.7109375" bestFit="1" customWidth="1"/>
    <col min="10758" max="10758" width="11.7109375" bestFit="1" customWidth="1"/>
    <col min="11001" max="11001" width="21.7109375" customWidth="1"/>
    <col min="11002" max="11002" width="16.85546875" customWidth="1"/>
    <col min="11003" max="11003" width="12" customWidth="1"/>
    <col min="11004" max="11004" width="11.5703125" customWidth="1"/>
    <col min="11005" max="11005" width="12.140625" customWidth="1"/>
    <col min="11006" max="11007" width="13" customWidth="1"/>
    <col min="11008" max="11008" width="11.85546875" customWidth="1"/>
    <col min="11009" max="11009" width="14.5703125" customWidth="1"/>
    <col min="11010" max="11010" width="13.7109375" customWidth="1"/>
    <col min="11011" max="11012" width="11.7109375" bestFit="1" customWidth="1"/>
    <col min="11013" max="11013" width="9.7109375" bestFit="1" customWidth="1"/>
    <col min="11014" max="11014" width="11.7109375" bestFit="1" customWidth="1"/>
    <col min="11257" max="11257" width="21.7109375" customWidth="1"/>
    <col min="11258" max="11258" width="16.85546875" customWidth="1"/>
    <col min="11259" max="11259" width="12" customWidth="1"/>
    <col min="11260" max="11260" width="11.5703125" customWidth="1"/>
    <col min="11261" max="11261" width="12.140625" customWidth="1"/>
    <col min="11262" max="11263" width="13" customWidth="1"/>
    <col min="11264" max="11264" width="11.85546875" customWidth="1"/>
    <col min="11265" max="11265" width="14.5703125" customWidth="1"/>
    <col min="11266" max="11266" width="13.7109375" customWidth="1"/>
    <col min="11267" max="11268" width="11.7109375" bestFit="1" customWidth="1"/>
    <col min="11269" max="11269" width="9.7109375" bestFit="1" customWidth="1"/>
    <col min="11270" max="11270" width="11.7109375" bestFit="1" customWidth="1"/>
    <col min="11513" max="11513" width="21.7109375" customWidth="1"/>
    <col min="11514" max="11514" width="16.85546875" customWidth="1"/>
    <col min="11515" max="11515" width="12" customWidth="1"/>
    <col min="11516" max="11516" width="11.5703125" customWidth="1"/>
    <col min="11517" max="11517" width="12.140625" customWidth="1"/>
    <col min="11518" max="11519" width="13" customWidth="1"/>
    <col min="11520" max="11520" width="11.85546875" customWidth="1"/>
    <col min="11521" max="11521" width="14.5703125" customWidth="1"/>
    <col min="11522" max="11522" width="13.7109375" customWidth="1"/>
    <col min="11523" max="11524" width="11.7109375" bestFit="1" customWidth="1"/>
    <col min="11525" max="11525" width="9.7109375" bestFit="1" customWidth="1"/>
    <col min="11526" max="11526" width="11.7109375" bestFit="1" customWidth="1"/>
    <col min="11769" max="11769" width="21.7109375" customWidth="1"/>
    <col min="11770" max="11770" width="16.85546875" customWidth="1"/>
    <col min="11771" max="11771" width="12" customWidth="1"/>
    <col min="11772" max="11772" width="11.5703125" customWidth="1"/>
    <col min="11773" max="11773" width="12.140625" customWidth="1"/>
    <col min="11774" max="11775" width="13" customWidth="1"/>
    <col min="11776" max="11776" width="11.85546875" customWidth="1"/>
    <col min="11777" max="11777" width="14.5703125" customWidth="1"/>
    <col min="11778" max="11778" width="13.7109375" customWidth="1"/>
    <col min="11779" max="11780" width="11.7109375" bestFit="1" customWidth="1"/>
    <col min="11781" max="11781" width="9.7109375" bestFit="1" customWidth="1"/>
    <col min="11782" max="11782" width="11.7109375" bestFit="1" customWidth="1"/>
    <col min="12025" max="12025" width="21.7109375" customWidth="1"/>
    <col min="12026" max="12026" width="16.85546875" customWidth="1"/>
    <col min="12027" max="12027" width="12" customWidth="1"/>
    <col min="12028" max="12028" width="11.5703125" customWidth="1"/>
    <col min="12029" max="12029" width="12.140625" customWidth="1"/>
    <col min="12030" max="12031" width="13" customWidth="1"/>
    <col min="12032" max="12032" width="11.85546875" customWidth="1"/>
    <col min="12033" max="12033" width="14.5703125" customWidth="1"/>
    <col min="12034" max="12034" width="13.7109375" customWidth="1"/>
    <col min="12035" max="12036" width="11.7109375" bestFit="1" customWidth="1"/>
    <col min="12037" max="12037" width="9.7109375" bestFit="1" customWidth="1"/>
    <col min="12038" max="12038" width="11.7109375" bestFit="1" customWidth="1"/>
    <col min="12281" max="12281" width="21.7109375" customWidth="1"/>
    <col min="12282" max="12282" width="16.85546875" customWidth="1"/>
    <col min="12283" max="12283" width="12" customWidth="1"/>
    <col min="12284" max="12284" width="11.5703125" customWidth="1"/>
    <col min="12285" max="12285" width="12.140625" customWidth="1"/>
    <col min="12286" max="12287" width="13" customWidth="1"/>
    <col min="12288" max="12288" width="11.85546875" customWidth="1"/>
    <col min="12289" max="12289" width="14.5703125" customWidth="1"/>
    <col min="12290" max="12290" width="13.7109375" customWidth="1"/>
    <col min="12291" max="12292" width="11.7109375" bestFit="1" customWidth="1"/>
    <col min="12293" max="12293" width="9.7109375" bestFit="1" customWidth="1"/>
    <col min="12294" max="12294" width="11.7109375" bestFit="1" customWidth="1"/>
    <col min="12537" max="12537" width="21.7109375" customWidth="1"/>
    <col min="12538" max="12538" width="16.85546875" customWidth="1"/>
    <col min="12539" max="12539" width="12" customWidth="1"/>
    <col min="12540" max="12540" width="11.5703125" customWidth="1"/>
    <col min="12541" max="12541" width="12.140625" customWidth="1"/>
    <col min="12542" max="12543" width="13" customWidth="1"/>
    <col min="12544" max="12544" width="11.85546875" customWidth="1"/>
    <col min="12545" max="12545" width="14.5703125" customWidth="1"/>
    <col min="12546" max="12546" width="13.7109375" customWidth="1"/>
    <col min="12547" max="12548" width="11.7109375" bestFit="1" customWidth="1"/>
    <col min="12549" max="12549" width="9.7109375" bestFit="1" customWidth="1"/>
    <col min="12550" max="12550" width="11.7109375" bestFit="1" customWidth="1"/>
    <col min="12793" max="12793" width="21.7109375" customWidth="1"/>
    <col min="12794" max="12794" width="16.85546875" customWidth="1"/>
    <col min="12795" max="12795" width="12" customWidth="1"/>
    <col min="12796" max="12796" width="11.5703125" customWidth="1"/>
    <col min="12797" max="12797" width="12.140625" customWidth="1"/>
    <col min="12798" max="12799" width="13" customWidth="1"/>
    <col min="12800" max="12800" width="11.85546875" customWidth="1"/>
    <col min="12801" max="12801" width="14.5703125" customWidth="1"/>
    <col min="12802" max="12802" width="13.7109375" customWidth="1"/>
    <col min="12803" max="12804" width="11.7109375" bestFit="1" customWidth="1"/>
    <col min="12805" max="12805" width="9.7109375" bestFit="1" customWidth="1"/>
    <col min="12806" max="12806" width="11.7109375" bestFit="1" customWidth="1"/>
    <col min="13049" max="13049" width="21.7109375" customWidth="1"/>
    <col min="13050" max="13050" width="16.85546875" customWidth="1"/>
    <col min="13051" max="13051" width="12" customWidth="1"/>
    <col min="13052" max="13052" width="11.5703125" customWidth="1"/>
    <col min="13053" max="13053" width="12.140625" customWidth="1"/>
    <col min="13054" max="13055" width="13" customWidth="1"/>
    <col min="13056" max="13056" width="11.85546875" customWidth="1"/>
    <col min="13057" max="13057" width="14.5703125" customWidth="1"/>
    <col min="13058" max="13058" width="13.7109375" customWidth="1"/>
    <col min="13059" max="13060" width="11.7109375" bestFit="1" customWidth="1"/>
    <col min="13061" max="13061" width="9.7109375" bestFit="1" customWidth="1"/>
    <col min="13062" max="13062" width="11.7109375" bestFit="1" customWidth="1"/>
    <col min="13305" max="13305" width="21.7109375" customWidth="1"/>
    <col min="13306" max="13306" width="16.85546875" customWidth="1"/>
    <col min="13307" max="13307" width="12" customWidth="1"/>
    <col min="13308" max="13308" width="11.5703125" customWidth="1"/>
    <col min="13309" max="13309" width="12.140625" customWidth="1"/>
    <col min="13310" max="13311" width="13" customWidth="1"/>
    <col min="13312" max="13312" width="11.85546875" customWidth="1"/>
    <col min="13313" max="13313" width="14.5703125" customWidth="1"/>
    <col min="13314" max="13314" width="13.7109375" customWidth="1"/>
    <col min="13315" max="13316" width="11.7109375" bestFit="1" customWidth="1"/>
    <col min="13317" max="13317" width="9.7109375" bestFit="1" customWidth="1"/>
    <col min="13318" max="13318" width="11.7109375" bestFit="1" customWidth="1"/>
    <col min="13561" max="13561" width="21.7109375" customWidth="1"/>
    <col min="13562" max="13562" width="16.85546875" customWidth="1"/>
    <col min="13563" max="13563" width="12" customWidth="1"/>
    <col min="13564" max="13564" width="11.5703125" customWidth="1"/>
    <col min="13565" max="13565" width="12.140625" customWidth="1"/>
    <col min="13566" max="13567" width="13" customWidth="1"/>
    <col min="13568" max="13568" width="11.85546875" customWidth="1"/>
    <col min="13569" max="13569" width="14.5703125" customWidth="1"/>
    <col min="13570" max="13570" width="13.7109375" customWidth="1"/>
    <col min="13571" max="13572" width="11.7109375" bestFit="1" customWidth="1"/>
    <col min="13573" max="13573" width="9.7109375" bestFit="1" customWidth="1"/>
    <col min="13574" max="13574" width="11.7109375" bestFit="1" customWidth="1"/>
    <col min="13817" max="13817" width="21.7109375" customWidth="1"/>
    <col min="13818" max="13818" width="16.85546875" customWidth="1"/>
    <col min="13819" max="13819" width="12" customWidth="1"/>
    <col min="13820" max="13820" width="11.5703125" customWidth="1"/>
    <col min="13821" max="13821" width="12.140625" customWidth="1"/>
    <col min="13822" max="13823" width="13" customWidth="1"/>
    <col min="13824" max="13824" width="11.85546875" customWidth="1"/>
    <col min="13825" max="13825" width="14.5703125" customWidth="1"/>
    <col min="13826" max="13826" width="13.7109375" customWidth="1"/>
    <col min="13827" max="13828" width="11.7109375" bestFit="1" customWidth="1"/>
    <col min="13829" max="13829" width="9.7109375" bestFit="1" customWidth="1"/>
    <col min="13830" max="13830" width="11.7109375" bestFit="1" customWidth="1"/>
    <col min="14073" max="14073" width="21.7109375" customWidth="1"/>
    <col min="14074" max="14074" width="16.85546875" customWidth="1"/>
    <col min="14075" max="14075" width="12" customWidth="1"/>
    <col min="14076" max="14076" width="11.5703125" customWidth="1"/>
    <col min="14077" max="14077" width="12.140625" customWidth="1"/>
    <col min="14078" max="14079" width="13" customWidth="1"/>
    <col min="14080" max="14080" width="11.85546875" customWidth="1"/>
    <col min="14081" max="14081" width="14.5703125" customWidth="1"/>
    <col min="14082" max="14082" width="13.7109375" customWidth="1"/>
    <col min="14083" max="14084" width="11.7109375" bestFit="1" customWidth="1"/>
    <col min="14085" max="14085" width="9.7109375" bestFit="1" customWidth="1"/>
    <col min="14086" max="14086" width="11.7109375" bestFit="1" customWidth="1"/>
    <col min="14329" max="14329" width="21.7109375" customWidth="1"/>
    <col min="14330" max="14330" width="16.85546875" customWidth="1"/>
    <col min="14331" max="14331" width="12" customWidth="1"/>
    <col min="14332" max="14332" width="11.5703125" customWidth="1"/>
    <col min="14333" max="14333" width="12.140625" customWidth="1"/>
    <col min="14334" max="14335" width="13" customWidth="1"/>
    <col min="14336" max="14336" width="11.85546875" customWidth="1"/>
    <col min="14337" max="14337" width="14.5703125" customWidth="1"/>
    <col min="14338" max="14338" width="13.7109375" customWidth="1"/>
    <col min="14339" max="14340" width="11.7109375" bestFit="1" customWidth="1"/>
    <col min="14341" max="14341" width="9.7109375" bestFit="1" customWidth="1"/>
    <col min="14342" max="14342" width="11.7109375" bestFit="1" customWidth="1"/>
    <col min="14585" max="14585" width="21.7109375" customWidth="1"/>
    <col min="14586" max="14586" width="16.85546875" customWidth="1"/>
    <col min="14587" max="14587" width="12" customWidth="1"/>
    <col min="14588" max="14588" width="11.5703125" customWidth="1"/>
    <col min="14589" max="14589" width="12.140625" customWidth="1"/>
    <col min="14590" max="14591" width="13" customWidth="1"/>
    <col min="14592" max="14592" width="11.85546875" customWidth="1"/>
    <col min="14593" max="14593" width="14.5703125" customWidth="1"/>
    <col min="14594" max="14594" width="13.7109375" customWidth="1"/>
    <col min="14595" max="14596" width="11.7109375" bestFit="1" customWidth="1"/>
    <col min="14597" max="14597" width="9.7109375" bestFit="1" customWidth="1"/>
    <col min="14598" max="14598" width="11.7109375" bestFit="1" customWidth="1"/>
    <col min="14841" max="14841" width="21.7109375" customWidth="1"/>
    <col min="14842" max="14842" width="16.85546875" customWidth="1"/>
    <col min="14843" max="14843" width="12" customWidth="1"/>
    <col min="14844" max="14844" width="11.5703125" customWidth="1"/>
    <col min="14845" max="14845" width="12.140625" customWidth="1"/>
    <col min="14846" max="14847" width="13" customWidth="1"/>
    <col min="14848" max="14848" width="11.85546875" customWidth="1"/>
    <col min="14849" max="14849" width="14.5703125" customWidth="1"/>
    <col min="14850" max="14850" width="13.7109375" customWidth="1"/>
    <col min="14851" max="14852" width="11.7109375" bestFit="1" customWidth="1"/>
    <col min="14853" max="14853" width="9.7109375" bestFit="1" customWidth="1"/>
    <col min="14854" max="14854" width="11.7109375" bestFit="1" customWidth="1"/>
    <col min="15097" max="15097" width="21.7109375" customWidth="1"/>
    <col min="15098" max="15098" width="16.85546875" customWidth="1"/>
    <col min="15099" max="15099" width="12" customWidth="1"/>
    <col min="15100" max="15100" width="11.5703125" customWidth="1"/>
    <col min="15101" max="15101" width="12.140625" customWidth="1"/>
    <col min="15102" max="15103" width="13" customWidth="1"/>
    <col min="15104" max="15104" width="11.85546875" customWidth="1"/>
    <col min="15105" max="15105" width="14.5703125" customWidth="1"/>
    <col min="15106" max="15106" width="13.7109375" customWidth="1"/>
    <col min="15107" max="15108" width="11.7109375" bestFit="1" customWidth="1"/>
    <col min="15109" max="15109" width="9.7109375" bestFit="1" customWidth="1"/>
    <col min="15110" max="15110" width="11.7109375" bestFit="1" customWidth="1"/>
    <col min="15353" max="15353" width="21.7109375" customWidth="1"/>
    <col min="15354" max="15354" width="16.85546875" customWidth="1"/>
    <col min="15355" max="15355" width="12" customWidth="1"/>
    <col min="15356" max="15356" width="11.5703125" customWidth="1"/>
    <col min="15357" max="15357" width="12.140625" customWidth="1"/>
    <col min="15358" max="15359" width="13" customWidth="1"/>
    <col min="15360" max="15360" width="11.85546875" customWidth="1"/>
    <col min="15361" max="15361" width="14.5703125" customWidth="1"/>
    <col min="15362" max="15362" width="13.7109375" customWidth="1"/>
    <col min="15363" max="15364" width="11.7109375" bestFit="1" customWidth="1"/>
    <col min="15365" max="15365" width="9.7109375" bestFit="1" customWidth="1"/>
    <col min="15366" max="15366" width="11.7109375" bestFit="1" customWidth="1"/>
    <col min="15609" max="15609" width="21.7109375" customWidth="1"/>
    <col min="15610" max="15610" width="16.85546875" customWidth="1"/>
    <col min="15611" max="15611" width="12" customWidth="1"/>
    <col min="15612" max="15612" width="11.5703125" customWidth="1"/>
    <col min="15613" max="15613" width="12.140625" customWidth="1"/>
    <col min="15614" max="15615" width="13" customWidth="1"/>
    <col min="15616" max="15616" width="11.85546875" customWidth="1"/>
    <col min="15617" max="15617" width="14.5703125" customWidth="1"/>
    <col min="15618" max="15618" width="13.7109375" customWidth="1"/>
    <col min="15619" max="15620" width="11.7109375" bestFit="1" customWidth="1"/>
    <col min="15621" max="15621" width="9.7109375" bestFit="1" customWidth="1"/>
    <col min="15622" max="15622" width="11.7109375" bestFit="1" customWidth="1"/>
    <col min="15865" max="15865" width="21.7109375" customWidth="1"/>
    <col min="15866" max="15866" width="16.85546875" customWidth="1"/>
    <col min="15867" max="15867" width="12" customWidth="1"/>
    <col min="15868" max="15868" width="11.5703125" customWidth="1"/>
    <col min="15869" max="15869" width="12.140625" customWidth="1"/>
    <col min="15870" max="15871" width="13" customWidth="1"/>
    <col min="15872" max="15872" width="11.85546875" customWidth="1"/>
    <col min="15873" max="15873" width="14.5703125" customWidth="1"/>
    <col min="15874" max="15874" width="13.7109375" customWidth="1"/>
    <col min="15875" max="15876" width="11.7109375" bestFit="1" customWidth="1"/>
    <col min="15877" max="15877" width="9.7109375" bestFit="1" customWidth="1"/>
    <col min="15878" max="15878" width="11.7109375" bestFit="1" customWidth="1"/>
    <col min="16121" max="16121" width="21.7109375" customWidth="1"/>
    <col min="16122" max="16122" width="16.85546875" customWidth="1"/>
    <col min="16123" max="16123" width="12" customWidth="1"/>
    <col min="16124" max="16124" width="11.5703125" customWidth="1"/>
    <col min="16125" max="16125" width="12.140625" customWidth="1"/>
    <col min="16126" max="16127" width="13" customWidth="1"/>
    <col min="16128" max="16128" width="11.85546875" customWidth="1"/>
    <col min="16129" max="16129" width="14.5703125" customWidth="1"/>
    <col min="16130" max="16130" width="13.7109375" customWidth="1"/>
    <col min="16131" max="16132" width="11.7109375" bestFit="1" customWidth="1"/>
    <col min="16133" max="16133" width="9.7109375" bestFit="1" customWidth="1"/>
    <col min="16134" max="16134" width="11.7109375" bestFit="1" customWidth="1"/>
  </cols>
  <sheetData>
    <row r="1" spans="1:12" x14ac:dyDescent="0.25">
      <c r="A1" s="22" t="s">
        <v>18</v>
      </c>
      <c r="F1" s="20"/>
      <c r="G1" s="20"/>
      <c r="H1" s="20"/>
      <c r="I1" s="23"/>
      <c r="J1" s="24"/>
    </row>
    <row r="2" spans="1:12" ht="24.75" customHeight="1" x14ac:dyDescent="0.25">
      <c r="F2" s="431" t="s">
        <v>54</v>
      </c>
      <c r="G2" s="431"/>
      <c r="H2" s="206"/>
      <c r="I2" s="26"/>
      <c r="J2" s="26"/>
      <c r="K2" s="206"/>
      <c r="L2" s="206"/>
    </row>
    <row r="3" spans="1:12" x14ac:dyDescent="0.25">
      <c r="B3" s="431" t="s">
        <v>131</v>
      </c>
      <c r="C3" s="431"/>
      <c r="D3" s="431"/>
      <c r="E3" s="431"/>
      <c r="F3" s="431"/>
      <c r="G3" s="431"/>
      <c r="H3" s="431"/>
      <c r="I3" s="431"/>
      <c r="J3" s="431"/>
      <c r="K3" s="20"/>
      <c r="L3" s="20"/>
    </row>
    <row r="4" spans="1:12" x14ac:dyDescent="0.25">
      <c r="B4" s="206"/>
      <c r="C4" s="206" t="s">
        <v>17</v>
      </c>
      <c r="D4" s="206"/>
      <c r="E4" s="206"/>
      <c r="F4" s="206"/>
      <c r="G4" s="206" t="s">
        <v>19</v>
      </c>
      <c r="H4" s="206" t="s">
        <v>48</v>
      </c>
      <c r="I4" s="206" t="s">
        <v>41</v>
      </c>
      <c r="J4" s="206"/>
      <c r="K4" s="66" t="s">
        <v>20</v>
      </c>
      <c r="L4" s="66"/>
    </row>
    <row r="5" spans="1:12" x14ac:dyDescent="0.25">
      <c r="A5" s="238">
        <v>44197</v>
      </c>
      <c r="B5" s="206"/>
      <c r="C5" s="60">
        <f>'nefrol slatina'!C6+'nefrol caracal'!C6+'sp slatina'!C4</f>
        <v>1268982</v>
      </c>
      <c r="D5" s="60"/>
      <c r="E5" s="60"/>
      <c r="F5" s="60"/>
      <c r="G5" s="60">
        <f>'nefrol slatina'!E6+'sp slatina'!E4</f>
        <v>33678</v>
      </c>
      <c r="H5" s="60">
        <f>'sp slatina'!G4</f>
        <v>0</v>
      </c>
      <c r="I5" s="60">
        <f>'nefrol slatina'!G6</f>
        <v>41340</v>
      </c>
      <c r="J5" s="26"/>
      <c r="K5" s="206">
        <f>C5+G5+H5+I5</f>
        <v>1344000</v>
      </c>
      <c r="L5" s="206"/>
    </row>
    <row r="6" spans="1:12" x14ac:dyDescent="0.25">
      <c r="A6" s="238">
        <v>44228</v>
      </c>
      <c r="B6" s="206"/>
      <c r="C6" s="60">
        <f>'nefrol slatina'!C7+'nefrol caracal'!C7+'sp slatina'!C5</f>
        <v>1268982</v>
      </c>
      <c r="D6" s="60"/>
      <c r="E6" s="60"/>
      <c r="F6" s="60"/>
      <c r="G6" s="60">
        <f>'nefrol slatina'!E7+'sp slatina'!E5</f>
        <v>33678</v>
      </c>
      <c r="H6" s="60">
        <f>'sp slatina'!G5</f>
        <v>0</v>
      </c>
      <c r="I6" s="60">
        <f>'nefrol slatina'!G7</f>
        <v>41340</v>
      </c>
      <c r="J6" s="26"/>
      <c r="K6" s="206">
        <f>C6+G6+H6+I6</f>
        <v>1344000</v>
      </c>
      <c r="L6" s="206"/>
    </row>
    <row r="7" spans="1:12" ht="15.75" customHeight="1" x14ac:dyDescent="0.25">
      <c r="A7" s="238">
        <v>44256</v>
      </c>
      <c r="B7" s="206"/>
      <c r="C7" s="60">
        <f>'nefrol slatina'!C8+'nefrol caracal'!C8+'sp slatina'!C6</f>
        <v>1268982</v>
      </c>
      <c r="D7" s="60"/>
      <c r="E7" s="60"/>
      <c r="F7" s="60"/>
      <c r="G7" s="60">
        <f>'nefrol slatina'!E8+'sp slatina'!E6</f>
        <v>33678</v>
      </c>
      <c r="H7" s="60">
        <f>'sp slatina'!G6</f>
        <v>0</v>
      </c>
      <c r="I7" s="60">
        <f>'nefrol slatina'!G8</f>
        <v>41340</v>
      </c>
      <c r="J7" s="26"/>
      <c r="K7" s="206">
        <f>C7+G7+H7+I7</f>
        <v>1344000</v>
      </c>
      <c r="L7" s="206"/>
    </row>
    <row r="8" spans="1:12" s="12" customFormat="1" ht="15.75" customHeight="1" x14ac:dyDescent="0.25">
      <c r="A8" s="240" t="s">
        <v>132</v>
      </c>
      <c r="B8" s="206"/>
      <c r="C8" s="206">
        <f>C5+C6</f>
        <v>2537964</v>
      </c>
      <c r="D8" s="206"/>
      <c r="E8" s="206"/>
      <c r="F8" s="206"/>
      <c r="G8" s="206">
        <f>G5+G6</f>
        <v>67356</v>
      </c>
      <c r="H8" s="206">
        <f>H5+H6</f>
        <v>0</v>
      </c>
      <c r="I8" s="131">
        <f>I5+I6</f>
        <v>82680</v>
      </c>
      <c r="J8" s="26"/>
      <c r="K8" s="206">
        <f>K5+K6+K7</f>
        <v>4032000</v>
      </c>
      <c r="L8" s="206"/>
    </row>
    <row r="9" spans="1:12" s="12" customFormat="1" ht="15.75" customHeight="1" x14ac:dyDescent="0.25">
      <c r="A9" s="240" t="s">
        <v>135</v>
      </c>
      <c r="B9" s="206"/>
      <c r="C9" s="60">
        <f>'nefrol slatina'!C10+'nefrol caracal'!C10+'sp slatina'!C8</f>
        <v>2537964</v>
      </c>
      <c r="D9" s="206"/>
      <c r="E9" s="206"/>
      <c r="F9" s="206"/>
      <c r="G9" s="60">
        <f>'nefrol slatina'!E10+'sp slatina'!E8</f>
        <v>67356</v>
      </c>
      <c r="H9" s="206">
        <f>'sp slatina'!G8</f>
        <v>0</v>
      </c>
      <c r="I9" s="131">
        <f>'nefrol slatina'!G10</f>
        <v>82680</v>
      </c>
      <c r="J9" s="26"/>
      <c r="K9" s="206">
        <f>C9+G9+H9+I9</f>
        <v>2688000</v>
      </c>
      <c r="L9" s="206"/>
    </row>
    <row r="10" spans="1:12" s="12" customFormat="1" ht="15.75" customHeight="1" x14ac:dyDescent="0.25">
      <c r="A10" s="240" t="s">
        <v>20</v>
      </c>
      <c r="B10" s="279"/>
      <c r="C10" s="334">
        <f>'nefrol slatina'!C11+'nefrol caracal'!C11+'sp slatina'!C9</f>
        <v>6344910</v>
      </c>
      <c r="D10" s="279"/>
      <c r="E10" s="279"/>
      <c r="F10" s="279"/>
      <c r="G10" s="334">
        <f>'sp slatina'!E9+'nefrol slatina'!E11</f>
        <v>168390</v>
      </c>
      <c r="H10" s="334">
        <f>'sp slatina'!G9</f>
        <v>0</v>
      </c>
      <c r="I10" s="131">
        <f>'nefrol slatina'!G11</f>
        <v>206700</v>
      </c>
      <c r="J10" s="26"/>
      <c r="K10" s="334">
        <f t="shared" ref="K10:K14" si="0">C10+G10+H10+I10</f>
        <v>6720000</v>
      </c>
      <c r="L10" s="279"/>
    </row>
    <row r="11" spans="1:12" s="12" customFormat="1" ht="15.75" customHeight="1" x14ac:dyDescent="0.25">
      <c r="A11" s="240" t="s">
        <v>73</v>
      </c>
      <c r="B11" s="279"/>
      <c r="C11" s="334">
        <f>'nefrol slatina'!C12+'nefrol caracal'!C12+'sp slatina'!C10</f>
        <v>0</v>
      </c>
      <c r="D11" s="279"/>
      <c r="E11" s="279"/>
      <c r="F11" s="279"/>
      <c r="G11" s="334">
        <f>'sp slatina'!E10+'nefrol slatina'!E12</f>
        <v>0</v>
      </c>
      <c r="H11" s="334">
        <f>'sp slatina'!G10</f>
        <v>0</v>
      </c>
      <c r="I11" s="131">
        <f>'nefrol slatina'!G12</f>
        <v>0</v>
      </c>
      <c r="J11" s="26"/>
      <c r="K11" s="334">
        <f t="shared" si="0"/>
        <v>0</v>
      </c>
      <c r="L11" s="279"/>
    </row>
    <row r="12" spans="1:12" s="12" customFormat="1" ht="15.75" customHeight="1" x14ac:dyDescent="0.25">
      <c r="A12" s="240" t="s">
        <v>20</v>
      </c>
      <c r="B12" s="281"/>
      <c r="C12" s="334">
        <f>C10+C11</f>
        <v>6344910</v>
      </c>
      <c r="D12" s="281"/>
      <c r="E12" s="281"/>
      <c r="F12" s="281"/>
      <c r="G12" s="334">
        <f>G10+G11</f>
        <v>168390</v>
      </c>
      <c r="H12" s="334">
        <f>H10+H11</f>
        <v>0</v>
      </c>
      <c r="I12" s="131">
        <f>I10+I11</f>
        <v>206700</v>
      </c>
      <c r="J12" s="26"/>
      <c r="K12" s="334">
        <f t="shared" si="0"/>
        <v>6720000</v>
      </c>
      <c r="L12" s="281"/>
    </row>
    <row r="13" spans="1:12" s="12" customFormat="1" ht="15.75" customHeight="1" x14ac:dyDescent="0.25">
      <c r="A13" s="240" t="s">
        <v>77</v>
      </c>
      <c r="B13" s="281"/>
      <c r="C13" s="281">
        <f>'nefrol slatina'!C14+'nefrol caracal'!C14+'sp slatina'!C12</f>
        <v>0</v>
      </c>
      <c r="D13" s="336"/>
      <c r="E13" s="336"/>
      <c r="F13" s="336"/>
      <c r="G13" s="336">
        <f>'nefrol slatina'!E14+'sp slatina'!E12</f>
        <v>0</v>
      </c>
      <c r="H13" s="281">
        <f>'sp slatina'!G12</f>
        <v>0</v>
      </c>
      <c r="I13" s="131">
        <f>'nefrol slatina'!G14</f>
        <v>0</v>
      </c>
      <c r="J13" s="26"/>
      <c r="K13" s="281">
        <f t="shared" si="0"/>
        <v>0</v>
      </c>
      <c r="L13" s="281"/>
    </row>
    <row r="14" spans="1:12" s="12" customFormat="1" ht="15.75" customHeight="1" x14ac:dyDescent="0.25">
      <c r="A14" s="289" t="s">
        <v>20</v>
      </c>
      <c r="B14" s="290"/>
      <c r="C14" s="290">
        <f>'nefrol slatina'!C15+'nefrol caracal'!C15+'sp slatina'!C13</f>
        <v>6344910</v>
      </c>
      <c r="D14" s="290"/>
      <c r="E14" s="290"/>
      <c r="F14" s="290"/>
      <c r="G14" s="290">
        <f>'nefrol slatina'!E15+'nefrol caracal'!E15+'sp slatina'!E13</f>
        <v>168390</v>
      </c>
      <c r="H14" s="290">
        <f>'sp slatina'!G13</f>
        <v>0</v>
      </c>
      <c r="I14" s="131">
        <f>'nefrol slatina'!G15</f>
        <v>206700</v>
      </c>
      <c r="J14" s="26"/>
      <c r="K14" s="290">
        <f t="shared" si="0"/>
        <v>6720000</v>
      </c>
      <c r="L14" s="290"/>
    </row>
    <row r="15" spans="1:12" s="12" customFormat="1" ht="15.75" customHeight="1" x14ac:dyDescent="0.25">
      <c r="A15" s="289" t="s">
        <v>80</v>
      </c>
      <c r="B15" s="337"/>
      <c r="C15" s="337">
        <f>'nefrol slatina'!C16+'nefrol caracal'!C16+'sp slatina'!C14</f>
        <v>0</v>
      </c>
      <c r="D15" s="337"/>
      <c r="E15" s="337"/>
      <c r="F15" s="337"/>
      <c r="G15" s="337">
        <f>'nefrol slatina'!E16+'sp slatina'!E14</f>
        <v>0</v>
      </c>
      <c r="H15" s="337">
        <f>'sp slatina'!G14</f>
        <v>0</v>
      </c>
      <c r="I15" s="131">
        <f>'nefrol slatina'!G16</f>
        <v>0</v>
      </c>
      <c r="J15" s="26"/>
      <c r="K15" s="337">
        <f>C15+G15+H15+I15</f>
        <v>0</v>
      </c>
      <c r="L15" s="337"/>
    </row>
    <row r="16" spans="1:12" s="12" customFormat="1" ht="15.75" customHeight="1" x14ac:dyDescent="0.25">
      <c r="A16" s="289" t="s">
        <v>20</v>
      </c>
      <c r="B16" s="337"/>
      <c r="C16" s="337">
        <f>C14+C15</f>
        <v>6344910</v>
      </c>
      <c r="D16" s="337"/>
      <c r="E16" s="337"/>
      <c r="F16" s="337"/>
      <c r="G16" s="337">
        <f>G14+G15</f>
        <v>168390</v>
      </c>
      <c r="H16" s="337">
        <f>H14+H15</f>
        <v>0</v>
      </c>
      <c r="I16" s="131">
        <f>I14+I15</f>
        <v>206700</v>
      </c>
      <c r="J16" s="26"/>
      <c r="K16" s="337">
        <f>K14+K15</f>
        <v>6720000</v>
      </c>
      <c r="L16" s="337"/>
    </row>
    <row r="17" spans="1:12" s="12" customFormat="1" ht="15.75" customHeight="1" x14ac:dyDescent="0.25">
      <c r="A17" s="289" t="s">
        <v>81</v>
      </c>
      <c r="B17" s="290"/>
      <c r="C17" s="290">
        <f>'nefrol slatina'!C18+'nefrol caracal'!C18+'sp slatina'!C16</f>
        <v>0</v>
      </c>
      <c r="D17" s="290"/>
      <c r="E17" s="290"/>
      <c r="F17" s="290"/>
      <c r="G17" s="290">
        <f>'nefrol slatina'!E18+'sp slatina'!E16</f>
        <v>0</v>
      </c>
      <c r="H17" s="290">
        <v>0</v>
      </c>
      <c r="I17" s="131">
        <f>'nefrol slatina'!G18</f>
        <v>0</v>
      </c>
      <c r="J17" s="26"/>
      <c r="K17" s="290">
        <f>C17+G17+H17+I17</f>
        <v>0</v>
      </c>
      <c r="L17" s="290"/>
    </row>
    <row r="18" spans="1:12" s="12" customFormat="1" ht="15.75" customHeight="1" x14ac:dyDescent="0.25">
      <c r="A18" s="289" t="s">
        <v>20</v>
      </c>
      <c r="B18" s="290"/>
      <c r="C18" s="290">
        <f>C16+C17</f>
        <v>6344910</v>
      </c>
      <c r="D18" s="290"/>
      <c r="E18" s="290"/>
      <c r="F18" s="290"/>
      <c r="G18" s="290">
        <f>G16+G17</f>
        <v>168390</v>
      </c>
      <c r="H18" s="290">
        <f>H16+H17</f>
        <v>0</v>
      </c>
      <c r="I18" s="131">
        <f>I16+I17</f>
        <v>206700</v>
      </c>
      <c r="J18" s="26"/>
      <c r="K18" s="290">
        <f>K16+K17</f>
        <v>6720000</v>
      </c>
      <c r="L18" s="290"/>
    </row>
    <row r="19" spans="1:12" s="12" customFormat="1" ht="15.75" customHeight="1" x14ac:dyDescent="0.25">
      <c r="A19" s="289" t="s">
        <v>85</v>
      </c>
      <c r="B19" s="338"/>
      <c r="C19" s="338">
        <f>'nefrol slatina'!C20+'nefrol caracal'!C20+'sp slatina'!C18</f>
        <v>0</v>
      </c>
      <c r="D19" s="338"/>
      <c r="E19" s="338"/>
      <c r="F19" s="338"/>
      <c r="G19" s="338">
        <f>'nefrol slatina'!E20+'sp slatina'!E18</f>
        <v>0</v>
      </c>
      <c r="H19" s="338"/>
      <c r="I19" s="131">
        <v>0</v>
      </c>
      <c r="J19" s="26"/>
      <c r="K19" s="338">
        <f>C19+G19+I19</f>
        <v>0</v>
      </c>
      <c r="L19" s="338"/>
    </row>
    <row r="20" spans="1:12" s="12" customFormat="1" ht="15.75" customHeight="1" x14ac:dyDescent="0.25">
      <c r="A20" s="289" t="s">
        <v>20</v>
      </c>
      <c r="B20" s="338"/>
      <c r="C20" s="338">
        <f>C18+C19</f>
        <v>6344910</v>
      </c>
      <c r="D20" s="338"/>
      <c r="E20" s="338"/>
      <c r="F20" s="338"/>
      <c r="G20" s="338">
        <f>G18+G19</f>
        <v>168390</v>
      </c>
      <c r="H20" s="338"/>
      <c r="I20" s="131">
        <f>I18+I19</f>
        <v>206700</v>
      </c>
      <c r="J20" s="26"/>
      <c r="K20" s="338">
        <f>K18+K19</f>
        <v>6720000</v>
      </c>
      <c r="L20" s="338"/>
    </row>
    <row r="21" spans="1:12" s="12" customFormat="1" ht="15.75" customHeight="1" x14ac:dyDescent="0.25">
      <c r="A21" s="289"/>
      <c r="B21" s="339"/>
      <c r="C21" s="339"/>
      <c r="D21" s="339"/>
      <c r="E21" s="339"/>
      <c r="F21" s="339"/>
      <c r="G21" s="339"/>
      <c r="H21" s="339"/>
      <c r="I21" s="131"/>
      <c r="J21" s="26"/>
      <c r="K21" s="339"/>
      <c r="L21" s="339"/>
    </row>
    <row r="22" spans="1:12" s="12" customFormat="1" ht="15.75" customHeight="1" x14ac:dyDescent="0.25">
      <c r="A22" s="289"/>
      <c r="B22" s="339"/>
      <c r="C22" s="339"/>
      <c r="D22" s="339"/>
      <c r="E22" s="339"/>
      <c r="F22" s="339"/>
      <c r="G22" s="339"/>
      <c r="H22" s="339"/>
      <c r="I22" s="131"/>
      <c r="J22" s="26"/>
      <c r="K22" s="339"/>
      <c r="L22" s="339"/>
    </row>
    <row r="23" spans="1:12" s="12" customFormat="1" ht="15.75" customHeight="1" thickBot="1" x14ac:dyDescent="0.3">
      <c r="A23" s="289"/>
      <c r="B23" s="290"/>
      <c r="C23" s="290"/>
      <c r="D23" s="290"/>
      <c r="E23" s="290"/>
      <c r="F23" s="290"/>
      <c r="G23" s="290"/>
      <c r="H23" s="290"/>
      <c r="I23" s="131"/>
      <c r="J23" s="26"/>
      <c r="K23" s="290"/>
      <c r="L23" s="290"/>
    </row>
    <row r="24" spans="1:12" ht="15.75" thickBot="1" x14ac:dyDescent="0.3">
      <c r="A24" s="27"/>
      <c r="B24" s="437" t="s">
        <v>17</v>
      </c>
      <c r="C24" s="438"/>
      <c r="D24" s="432" t="s">
        <v>41</v>
      </c>
      <c r="E24" s="433"/>
      <c r="F24" s="437" t="s">
        <v>15</v>
      </c>
      <c r="G24" s="438"/>
      <c r="H24" s="437" t="s">
        <v>16</v>
      </c>
      <c r="I24" s="438"/>
      <c r="J24" s="437" t="s">
        <v>20</v>
      </c>
      <c r="K24" s="439"/>
      <c r="L24" s="233" t="s">
        <v>120</v>
      </c>
    </row>
    <row r="25" spans="1:12" ht="12.75" customHeight="1" x14ac:dyDescent="0.25">
      <c r="A25" s="28"/>
      <c r="B25" s="29" t="s">
        <v>21</v>
      </c>
      <c r="C25" s="29" t="s">
        <v>22</v>
      </c>
      <c r="D25" s="29" t="s">
        <v>21</v>
      </c>
      <c r="E25" s="29" t="s">
        <v>22</v>
      </c>
      <c r="F25" s="29" t="s">
        <v>21</v>
      </c>
      <c r="G25" s="29" t="s">
        <v>22</v>
      </c>
      <c r="H25" s="29" t="s">
        <v>21</v>
      </c>
      <c r="I25" s="29" t="s">
        <v>22</v>
      </c>
      <c r="J25" s="29" t="s">
        <v>21</v>
      </c>
      <c r="K25" s="88" t="s">
        <v>22</v>
      </c>
      <c r="L25" s="448"/>
    </row>
    <row r="26" spans="1:12" x14ac:dyDescent="0.25">
      <c r="A26" s="30" t="s">
        <v>23</v>
      </c>
      <c r="B26" s="21">
        <f>'nefrol slatina'!B27+'nefrol caracal'!B26+'sp slatina'!B24</f>
        <v>0</v>
      </c>
      <c r="C26" s="21">
        <f>'nefrol slatina'!C27+'nefrol caracal'!C26+'sp slatina'!C24</f>
        <v>1098999</v>
      </c>
      <c r="D26" s="21">
        <f>'[1]nefrol caracal'!F13</f>
        <v>0</v>
      </c>
      <c r="E26" s="21">
        <f>'nefrol slatina'!G27</f>
        <v>41340</v>
      </c>
      <c r="F26" s="21">
        <f>'[1]sp slatina'!D11+'[1]nefrol caracal'!D13</f>
        <v>0</v>
      </c>
      <c r="G26" s="21">
        <f>'nefrol slatina'!E27+'sp slatina'!E24</f>
        <v>9664</v>
      </c>
      <c r="H26" s="21">
        <f>'[1]sp slatina'!F11</f>
        <v>0</v>
      </c>
      <c r="I26" s="21">
        <f>'[1]sp slatina'!G11</f>
        <v>0</v>
      </c>
      <c r="J26" s="35">
        <f>B26+F26+H26</f>
        <v>0</v>
      </c>
      <c r="K26" s="90">
        <f>C26+E26+G26+I26</f>
        <v>1150003</v>
      </c>
      <c r="L26" s="214">
        <f>'nefrol slatina'!J27+'nefrol caracal'!J26+'sp slatina'!J24</f>
        <v>1004937.78</v>
      </c>
    </row>
    <row r="27" spans="1:12" x14ac:dyDescent="0.25">
      <c r="A27" s="30" t="s">
        <v>24</v>
      </c>
      <c r="B27" s="21">
        <f>'nefrol slatina'!B28+'nefrol caracal'!B27+'sp slatina'!B25</f>
        <v>0</v>
      </c>
      <c r="C27" s="21">
        <f>'nefrol slatina'!C28+'nefrol caracal'!C27+'sp slatina'!C25</f>
        <v>1023264</v>
      </c>
      <c r="D27" s="21">
        <v>0</v>
      </c>
      <c r="E27" s="21">
        <f>'nefrol slatina'!G28</f>
        <v>38160</v>
      </c>
      <c r="F27" s="21">
        <v>0</v>
      </c>
      <c r="G27" s="21">
        <f>'nefrol slatina'!E28+'sp slatina'!E25</f>
        <v>4832</v>
      </c>
      <c r="H27" s="21">
        <v>0</v>
      </c>
      <c r="I27" s="21">
        <v>0</v>
      </c>
      <c r="J27" s="35">
        <f>B27+F27+H27</f>
        <v>0</v>
      </c>
      <c r="K27" s="90">
        <f>C27+E27+G27+I27</f>
        <v>1066256</v>
      </c>
      <c r="L27" s="214">
        <f>'nefrol slatina'!J28+'nefrol caracal'!J27+'sp slatina'!J25</f>
        <v>1150003</v>
      </c>
    </row>
    <row r="28" spans="1:12" x14ac:dyDescent="0.25">
      <c r="A28" s="30" t="s">
        <v>25</v>
      </c>
      <c r="B28" s="21">
        <f>'nefrol slatina'!B29+'nefrol caracal'!B28+'sp slatina'!B26</f>
        <v>0</v>
      </c>
      <c r="C28" s="21">
        <f>'nefrol slatina'!C29+'nefrol caracal'!C28+'sp slatina'!C26</f>
        <v>1203906</v>
      </c>
      <c r="D28" s="21">
        <v>0</v>
      </c>
      <c r="E28" s="21">
        <f>'nefrol slatina'!G29</f>
        <v>42612</v>
      </c>
      <c r="F28" s="21">
        <v>0</v>
      </c>
      <c r="G28" s="21">
        <f>'nefrol slatina'!E29+'sp slatina'!E26</f>
        <v>9664</v>
      </c>
      <c r="H28" s="21">
        <v>0</v>
      </c>
      <c r="I28" s="21">
        <v>0</v>
      </c>
      <c r="J28" s="35">
        <f>B28+F28+H28</f>
        <v>0</v>
      </c>
      <c r="K28" s="90">
        <f>C28+E28+G28+I28</f>
        <v>1256182</v>
      </c>
      <c r="L28" s="214">
        <f>'nefrol slatina'!J29+'nefrol caracal'!J28+'sp slatina'!J26</f>
        <v>1066256</v>
      </c>
    </row>
    <row r="29" spans="1:12" x14ac:dyDescent="0.25">
      <c r="A29" s="32" t="s">
        <v>27</v>
      </c>
      <c r="B29" s="33">
        <f t="shared" ref="B29:K29" si="1">SUM(B26:B28)</f>
        <v>0</v>
      </c>
      <c r="C29" s="33">
        <f t="shared" si="1"/>
        <v>3326169</v>
      </c>
      <c r="D29" s="33">
        <f t="shared" si="1"/>
        <v>0</v>
      </c>
      <c r="E29" s="33">
        <f t="shared" si="1"/>
        <v>122112</v>
      </c>
      <c r="F29" s="33">
        <f t="shared" si="1"/>
        <v>0</v>
      </c>
      <c r="G29" s="33">
        <f t="shared" si="1"/>
        <v>24160</v>
      </c>
      <c r="H29" s="33">
        <f t="shared" si="1"/>
        <v>0</v>
      </c>
      <c r="I29" s="33">
        <f t="shared" si="1"/>
        <v>0</v>
      </c>
      <c r="J29" s="33">
        <f t="shared" si="1"/>
        <v>0</v>
      </c>
      <c r="K29" s="90">
        <f t="shared" si="1"/>
        <v>3472441</v>
      </c>
      <c r="L29" s="449">
        <f>SUM(L26:L28)</f>
        <v>3221196.7800000003</v>
      </c>
    </row>
    <row r="30" spans="1:12" s="55" customFormat="1" x14ac:dyDescent="0.25">
      <c r="A30" s="53" t="s">
        <v>26</v>
      </c>
      <c r="B30" s="54"/>
      <c r="C30" s="54">
        <f>'nefrol slatina'!C31+'nefrol caracal'!C30+'sp slatina'!C28</f>
        <v>0</v>
      </c>
      <c r="D30" s="54">
        <f>'[1]nefrol caracal'!F17</f>
        <v>0</v>
      </c>
      <c r="E30" s="54">
        <f>'[1]nefrol caracal'!G17</f>
        <v>0</v>
      </c>
      <c r="F30" s="54">
        <f>'[1]nefrol caracal'!D17+'[1]sp slatina'!F15</f>
        <v>0</v>
      </c>
      <c r="G30" s="54">
        <v>0</v>
      </c>
      <c r="H30" s="54">
        <f>'[1]sp slatina'!F15</f>
        <v>0</v>
      </c>
      <c r="I30" s="54">
        <f>'[1]sp slatina'!G15</f>
        <v>0</v>
      </c>
      <c r="J30" s="52">
        <f>B30+F30+H30</f>
        <v>0</v>
      </c>
      <c r="K30" s="441">
        <f>C30</f>
        <v>0</v>
      </c>
      <c r="L30" s="218">
        <v>0</v>
      </c>
    </row>
    <row r="31" spans="1:12" s="185" customFormat="1" x14ac:dyDescent="0.25">
      <c r="A31" s="183" t="s">
        <v>20</v>
      </c>
      <c r="B31" s="184">
        <f>'[1]nefrol caracal'!B18+'[1]sp slatina'!B16</f>
        <v>82336</v>
      </c>
      <c r="C31" s="184">
        <f>C29+C30</f>
        <v>3326169</v>
      </c>
      <c r="D31" s="184">
        <f>'[1]nefrol caracal'!F18</f>
        <v>0</v>
      </c>
      <c r="E31" s="184">
        <f>E29+E30</f>
        <v>122112</v>
      </c>
      <c r="F31" s="184">
        <f>'[1]nefrol caracal'!D18+'[1]sp slatina'!F16</f>
        <v>0</v>
      </c>
      <c r="G31" s="184">
        <f>G29+G30</f>
        <v>24160</v>
      </c>
      <c r="H31" s="184">
        <f>'[1]sp slatina'!F16</f>
        <v>0</v>
      </c>
      <c r="I31" s="184">
        <f>'[1]sp slatina'!G16</f>
        <v>0</v>
      </c>
      <c r="J31" s="173">
        <f>J29+J30</f>
        <v>0</v>
      </c>
      <c r="K31" s="178">
        <f>C31+E31+G31+I31</f>
        <v>3472441</v>
      </c>
      <c r="L31" s="235">
        <v>0</v>
      </c>
    </row>
    <row r="32" spans="1:12" s="58" customFormat="1" x14ac:dyDescent="0.25">
      <c r="A32" s="212" t="s">
        <v>28</v>
      </c>
      <c r="B32" s="63">
        <f>'nefrol slatina'!B33+'nefrol caracal'!B32+'sp slatina'!B30</f>
        <v>0</v>
      </c>
      <c r="C32" s="50">
        <f>'nefrol slatina'!C33+'nefrol caracal'!C32+'sp slatina'!C30</f>
        <v>0</v>
      </c>
      <c r="D32" s="50">
        <f>'nefrol slatina'!F33</f>
        <v>0</v>
      </c>
      <c r="E32" s="50">
        <f>'nefrol slatina'!G33</f>
        <v>0</v>
      </c>
      <c r="F32" s="50">
        <f>'nefrol slatina'!D33+'sp slatina'!D30</f>
        <v>0</v>
      </c>
      <c r="G32" s="50">
        <f>'nefrol slatina'!E33+'sp slatina'!E30</f>
        <v>0</v>
      </c>
      <c r="H32" s="50">
        <f>'sp slatina'!F30</f>
        <v>0</v>
      </c>
      <c r="I32" s="50">
        <f>'sp slatina'!G30</f>
        <v>0</v>
      </c>
      <c r="J32" s="35">
        <f>'nefrol slatina'!H33+'nefrol caracal'!H32+'sp slatina'!H30</f>
        <v>0</v>
      </c>
      <c r="K32" s="89">
        <f>C32+E32+G32+I32</f>
        <v>0</v>
      </c>
      <c r="L32" s="304">
        <f>'nefrol slatina'!J33+'nefrol caracal'!J32+'sp slatina'!J30</f>
        <v>1256182</v>
      </c>
    </row>
    <row r="33" spans="1:15" s="58" customFormat="1" x14ac:dyDescent="0.25">
      <c r="A33" s="212" t="s">
        <v>29</v>
      </c>
      <c r="B33" s="63">
        <f>'nefrol slatina'!B34+'nefrol caracal'!B33+'sp slatina'!B31</f>
        <v>0</v>
      </c>
      <c r="C33" s="50">
        <f>'nefrol slatina'!C34+'nefrol caracal'!C33+'sp slatina'!C31</f>
        <v>0</v>
      </c>
      <c r="D33" s="50">
        <v>0</v>
      </c>
      <c r="E33" s="50">
        <f>'nefrol slatina'!G34</f>
        <v>0</v>
      </c>
      <c r="F33" s="50">
        <f>'nefrol slatina'!D34+'sp slatina'!D31</f>
        <v>0</v>
      </c>
      <c r="G33" s="50">
        <f>'nefrol slatina'!E34+'sp slatina'!E31</f>
        <v>0</v>
      </c>
      <c r="H33" s="50">
        <f>'sp slatina'!F31</f>
        <v>0</v>
      </c>
      <c r="I33" s="50">
        <f>'sp slatina'!G31</f>
        <v>0</v>
      </c>
      <c r="J33" s="35">
        <f>'nefrol slatina'!H34+'nefrol caracal'!H33+'sp slatina'!H31</f>
        <v>0</v>
      </c>
      <c r="K33" s="89">
        <f>C33+E33+G33+I33</f>
        <v>0</v>
      </c>
      <c r="L33" s="304">
        <f>'nefrol slatina'!J34+'nefrol caracal'!J33+'sp slatina'!J31</f>
        <v>0</v>
      </c>
    </row>
    <row r="34" spans="1:15" s="58" customFormat="1" x14ac:dyDescent="0.25">
      <c r="A34" s="212" t="s">
        <v>30</v>
      </c>
      <c r="B34" s="63">
        <f>'nefrol slatina'!B35+'nefrol caracal'!B34+'sp slatina'!B32</f>
        <v>0</v>
      </c>
      <c r="C34" s="50">
        <f>'nefrol slatina'!C35+'nefrol caracal'!C34+'sp slatina'!C32</f>
        <v>0</v>
      </c>
      <c r="D34" s="50">
        <v>0</v>
      </c>
      <c r="E34" s="50">
        <f>'nefrol slatina'!G35</f>
        <v>0</v>
      </c>
      <c r="F34" s="50">
        <f>'nefrol slatina'!D35+'sp slatina'!D32</f>
        <v>0</v>
      </c>
      <c r="G34" s="50">
        <f>'nefrol slatina'!E35+'sp slatina'!E32</f>
        <v>0</v>
      </c>
      <c r="H34" s="50">
        <f>'sp slatina'!F32</f>
        <v>0</v>
      </c>
      <c r="I34" s="50">
        <f>'sp slatina'!G32</f>
        <v>0</v>
      </c>
      <c r="J34" s="35">
        <f>'nefrol slatina'!H35+'nefrol caracal'!H34+'sp slatina'!H32</f>
        <v>0</v>
      </c>
      <c r="K34" s="89">
        <f>C34+E34+G34+I34</f>
        <v>0</v>
      </c>
      <c r="L34" s="304">
        <v>0</v>
      </c>
    </row>
    <row r="35" spans="1:15" s="12" customFormat="1" x14ac:dyDescent="0.25">
      <c r="A35" s="93" t="s">
        <v>31</v>
      </c>
      <c r="B35" s="179">
        <f>SUM(B32:B34)</f>
        <v>0</v>
      </c>
      <c r="C35" s="179">
        <f>SUM(C32:C34)</f>
        <v>0</v>
      </c>
      <c r="D35" s="94">
        <f>SUM(D32:D34)</f>
        <v>0</v>
      </c>
      <c r="E35" s="94">
        <f>SUM(E32:E34)</f>
        <v>0</v>
      </c>
      <c r="F35" s="179">
        <f>'[1]sp slatina'!D20+'[1]nefrol caracal'!D22</f>
        <v>0</v>
      </c>
      <c r="G35" s="179">
        <f>SUM(G32:G34)</f>
        <v>0</v>
      </c>
      <c r="H35" s="179">
        <f>'[1]sp slatina'!F20</f>
        <v>0</v>
      </c>
      <c r="I35" s="179">
        <f>'[1]sp slatina'!G20</f>
        <v>0</v>
      </c>
      <c r="J35" s="94">
        <f>J32+J33+J34</f>
        <v>0</v>
      </c>
      <c r="K35" s="178">
        <f>SUM(K32:K34)</f>
        <v>0</v>
      </c>
      <c r="L35" s="449">
        <f>SUM(L32:L34)</f>
        <v>1256182</v>
      </c>
    </row>
    <row r="36" spans="1:15" s="12" customFormat="1" x14ac:dyDescent="0.25">
      <c r="A36" s="169" t="s">
        <v>51</v>
      </c>
      <c r="B36" s="171">
        <f>'[1]nefrol caracal'!B23+'[1]sp slatina'!B21</f>
        <v>0</v>
      </c>
      <c r="C36" s="171"/>
      <c r="D36" s="171">
        <f>'[1]nefrol caracal'!D23+'[1]sp slatina'!D21</f>
        <v>0</v>
      </c>
      <c r="E36" s="171">
        <f>'nefrol slatina'!G37</f>
        <v>0</v>
      </c>
      <c r="F36" s="171">
        <f>'[1]nefrol caracal'!F23+'[1]sp slatina'!F21</f>
        <v>0</v>
      </c>
      <c r="G36" s="171">
        <f>'[1]nefrol caracal'!E23+'[1]sp slatina'!E21</f>
        <v>0</v>
      </c>
      <c r="H36" s="171">
        <f>'[1]sp slatina'!F21</f>
        <v>0</v>
      </c>
      <c r="I36" s="171">
        <f>'[1]sp slatina'!G21</f>
        <v>0</v>
      </c>
      <c r="J36" s="171">
        <v>0</v>
      </c>
      <c r="K36" s="442">
        <f>C36+E36</f>
        <v>0</v>
      </c>
      <c r="L36" s="221"/>
    </row>
    <row r="37" spans="1:15" s="55" customFormat="1" x14ac:dyDescent="0.25">
      <c r="A37" s="169" t="s">
        <v>20</v>
      </c>
      <c r="B37" s="171">
        <f>B31+B35</f>
        <v>82336</v>
      </c>
      <c r="C37" s="171">
        <f>C31+C35+C36</f>
        <v>3326169</v>
      </c>
      <c r="D37" s="171">
        <f t="shared" ref="D37:J37" si="2">D31+D35+D36</f>
        <v>0</v>
      </c>
      <c r="E37" s="171">
        <f>E31+E35+E36</f>
        <v>122112</v>
      </c>
      <c r="F37" s="171">
        <f t="shared" si="2"/>
        <v>0</v>
      </c>
      <c r="G37" s="171">
        <f>G31+G35</f>
        <v>24160</v>
      </c>
      <c r="H37" s="171">
        <f t="shared" si="2"/>
        <v>0</v>
      </c>
      <c r="I37" s="171">
        <f t="shared" si="2"/>
        <v>0</v>
      </c>
      <c r="J37" s="171">
        <f t="shared" si="2"/>
        <v>0</v>
      </c>
      <c r="K37" s="442">
        <f>K31+K35+K36</f>
        <v>3472441</v>
      </c>
      <c r="L37" s="221">
        <f>L29+L35</f>
        <v>4477378.78</v>
      </c>
      <c r="N37" s="56"/>
    </row>
    <row r="38" spans="1:15" s="58" customFormat="1" x14ac:dyDescent="0.25">
      <c r="A38" s="212" t="s">
        <v>32</v>
      </c>
      <c r="B38" s="50">
        <f>'nefrol slatina'!B39+'nefrol caracal'!B38+'sp slatina'!B36</f>
        <v>0</v>
      </c>
      <c r="C38" s="50">
        <f>'nefrol slatina'!C39+'nefrol caracal'!C38+'sp slatina'!C36</f>
        <v>0</v>
      </c>
      <c r="D38" s="50">
        <f>'nefrol slatina'!D39+'nefrol caracal'!D38+'sp slatina'!D36</f>
        <v>0</v>
      </c>
      <c r="E38" s="50">
        <f>'nefrol slatina'!G39</f>
        <v>0</v>
      </c>
      <c r="F38" s="50">
        <f>'nefrol slatina'!F39+'nefrol caracal'!F38+'sp slatina'!F36</f>
        <v>0</v>
      </c>
      <c r="G38" s="50">
        <f>'nefrol slatina'!E39+'sp slatina'!E36</f>
        <v>0</v>
      </c>
      <c r="H38" s="50">
        <f>'sp slatina'!F36</f>
        <v>0</v>
      </c>
      <c r="I38" s="50">
        <f>'sp slatina'!G36</f>
        <v>0</v>
      </c>
      <c r="J38" s="50">
        <f>'nefrol slatina'!H39+'nefrol caracal'!H38+'sp slatina'!H36</f>
        <v>0</v>
      </c>
      <c r="K38" s="91">
        <f>'nefrol slatina'!I39+'nefrol caracal'!I38+'sp slatina'!I36</f>
        <v>0</v>
      </c>
      <c r="L38" s="216">
        <f>'nefrol slatina'!J39+'nefrol caracal'!J38+'sp slatina'!J36</f>
        <v>0</v>
      </c>
      <c r="M38" s="57"/>
      <c r="O38" s="57"/>
    </row>
    <row r="39" spans="1:15" s="58" customFormat="1" x14ac:dyDescent="0.25">
      <c r="A39" s="212" t="s">
        <v>33</v>
      </c>
      <c r="B39" s="50">
        <f>'nefrol slatina'!B40+'nefrol caracal'!B39+'sp slatina'!B37</f>
        <v>0</v>
      </c>
      <c r="C39" s="50">
        <f>'nefrol slatina'!C40+'nefrol caracal'!C39+'sp slatina'!C37</f>
        <v>0</v>
      </c>
      <c r="D39" s="50">
        <f>'nefrol slatina'!D40+'nefrol caracal'!D39+'sp slatina'!D37</f>
        <v>0</v>
      </c>
      <c r="E39" s="50">
        <f>'nefrol slatina'!G40</f>
        <v>0</v>
      </c>
      <c r="F39" s="50">
        <f>'nefrol slatina'!F40+'nefrol caracal'!F39+'sp slatina'!F37</f>
        <v>0</v>
      </c>
      <c r="G39" s="50">
        <f>'nefrol slatina'!E40+'sp slatina'!E37</f>
        <v>0</v>
      </c>
      <c r="H39" s="50">
        <f>'sp slatina'!F37</f>
        <v>0</v>
      </c>
      <c r="I39" s="50">
        <f>'sp slatina'!G37</f>
        <v>0</v>
      </c>
      <c r="J39" s="50">
        <f>'nefrol slatina'!H40+'nefrol caracal'!H39+'sp slatina'!H37</f>
        <v>0</v>
      </c>
      <c r="K39" s="91">
        <f>'nefrol slatina'!I40+'nefrol caracal'!I39+'sp slatina'!I37</f>
        <v>0</v>
      </c>
      <c r="L39" s="216">
        <f>'nefrol slatina'!J40+'nefrol caracal'!J39+'sp slatina'!J37</f>
        <v>0</v>
      </c>
    </row>
    <row r="40" spans="1:15" s="58" customFormat="1" x14ac:dyDescent="0.25">
      <c r="A40" s="212" t="s">
        <v>34</v>
      </c>
      <c r="B40" s="50">
        <f>'nefrol slatina'!B41+'nefrol caracal'!B40+'sp slatina'!B38</f>
        <v>0</v>
      </c>
      <c r="C40" s="50">
        <f>'nefrol slatina'!C41+'nefrol caracal'!C40+'sp slatina'!C38</f>
        <v>0</v>
      </c>
      <c r="D40" s="50">
        <v>0</v>
      </c>
      <c r="E40" s="50">
        <f>'nefrol slatina'!G41</f>
        <v>0</v>
      </c>
      <c r="F40" s="50">
        <f>'nefrol slatina'!F41+'nefrol caracal'!F40+'sp slatina'!F38</f>
        <v>0</v>
      </c>
      <c r="G40" s="50">
        <f>'nefrol slatina'!E41+'sp slatina'!E38</f>
        <v>0</v>
      </c>
      <c r="H40" s="50">
        <v>0</v>
      </c>
      <c r="I40" s="50">
        <v>0</v>
      </c>
      <c r="J40" s="50">
        <f>'nefrol slatina'!H41+'nefrol caracal'!H40+'sp slatina'!H38</f>
        <v>0</v>
      </c>
      <c r="K40" s="91">
        <f>'nefrol slatina'!I41+'nefrol caracal'!I40+'sp slatina'!I38</f>
        <v>0</v>
      </c>
      <c r="L40" s="216">
        <f>'nefrol slatina'!J41+'nefrol caracal'!J40+'sp slatina'!J38</f>
        <v>0</v>
      </c>
    </row>
    <row r="41" spans="1:15" x14ac:dyDescent="0.25">
      <c r="A41" s="93" t="s">
        <v>35</v>
      </c>
      <c r="B41" s="94">
        <f t="shared" ref="B41:L41" si="3">SUM(B38:B40)</f>
        <v>0</v>
      </c>
      <c r="C41" s="94">
        <f t="shared" si="3"/>
        <v>0</v>
      </c>
      <c r="D41" s="94">
        <f t="shared" si="3"/>
        <v>0</v>
      </c>
      <c r="E41" s="94">
        <f t="shared" si="3"/>
        <v>0</v>
      </c>
      <c r="F41" s="94">
        <f t="shared" si="3"/>
        <v>0</v>
      </c>
      <c r="G41" s="94">
        <f t="shared" si="3"/>
        <v>0</v>
      </c>
      <c r="H41" s="94">
        <f t="shared" si="3"/>
        <v>0</v>
      </c>
      <c r="I41" s="94">
        <f t="shared" si="3"/>
        <v>0</v>
      </c>
      <c r="J41" s="94">
        <f t="shared" si="3"/>
        <v>0</v>
      </c>
      <c r="K41" s="443">
        <f t="shared" si="3"/>
        <v>0</v>
      </c>
      <c r="L41" s="220">
        <f t="shared" si="3"/>
        <v>0</v>
      </c>
    </row>
    <row r="42" spans="1:15" x14ac:dyDescent="0.25">
      <c r="A42" s="169" t="s">
        <v>60</v>
      </c>
      <c r="B42" s="171">
        <f>'[1]nefrol caracal'!B29+'[1]sp slatina'!B27</f>
        <v>0</v>
      </c>
      <c r="C42" s="171">
        <v>46563</v>
      </c>
      <c r="D42" s="171">
        <f>'[1]nefrol caracal'!D29+'[1]sp slatina'!D27</f>
        <v>0</v>
      </c>
      <c r="E42" s="171"/>
      <c r="F42" s="171">
        <f>'[1]nefrol caracal'!F29+'[1]sp slatina'!F27</f>
        <v>0</v>
      </c>
      <c r="G42" s="171">
        <f>'[1]nefrol caracal'!E29+'[1]sp slatina'!E27</f>
        <v>0</v>
      </c>
      <c r="H42" s="171">
        <f>'[1]sp slatina'!F27</f>
        <v>0</v>
      </c>
      <c r="I42" s="171">
        <f>'[1]sp slatina'!G27</f>
        <v>0</v>
      </c>
      <c r="J42" s="171">
        <v>0</v>
      </c>
      <c r="K42" s="442">
        <f>'nefrol slatina'!I42+'nefrol caracal'!I41+'sp slatina'!I39</f>
        <v>32538</v>
      </c>
      <c r="L42" s="221"/>
    </row>
    <row r="43" spans="1:15" s="38" customFormat="1" x14ac:dyDescent="0.25">
      <c r="A43" s="95" t="s">
        <v>57</v>
      </c>
      <c r="B43" s="96">
        <f>'[1]nefrol caracal'!B30+'[1]sp slatina'!B28</f>
        <v>0</v>
      </c>
      <c r="C43" s="96">
        <f>C37+C41+C42</f>
        <v>3372732</v>
      </c>
      <c r="D43" s="96">
        <f>'[1]nefrol caracal'!D30+'[1]sp slatina'!D28</f>
        <v>0</v>
      </c>
      <c r="E43" s="96">
        <f>E37+E41</f>
        <v>122112</v>
      </c>
      <c r="F43" s="96">
        <v>0</v>
      </c>
      <c r="G43" s="96">
        <f>G37+G41</f>
        <v>24160</v>
      </c>
      <c r="H43" s="96"/>
      <c r="I43" s="96">
        <f>'[1]sp slatina'!G28</f>
        <v>0</v>
      </c>
      <c r="J43" s="96">
        <f>J37+J41</f>
        <v>0</v>
      </c>
      <c r="K43" s="174">
        <f>K37+K41+K42</f>
        <v>3504979</v>
      </c>
      <c r="L43" s="221">
        <f>L29+L35+L41</f>
        <v>4477378.78</v>
      </c>
    </row>
    <row r="44" spans="1:15" x14ac:dyDescent="0.25">
      <c r="A44" s="30" t="s">
        <v>36</v>
      </c>
      <c r="B44" s="21"/>
      <c r="C44" s="50">
        <f>'nefrol slatina'!C45+'nefrol caracal'!C44+'sp slatina'!C42</f>
        <v>0</v>
      </c>
      <c r="D44" s="21"/>
      <c r="E44" s="50">
        <f>'nefrol slatina'!G45</f>
        <v>0</v>
      </c>
      <c r="F44" s="21"/>
      <c r="G44" s="50">
        <f>'nefrol slatina'!E45+'sp slatina'!E42</f>
        <v>0</v>
      </c>
      <c r="H44" s="21"/>
      <c r="I44" s="21"/>
      <c r="J44" s="35"/>
      <c r="K44" s="91">
        <f>'nefrol slatina'!I45+'nefrol caracal'!I44+'sp slatina'!I42</f>
        <v>0</v>
      </c>
      <c r="L44" s="216">
        <f>'nefrol slatina'!J45+'nefrol caracal'!J44+'sp slatina'!J42</f>
        <v>0</v>
      </c>
    </row>
    <row r="45" spans="1:15" x14ac:dyDescent="0.25">
      <c r="A45" s="30" t="s">
        <v>37</v>
      </c>
      <c r="B45" s="21"/>
      <c r="C45" s="50">
        <f>'nefrol slatina'!C46+'nefrol caracal'!C45+'sp slatina'!C43</f>
        <v>0</v>
      </c>
      <c r="D45" s="21"/>
      <c r="E45" s="50">
        <f>'nefrol slatina'!G46</f>
        <v>0</v>
      </c>
      <c r="F45" s="21"/>
      <c r="G45" s="50">
        <f>'nefrol slatina'!E46+'sp slatina'!E43</f>
        <v>0</v>
      </c>
      <c r="H45" s="21"/>
      <c r="I45" s="21"/>
      <c r="J45" s="35"/>
      <c r="K45" s="91">
        <f>'nefrol slatina'!I46+'nefrol caracal'!I45+'sp slatina'!I43</f>
        <v>0</v>
      </c>
      <c r="L45" s="216">
        <f>'nefrol slatina'!J46+'nefrol caracal'!J45+'sp slatina'!J43</f>
        <v>0</v>
      </c>
    </row>
    <row r="46" spans="1:15" x14ac:dyDescent="0.25">
      <c r="A46" s="30" t="s">
        <v>38</v>
      </c>
      <c r="B46" s="21"/>
      <c r="C46" s="50">
        <f>'nefrol slatina'!C47+'nefrol caracal'!C46+'sp slatina'!C44</f>
        <v>0</v>
      </c>
      <c r="D46" s="21"/>
      <c r="E46" s="50">
        <f>'nefrol slatina'!G47</f>
        <v>0</v>
      </c>
      <c r="F46" s="21"/>
      <c r="G46" s="50">
        <f>'nefrol slatina'!E47+'sp slatina'!E44</f>
        <v>0</v>
      </c>
      <c r="H46" s="21"/>
      <c r="I46" s="21"/>
      <c r="J46" s="35"/>
      <c r="K46" s="91">
        <f>'nefrol slatina'!I47+'nefrol caracal'!I46+'sp slatina'!I44</f>
        <v>0</v>
      </c>
      <c r="L46" s="216" t="s">
        <v>121</v>
      </c>
    </row>
    <row r="47" spans="1:15" ht="15.75" thickBot="1" x14ac:dyDescent="0.3">
      <c r="A47" s="80" t="s">
        <v>40</v>
      </c>
      <c r="B47" s="81">
        <f>SUM(B44:B46)</f>
        <v>0</v>
      </c>
      <c r="C47" s="81">
        <f>SUM(C44:C46)</f>
        <v>0</v>
      </c>
      <c r="D47" s="81">
        <f>SUM(D44:D46)</f>
        <v>0</v>
      </c>
      <c r="E47" s="21">
        <f>'[1]nefrol slatina'!G35</f>
        <v>0</v>
      </c>
      <c r="F47" s="81">
        <f t="shared" ref="F47:L47" si="4">SUM(F44:F46)</f>
        <v>0</v>
      </c>
      <c r="G47" s="81">
        <f t="shared" si="4"/>
        <v>0</v>
      </c>
      <c r="H47" s="81">
        <f t="shared" si="4"/>
        <v>0</v>
      </c>
      <c r="I47" s="81">
        <f t="shared" si="4"/>
        <v>0</v>
      </c>
      <c r="J47" s="274">
        <f t="shared" si="4"/>
        <v>0</v>
      </c>
      <c r="K47" s="444">
        <f t="shared" si="4"/>
        <v>0</v>
      </c>
      <c r="L47" s="449">
        <f t="shared" si="4"/>
        <v>0</v>
      </c>
    </row>
    <row r="48" spans="1:15" ht="15.75" thickBot="1" x14ac:dyDescent="0.3">
      <c r="A48" s="83" t="s">
        <v>136</v>
      </c>
      <c r="B48" s="84"/>
      <c r="C48" s="84">
        <f>C43+C47</f>
        <v>3372732</v>
      </c>
      <c r="D48" s="84">
        <v>0</v>
      </c>
      <c r="E48" s="84">
        <f>E43+E47</f>
        <v>122112</v>
      </c>
      <c r="F48" s="84">
        <v>0</v>
      </c>
      <c r="G48" s="84">
        <f>G43+G47</f>
        <v>24160</v>
      </c>
      <c r="H48" s="84">
        <v>0</v>
      </c>
      <c r="I48" s="84">
        <f>I43+I47</f>
        <v>0</v>
      </c>
      <c r="J48" s="84">
        <f>J29+J35+J41+J47</f>
        <v>0</v>
      </c>
      <c r="K48" s="445">
        <f>K43+K47</f>
        <v>3504979</v>
      </c>
      <c r="L48" s="221">
        <f>L43+L47</f>
        <v>4477378.78</v>
      </c>
    </row>
    <row r="49" spans="1:15" s="186" customFormat="1" ht="15.75" thickBot="1" x14ac:dyDescent="0.3">
      <c r="A49" s="103" t="s">
        <v>137</v>
      </c>
      <c r="B49" s="104"/>
      <c r="C49" s="105">
        <f>'nefrol slatina'!C51+'nefrol caracal'!C50+'sp slatina'!C48</f>
        <v>6344910</v>
      </c>
      <c r="D49" s="105"/>
      <c r="E49" s="105">
        <f>'nefrol slatina'!G51</f>
        <v>206700</v>
      </c>
      <c r="F49" s="105">
        <v>0</v>
      </c>
      <c r="G49" s="105">
        <f>'nefrol slatina'!E51+'sp slatina'!E48</f>
        <v>168390</v>
      </c>
      <c r="H49" s="105"/>
      <c r="I49" s="105">
        <f>'sp slatina'!G48</f>
        <v>0</v>
      </c>
      <c r="J49" s="105"/>
      <c r="K49" s="446">
        <f>'nefrol slatina'!I51+'nefrol caracal'!I50+'sp slatina'!I48</f>
        <v>6720000</v>
      </c>
      <c r="L49" s="450">
        <v>6720000</v>
      </c>
    </row>
    <row r="50" spans="1:15" s="12" customFormat="1" ht="15.75" thickBot="1" x14ac:dyDescent="0.3">
      <c r="A50" s="85" t="s">
        <v>52</v>
      </c>
      <c r="B50" s="86"/>
      <c r="C50" s="87">
        <f>C49-C48</f>
        <v>2972178</v>
      </c>
      <c r="D50" s="87"/>
      <c r="E50" s="87">
        <f>E49-E48</f>
        <v>84588</v>
      </c>
      <c r="F50" s="87"/>
      <c r="G50" s="87">
        <f>G49-G48</f>
        <v>144230</v>
      </c>
      <c r="H50" s="87"/>
      <c r="I50" s="87">
        <f>I49-I48</f>
        <v>0</v>
      </c>
      <c r="J50" s="87"/>
      <c r="K50" s="447">
        <f>C50+G50+I50</f>
        <v>3116408</v>
      </c>
      <c r="L50" s="451">
        <f>L49-L48</f>
        <v>2242621.2199999997</v>
      </c>
    </row>
    <row r="51" spans="1:15" x14ac:dyDescent="0.25"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5" x14ac:dyDescent="0.25">
      <c r="B52" s="9">
        <f>B29+B35</f>
        <v>0</v>
      </c>
      <c r="C52" s="20"/>
      <c r="D52" s="20"/>
      <c r="E52" s="20"/>
      <c r="F52" s="20"/>
      <c r="G52" s="20"/>
      <c r="H52" s="20"/>
      <c r="I52" s="20"/>
      <c r="J52" s="20"/>
      <c r="K52" s="20"/>
    </row>
    <row r="53" spans="1:15" s="42" customFormat="1" ht="12.75" x14ac:dyDescent="0.2">
      <c r="A53" s="48"/>
      <c r="B53" s="43"/>
      <c r="C53" s="44"/>
      <c r="D53" s="44"/>
      <c r="E53" s="44"/>
      <c r="F53" s="44"/>
      <c r="G53" s="44"/>
      <c r="H53" s="44"/>
      <c r="I53" s="44"/>
      <c r="J53" s="44"/>
      <c r="K53" s="45"/>
    </row>
    <row r="54" spans="1:15" x14ac:dyDescent="0.25">
      <c r="A54" s="9"/>
      <c r="B54" s="20"/>
      <c r="C54" s="20"/>
      <c r="D54" s="20"/>
      <c r="E54" s="20"/>
      <c r="F54" s="20"/>
      <c r="G54" s="20"/>
      <c r="H54" s="20"/>
      <c r="J54" s="23"/>
      <c r="K54" s="20"/>
    </row>
    <row r="55" spans="1:15" x14ac:dyDescent="0.25">
      <c r="A55" s="9"/>
      <c r="B55" s="206"/>
      <c r="C55" s="20"/>
      <c r="D55" s="20"/>
      <c r="E55" s="20"/>
      <c r="F55" s="206"/>
      <c r="G55" s="20"/>
      <c r="H55" s="206"/>
      <c r="I55" s="23"/>
      <c r="J55" s="23"/>
      <c r="K55" s="20"/>
    </row>
    <row r="56" spans="1:15" x14ac:dyDescent="0.25">
      <c r="A56" s="9"/>
      <c r="B56" s="20"/>
      <c r="C56" s="20"/>
      <c r="D56" s="20"/>
      <c r="E56" s="20"/>
      <c r="F56" s="9"/>
      <c r="G56" s="9"/>
      <c r="H56" s="9"/>
      <c r="K56" s="20"/>
      <c r="L56" s="20"/>
      <c r="O56" s="11"/>
    </row>
    <row r="57" spans="1:15" x14ac:dyDescent="0.25">
      <c r="A57" s="9"/>
      <c r="B57" s="205"/>
      <c r="G57" s="20"/>
      <c r="H57" s="20"/>
      <c r="K57" s="20"/>
      <c r="L57" s="20"/>
    </row>
    <row r="58" spans="1:15" x14ac:dyDescent="0.25">
      <c r="B58" s="39"/>
      <c r="C58" s="20"/>
      <c r="D58" s="20"/>
      <c r="E58" s="20"/>
      <c r="F58" s="20"/>
      <c r="G58" s="20"/>
      <c r="H58" s="20"/>
      <c r="K58" s="20"/>
      <c r="L58" s="20"/>
    </row>
  </sheetData>
  <mergeCells count="7">
    <mergeCell ref="F2:G2"/>
    <mergeCell ref="B3:J3"/>
    <mergeCell ref="B24:C24"/>
    <mergeCell ref="D24:E24"/>
    <mergeCell ref="F24:G24"/>
    <mergeCell ref="H24:I24"/>
    <mergeCell ref="J24:K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D31" sqref="D31"/>
    </sheetView>
  </sheetViews>
  <sheetFormatPr defaultRowHeight="15" x14ac:dyDescent="0.25"/>
  <cols>
    <col min="1" max="1" width="8" customWidth="1"/>
    <col min="2" max="2" width="5.5703125" customWidth="1"/>
    <col min="3" max="3" width="36.28515625" style="417" customWidth="1"/>
    <col min="4" max="4" width="13.5703125" style="417" customWidth="1"/>
    <col min="5" max="5" width="14.85546875" style="417" customWidth="1"/>
    <col min="6" max="6" width="15.42578125" style="418" customWidth="1"/>
    <col min="7" max="7" width="17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1" t="s">
        <v>0</v>
      </c>
      <c r="C1"/>
      <c r="D1" s="1"/>
      <c r="E1" s="1"/>
      <c r="F1" s="72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27" t="s">
        <v>1</v>
      </c>
      <c r="B6" s="427"/>
      <c r="C6" s="427"/>
      <c r="D6" s="427"/>
      <c r="E6" s="427"/>
      <c r="F6" s="427"/>
      <c r="G6" s="427"/>
      <c r="H6" s="427"/>
    </row>
    <row r="7" spans="1:10" x14ac:dyDescent="0.25">
      <c r="B7" s="428" t="s">
        <v>99</v>
      </c>
      <c r="C7" s="428"/>
      <c r="D7" s="428"/>
      <c r="E7" s="428"/>
      <c r="F7" s="428"/>
      <c r="G7" s="428"/>
    </row>
    <row r="8" spans="1:10" s="38" customFormat="1" x14ac:dyDescent="0.25">
      <c r="A8" s="429" t="s">
        <v>110</v>
      </c>
      <c r="B8" s="429"/>
      <c r="C8" s="429"/>
      <c r="D8" s="429"/>
      <c r="E8" s="429"/>
      <c r="F8" s="429"/>
      <c r="G8" s="429"/>
      <c r="H8" s="429"/>
      <c r="I8" s="429"/>
      <c r="J8" s="347"/>
    </row>
    <row r="9" spans="1:10" ht="15.75" thickBot="1" x14ac:dyDescent="0.3">
      <c r="B9" s="4"/>
      <c r="C9" s="5"/>
    </row>
    <row r="10" spans="1:10" ht="38.25" customHeight="1" thickBot="1" x14ac:dyDescent="0.3">
      <c r="B10" s="348" t="s">
        <v>2</v>
      </c>
      <c r="C10" s="349" t="s">
        <v>3</v>
      </c>
      <c r="D10" s="308" t="s">
        <v>104</v>
      </c>
      <c r="E10" s="309" t="s">
        <v>100</v>
      </c>
      <c r="F10" s="343" t="s">
        <v>103</v>
      </c>
      <c r="G10" s="350" t="s">
        <v>65</v>
      </c>
      <c r="H10" s="343" t="s">
        <v>101</v>
      </c>
    </row>
    <row r="11" spans="1:10" s="3" customFormat="1" ht="12" thickBot="1" x14ac:dyDescent="0.25">
      <c r="B11" s="356">
        <v>0</v>
      </c>
      <c r="C11" s="357">
        <v>1</v>
      </c>
      <c r="D11" s="358">
        <v>2</v>
      </c>
      <c r="E11" s="359">
        <v>3</v>
      </c>
      <c r="F11" s="360">
        <v>4</v>
      </c>
      <c r="G11" s="361">
        <v>5</v>
      </c>
      <c r="H11" s="360" t="s">
        <v>67</v>
      </c>
    </row>
    <row r="12" spans="1:10" s="3" customFormat="1" ht="12.75" x14ac:dyDescent="0.2">
      <c r="B12" s="351" t="s">
        <v>4</v>
      </c>
      <c r="C12" s="352" t="s">
        <v>5</v>
      </c>
      <c r="D12" s="353"/>
      <c r="E12" s="353"/>
      <c r="F12" s="354"/>
      <c r="G12" s="355"/>
      <c r="H12" s="354"/>
    </row>
    <row r="13" spans="1:10" x14ac:dyDescent="0.25">
      <c r="B13" s="112"/>
      <c r="C13" s="117" t="s">
        <v>6</v>
      </c>
      <c r="D13" s="8">
        <v>31</v>
      </c>
      <c r="E13" s="8">
        <f>403+403</f>
        <v>806</v>
      </c>
      <c r="F13" s="19">
        <v>226083</v>
      </c>
      <c r="G13" s="71">
        <v>226083</v>
      </c>
      <c r="H13" s="19">
        <f>F13+G13</f>
        <v>452166</v>
      </c>
    </row>
    <row r="14" spans="1:10" x14ac:dyDescent="0.25">
      <c r="B14" s="112"/>
      <c r="C14" s="117" t="s">
        <v>7</v>
      </c>
      <c r="D14" s="8">
        <v>3</v>
      </c>
      <c r="E14" s="8">
        <v>3</v>
      </c>
      <c r="F14" s="19">
        <v>14350</v>
      </c>
      <c r="G14" s="71">
        <v>14350</v>
      </c>
      <c r="H14" s="19">
        <f>F14+G14</f>
        <v>28700</v>
      </c>
    </row>
    <row r="15" spans="1:10" x14ac:dyDescent="0.25">
      <c r="B15" s="112"/>
      <c r="C15" s="117" t="s">
        <v>8</v>
      </c>
      <c r="D15" s="8">
        <f>1-1</f>
        <v>0</v>
      </c>
      <c r="E15" s="8">
        <v>0</v>
      </c>
      <c r="F15" s="19">
        <v>0</v>
      </c>
      <c r="G15" s="71">
        <v>0</v>
      </c>
      <c r="H15" s="19">
        <f>F15+G15</f>
        <v>0</v>
      </c>
    </row>
    <row r="16" spans="1:10" s="12" customFormat="1" x14ac:dyDescent="0.25">
      <c r="B16" s="120"/>
      <c r="C16" s="121" t="s">
        <v>9</v>
      </c>
      <c r="D16" s="124">
        <f>SUM(D13:D15)</f>
        <v>34</v>
      </c>
      <c r="E16" s="10" t="s">
        <v>14</v>
      </c>
      <c r="F16" s="293">
        <f>SUM(F13:F15)</f>
        <v>240433</v>
      </c>
      <c r="G16" s="125">
        <f>SUM(G13:G15)</f>
        <v>240433</v>
      </c>
      <c r="H16" s="197">
        <f>SUM(H13:H15)</f>
        <v>480866</v>
      </c>
    </row>
    <row r="17" spans="2:9" x14ac:dyDescent="0.25">
      <c r="B17" s="7" t="s">
        <v>10</v>
      </c>
      <c r="C17" s="122" t="s">
        <v>11</v>
      </c>
      <c r="D17" s="8"/>
      <c r="E17" s="8"/>
      <c r="F17" s="291"/>
      <c r="G17" s="204"/>
      <c r="H17" s="196"/>
    </row>
    <row r="18" spans="2:9" x14ac:dyDescent="0.25">
      <c r="B18" s="7"/>
      <c r="C18" s="74" t="s">
        <v>6</v>
      </c>
      <c r="D18" s="13">
        <v>76</v>
      </c>
      <c r="E18" s="189">
        <f>988+988</f>
        <v>1976</v>
      </c>
      <c r="F18" s="294">
        <v>554268</v>
      </c>
      <c r="G18" s="71">
        <v>554268</v>
      </c>
      <c r="H18" s="19">
        <f>F18+G18</f>
        <v>1108536</v>
      </c>
    </row>
    <row r="19" spans="2:9" x14ac:dyDescent="0.25">
      <c r="B19" s="7"/>
      <c r="C19" s="74" t="s">
        <v>7</v>
      </c>
      <c r="D19" s="13">
        <v>4</v>
      </c>
      <c r="E19" s="189">
        <v>4</v>
      </c>
      <c r="F19" s="19">
        <v>19328</v>
      </c>
      <c r="G19" s="71">
        <v>19328</v>
      </c>
      <c r="H19" s="19">
        <f>F19+G19</f>
        <v>38656</v>
      </c>
    </row>
    <row r="20" spans="2:9" x14ac:dyDescent="0.25">
      <c r="B20" s="7"/>
      <c r="C20" s="74" t="s">
        <v>12</v>
      </c>
      <c r="D20" s="13">
        <f>4+1</f>
        <v>5</v>
      </c>
      <c r="E20" s="189">
        <f>65+65</f>
        <v>130</v>
      </c>
      <c r="F20" s="19">
        <v>41340</v>
      </c>
      <c r="G20" s="71">
        <v>41340</v>
      </c>
      <c r="H20" s="19">
        <f>F20+G20</f>
        <v>82680</v>
      </c>
    </row>
    <row r="21" spans="2:9" s="12" customFormat="1" x14ac:dyDescent="0.25">
      <c r="B21" s="126"/>
      <c r="C21" s="123" t="s">
        <v>9</v>
      </c>
      <c r="D21" s="124">
        <f>SUM(D18:D20)</f>
        <v>85</v>
      </c>
      <c r="E21" s="124" t="s">
        <v>14</v>
      </c>
      <c r="F21" s="197">
        <f>SUM(F18:F20)</f>
        <v>614936</v>
      </c>
      <c r="G21" s="125">
        <f>SUM(G18:G20)</f>
        <v>614936</v>
      </c>
      <c r="H21" s="197">
        <f>SUM(H18:H20)</f>
        <v>1229872</v>
      </c>
    </row>
    <row r="22" spans="2:9" s="12" customFormat="1" x14ac:dyDescent="0.25">
      <c r="B22" s="126" t="s">
        <v>62</v>
      </c>
      <c r="C22" s="123" t="s">
        <v>61</v>
      </c>
      <c r="D22" s="124"/>
      <c r="E22" s="124"/>
      <c r="F22" s="292"/>
      <c r="G22" s="278"/>
      <c r="H22" s="197"/>
    </row>
    <row r="23" spans="2:9" s="12" customFormat="1" ht="15.75" thickBot="1" x14ac:dyDescent="0.3">
      <c r="B23" s="362"/>
      <c r="C23" s="363" t="s">
        <v>6</v>
      </c>
      <c r="D23" s="364">
        <v>67</v>
      </c>
      <c r="E23" s="364">
        <f>871+871</f>
        <v>1742</v>
      </c>
      <c r="F23" s="365">
        <v>488631</v>
      </c>
      <c r="G23" s="366">
        <v>488631</v>
      </c>
      <c r="H23" s="365">
        <f>F23+G23</f>
        <v>977262</v>
      </c>
    </row>
    <row r="24" spans="2:9" s="12" customFormat="1" ht="15.75" thickBot="1" x14ac:dyDescent="0.3">
      <c r="B24" s="369"/>
      <c r="C24" s="370" t="s">
        <v>9</v>
      </c>
      <c r="D24" s="371">
        <f>SUM(D23)</f>
        <v>67</v>
      </c>
      <c r="E24" s="372"/>
      <c r="F24" s="373">
        <f>SUM(F23)</f>
        <v>488631</v>
      </c>
      <c r="G24" s="374">
        <f>G23</f>
        <v>488631</v>
      </c>
      <c r="H24" s="373">
        <f>SUM(H23)</f>
        <v>977262</v>
      </c>
    </row>
    <row r="25" spans="2:9" s="15" customFormat="1" ht="15.75" thickBot="1" x14ac:dyDescent="0.3">
      <c r="B25" s="113"/>
      <c r="C25" s="118" t="s">
        <v>13</v>
      </c>
      <c r="D25" s="68">
        <f>D16+D21+D24</f>
        <v>186</v>
      </c>
      <c r="E25" s="296" t="s">
        <v>14</v>
      </c>
      <c r="F25" s="298">
        <f>F16+F21+F24</f>
        <v>1344000</v>
      </c>
      <c r="G25" s="367">
        <f>G16+G21+G24</f>
        <v>1344000</v>
      </c>
      <c r="H25" s="368">
        <f>H16+H21+H24</f>
        <v>2688000</v>
      </c>
    </row>
    <row r="26" spans="2:9" x14ac:dyDescent="0.25">
      <c r="B26" s="16"/>
      <c r="C26" s="17"/>
    </row>
    <row r="27" spans="2:9" x14ac:dyDescent="0.25">
      <c r="D27" s="129"/>
      <c r="F27" s="92"/>
    </row>
    <row r="28" spans="2:9" x14ac:dyDescent="0.25">
      <c r="C28" s="51" t="s">
        <v>45</v>
      </c>
      <c r="F28" s="417"/>
      <c r="G28" s="1" t="s">
        <v>44</v>
      </c>
      <c r="H28" s="1"/>
      <c r="I28" s="1"/>
    </row>
    <row r="29" spans="2:9" x14ac:dyDescent="0.25">
      <c r="C29" s="417" t="s">
        <v>49</v>
      </c>
      <c r="F29" s="417"/>
      <c r="G29" s="430" t="s">
        <v>46</v>
      </c>
      <c r="H29" s="430"/>
    </row>
    <row r="30" spans="2:9" x14ac:dyDescent="0.25">
      <c r="C30"/>
      <c r="F30" s="417"/>
      <c r="G30" s="418"/>
    </row>
    <row r="31" spans="2:9" x14ac:dyDescent="0.25">
      <c r="B31" s="417"/>
      <c r="F31" s="57"/>
    </row>
  </sheetData>
  <mergeCells count="4">
    <mergeCell ref="A6:H6"/>
    <mergeCell ref="B7:G7"/>
    <mergeCell ref="A8:I8"/>
    <mergeCell ref="G29:H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workbookViewId="0">
      <selection activeCell="E20" sqref="E20"/>
    </sheetView>
  </sheetViews>
  <sheetFormatPr defaultRowHeight="15" x14ac:dyDescent="0.25"/>
  <cols>
    <col min="1" max="1" width="8" customWidth="1"/>
    <col min="2" max="2" width="5.5703125" customWidth="1"/>
    <col min="3" max="3" width="36.28515625" style="198" customWidth="1"/>
    <col min="4" max="4" width="13.5703125" style="198" customWidth="1"/>
    <col min="5" max="5" width="14.85546875" style="198" customWidth="1"/>
    <col min="6" max="6" width="15.42578125" style="199" customWidth="1"/>
    <col min="7" max="7" width="17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1" t="s">
        <v>0</v>
      </c>
      <c r="C1"/>
      <c r="D1" s="1"/>
      <c r="E1" s="1"/>
      <c r="F1" s="72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27" t="s">
        <v>1</v>
      </c>
      <c r="B6" s="427"/>
      <c r="C6" s="427"/>
      <c r="D6" s="427"/>
      <c r="E6" s="427"/>
      <c r="F6" s="427"/>
      <c r="G6" s="427"/>
      <c r="H6" s="427"/>
    </row>
    <row r="7" spans="1:10" x14ac:dyDescent="0.25">
      <c r="B7" s="428" t="s">
        <v>111</v>
      </c>
      <c r="C7" s="428"/>
      <c r="D7" s="428"/>
      <c r="E7" s="428"/>
      <c r="F7" s="428"/>
      <c r="G7" s="428"/>
    </row>
    <row r="8" spans="1:10" s="58" customFormat="1" x14ac:dyDescent="0.25">
      <c r="A8" s="429" t="s">
        <v>115</v>
      </c>
      <c r="B8" s="429"/>
      <c r="C8" s="429"/>
      <c r="D8" s="429"/>
      <c r="E8" s="429"/>
      <c r="F8" s="429"/>
      <c r="G8" s="429"/>
      <c r="H8" s="429"/>
      <c r="I8" s="429"/>
      <c r="J8" s="72"/>
    </row>
    <row r="9" spans="1:10" ht="15.75" thickBot="1" x14ac:dyDescent="0.3">
      <c r="B9" s="4"/>
      <c r="C9" s="5"/>
    </row>
    <row r="10" spans="1:10" ht="38.25" customHeight="1" thickBot="1" x14ac:dyDescent="0.3">
      <c r="B10" s="348" t="s">
        <v>2</v>
      </c>
      <c r="C10" s="349" t="s">
        <v>3</v>
      </c>
      <c r="D10" s="308" t="s">
        <v>104</v>
      </c>
      <c r="E10" s="309" t="s">
        <v>112</v>
      </c>
      <c r="F10" s="343" t="s">
        <v>113</v>
      </c>
      <c r="G10" s="350" t="s">
        <v>65</v>
      </c>
      <c r="H10" s="343" t="s">
        <v>114</v>
      </c>
    </row>
    <row r="11" spans="1:10" s="3" customFormat="1" ht="12" thickBot="1" x14ac:dyDescent="0.25">
      <c r="B11" s="356">
        <v>0</v>
      </c>
      <c r="C11" s="357">
        <v>1</v>
      </c>
      <c r="D11" s="358">
        <v>2</v>
      </c>
      <c r="E11" s="359">
        <v>3</v>
      </c>
      <c r="F11" s="360">
        <v>4</v>
      </c>
      <c r="G11" s="361">
        <v>5</v>
      </c>
      <c r="H11" s="360" t="s">
        <v>67</v>
      </c>
    </row>
    <row r="12" spans="1:10" s="3" customFormat="1" ht="12.75" x14ac:dyDescent="0.2">
      <c r="B12" s="351" t="s">
        <v>4</v>
      </c>
      <c r="C12" s="352" t="s">
        <v>5</v>
      </c>
      <c r="D12" s="353"/>
      <c r="E12" s="353"/>
      <c r="F12" s="354"/>
      <c r="G12" s="355"/>
      <c r="H12" s="354"/>
    </row>
    <row r="13" spans="1:10" x14ac:dyDescent="0.25">
      <c r="B13" s="112"/>
      <c r="C13" s="117" t="s">
        <v>6</v>
      </c>
      <c r="D13" s="8">
        <v>31</v>
      </c>
      <c r="E13" s="8">
        <f>403+403+403</f>
        <v>1209</v>
      </c>
      <c r="F13" s="19">
        <v>452166</v>
      </c>
      <c r="G13" s="71">
        <v>226083</v>
      </c>
      <c r="H13" s="19">
        <f>F13+G13</f>
        <v>678249</v>
      </c>
    </row>
    <row r="14" spans="1:10" x14ac:dyDescent="0.25">
      <c r="B14" s="112"/>
      <c r="C14" s="117" t="s">
        <v>7</v>
      </c>
      <c r="D14" s="8">
        <v>3</v>
      </c>
      <c r="E14" s="8">
        <v>3</v>
      </c>
      <c r="F14" s="19">
        <v>28700</v>
      </c>
      <c r="G14" s="71">
        <v>14350</v>
      </c>
      <c r="H14" s="19">
        <f>F14+G14</f>
        <v>43050</v>
      </c>
    </row>
    <row r="15" spans="1:10" x14ac:dyDescent="0.25">
      <c r="B15" s="112"/>
      <c r="C15" s="117" t="s">
        <v>8</v>
      </c>
      <c r="D15" s="8">
        <f>1-1</f>
        <v>0</v>
      </c>
      <c r="E15" s="8">
        <v>0</v>
      </c>
      <c r="F15" s="19">
        <v>0</v>
      </c>
      <c r="G15" s="71">
        <v>0</v>
      </c>
      <c r="H15" s="19">
        <f>F15+G15</f>
        <v>0</v>
      </c>
    </row>
    <row r="16" spans="1:10" s="12" customFormat="1" x14ac:dyDescent="0.25">
      <c r="B16" s="120"/>
      <c r="C16" s="121" t="s">
        <v>9</v>
      </c>
      <c r="D16" s="124">
        <f>SUM(D13:D15)</f>
        <v>34</v>
      </c>
      <c r="E16" s="10" t="s">
        <v>14</v>
      </c>
      <c r="F16" s="293">
        <f>SUM(F13:F15)</f>
        <v>480866</v>
      </c>
      <c r="G16" s="125">
        <f>SUM(G13:G15)</f>
        <v>240433</v>
      </c>
      <c r="H16" s="197">
        <f>SUM(H13:H15)</f>
        <v>721299</v>
      </c>
    </row>
    <row r="17" spans="2:9" x14ac:dyDescent="0.25">
      <c r="B17" s="7" t="s">
        <v>10</v>
      </c>
      <c r="C17" s="122" t="s">
        <v>11</v>
      </c>
      <c r="D17" s="8"/>
      <c r="E17" s="8"/>
      <c r="F17" s="291"/>
      <c r="G17" s="204"/>
      <c r="H17" s="196"/>
    </row>
    <row r="18" spans="2:9" x14ac:dyDescent="0.25">
      <c r="B18" s="7"/>
      <c r="C18" s="74" t="s">
        <v>6</v>
      </c>
      <c r="D18" s="13">
        <v>76</v>
      </c>
      <c r="E18" s="189">
        <f>988+988+988</f>
        <v>2964</v>
      </c>
      <c r="F18" s="294">
        <v>1108536</v>
      </c>
      <c r="G18" s="71">
        <v>554268</v>
      </c>
      <c r="H18" s="19">
        <f>F18+G18</f>
        <v>1662804</v>
      </c>
    </row>
    <row r="19" spans="2:9" x14ac:dyDescent="0.25">
      <c r="B19" s="7"/>
      <c r="C19" s="74" t="s">
        <v>7</v>
      </c>
      <c r="D19" s="13">
        <v>4</v>
      </c>
      <c r="E19" s="189">
        <v>4</v>
      </c>
      <c r="F19" s="19">
        <v>38656</v>
      </c>
      <c r="G19" s="71">
        <v>19328</v>
      </c>
      <c r="H19" s="19">
        <f>F19+G19</f>
        <v>57984</v>
      </c>
    </row>
    <row r="20" spans="2:9" x14ac:dyDescent="0.25">
      <c r="B20" s="7"/>
      <c r="C20" s="74" t="s">
        <v>12</v>
      </c>
      <c r="D20" s="13">
        <f>4+1</f>
        <v>5</v>
      </c>
      <c r="E20" s="189">
        <f>65+65+65</f>
        <v>195</v>
      </c>
      <c r="F20" s="19">
        <v>82680</v>
      </c>
      <c r="G20" s="71">
        <v>41340</v>
      </c>
      <c r="H20" s="19">
        <f>F20+G20</f>
        <v>124020</v>
      </c>
    </row>
    <row r="21" spans="2:9" s="12" customFormat="1" x14ac:dyDescent="0.25">
      <c r="B21" s="126"/>
      <c r="C21" s="123" t="s">
        <v>9</v>
      </c>
      <c r="D21" s="124">
        <f>SUM(D18:D20)</f>
        <v>85</v>
      </c>
      <c r="E21" s="124" t="s">
        <v>14</v>
      </c>
      <c r="F21" s="197">
        <f>SUM(F18:F20)</f>
        <v>1229872</v>
      </c>
      <c r="G21" s="125">
        <f>SUM(G18:G20)</f>
        <v>614936</v>
      </c>
      <c r="H21" s="197">
        <f>SUM(H18:H20)</f>
        <v>1844808</v>
      </c>
    </row>
    <row r="22" spans="2:9" s="12" customFormat="1" x14ac:dyDescent="0.25">
      <c r="B22" s="126" t="s">
        <v>62</v>
      </c>
      <c r="C22" s="123" t="s">
        <v>61</v>
      </c>
      <c r="D22" s="124"/>
      <c r="E22" s="124"/>
      <c r="F22" s="292"/>
      <c r="G22" s="278"/>
      <c r="H22" s="197"/>
    </row>
    <row r="23" spans="2:9" s="12" customFormat="1" ht="15.75" thickBot="1" x14ac:dyDescent="0.3">
      <c r="B23" s="362"/>
      <c r="C23" s="363" t="s">
        <v>6</v>
      </c>
      <c r="D23" s="364">
        <v>67</v>
      </c>
      <c r="E23" s="364">
        <f>871+871+871</f>
        <v>2613</v>
      </c>
      <c r="F23" s="365">
        <v>977262</v>
      </c>
      <c r="G23" s="366">
        <v>488631</v>
      </c>
      <c r="H23" s="365">
        <f>F23+G23</f>
        <v>1465893</v>
      </c>
    </row>
    <row r="24" spans="2:9" s="12" customFormat="1" ht="15.75" thickBot="1" x14ac:dyDescent="0.3">
      <c r="B24" s="369"/>
      <c r="C24" s="370" t="s">
        <v>9</v>
      </c>
      <c r="D24" s="371">
        <f>SUM(D23)</f>
        <v>67</v>
      </c>
      <c r="E24" s="372"/>
      <c r="F24" s="373">
        <f>SUM(F23)</f>
        <v>977262</v>
      </c>
      <c r="G24" s="374">
        <f>G23</f>
        <v>488631</v>
      </c>
      <c r="H24" s="373">
        <f>SUM(H23)</f>
        <v>1465893</v>
      </c>
    </row>
    <row r="25" spans="2:9" s="15" customFormat="1" ht="15.75" thickBot="1" x14ac:dyDescent="0.3">
      <c r="B25" s="113"/>
      <c r="C25" s="118" t="s">
        <v>13</v>
      </c>
      <c r="D25" s="68">
        <f>D16+D21+D24</f>
        <v>186</v>
      </c>
      <c r="E25" s="296" t="s">
        <v>14</v>
      </c>
      <c r="F25" s="298">
        <f>F16+F21+F24</f>
        <v>2688000</v>
      </c>
      <c r="G25" s="367">
        <f>G16+G21+G24</f>
        <v>1344000</v>
      </c>
      <c r="H25" s="368">
        <f>H16+H21+H24</f>
        <v>4032000</v>
      </c>
    </row>
    <row r="26" spans="2:9" x14ac:dyDescent="0.25">
      <c r="B26" s="16"/>
      <c r="C26" s="17"/>
    </row>
    <row r="27" spans="2:9" x14ac:dyDescent="0.25">
      <c r="D27" s="129"/>
      <c r="F27" s="92"/>
    </row>
    <row r="28" spans="2:9" x14ac:dyDescent="0.25">
      <c r="C28" s="51" t="s">
        <v>45</v>
      </c>
      <c r="F28" s="345"/>
      <c r="G28" s="1" t="s">
        <v>44</v>
      </c>
      <c r="H28" s="1"/>
      <c r="I28" s="1"/>
    </row>
    <row r="29" spans="2:9" x14ac:dyDescent="0.25">
      <c r="C29" s="345" t="s">
        <v>49</v>
      </c>
      <c r="F29" s="198"/>
      <c r="G29" s="430" t="s">
        <v>46</v>
      </c>
      <c r="H29" s="430"/>
    </row>
    <row r="30" spans="2:9" x14ac:dyDescent="0.25">
      <c r="C30"/>
      <c r="F30" s="198"/>
      <c r="G30" s="199"/>
    </row>
    <row r="31" spans="2:9" x14ac:dyDescent="0.25">
      <c r="B31" s="198"/>
      <c r="F31" s="57"/>
    </row>
  </sheetData>
  <mergeCells count="4">
    <mergeCell ref="G29:H29"/>
    <mergeCell ref="A8:I8"/>
    <mergeCell ref="A6:H6"/>
    <mergeCell ref="B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0" workbookViewId="0">
      <selection activeCell="F27" sqref="F27"/>
    </sheetView>
  </sheetViews>
  <sheetFormatPr defaultRowHeight="15" x14ac:dyDescent="0.25"/>
  <cols>
    <col min="1" max="1" width="8" customWidth="1"/>
    <col min="2" max="2" width="5.5703125" customWidth="1"/>
    <col min="3" max="3" width="36.28515625" style="421" customWidth="1"/>
    <col min="4" max="4" width="13.5703125" style="421" customWidth="1"/>
    <col min="5" max="5" width="14.85546875" style="421" customWidth="1"/>
    <col min="6" max="6" width="15.42578125" style="422" customWidth="1"/>
    <col min="7" max="7" width="17" customWidth="1"/>
    <col min="8" max="8" width="16.140625" customWidth="1"/>
    <col min="9" max="9" width="10" bestFit="1" customWidth="1"/>
    <col min="11" max="11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1" t="s">
        <v>0</v>
      </c>
      <c r="C1"/>
      <c r="D1" s="1"/>
      <c r="E1" s="1"/>
      <c r="F1" s="72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27" t="s">
        <v>1</v>
      </c>
      <c r="B6" s="427"/>
      <c r="C6" s="427"/>
      <c r="D6" s="427"/>
      <c r="E6" s="427"/>
      <c r="F6" s="427"/>
      <c r="G6" s="427"/>
      <c r="H6" s="427"/>
    </row>
    <row r="7" spans="1:10" x14ac:dyDescent="0.25">
      <c r="B7" s="428" t="s">
        <v>122</v>
      </c>
      <c r="C7" s="428"/>
      <c r="D7" s="428"/>
      <c r="E7" s="428"/>
      <c r="F7" s="428"/>
      <c r="G7" s="428"/>
    </row>
    <row r="8" spans="1:10" s="58" customFormat="1" x14ac:dyDescent="0.25">
      <c r="A8" s="429" t="s">
        <v>123</v>
      </c>
      <c r="B8" s="429"/>
      <c r="C8" s="429"/>
      <c r="D8" s="429"/>
      <c r="E8" s="429"/>
      <c r="F8" s="429"/>
      <c r="G8" s="429"/>
      <c r="H8" s="429"/>
      <c r="I8" s="429"/>
      <c r="J8" s="72"/>
    </row>
    <row r="9" spans="1:10" ht="15.75" thickBot="1" x14ac:dyDescent="0.3">
      <c r="B9" s="4"/>
      <c r="C9" s="5"/>
    </row>
    <row r="10" spans="1:10" ht="38.25" customHeight="1" thickBot="1" x14ac:dyDescent="0.3">
      <c r="B10" s="348" t="s">
        <v>2</v>
      </c>
      <c r="C10" s="349" t="s">
        <v>3</v>
      </c>
      <c r="D10" s="308" t="s">
        <v>104</v>
      </c>
      <c r="E10" s="309" t="s">
        <v>124</v>
      </c>
      <c r="F10" s="343" t="s">
        <v>114</v>
      </c>
      <c r="G10" s="350" t="s">
        <v>65</v>
      </c>
      <c r="H10" s="343" t="s">
        <v>125</v>
      </c>
    </row>
    <row r="11" spans="1:10" s="3" customFormat="1" ht="12" thickBot="1" x14ac:dyDescent="0.25">
      <c r="B11" s="356">
        <v>0</v>
      </c>
      <c r="C11" s="357">
        <v>1</v>
      </c>
      <c r="D11" s="358">
        <v>2</v>
      </c>
      <c r="E11" s="359">
        <v>3</v>
      </c>
      <c r="F11" s="360">
        <v>4</v>
      </c>
      <c r="G11" s="361">
        <v>5</v>
      </c>
      <c r="H11" s="360" t="s">
        <v>67</v>
      </c>
    </row>
    <row r="12" spans="1:10" s="3" customFormat="1" ht="12.75" x14ac:dyDescent="0.2">
      <c r="B12" s="351" t="s">
        <v>4</v>
      </c>
      <c r="C12" s="352" t="s">
        <v>5</v>
      </c>
      <c r="D12" s="353"/>
      <c r="E12" s="353"/>
      <c r="F12" s="354"/>
      <c r="G12" s="355"/>
      <c r="H12" s="354"/>
    </row>
    <row r="13" spans="1:10" x14ac:dyDescent="0.25">
      <c r="B13" s="112"/>
      <c r="C13" s="117" t="s">
        <v>6</v>
      </c>
      <c r="D13" s="8">
        <v>31</v>
      </c>
      <c r="E13" s="8">
        <f>403+403+403+806</f>
        <v>2015</v>
      </c>
      <c r="F13" s="19">
        <v>678249</v>
      </c>
      <c r="G13" s="71">
        <v>452166</v>
      </c>
      <c r="H13" s="19">
        <f>F13+G13</f>
        <v>1130415</v>
      </c>
    </row>
    <row r="14" spans="1:10" x14ac:dyDescent="0.25">
      <c r="B14" s="112"/>
      <c r="C14" s="117" t="s">
        <v>7</v>
      </c>
      <c r="D14" s="8">
        <v>3</v>
      </c>
      <c r="E14" s="8">
        <v>3</v>
      </c>
      <c r="F14" s="19">
        <v>43050</v>
      </c>
      <c r="G14" s="71">
        <f>28992-292</f>
        <v>28700</v>
      </c>
      <c r="H14" s="19">
        <f>F14+G14</f>
        <v>71750</v>
      </c>
    </row>
    <row r="15" spans="1:10" x14ac:dyDescent="0.25">
      <c r="B15" s="112"/>
      <c r="C15" s="117" t="s">
        <v>8</v>
      </c>
      <c r="D15" s="8">
        <f>1-1</f>
        <v>0</v>
      </c>
      <c r="E15" s="8">
        <v>0</v>
      </c>
      <c r="F15" s="19">
        <v>0</v>
      </c>
      <c r="G15" s="71">
        <v>0</v>
      </c>
      <c r="H15" s="19">
        <f>F15+G15</f>
        <v>0</v>
      </c>
    </row>
    <row r="16" spans="1:10" s="12" customFormat="1" x14ac:dyDescent="0.25">
      <c r="B16" s="120"/>
      <c r="C16" s="121" t="s">
        <v>9</v>
      </c>
      <c r="D16" s="124">
        <f>SUM(D13:D15)</f>
        <v>34</v>
      </c>
      <c r="E16" s="10" t="s">
        <v>14</v>
      </c>
      <c r="F16" s="293">
        <v>721299</v>
      </c>
      <c r="G16" s="125">
        <f>SUM(G13:G15)</f>
        <v>480866</v>
      </c>
      <c r="H16" s="197">
        <f>SUM(H13:H15)</f>
        <v>1202165</v>
      </c>
    </row>
    <row r="17" spans="2:11" x14ac:dyDescent="0.25">
      <c r="B17" s="7" t="s">
        <v>10</v>
      </c>
      <c r="C17" s="122" t="s">
        <v>11</v>
      </c>
      <c r="D17" s="8"/>
      <c r="E17" s="8"/>
      <c r="F17" s="291"/>
      <c r="G17" s="204"/>
      <c r="H17" s="196"/>
    </row>
    <row r="18" spans="2:11" x14ac:dyDescent="0.25">
      <c r="B18" s="7"/>
      <c r="C18" s="74" t="s">
        <v>6</v>
      </c>
      <c r="D18" s="13">
        <v>76</v>
      </c>
      <c r="E18" s="189">
        <f>988+988+988+1976</f>
        <v>4940</v>
      </c>
      <c r="F18" s="294">
        <v>1662804</v>
      </c>
      <c r="G18" s="71">
        <v>1108536</v>
      </c>
      <c r="H18" s="19">
        <f>F18+G18</f>
        <v>2771340</v>
      </c>
    </row>
    <row r="19" spans="2:11" x14ac:dyDescent="0.25">
      <c r="B19" s="7"/>
      <c r="C19" s="74" t="s">
        <v>7</v>
      </c>
      <c r="D19" s="13">
        <v>4</v>
      </c>
      <c r="E19" s="189">
        <v>4</v>
      </c>
      <c r="F19" s="19">
        <v>57984</v>
      </c>
      <c r="G19" s="71">
        <v>38656</v>
      </c>
      <c r="H19" s="19">
        <f>F19+G19</f>
        <v>96640</v>
      </c>
    </row>
    <row r="20" spans="2:11" x14ac:dyDescent="0.25">
      <c r="B20" s="7"/>
      <c r="C20" s="74" t="s">
        <v>12</v>
      </c>
      <c r="D20" s="13">
        <f>4+1</f>
        <v>5</v>
      </c>
      <c r="E20" s="189">
        <f>65+65+65+130</f>
        <v>325</v>
      </c>
      <c r="F20" s="19">
        <v>124020</v>
      </c>
      <c r="G20" s="71">
        <v>82680</v>
      </c>
      <c r="H20" s="19">
        <f>F20+G20</f>
        <v>206700</v>
      </c>
    </row>
    <row r="21" spans="2:11" s="12" customFormat="1" x14ac:dyDescent="0.25">
      <c r="B21" s="126"/>
      <c r="C21" s="123" t="s">
        <v>9</v>
      </c>
      <c r="D21" s="124">
        <f>SUM(D18:D20)</f>
        <v>85</v>
      </c>
      <c r="E21" s="124" t="s">
        <v>14</v>
      </c>
      <c r="F21" s="197">
        <v>1844808</v>
      </c>
      <c r="G21" s="125">
        <f>SUM(G18:G20)</f>
        <v>1229872</v>
      </c>
      <c r="H21" s="197">
        <f>SUM(H18:H20)</f>
        <v>3074680</v>
      </c>
    </row>
    <row r="22" spans="2:11" s="12" customFormat="1" x14ac:dyDescent="0.25">
      <c r="B22" s="126" t="s">
        <v>62</v>
      </c>
      <c r="C22" s="123" t="s">
        <v>61</v>
      </c>
      <c r="D22" s="124"/>
      <c r="E22" s="124"/>
      <c r="F22" s="292"/>
      <c r="G22" s="278"/>
      <c r="H22" s="197"/>
    </row>
    <row r="23" spans="2:11" s="12" customFormat="1" ht="15.75" thickBot="1" x14ac:dyDescent="0.3">
      <c r="B23" s="362"/>
      <c r="C23" s="363" t="s">
        <v>6</v>
      </c>
      <c r="D23" s="364">
        <v>67</v>
      </c>
      <c r="E23" s="364">
        <f>871+871+871+1742</f>
        <v>4355</v>
      </c>
      <c r="F23" s="365">
        <v>1465893</v>
      </c>
      <c r="G23" s="366">
        <v>977262</v>
      </c>
      <c r="H23" s="365">
        <f>F23+G23</f>
        <v>2443155</v>
      </c>
    </row>
    <row r="24" spans="2:11" s="12" customFormat="1" ht="15.75" thickBot="1" x14ac:dyDescent="0.3">
      <c r="B24" s="369"/>
      <c r="C24" s="370" t="s">
        <v>9</v>
      </c>
      <c r="D24" s="371">
        <f>SUM(D23)</f>
        <v>67</v>
      </c>
      <c r="E24" s="372"/>
      <c r="F24" s="373">
        <v>1465893</v>
      </c>
      <c r="G24" s="374">
        <f>G23</f>
        <v>977262</v>
      </c>
      <c r="H24" s="373">
        <f>SUM(H23)</f>
        <v>2443155</v>
      </c>
      <c r="K24" s="11"/>
    </row>
    <row r="25" spans="2:11" s="15" customFormat="1" ht="15.75" thickBot="1" x14ac:dyDescent="0.3">
      <c r="B25" s="113"/>
      <c r="C25" s="118" t="s">
        <v>13</v>
      </c>
      <c r="D25" s="68">
        <f>D16+D21+D24</f>
        <v>186</v>
      </c>
      <c r="E25" s="296" t="s">
        <v>14</v>
      </c>
      <c r="F25" s="298">
        <v>4032000</v>
      </c>
      <c r="G25" s="367">
        <f>G16+G21+G24</f>
        <v>2688000</v>
      </c>
      <c r="H25" s="368">
        <f>H16+H21+H24</f>
        <v>6720000</v>
      </c>
    </row>
    <row r="26" spans="2:11" x14ac:dyDescent="0.25">
      <c r="B26" s="16"/>
      <c r="C26" s="17"/>
    </row>
    <row r="27" spans="2:11" x14ac:dyDescent="0.25">
      <c r="D27" s="129"/>
      <c r="F27" s="92"/>
      <c r="G27" s="9"/>
    </row>
    <row r="28" spans="2:11" x14ac:dyDescent="0.25">
      <c r="C28" s="51" t="s">
        <v>45</v>
      </c>
      <c r="F28" s="421"/>
      <c r="G28" s="1" t="s">
        <v>44</v>
      </c>
      <c r="H28" s="1"/>
      <c r="I28" s="1"/>
    </row>
    <row r="29" spans="2:11" x14ac:dyDescent="0.25">
      <c r="C29" s="421" t="s">
        <v>49</v>
      </c>
      <c r="F29" s="421"/>
      <c r="G29" s="430" t="s">
        <v>46</v>
      </c>
      <c r="H29" s="430"/>
    </row>
    <row r="30" spans="2:11" x14ac:dyDescent="0.25">
      <c r="C30"/>
      <c r="F30" s="421"/>
      <c r="G30" s="422"/>
    </row>
    <row r="31" spans="2:11" x14ac:dyDescent="0.25">
      <c r="B31" s="421"/>
      <c r="F31" s="57"/>
    </row>
  </sheetData>
  <mergeCells count="4">
    <mergeCell ref="A6:H6"/>
    <mergeCell ref="B7:G7"/>
    <mergeCell ref="A8:I8"/>
    <mergeCell ref="G29:H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C1" workbookViewId="0">
      <selection activeCell="K26" sqref="K2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45" customWidth="1"/>
    <col min="6" max="6" width="34.7109375" style="345" customWidth="1"/>
    <col min="7" max="7" width="16.85546875" style="345" customWidth="1"/>
    <col min="8" max="8" width="11.5703125" style="346" customWidth="1"/>
    <col min="9" max="9" width="17.8554687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9" x14ac:dyDescent="0.25">
      <c r="A1" s="61" t="s">
        <v>0</v>
      </c>
      <c r="C1" t="s">
        <v>92</v>
      </c>
      <c r="E1"/>
      <c r="F1" s="1"/>
      <c r="G1" s="1"/>
      <c r="H1" s="72"/>
    </row>
    <row r="2" spans="1:9" ht="15.75" customHeight="1" x14ac:dyDescent="0.25">
      <c r="A2" t="s">
        <v>43</v>
      </c>
      <c r="C2" t="s">
        <v>93</v>
      </c>
      <c r="E2"/>
    </row>
    <row r="3" spans="1:9" ht="16.5" customHeight="1" x14ac:dyDescent="0.25">
      <c r="A3" s="2" t="s">
        <v>44</v>
      </c>
      <c r="C3" t="s">
        <v>94</v>
      </c>
      <c r="E3"/>
    </row>
    <row r="4" spans="1:9" x14ac:dyDescent="0.25">
      <c r="B4" s="3"/>
      <c r="C4" s="3"/>
      <c r="D4" s="3"/>
    </row>
    <row r="6" spans="1:9" x14ac:dyDescent="0.25">
      <c r="B6" s="427" t="s">
        <v>95</v>
      </c>
      <c r="C6" s="427"/>
      <c r="D6" s="427"/>
      <c r="E6" s="427"/>
      <c r="F6" s="427"/>
      <c r="G6" s="427"/>
      <c r="H6" s="427"/>
      <c r="I6" s="427"/>
    </row>
    <row r="7" spans="1:9" x14ac:dyDescent="0.25">
      <c r="E7" s="428" t="s">
        <v>90</v>
      </c>
      <c r="F7" s="428"/>
      <c r="G7" s="428"/>
      <c r="H7" s="428"/>
      <c r="I7" s="428"/>
    </row>
    <row r="8" spans="1:9" x14ac:dyDescent="0.25">
      <c r="B8" s="72"/>
      <c r="C8" s="72"/>
      <c r="D8" s="72"/>
      <c r="E8" s="429" t="s">
        <v>91</v>
      </c>
      <c r="F8" s="429"/>
      <c r="G8" s="429"/>
      <c r="H8" s="429"/>
      <c r="I8" s="429"/>
    </row>
    <row r="9" spans="1:9" x14ac:dyDescent="0.25">
      <c r="H9" s="345"/>
      <c r="I9" s="346"/>
    </row>
    <row r="10" spans="1:9" ht="15.75" thickBot="1" x14ac:dyDescent="0.3">
      <c r="E10" s="4"/>
      <c r="F10" s="5"/>
      <c r="H10" s="345"/>
      <c r="I10" s="346"/>
    </row>
    <row r="11" spans="1:9" ht="36.75" thickBot="1" x14ac:dyDescent="0.3">
      <c r="E11" s="306" t="s">
        <v>2</v>
      </c>
      <c r="F11" s="307" t="s">
        <v>3</v>
      </c>
      <c r="G11" s="308" t="s">
        <v>88</v>
      </c>
      <c r="H11" s="309" t="s">
        <v>89</v>
      </c>
      <c r="I11" s="343" t="s">
        <v>98</v>
      </c>
    </row>
    <row r="12" spans="1:9" ht="15.75" thickBot="1" x14ac:dyDescent="0.3">
      <c r="B12" s="3"/>
      <c r="C12" s="3"/>
      <c r="D12" s="3"/>
      <c r="E12" s="310">
        <v>0</v>
      </c>
      <c r="F12" s="311">
        <v>1</v>
      </c>
      <c r="G12" s="69">
        <v>2</v>
      </c>
      <c r="H12" s="70">
        <v>3</v>
      </c>
      <c r="I12" s="73">
        <v>4</v>
      </c>
    </row>
    <row r="13" spans="1:9" x14ac:dyDescent="0.25">
      <c r="B13" s="3"/>
      <c r="C13" s="3"/>
      <c r="D13" s="3"/>
      <c r="E13" s="312" t="s">
        <v>4</v>
      </c>
      <c r="F13" s="313" t="s">
        <v>5</v>
      </c>
      <c r="G13" s="6"/>
      <c r="H13" s="6"/>
      <c r="I13" s="18"/>
    </row>
    <row r="14" spans="1:9" s="303" customFormat="1" ht="15.75" thickBot="1" x14ac:dyDescent="0.3">
      <c r="B14" s="12"/>
      <c r="C14" s="12"/>
      <c r="D14" s="12"/>
      <c r="E14" s="314"/>
      <c r="F14" s="321" t="s">
        <v>69</v>
      </c>
      <c r="G14" s="322">
        <v>34</v>
      </c>
      <c r="H14" s="322" t="s">
        <v>14</v>
      </c>
      <c r="I14" s="297">
        <v>240433</v>
      </c>
    </row>
    <row r="15" spans="1:9" x14ac:dyDescent="0.25">
      <c r="E15" s="315" t="s">
        <v>10</v>
      </c>
      <c r="F15" s="313" t="s">
        <v>11</v>
      </c>
      <c r="G15" s="316"/>
      <c r="H15" s="316"/>
      <c r="I15" s="344"/>
    </row>
    <row r="16" spans="1:9" ht="15.75" thickBot="1" x14ac:dyDescent="0.3">
      <c r="E16" s="314"/>
      <c r="F16" s="75" t="s">
        <v>9</v>
      </c>
      <c r="G16" s="14">
        <v>85</v>
      </c>
      <c r="H16" s="14" t="s">
        <v>14</v>
      </c>
      <c r="I16" s="297">
        <v>614936</v>
      </c>
    </row>
    <row r="17" spans="2:9" x14ac:dyDescent="0.25">
      <c r="E17" s="317">
        <v>3</v>
      </c>
      <c r="F17" s="318" t="s">
        <v>68</v>
      </c>
      <c r="G17" s="10"/>
      <c r="H17" s="10"/>
      <c r="I17" s="293"/>
    </row>
    <row r="18" spans="2:9" ht="15.75" thickBot="1" x14ac:dyDescent="0.3">
      <c r="E18" s="317"/>
      <c r="F18" s="318" t="s">
        <v>9</v>
      </c>
      <c r="G18" s="10">
        <v>67</v>
      </c>
      <c r="H18" s="10" t="s">
        <v>14</v>
      </c>
      <c r="I18" s="293">
        <v>488631</v>
      </c>
    </row>
    <row r="19" spans="2:9" s="323" customFormat="1" ht="15.75" x14ac:dyDescent="0.25">
      <c r="E19" s="326"/>
      <c r="F19" s="327" t="s">
        <v>70</v>
      </c>
      <c r="G19" s="328">
        <f>G16+G18</f>
        <v>152</v>
      </c>
      <c r="H19" s="328"/>
      <c r="I19" s="329">
        <f>I16+I18</f>
        <v>1103567</v>
      </c>
    </row>
    <row r="20" spans="2:9" s="324" customFormat="1" ht="16.5" thickBot="1" x14ac:dyDescent="0.3">
      <c r="B20" s="325"/>
      <c r="C20" s="325"/>
      <c r="D20" s="325"/>
      <c r="E20" s="330"/>
      <c r="F20" s="331" t="s">
        <v>13</v>
      </c>
      <c r="G20" s="332">
        <f>G14+G16+G18</f>
        <v>186</v>
      </c>
      <c r="H20" s="332" t="s">
        <v>14</v>
      </c>
      <c r="I20" s="333">
        <f>I14+I19</f>
        <v>1344000</v>
      </c>
    </row>
    <row r="22" spans="2:9" x14ac:dyDescent="0.25">
      <c r="G22" s="129"/>
    </row>
    <row r="24" spans="2:9" x14ac:dyDescent="0.25">
      <c r="E24"/>
      <c r="F24" s="51" t="s">
        <v>45</v>
      </c>
      <c r="H24" s="345"/>
      <c r="I24" s="345" t="s">
        <v>96</v>
      </c>
    </row>
    <row r="25" spans="2:9" x14ac:dyDescent="0.25">
      <c r="E25"/>
      <c r="F25" s="345" t="s">
        <v>49</v>
      </c>
      <c r="H25" s="345"/>
      <c r="I25" s="345" t="s">
        <v>97</v>
      </c>
    </row>
  </sheetData>
  <mergeCells count="3">
    <mergeCell ref="B6:I6"/>
    <mergeCell ref="E7:I7"/>
    <mergeCell ref="E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C10" workbookViewId="0">
      <selection activeCell="I33" sqref="I33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419" customWidth="1"/>
    <col min="6" max="6" width="34.7109375" style="419" customWidth="1"/>
    <col min="7" max="7" width="16.85546875" style="419" customWidth="1"/>
    <col min="8" max="8" width="11.5703125" style="420" customWidth="1"/>
    <col min="9" max="9" width="17.85546875" customWidth="1"/>
    <col min="10" max="11" width="14.425781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1" x14ac:dyDescent="0.25">
      <c r="A1" s="61" t="s">
        <v>0</v>
      </c>
      <c r="C1" t="s">
        <v>92</v>
      </c>
      <c r="E1"/>
      <c r="F1" s="1"/>
      <c r="G1" s="1"/>
      <c r="H1" s="72"/>
    </row>
    <row r="2" spans="1:11" ht="15.75" customHeight="1" x14ac:dyDescent="0.25">
      <c r="A2" t="s">
        <v>43</v>
      </c>
      <c r="C2" t="s">
        <v>93</v>
      </c>
      <c r="E2"/>
    </row>
    <row r="3" spans="1:11" ht="16.5" customHeight="1" x14ac:dyDescent="0.25">
      <c r="A3" s="2" t="s">
        <v>44</v>
      </c>
      <c r="C3" t="s">
        <v>94</v>
      </c>
      <c r="E3"/>
    </row>
    <row r="4" spans="1:11" x14ac:dyDescent="0.25">
      <c r="B4" s="3"/>
      <c r="C4" s="3"/>
      <c r="D4" s="3"/>
    </row>
    <row r="6" spans="1:11" x14ac:dyDescent="0.25">
      <c r="B6" s="427" t="s">
        <v>108</v>
      </c>
      <c r="C6" s="427"/>
      <c r="D6" s="427"/>
      <c r="E6" s="427"/>
      <c r="F6" s="427"/>
      <c r="G6" s="427"/>
      <c r="H6" s="427"/>
      <c r="I6" s="427"/>
      <c r="J6" s="427"/>
    </row>
    <row r="7" spans="1:11" x14ac:dyDescent="0.25">
      <c r="D7" s="428" t="s">
        <v>105</v>
      </c>
      <c r="E7" s="428"/>
      <c r="F7" s="428"/>
      <c r="G7" s="428"/>
      <c r="H7" s="428"/>
      <c r="I7" s="428"/>
      <c r="J7" s="428"/>
      <c r="K7" s="428"/>
    </row>
    <row r="8" spans="1:11" x14ac:dyDescent="0.25">
      <c r="B8" s="72"/>
      <c r="C8" s="72"/>
      <c r="D8" s="72"/>
      <c r="E8" s="429" t="s">
        <v>109</v>
      </c>
      <c r="F8" s="429"/>
      <c r="G8" s="429"/>
      <c r="H8" s="429"/>
      <c r="I8" s="429"/>
      <c r="J8" s="429"/>
    </row>
    <row r="9" spans="1:11" x14ac:dyDescent="0.25">
      <c r="H9" s="419"/>
      <c r="I9" s="420"/>
    </row>
    <row r="10" spans="1:11" ht="15.75" thickBot="1" x14ac:dyDescent="0.3">
      <c r="E10" s="4"/>
      <c r="F10" s="5"/>
      <c r="H10" s="419"/>
      <c r="I10" s="420"/>
    </row>
    <row r="11" spans="1:11" ht="45.75" thickBot="1" x14ac:dyDescent="0.3">
      <c r="E11" s="306" t="s">
        <v>2</v>
      </c>
      <c r="F11" s="307" t="s">
        <v>3</v>
      </c>
      <c r="G11" s="308" t="s">
        <v>104</v>
      </c>
      <c r="H11" s="309" t="s">
        <v>89</v>
      </c>
      <c r="I11" s="309" t="s">
        <v>98</v>
      </c>
      <c r="J11" s="413" t="s">
        <v>107</v>
      </c>
      <c r="K11" s="414" t="s">
        <v>106</v>
      </c>
    </row>
    <row r="12" spans="1:11" ht="15.75" thickBot="1" x14ac:dyDescent="0.3">
      <c r="B12" s="3"/>
      <c r="C12" s="3"/>
      <c r="D12" s="3"/>
      <c r="E12" s="376">
        <v>0</v>
      </c>
      <c r="F12" s="377">
        <v>1</v>
      </c>
      <c r="G12" s="358">
        <v>2</v>
      </c>
      <c r="H12" s="359">
        <v>3</v>
      </c>
      <c r="I12" s="378">
        <v>4</v>
      </c>
      <c r="J12" s="396"/>
      <c r="K12" s="379"/>
    </row>
    <row r="13" spans="1:11" ht="15.75" thickBot="1" x14ac:dyDescent="0.3">
      <c r="B13" s="3"/>
      <c r="C13" s="3"/>
      <c r="D13" s="3"/>
      <c r="E13" s="380" t="s">
        <v>4</v>
      </c>
      <c r="F13" s="381" t="s">
        <v>5</v>
      </c>
      <c r="G13" s="382"/>
      <c r="H13" s="382"/>
      <c r="I13" s="383"/>
      <c r="J13" s="397"/>
      <c r="K13" s="394"/>
    </row>
    <row r="14" spans="1:11" s="303" customFormat="1" ht="15.75" thickBot="1" x14ac:dyDescent="0.3">
      <c r="B14" s="12"/>
      <c r="C14" s="12"/>
      <c r="D14" s="12"/>
      <c r="E14" s="387"/>
      <c r="F14" s="388" t="s">
        <v>69</v>
      </c>
      <c r="G14" s="389">
        <v>34</v>
      </c>
      <c r="H14" s="389" t="s">
        <v>14</v>
      </c>
      <c r="I14" s="390">
        <v>240433</v>
      </c>
      <c r="J14" s="415">
        <v>240433</v>
      </c>
      <c r="K14" s="416">
        <f>I14+J14</f>
        <v>480866</v>
      </c>
    </row>
    <row r="15" spans="1:11" x14ac:dyDescent="0.25">
      <c r="E15" s="384" t="s">
        <v>10</v>
      </c>
      <c r="F15" s="375" t="s">
        <v>11</v>
      </c>
      <c r="G15" s="385"/>
      <c r="H15" s="385"/>
      <c r="I15" s="386"/>
      <c r="J15" s="399"/>
      <c r="K15" s="403"/>
    </row>
    <row r="16" spans="1:11" ht="15.75" thickBot="1" x14ac:dyDescent="0.3">
      <c r="E16" s="314"/>
      <c r="F16" s="318" t="s">
        <v>9</v>
      </c>
      <c r="G16" s="10">
        <v>85</v>
      </c>
      <c r="H16" s="10" t="s">
        <v>14</v>
      </c>
      <c r="I16" s="406">
        <v>614936</v>
      </c>
      <c r="J16" s="400">
        <v>614936</v>
      </c>
      <c r="K16" s="412">
        <f>I16+J16</f>
        <v>1229872</v>
      </c>
    </row>
    <row r="17" spans="2:11" ht="15.75" thickBot="1" x14ac:dyDescent="0.3">
      <c r="E17" s="120">
        <v>3</v>
      </c>
      <c r="F17" s="393" t="s">
        <v>68</v>
      </c>
      <c r="G17" s="371"/>
      <c r="H17" s="371"/>
      <c r="I17" s="407"/>
      <c r="J17" s="398"/>
      <c r="K17" s="404"/>
    </row>
    <row r="18" spans="2:11" ht="15.75" thickBot="1" x14ac:dyDescent="0.3">
      <c r="E18" s="317"/>
      <c r="F18" s="391" t="s">
        <v>9</v>
      </c>
      <c r="G18" s="392">
        <v>67</v>
      </c>
      <c r="H18" s="395" t="s">
        <v>14</v>
      </c>
      <c r="I18" s="408">
        <v>488631</v>
      </c>
      <c r="J18" s="398">
        <v>488631</v>
      </c>
      <c r="K18" s="411">
        <f>I18+J18</f>
        <v>977262</v>
      </c>
    </row>
    <row r="19" spans="2:11" s="323" customFormat="1" ht="15.75" x14ac:dyDescent="0.25">
      <c r="E19" s="326"/>
      <c r="F19" s="327" t="s">
        <v>70</v>
      </c>
      <c r="G19" s="328">
        <f>G16+G18</f>
        <v>152</v>
      </c>
      <c r="H19" s="328"/>
      <c r="I19" s="401">
        <f>I16+I18</f>
        <v>1103567</v>
      </c>
      <c r="J19" s="409">
        <f>J16+J18</f>
        <v>1103567</v>
      </c>
      <c r="K19" s="410">
        <f>K16+K18</f>
        <v>2207134</v>
      </c>
    </row>
    <row r="20" spans="2:11" s="324" customFormat="1" ht="16.5" thickBot="1" x14ac:dyDescent="0.3">
      <c r="B20" s="325"/>
      <c r="C20" s="325"/>
      <c r="D20" s="325"/>
      <c r="E20" s="330"/>
      <c r="F20" s="331" t="s">
        <v>13</v>
      </c>
      <c r="G20" s="332">
        <f>G14+G16+G18</f>
        <v>186</v>
      </c>
      <c r="H20" s="332" t="s">
        <v>14</v>
      </c>
      <c r="I20" s="402">
        <f>I14+I19</f>
        <v>1344000</v>
      </c>
      <c r="J20" s="402">
        <f>J14+J19</f>
        <v>1344000</v>
      </c>
      <c r="K20" s="405">
        <f>K14+K19</f>
        <v>2688000</v>
      </c>
    </row>
    <row r="22" spans="2:11" x14ac:dyDescent="0.25">
      <c r="G22" s="129"/>
    </row>
    <row r="24" spans="2:11" x14ac:dyDescent="0.25">
      <c r="E24"/>
      <c r="F24" s="51" t="s">
        <v>45</v>
      </c>
      <c r="H24" s="419"/>
      <c r="J24" s="419" t="s">
        <v>96</v>
      </c>
    </row>
    <row r="25" spans="2:11" x14ac:dyDescent="0.25">
      <c r="E25"/>
      <c r="F25" s="419" t="s">
        <v>49</v>
      </c>
      <c r="H25" s="419"/>
      <c r="J25" s="419" t="s">
        <v>97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C1" workbookViewId="0">
      <selection activeCell="M8" sqref="M8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423" customWidth="1"/>
    <col min="6" max="6" width="34.7109375" style="423" customWidth="1"/>
    <col min="7" max="7" width="16.85546875" style="423" customWidth="1"/>
    <col min="8" max="8" width="11.5703125" style="424" customWidth="1"/>
    <col min="9" max="9" width="17.85546875" customWidth="1"/>
    <col min="10" max="11" width="14.425781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1" x14ac:dyDescent="0.25">
      <c r="A1" s="61" t="s">
        <v>0</v>
      </c>
      <c r="C1" t="s">
        <v>92</v>
      </c>
      <c r="E1"/>
      <c r="F1" s="1"/>
      <c r="G1" s="1"/>
      <c r="H1" s="72"/>
    </row>
    <row r="2" spans="1:11" ht="15.75" customHeight="1" x14ac:dyDescent="0.25">
      <c r="A2" t="s">
        <v>43</v>
      </c>
      <c r="C2" t="s">
        <v>93</v>
      </c>
      <c r="E2"/>
    </row>
    <row r="3" spans="1:11" ht="16.5" customHeight="1" x14ac:dyDescent="0.25">
      <c r="A3" s="2" t="s">
        <v>44</v>
      </c>
      <c r="C3" t="s">
        <v>94</v>
      </c>
      <c r="E3"/>
    </row>
    <row r="4" spans="1:11" x14ac:dyDescent="0.25">
      <c r="B4" s="3"/>
      <c r="C4" s="3"/>
      <c r="D4" s="3"/>
    </row>
    <row r="6" spans="1:11" x14ac:dyDescent="0.25">
      <c r="B6" s="427" t="s">
        <v>108</v>
      </c>
      <c r="C6" s="427"/>
      <c r="D6" s="427"/>
      <c r="E6" s="427"/>
      <c r="F6" s="427"/>
      <c r="G6" s="427"/>
      <c r="H6" s="427"/>
      <c r="I6" s="427"/>
      <c r="J6" s="427"/>
    </row>
    <row r="7" spans="1:11" x14ac:dyDescent="0.25">
      <c r="D7" s="428" t="s">
        <v>118</v>
      </c>
      <c r="E7" s="428"/>
      <c r="F7" s="428"/>
      <c r="G7" s="428"/>
      <c r="H7" s="428"/>
      <c r="I7" s="428"/>
      <c r="J7" s="428"/>
      <c r="K7" s="428"/>
    </row>
    <row r="8" spans="1:11" x14ac:dyDescent="0.25">
      <c r="B8" s="72"/>
      <c r="C8" s="72"/>
      <c r="D8" s="72"/>
      <c r="E8" s="429" t="s">
        <v>119</v>
      </c>
      <c r="F8" s="429"/>
      <c r="G8" s="429"/>
      <c r="H8" s="429"/>
      <c r="I8" s="429"/>
      <c r="J8" s="429"/>
    </row>
    <row r="9" spans="1:11" x14ac:dyDescent="0.25">
      <c r="H9" s="423"/>
      <c r="I9" s="424"/>
    </row>
    <row r="10" spans="1:11" ht="15.75" thickBot="1" x14ac:dyDescent="0.3">
      <c r="E10" s="4"/>
      <c r="F10" s="5"/>
      <c r="H10" s="423"/>
      <c r="I10" s="424"/>
    </row>
    <row r="11" spans="1:11" ht="45.75" thickBot="1" x14ac:dyDescent="0.3">
      <c r="E11" s="306" t="s">
        <v>2</v>
      </c>
      <c r="F11" s="307" t="s">
        <v>3</v>
      </c>
      <c r="G11" s="308" t="s">
        <v>104</v>
      </c>
      <c r="H11" s="309" t="s">
        <v>89</v>
      </c>
      <c r="I11" s="309" t="s">
        <v>116</v>
      </c>
      <c r="J11" s="413" t="s">
        <v>107</v>
      </c>
      <c r="K11" s="414" t="s">
        <v>117</v>
      </c>
    </row>
    <row r="12" spans="1:11" ht="15.75" thickBot="1" x14ac:dyDescent="0.3">
      <c r="B12" s="3"/>
      <c r="C12" s="3"/>
      <c r="D12" s="3"/>
      <c r="E12" s="376">
        <v>0</v>
      </c>
      <c r="F12" s="377">
        <v>1</v>
      </c>
      <c r="G12" s="358">
        <v>2</v>
      </c>
      <c r="H12" s="359">
        <v>3</v>
      </c>
      <c r="I12" s="378">
        <v>4</v>
      </c>
      <c r="J12" s="396"/>
      <c r="K12" s="379"/>
    </row>
    <row r="13" spans="1:11" ht="15.75" thickBot="1" x14ac:dyDescent="0.3">
      <c r="B13" s="3"/>
      <c r="C13" s="3"/>
      <c r="D13" s="3"/>
      <c r="E13" s="380" t="s">
        <v>4</v>
      </c>
      <c r="F13" s="381" t="s">
        <v>5</v>
      </c>
      <c r="G13" s="382"/>
      <c r="H13" s="382"/>
      <c r="I13" s="383"/>
      <c r="J13" s="397"/>
      <c r="K13" s="394"/>
    </row>
    <row r="14" spans="1:11" s="303" customFormat="1" ht="15.75" thickBot="1" x14ac:dyDescent="0.3">
      <c r="B14" s="12"/>
      <c r="C14" s="12"/>
      <c r="D14" s="12"/>
      <c r="E14" s="387"/>
      <c r="F14" s="388" t="s">
        <v>69</v>
      </c>
      <c r="G14" s="389">
        <v>34</v>
      </c>
      <c r="H14" s="389" t="s">
        <v>14</v>
      </c>
      <c r="I14" s="390">
        <v>480866</v>
      </c>
      <c r="J14" s="415">
        <v>240433</v>
      </c>
      <c r="K14" s="416">
        <f>I14+J14</f>
        <v>721299</v>
      </c>
    </row>
    <row r="15" spans="1:11" x14ac:dyDescent="0.25">
      <c r="E15" s="384" t="s">
        <v>10</v>
      </c>
      <c r="F15" s="375" t="s">
        <v>11</v>
      </c>
      <c r="G15" s="385"/>
      <c r="H15" s="385"/>
      <c r="I15" s="386"/>
      <c r="J15" s="399"/>
      <c r="K15" s="403"/>
    </row>
    <row r="16" spans="1:11" ht="15.75" thickBot="1" x14ac:dyDescent="0.3">
      <c r="E16" s="314"/>
      <c r="F16" s="318" t="s">
        <v>9</v>
      </c>
      <c r="G16" s="10">
        <v>85</v>
      </c>
      <c r="H16" s="10" t="s">
        <v>14</v>
      </c>
      <c r="I16" s="406">
        <v>1229872</v>
      </c>
      <c r="J16" s="400">
        <v>614936</v>
      </c>
      <c r="K16" s="412">
        <f>I16+J16</f>
        <v>1844808</v>
      </c>
    </row>
    <row r="17" spans="2:11" ht="15.75" thickBot="1" x14ac:dyDescent="0.3">
      <c r="E17" s="120">
        <v>3</v>
      </c>
      <c r="F17" s="393" t="s">
        <v>68</v>
      </c>
      <c r="G17" s="371"/>
      <c r="H17" s="371"/>
      <c r="I17" s="407"/>
      <c r="J17" s="398"/>
      <c r="K17" s="404"/>
    </row>
    <row r="18" spans="2:11" ht="15.75" thickBot="1" x14ac:dyDescent="0.3">
      <c r="E18" s="317"/>
      <c r="F18" s="391" t="s">
        <v>9</v>
      </c>
      <c r="G18" s="392">
        <v>67</v>
      </c>
      <c r="H18" s="395" t="s">
        <v>14</v>
      </c>
      <c r="I18" s="408">
        <v>977262</v>
      </c>
      <c r="J18" s="398">
        <v>488631</v>
      </c>
      <c r="K18" s="411">
        <f>I18+J18</f>
        <v>1465893</v>
      </c>
    </row>
    <row r="19" spans="2:11" s="323" customFormat="1" ht="15.75" x14ac:dyDescent="0.25">
      <c r="E19" s="326"/>
      <c r="F19" s="327" t="s">
        <v>70</v>
      </c>
      <c r="G19" s="328">
        <f>G16+G18</f>
        <v>152</v>
      </c>
      <c r="H19" s="328"/>
      <c r="I19" s="401">
        <v>2207134</v>
      </c>
      <c r="J19" s="409">
        <f>J16+J18</f>
        <v>1103567</v>
      </c>
      <c r="K19" s="410">
        <f>K16+K18</f>
        <v>3310701</v>
      </c>
    </row>
    <row r="20" spans="2:11" s="324" customFormat="1" ht="16.5" thickBot="1" x14ac:dyDescent="0.3">
      <c r="B20" s="325"/>
      <c r="C20" s="325"/>
      <c r="D20" s="325"/>
      <c r="E20" s="330"/>
      <c r="F20" s="331" t="s">
        <v>13</v>
      </c>
      <c r="G20" s="332">
        <f>G14+G16+G18</f>
        <v>186</v>
      </c>
      <c r="H20" s="332" t="s">
        <v>14</v>
      </c>
      <c r="I20" s="402">
        <v>2688000</v>
      </c>
      <c r="J20" s="402">
        <f>J14+J19</f>
        <v>1344000</v>
      </c>
      <c r="K20" s="405">
        <f>K14+K19</f>
        <v>4032000</v>
      </c>
    </row>
    <row r="22" spans="2:11" x14ac:dyDescent="0.25">
      <c r="G22" s="129"/>
    </row>
    <row r="24" spans="2:11" x14ac:dyDescent="0.25">
      <c r="E24"/>
      <c r="F24" s="51" t="s">
        <v>45</v>
      </c>
      <c r="H24" s="423"/>
      <c r="J24" s="423" t="s">
        <v>96</v>
      </c>
    </row>
    <row r="25" spans="2:11" x14ac:dyDescent="0.25">
      <c r="E25"/>
      <c r="F25" s="423" t="s">
        <v>49</v>
      </c>
      <c r="H25" s="423"/>
      <c r="J25" s="423" t="s">
        <v>97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5"/>
  <sheetViews>
    <sheetView topLeftCell="C4" workbookViewId="0">
      <selection activeCell="J18" sqref="J18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19" customWidth="1"/>
    <col min="6" max="6" width="34.7109375" style="319" customWidth="1"/>
    <col min="7" max="7" width="16.85546875" style="319" customWidth="1"/>
    <col min="8" max="8" width="11.5703125" style="320" customWidth="1"/>
    <col min="9" max="9" width="17.85546875" customWidth="1"/>
    <col min="10" max="11" width="14.425781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1" x14ac:dyDescent="0.25">
      <c r="A1" s="61" t="s">
        <v>0</v>
      </c>
      <c r="C1" t="s">
        <v>92</v>
      </c>
      <c r="E1"/>
      <c r="F1" s="1"/>
      <c r="G1" s="1"/>
      <c r="H1" s="72"/>
    </row>
    <row r="2" spans="1:11" ht="15.75" customHeight="1" x14ac:dyDescent="0.25">
      <c r="A2" t="s">
        <v>43</v>
      </c>
      <c r="C2" t="s">
        <v>93</v>
      </c>
      <c r="E2"/>
    </row>
    <row r="3" spans="1:11" ht="16.5" customHeight="1" x14ac:dyDescent="0.25">
      <c r="A3" s="2" t="s">
        <v>44</v>
      </c>
      <c r="C3" t="s">
        <v>94</v>
      </c>
      <c r="E3"/>
    </row>
    <row r="4" spans="1:11" x14ac:dyDescent="0.25">
      <c r="B4" s="3"/>
      <c r="C4" s="3"/>
      <c r="D4" s="3"/>
    </row>
    <row r="6" spans="1:11" x14ac:dyDescent="0.25">
      <c r="B6" s="427" t="s">
        <v>108</v>
      </c>
      <c r="C6" s="427"/>
      <c r="D6" s="427"/>
      <c r="E6" s="427"/>
      <c r="F6" s="427"/>
      <c r="G6" s="427"/>
      <c r="H6" s="427"/>
      <c r="I6" s="427"/>
      <c r="J6" s="427"/>
    </row>
    <row r="7" spans="1:11" x14ac:dyDescent="0.25">
      <c r="D7" s="428" t="s">
        <v>126</v>
      </c>
      <c r="E7" s="428"/>
      <c r="F7" s="428"/>
      <c r="G7" s="428"/>
      <c r="H7" s="428"/>
      <c r="I7" s="428"/>
      <c r="J7" s="428"/>
      <c r="K7" s="428"/>
    </row>
    <row r="8" spans="1:11" x14ac:dyDescent="0.25">
      <c r="B8" s="72"/>
      <c r="C8" s="72"/>
      <c r="D8" s="72"/>
      <c r="E8" s="429" t="s">
        <v>127</v>
      </c>
      <c r="F8" s="429"/>
      <c r="G8" s="429"/>
      <c r="H8" s="429"/>
      <c r="I8" s="429"/>
      <c r="J8" s="429"/>
    </row>
    <row r="9" spans="1:11" x14ac:dyDescent="0.25">
      <c r="H9" s="319"/>
      <c r="I9" s="320"/>
    </row>
    <row r="10" spans="1:11" ht="15.75" thickBot="1" x14ac:dyDescent="0.3">
      <c r="E10" s="4"/>
      <c r="F10" s="5"/>
      <c r="H10" s="319"/>
      <c r="I10" s="320"/>
    </row>
    <row r="11" spans="1:11" ht="45.75" thickBot="1" x14ac:dyDescent="0.3">
      <c r="E11" s="306" t="s">
        <v>2</v>
      </c>
      <c r="F11" s="307" t="s">
        <v>3</v>
      </c>
      <c r="G11" s="308" t="s">
        <v>104</v>
      </c>
      <c r="H11" s="309" t="s">
        <v>89</v>
      </c>
      <c r="I11" s="309" t="s">
        <v>128</v>
      </c>
      <c r="J11" s="413" t="s">
        <v>107</v>
      </c>
      <c r="K11" s="414" t="s">
        <v>129</v>
      </c>
    </row>
    <row r="12" spans="1:11" ht="15.75" thickBot="1" x14ac:dyDescent="0.3">
      <c r="B12" s="3"/>
      <c r="C12" s="3"/>
      <c r="D12" s="3"/>
      <c r="E12" s="376">
        <v>0</v>
      </c>
      <c r="F12" s="377">
        <v>1</v>
      </c>
      <c r="G12" s="358">
        <v>2</v>
      </c>
      <c r="H12" s="359">
        <v>3</v>
      </c>
      <c r="I12" s="378">
        <v>4</v>
      </c>
      <c r="J12" s="396">
        <v>5</v>
      </c>
      <c r="K12" s="425" t="s">
        <v>67</v>
      </c>
    </row>
    <row r="13" spans="1:11" ht="15.75" thickBot="1" x14ac:dyDescent="0.3">
      <c r="B13" s="3"/>
      <c r="C13" s="3"/>
      <c r="D13" s="3"/>
      <c r="E13" s="380" t="s">
        <v>4</v>
      </c>
      <c r="F13" s="381" t="s">
        <v>5</v>
      </c>
      <c r="G13" s="382"/>
      <c r="H13" s="382"/>
      <c r="I13" s="383"/>
      <c r="J13" s="397"/>
      <c r="K13" s="394"/>
    </row>
    <row r="14" spans="1:11" s="303" customFormat="1" ht="15.75" thickBot="1" x14ac:dyDescent="0.3">
      <c r="B14" s="12"/>
      <c r="C14" s="12"/>
      <c r="D14" s="12"/>
      <c r="E14" s="387"/>
      <c r="F14" s="388" t="s">
        <v>69</v>
      </c>
      <c r="G14" s="389">
        <v>34</v>
      </c>
      <c r="H14" s="389" t="s">
        <v>14</v>
      </c>
      <c r="I14" s="390">
        <v>721299</v>
      </c>
      <c r="J14" s="415">
        <v>480866</v>
      </c>
      <c r="K14" s="416">
        <f>I14+J14</f>
        <v>1202165</v>
      </c>
    </row>
    <row r="15" spans="1:11" x14ac:dyDescent="0.25">
      <c r="E15" s="384" t="s">
        <v>10</v>
      </c>
      <c r="F15" s="375" t="s">
        <v>11</v>
      </c>
      <c r="G15" s="385"/>
      <c r="H15" s="385"/>
      <c r="I15" s="386"/>
      <c r="J15" s="399"/>
      <c r="K15" s="403"/>
    </row>
    <row r="16" spans="1:11" ht="15.75" thickBot="1" x14ac:dyDescent="0.3">
      <c r="E16" s="314"/>
      <c r="F16" s="318" t="s">
        <v>9</v>
      </c>
      <c r="G16" s="10">
        <v>85</v>
      </c>
      <c r="H16" s="10" t="s">
        <v>14</v>
      </c>
      <c r="I16" s="406">
        <v>1844808</v>
      </c>
      <c r="J16" s="400">
        <v>1229872</v>
      </c>
      <c r="K16" s="412">
        <f>I16+J16</f>
        <v>3074680</v>
      </c>
    </row>
    <row r="17" spans="2:11" ht="15.75" thickBot="1" x14ac:dyDescent="0.3">
      <c r="E17" s="120">
        <v>3</v>
      </c>
      <c r="F17" s="393" t="s">
        <v>68</v>
      </c>
      <c r="G17" s="371"/>
      <c r="H17" s="371"/>
      <c r="I17" s="407"/>
      <c r="J17" s="398"/>
      <c r="K17" s="404"/>
    </row>
    <row r="18" spans="2:11" ht="15.75" thickBot="1" x14ac:dyDescent="0.3">
      <c r="E18" s="317"/>
      <c r="F18" s="391" t="s">
        <v>9</v>
      </c>
      <c r="G18" s="392">
        <v>67</v>
      </c>
      <c r="H18" s="395" t="s">
        <v>14</v>
      </c>
      <c r="I18" s="408">
        <v>1465893</v>
      </c>
      <c r="J18" s="398">
        <v>977262</v>
      </c>
      <c r="K18" s="411">
        <f>I18+J18</f>
        <v>2443155</v>
      </c>
    </row>
    <row r="19" spans="2:11" s="323" customFormat="1" ht="15.75" x14ac:dyDescent="0.25">
      <c r="E19" s="326"/>
      <c r="F19" s="327" t="s">
        <v>70</v>
      </c>
      <c r="G19" s="328">
        <f>G16+G18</f>
        <v>152</v>
      </c>
      <c r="H19" s="328"/>
      <c r="I19" s="401">
        <v>3310701</v>
      </c>
      <c r="J19" s="409">
        <f>J16+J18</f>
        <v>2207134</v>
      </c>
      <c r="K19" s="410">
        <f>K16+K18</f>
        <v>5517835</v>
      </c>
    </row>
    <row r="20" spans="2:11" s="324" customFormat="1" ht="16.5" thickBot="1" x14ac:dyDescent="0.3">
      <c r="B20" s="325"/>
      <c r="C20" s="325"/>
      <c r="D20" s="325"/>
      <c r="E20" s="330"/>
      <c r="F20" s="331" t="s">
        <v>13</v>
      </c>
      <c r="G20" s="332">
        <f>G14+G16+G18</f>
        <v>186</v>
      </c>
      <c r="H20" s="332" t="s">
        <v>14</v>
      </c>
      <c r="I20" s="402">
        <v>4032000</v>
      </c>
      <c r="J20" s="402">
        <f>J14+J19</f>
        <v>2688000</v>
      </c>
      <c r="K20" s="405">
        <f>K14+K19</f>
        <v>6720000</v>
      </c>
    </row>
    <row r="22" spans="2:11" x14ac:dyDescent="0.25">
      <c r="G22" s="129"/>
    </row>
    <row r="24" spans="2:11" x14ac:dyDescent="0.25">
      <c r="E24"/>
      <c r="F24" s="51" t="s">
        <v>45</v>
      </c>
      <c r="H24" s="319"/>
      <c r="J24" s="319" t="s">
        <v>96</v>
      </c>
    </row>
    <row r="25" spans="2:11" x14ac:dyDescent="0.25">
      <c r="E25"/>
      <c r="F25" s="319" t="s">
        <v>49</v>
      </c>
      <c r="H25" s="319"/>
      <c r="J25" s="319" t="s">
        <v>97</v>
      </c>
    </row>
  </sheetData>
  <mergeCells count="3">
    <mergeCell ref="D7:K7"/>
    <mergeCell ref="E8:J8"/>
    <mergeCell ref="B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69"/>
  <sheetViews>
    <sheetView topLeftCell="A33" workbookViewId="0">
      <selection activeCell="M31" sqref="M31"/>
    </sheetView>
  </sheetViews>
  <sheetFormatPr defaultRowHeight="15" x14ac:dyDescent="0.25"/>
  <cols>
    <col min="1" max="1" width="25.42578125" customWidth="1"/>
    <col min="2" max="2" width="12" style="205" customWidth="1"/>
    <col min="3" max="3" width="14" style="1" customWidth="1"/>
    <col min="4" max="4" width="14.5703125" style="1" customWidth="1"/>
    <col min="5" max="5" width="11.5703125" style="1" customWidth="1"/>
    <col min="6" max="6" width="14.7109375" style="1" customWidth="1"/>
    <col min="7" max="7" width="11.42578125" style="141" customWidth="1"/>
    <col min="8" max="8" width="11.5703125" style="141" customWidth="1"/>
    <col min="9" max="9" width="13.140625" style="1" customWidth="1"/>
    <col min="10" max="10" width="14.7109375" style="205" customWidth="1"/>
    <col min="11" max="13" width="11.7109375" bestFit="1" customWidth="1"/>
    <col min="242" max="242" width="21.7109375" customWidth="1"/>
    <col min="243" max="243" width="16.85546875" customWidth="1"/>
    <col min="244" max="244" width="12" customWidth="1"/>
    <col min="245" max="245" width="11.5703125" customWidth="1"/>
    <col min="246" max="246" width="12.140625" customWidth="1"/>
    <col min="247" max="248" width="13" customWidth="1"/>
    <col min="249" max="249" width="11.85546875" customWidth="1"/>
    <col min="250" max="250" width="14.5703125" customWidth="1"/>
    <col min="251" max="251" width="13.7109375" customWidth="1"/>
    <col min="252" max="253" width="11.7109375" bestFit="1" customWidth="1"/>
    <col min="254" max="254" width="9.7109375" bestFit="1" customWidth="1"/>
    <col min="255" max="255" width="11.7109375" bestFit="1" customWidth="1"/>
    <col min="498" max="498" width="21.7109375" customWidth="1"/>
    <col min="499" max="499" width="16.85546875" customWidth="1"/>
    <col min="500" max="500" width="12" customWidth="1"/>
    <col min="501" max="501" width="11.5703125" customWidth="1"/>
    <col min="502" max="502" width="12.140625" customWidth="1"/>
    <col min="503" max="504" width="13" customWidth="1"/>
    <col min="505" max="505" width="11.85546875" customWidth="1"/>
    <col min="506" max="506" width="14.5703125" customWidth="1"/>
    <col min="507" max="507" width="13.7109375" customWidth="1"/>
    <col min="508" max="509" width="11.7109375" bestFit="1" customWidth="1"/>
    <col min="510" max="510" width="9.7109375" bestFit="1" customWidth="1"/>
    <col min="511" max="511" width="11.7109375" bestFit="1" customWidth="1"/>
    <col min="754" max="754" width="21.7109375" customWidth="1"/>
    <col min="755" max="755" width="16.85546875" customWidth="1"/>
    <col min="756" max="756" width="12" customWidth="1"/>
    <col min="757" max="757" width="11.5703125" customWidth="1"/>
    <col min="758" max="758" width="12.140625" customWidth="1"/>
    <col min="759" max="760" width="13" customWidth="1"/>
    <col min="761" max="761" width="11.85546875" customWidth="1"/>
    <col min="762" max="762" width="14.5703125" customWidth="1"/>
    <col min="763" max="763" width="13.7109375" customWidth="1"/>
    <col min="764" max="765" width="11.7109375" bestFit="1" customWidth="1"/>
    <col min="766" max="766" width="9.7109375" bestFit="1" customWidth="1"/>
    <col min="767" max="767" width="11.7109375" bestFit="1" customWidth="1"/>
    <col min="1010" max="1010" width="21.7109375" customWidth="1"/>
    <col min="1011" max="1011" width="16.85546875" customWidth="1"/>
    <col min="1012" max="1012" width="12" customWidth="1"/>
    <col min="1013" max="1013" width="11.5703125" customWidth="1"/>
    <col min="1014" max="1014" width="12.140625" customWidth="1"/>
    <col min="1015" max="1016" width="13" customWidth="1"/>
    <col min="1017" max="1017" width="11.85546875" customWidth="1"/>
    <col min="1018" max="1018" width="14.5703125" customWidth="1"/>
    <col min="1019" max="1019" width="13.7109375" customWidth="1"/>
    <col min="1020" max="1021" width="11.7109375" bestFit="1" customWidth="1"/>
    <col min="1022" max="1022" width="9.7109375" bestFit="1" customWidth="1"/>
    <col min="1023" max="1023" width="11.7109375" bestFit="1" customWidth="1"/>
    <col min="1266" max="1266" width="21.7109375" customWidth="1"/>
    <col min="1267" max="1267" width="16.85546875" customWidth="1"/>
    <col min="1268" max="1268" width="12" customWidth="1"/>
    <col min="1269" max="1269" width="11.5703125" customWidth="1"/>
    <col min="1270" max="1270" width="12.140625" customWidth="1"/>
    <col min="1271" max="1272" width="13" customWidth="1"/>
    <col min="1273" max="1273" width="11.85546875" customWidth="1"/>
    <col min="1274" max="1274" width="14.5703125" customWidth="1"/>
    <col min="1275" max="1275" width="13.7109375" customWidth="1"/>
    <col min="1276" max="1277" width="11.7109375" bestFit="1" customWidth="1"/>
    <col min="1278" max="1278" width="9.7109375" bestFit="1" customWidth="1"/>
    <col min="1279" max="1279" width="11.7109375" bestFit="1" customWidth="1"/>
    <col min="1522" max="1522" width="21.7109375" customWidth="1"/>
    <col min="1523" max="1523" width="16.85546875" customWidth="1"/>
    <col min="1524" max="1524" width="12" customWidth="1"/>
    <col min="1525" max="1525" width="11.5703125" customWidth="1"/>
    <col min="1526" max="1526" width="12.140625" customWidth="1"/>
    <col min="1527" max="1528" width="13" customWidth="1"/>
    <col min="1529" max="1529" width="11.85546875" customWidth="1"/>
    <col min="1530" max="1530" width="14.5703125" customWidth="1"/>
    <col min="1531" max="1531" width="13.7109375" customWidth="1"/>
    <col min="1532" max="1533" width="11.7109375" bestFit="1" customWidth="1"/>
    <col min="1534" max="1534" width="9.7109375" bestFit="1" customWidth="1"/>
    <col min="1535" max="1535" width="11.7109375" bestFit="1" customWidth="1"/>
    <col min="1778" max="1778" width="21.7109375" customWidth="1"/>
    <col min="1779" max="1779" width="16.85546875" customWidth="1"/>
    <col min="1780" max="1780" width="12" customWidth="1"/>
    <col min="1781" max="1781" width="11.5703125" customWidth="1"/>
    <col min="1782" max="1782" width="12.140625" customWidth="1"/>
    <col min="1783" max="1784" width="13" customWidth="1"/>
    <col min="1785" max="1785" width="11.85546875" customWidth="1"/>
    <col min="1786" max="1786" width="14.5703125" customWidth="1"/>
    <col min="1787" max="1787" width="13.7109375" customWidth="1"/>
    <col min="1788" max="1789" width="11.7109375" bestFit="1" customWidth="1"/>
    <col min="1790" max="1790" width="9.7109375" bestFit="1" customWidth="1"/>
    <col min="1791" max="1791" width="11.7109375" bestFit="1" customWidth="1"/>
    <col min="2034" max="2034" width="21.7109375" customWidth="1"/>
    <col min="2035" max="2035" width="16.85546875" customWidth="1"/>
    <col min="2036" max="2036" width="12" customWidth="1"/>
    <col min="2037" max="2037" width="11.5703125" customWidth="1"/>
    <col min="2038" max="2038" width="12.140625" customWidth="1"/>
    <col min="2039" max="2040" width="13" customWidth="1"/>
    <col min="2041" max="2041" width="11.85546875" customWidth="1"/>
    <col min="2042" max="2042" width="14.5703125" customWidth="1"/>
    <col min="2043" max="2043" width="13.7109375" customWidth="1"/>
    <col min="2044" max="2045" width="11.7109375" bestFit="1" customWidth="1"/>
    <col min="2046" max="2046" width="9.7109375" bestFit="1" customWidth="1"/>
    <col min="2047" max="2047" width="11.7109375" bestFit="1" customWidth="1"/>
    <col min="2290" max="2290" width="21.7109375" customWidth="1"/>
    <col min="2291" max="2291" width="16.85546875" customWidth="1"/>
    <col min="2292" max="2292" width="12" customWidth="1"/>
    <col min="2293" max="2293" width="11.5703125" customWidth="1"/>
    <col min="2294" max="2294" width="12.140625" customWidth="1"/>
    <col min="2295" max="2296" width="13" customWidth="1"/>
    <col min="2297" max="2297" width="11.85546875" customWidth="1"/>
    <col min="2298" max="2298" width="14.5703125" customWidth="1"/>
    <col min="2299" max="2299" width="13.7109375" customWidth="1"/>
    <col min="2300" max="2301" width="11.7109375" bestFit="1" customWidth="1"/>
    <col min="2302" max="2302" width="9.7109375" bestFit="1" customWidth="1"/>
    <col min="2303" max="2303" width="11.7109375" bestFit="1" customWidth="1"/>
    <col min="2546" max="2546" width="21.7109375" customWidth="1"/>
    <col min="2547" max="2547" width="16.85546875" customWidth="1"/>
    <col min="2548" max="2548" width="12" customWidth="1"/>
    <col min="2549" max="2549" width="11.5703125" customWidth="1"/>
    <col min="2550" max="2550" width="12.140625" customWidth="1"/>
    <col min="2551" max="2552" width="13" customWidth="1"/>
    <col min="2553" max="2553" width="11.85546875" customWidth="1"/>
    <col min="2554" max="2554" width="14.5703125" customWidth="1"/>
    <col min="2555" max="2555" width="13.7109375" customWidth="1"/>
    <col min="2556" max="2557" width="11.7109375" bestFit="1" customWidth="1"/>
    <col min="2558" max="2558" width="9.7109375" bestFit="1" customWidth="1"/>
    <col min="2559" max="2559" width="11.7109375" bestFit="1" customWidth="1"/>
    <col min="2802" max="2802" width="21.7109375" customWidth="1"/>
    <col min="2803" max="2803" width="16.85546875" customWidth="1"/>
    <col min="2804" max="2804" width="12" customWidth="1"/>
    <col min="2805" max="2805" width="11.5703125" customWidth="1"/>
    <col min="2806" max="2806" width="12.140625" customWidth="1"/>
    <col min="2807" max="2808" width="13" customWidth="1"/>
    <col min="2809" max="2809" width="11.85546875" customWidth="1"/>
    <col min="2810" max="2810" width="14.5703125" customWidth="1"/>
    <col min="2811" max="2811" width="13.7109375" customWidth="1"/>
    <col min="2812" max="2813" width="11.7109375" bestFit="1" customWidth="1"/>
    <col min="2814" max="2814" width="9.7109375" bestFit="1" customWidth="1"/>
    <col min="2815" max="2815" width="11.7109375" bestFit="1" customWidth="1"/>
    <col min="3058" max="3058" width="21.7109375" customWidth="1"/>
    <col min="3059" max="3059" width="16.85546875" customWidth="1"/>
    <col min="3060" max="3060" width="12" customWidth="1"/>
    <col min="3061" max="3061" width="11.5703125" customWidth="1"/>
    <col min="3062" max="3062" width="12.140625" customWidth="1"/>
    <col min="3063" max="3064" width="13" customWidth="1"/>
    <col min="3065" max="3065" width="11.85546875" customWidth="1"/>
    <col min="3066" max="3066" width="14.5703125" customWidth="1"/>
    <col min="3067" max="3067" width="13.7109375" customWidth="1"/>
    <col min="3068" max="3069" width="11.7109375" bestFit="1" customWidth="1"/>
    <col min="3070" max="3070" width="9.7109375" bestFit="1" customWidth="1"/>
    <col min="3071" max="3071" width="11.7109375" bestFit="1" customWidth="1"/>
    <col min="3314" max="3314" width="21.7109375" customWidth="1"/>
    <col min="3315" max="3315" width="16.85546875" customWidth="1"/>
    <col min="3316" max="3316" width="12" customWidth="1"/>
    <col min="3317" max="3317" width="11.5703125" customWidth="1"/>
    <col min="3318" max="3318" width="12.140625" customWidth="1"/>
    <col min="3319" max="3320" width="13" customWidth="1"/>
    <col min="3321" max="3321" width="11.85546875" customWidth="1"/>
    <col min="3322" max="3322" width="14.5703125" customWidth="1"/>
    <col min="3323" max="3323" width="13.7109375" customWidth="1"/>
    <col min="3324" max="3325" width="11.7109375" bestFit="1" customWidth="1"/>
    <col min="3326" max="3326" width="9.7109375" bestFit="1" customWidth="1"/>
    <col min="3327" max="3327" width="11.7109375" bestFit="1" customWidth="1"/>
    <col min="3570" max="3570" width="21.7109375" customWidth="1"/>
    <col min="3571" max="3571" width="16.85546875" customWidth="1"/>
    <col min="3572" max="3572" width="12" customWidth="1"/>
    <col min="3573" max="3573" width="11.5703125" customWidth="1"/>
    <col min="3574" max="3574" width="12.140625" customWidth="1"/>
    <col min="3575" max="3576" width="13" customWidth="1"/>
    <col min="3577" max="3577" width="11.85546875" customWidth="1"/>
    <col min="3578" max="3578" width="14.5703125" customWidth="1"/>
    <col min="3579" max="3579" width="13.7109375" customWidth="1"/>
    <col min="3580" max="3581" width="11.7109375" bestFit="1" customWidth="1"/>
    <col min="3582" max="3582" width="9.7109375" bestFit="1" customWidth="1"/>
    <col min="3583" max="3583" width="11.7109375" bestFit="1" customWidth="1"/>
    <col min="3826" max="3826" width="21.7109375" customWidth="1"/>
    <col min="3827" max="3827" width="16.85546875" customWidth="1"/>
    <col min="3828" max="3828" width="12" customWidth="1"/>
    <col min="3829" max="3829" width="11.5703125" customWidth="1"/>
    <col min="3830" max="3830" width="12.140625" customWidth="1"/>
    <col min="3831" max="3832" width="13" customWidth="1"/>
    <col min="3833" max="3833" width="11.85546875" customWidth="1"/>
    <col min="3834" max="3834" width="14.5703125" customWidth="1"/>
    <col min="3835" max="3835" width="13.7109375" customWidth="1"/>
    <col min="3836" max="3837" width="11.7109375" bestFit="1" customWidth="1"/>
    <col min="3838" max="3838" width="9.7109375" bestFit="1" customWidth="1"/>
    <col min="3839" max="3839" width="11.7109375" bestFit="1" customWidth="1"/>
    <col min="4082" max="4082" width="21.7109375" customWidth="1"/>
    <col min="4083" max="4083" width="16.85546875" customWidth="1"/>
    <col min="4084" max="4084" width="12" customWidth="1"/>
    <col min="4085" max="4085" width="11.5703125" customWidth="1"/>
    <col min="4086" max="4086" width="12.140625" customWidth="1"/>
    <col min="4087" max="4088" width="13" customWidth="1"/>
    <col min="4089" max="4089" width="11.85546875" customWidth="1"/>
    <col min="4090" max="4090" width="14.5703125" customWidth="1"/>
    <col min="4091" max="4091" width="13.7109375" customWidth="1"/>
    <col min="4092" max="4093" width="11.7109375" bestFit="1" customWidth="1"/>
    <col min="4094" max="4094" width="9.7109375" bestFit="1" customWidth="1"/>
    <col min="4095" max="4095" width="11.7109375" bestFit="1" customWidth="1"/>
    <col min="4338" max="4338" width="21.7109375" customWidth="1"/>
    <col min="4339" max="4339" width="16.85546875" customWidth="1"/>
    <col min="4340" max="4340" width="12" customWidth="1"/>
    <col min="4341" max="4341" width="11.5703125" customWidth="1"/>
    <col min="4342" max="4342" width="12.140625" customWidth="1"/>
    <col min="4343" max="4344" width="13" customWidth="1"/>
    <col min="4345" max="4345" width="11.85546875" customWidth="1"/>
    <col min="4346" max="4346" width="14.5703125" customWidth="1"/>
    <col min="4347" max="4347" width="13.7109375" customWidth="1"/>
    <col min="4348" max="4349" width="11.7109375" bestFit="1" customWidth="1"/>
    <col min="4350" max="4350" width="9.7109375" bestFit="1" customWidth="1"/>
    <col min="4351" max="4351" width="11.7109375" bestFit="1" customWidth="1"/>
    <col min="4594" max="4594" width="21.7109375" customWidth="1"/>
    <col min="4595" max="4595" width="16.85546875" customWidth="1"/>
    <col min="4596" max="4596" width="12" customWidth="1"/>
    <col min="4597" max="4597" width="11.5703125" customWidth="1"/>
    <col min="4598" max="4598" width="12.140625" customWidth="1"/>
    <col min="4599" max="4600" width="13" customWidth="1"/>
    <col min="4601" max="4601" width="11.85546875" customWidth="1"/>
    <col min="4602" max="4602" width="14.5703125" customWidth="1"/>
    <col min="4603" max="4603" width="13.7109375" customWidth="1"/>
    <col min="4604" max="4605" width="11.7109375" bestFit="1" customWidth="1"/>
    <col min="4606" max="4606" width="9.7109375" bestFit="1" customWidth="1"/>
    <col min="4607" max="4607" width="11.7109375" bestFit="1" customWidth="1"/>
    <col min="4850" max="4850" width="21.7109375" customWidth="1"/>
    <col min="4851" max="4851" width="16.85546875" customWidth="1"/>
    <col min="4852" max="4852" width="12" customWidth="1"/>
    <col min="4853" max="4853" width="11.5703125" customWidth="1"/>
    <col min="4854" max="4854" width="12.140625" customWidth="1"/>
    <col min="4855" max="4856" width="13" customWidth="1"/>
    <col min="4857" max="4857" width="11.85546875" customWidth="1"/>
    <col min="4858" max="4858" width="14.5703125" customWidth="1"/>
    <col min="4859" max="4859" width="13.7109375" customWidth="1"/>
    <col min="4860" max="4861" width="11.7109375" bestFit="1" customWidth="1"/>
    <col min="4862" max="4862" width="9.7109375" bestFit="1" customWidth="1"/>
    <col min="4863" max="4863" width="11.7109375" bestFit="1" customWidth="1"/>
    <col min="5106" max="5106" width="21.7109375" customWidth="1"/>
    <col min="5107" max="5107" width="16.85546875" customWidth="1"/>
    <col min="5108" max="5108" width="12" customWidth="1"/>
    <col min="5109" max="5109" width="11.5703125" customWidth="1"/>
    <col min="5110" max="5110" width="12.140625" customWidth="1"/>
    <col min="5111" max="5112" width="13" customWidth="1"/>
    <col min="5113" max="5113" width="11.85546875" customWidth="1"/>
    <col min="5114" max="5114" width="14.5703125" customWidth="1"/>
    <col min="5115" max="5115" width="13.7109375" customWidth="1"/>
    <col min="5116" max="5117" width="11.7109375" bestFit="1" customWidth="1"/>
    <col min="5118" max="5118" width="9.7109375" bestFit="1" customWidth="1"/>
    <col min="5119" max="5119" width="11.7109375" bestFit="1" customWidth="1"/>
    <col min="5362" max="5362" width="21.7109375" customWidth="1"/>
    <col min="5363" max="5363" width="16.85546875" customWidth="1"/>
    <col min="5364" max="5364" width="12" customWidth="1"/>
    <col min="5365" max="5365" width="11.5703125" customWidth="1"/>
    <col min="5366" max="5366" width="12.140625" customWidth="1"/>
    <col min="5367" max="5368" width="13" customWidth="1"/>
    <col min="5369" max="5369" width="11.85546875" customWidth="1"/>
    <col min="5370" max="5370" width="14.5703125" customWidth="1"/>
    <col min="5371" max="5371" width="13.7109375" customWidth="1"/>
    <col min="5372" max="5373" width="11.7109375" bestFit="1" customWidth="1"/>
    <col min="5374" max="5374" width="9.7109375" bestFit="1" customWidth="1"/>
    <col min="5375" max="5375" width="11.7109375" bestFit="1" customWidth="1"/>
    <col min="5618" max="5618" width="21.7109375" customWidth="1"/>
    <col min="5619" max="5619" width="16.85546875" customWidth="1"/>
    <col min="5620" max="5620" width="12" customWidth="1"/>
    <col min="5621" max="5621" width="11.5703125" customWidth="1"/>
    <col min="5622" max="5622" width="12.140625" customWidth="1"/>
    <col min="5623" max="5624" width="13" customWidth="1"/>
    <col min="5625" max="5625" width="11.85546875" customWidth="1"/>
    <col min="5626" max="5626" width="14.5703125" customWidth="1"/>
    <col min="5627" max="5627" width="13.7109375" customWidth="1"/>
    <col min="5628" max="5629" width="11.7109375" bestFit="1" customWidth="1"/>
    <col min="5630" max="5630" width="9.7109375" bestFit="1" customWidth="1"/>
    <col min="5631" max="5631" width="11.7109375" bestFit="1" customWidth="1"/>
    <col min="5874" max="5874" width="21.7109375" customWidth="1"/>
    <col min="5875" max="5875" width="16.85546875" customWidth="1"/>
    <col min="5876" max="5876" width="12" customWidth="1"/>
    <col min="5877" max="5877" width="11.5703125" customWidth="1"/>
    <col min="5878" max="5878" width="12.140625" customWidth="1"/>
    <col min="5879" max="5880" width="13" customWidth="1"/>
    <col min="5881" max="5881" width="11.85546875" customWidth="1"/>
    <col min="5882" max="5882" width="14.5703125" customWidth="1"/>
    <col min="5883" max="5883" width="13.7109375" customWidth="1"/>
    <col min="5884" max="5885" width="11.7109375" bestFit="1" customWidth="1"/>
    <col min="5886" max="5886" width="9.7109375" bestFit="1" customWidth="1"/>
    <col min="5887" max="5887" width="11.7109375" bestFit="1" customWidth="1"/>
    <col min="6130" max="6130" width="21.7109375" customWidth="1"/>
    <col min="6131" max="6131" width="16.85546875" customWidth="1"/>
    <col min="6132" max="6132" width="12" customWidth="1"/>
    <col min="6133" max="6133" width="11.5703125" customWidth="1"/>
    <col min="6134" max="6134" width="12.140625" customWidth="1"/>
    <col min="6135" max="6136" width="13" customWidth="1"/>
    <col min="6137" max="6137" width="11.85546875" customWidth="1"/>
    <col min="6138" max="6138" width="14.5703125" customWidth="1"/>
    <col min="6139" max="6139" width="13.7109375" customWidth="1"/>
    <col min="6140" max="6141" width="11.7109375" bestFit="1" customWidth="1"/>
    <col min="6142" max="6142" width="9.7109375" bestFit="1" customWidth="1"/>
    <col min="6143" max="6143" width="11.7109375" bestFit="1" customWidth="1"/>
    <col min="6386" max="6386" width="21.7109375" customWidth="1"/>
    <col min="6387" max="6387" width="16.85546875" customWidth="1"/>
    <col min="6388" max="6388" width="12" customWidth="1"/>
    <col min="6389" max="6389" width="11.5703125" customWidth="1"/>
    <col min="6390" max="6390" width="12.140625" customWidth="1"/>
    <col min="6391" max="6392" width="13" customWidth="1"/>
    <col min="6393" max="6393" width="11.85546875" customWidth="1"/>
    <col min="6394" max="6394" width="14.5703125" customWidth="1"/>
    <col min="6395" max="6395" width="13.7109375" customWidth="1"/>
    <col min="6396" max="6397" width="11.7109375" bestFit="1" customWidth="1"/>
    <col min="6398" max="6398" width="9.7109375" bestFit="1" customWidth="1"/>
    <col min="6399" max="6399" width="11.7109375" bestFit="1" customWidth="1"/>
    <col min="6642" max="6642" width="21.7109375" customWidth="1"/>
    <col min="6643" max="6643" width="16.85546875" customWidth="1"/>
    <col min="6644" max="6644" width="12" customWidth="1"/>
    <col min="6645" max="6645" width="11.5703125" customWidth="1"/>
    <col min="6646" max="6646" width="12.140625" customWidth="1"/>
    <col min="6647" max="6648" width="13" customWidth="1"/>
    <col min="6649" max="6649" width="11.85546875" customWidth="1"/>
    <col min="6650" max="6650" width="14.5703125" customWidth="1"/>
    <col min="6651" max="6651" width="13.7109375" customWidth="1"/>
    <col min="6652" max="6653" width="11.7109375" bestFit="1" customWidth="1"/>
    <col min="6654" max="6654" width="9.7109375" bestFit="1" customWidth="1"/>
    <col min="6655" max="6655" width="11.7109375" bestFit="1" customWidth="1"/>
    <col min="6898" max="6898" width="21.7109375" customWidth="1"/>
    <col min="6899" max="6899" width="16.85546875" customWidth="1"/>
    <col min="6900" max="6900" width="12" customWidth="1"/>
    <col min="6901" max="6901" width="11.5703125" customWidth="1"/>
    <col min="6902" max="6902" width="12.140625" customWidth="1"/>
    <col min="6903" max="6904" width="13" customWidth="1"/>
    <col min="6905" max="6905" width="11.85546875" customWidth="1"/>
    <col min="6906" max="6906" width="14.5703125" customWidth="1"/>
    <col min="6907" max="6907" width="13.7109375" customWidth="1"/>
    <col min="6908" max="6909" width="11.7109375" bestFit="1" customWidth="1"/>
    <col min="6910" max="6910" width="9.7109375" bestFit="1" customWidth="1"/>
    <col min="6911" max="6911" width="11.7109375" bestFit="1" customWidth="1"/>
    <col min="7154" max="7154" width="21.7109375" customWidth="1"/>
    <col min="7155" max="7155" width="16.85546875" customWidth="1"/>
    <col min="7156" max="7156" width="12" customWidth="1"/>
    <col min="7157" max="7157" width="11.5703125" customWidth="1"/>
    <col min="7158" max="7158" width="12.140625" customWidth="1"/>
    <col min="7159" max="7160" width="13" customWidth="1"/>
    <col min="7161" max="7161" width="11.85546875" customWidth="1"/>
    <col min="7162" max="7162" width="14.5703125" customWidth="1"/>
    <col min="7163" max="7163" width="13.7109375" customWidth="1"/>
    <col min="7164" max="7165" width="11.7109375" bestFit="1" customWidth="1"/>
    <col min="7166" max="7166" width="9.7109375" bestFit="1" customWidth="1"/>
    <col min="7167" max="7167" width="11.7109375" bestFit="1" customWidth="1"/>
    <col min="7410" max="7410" width="21.7109375" customWidth="1"/>
    <col min="7411" max="7411" width="16.85546875" customWidth="1"/>
    <col min="7412" max="7412" width="12" customWidth="1"/>
    <col min="7413" max="7413" width="11.5703125" customWidth="1"/>
    <col min="7414" max="7414" width="12.140625" customWidth="1"/>
    <col min="7415" max="7416" width="13" customWidth="1"/>
    <col min="7417" max="7417" width="11.85546875" customWidth="1"/>
    <col min="7418" max="7418" width="14.5703125" customWidth="1"/>
    <col min="7419" max="7419" width="13.7109375" customWidth="1"/>
    <col min="7420" max="7421" width="11.7109375" bestFit="1" customWidth="1"/>
    <col min="7422" max="7422" width="9.7109375" bestFit="1" customWidth="1"/>
    <col min="7423" max="7423" width="11.7109375" bestFit="1" customWidth="1"/>
    <col min="7666" max="7666" width="21.7109375" customWidth="1"/>
    <col min="7667" max="7667" width="16.85546875" customWidth="1"/>
    <col min="7668" max="7668" width="12" customWidth="1"/>
    <col min="7669" max="7669" width="11.5703125" customWidth="1"/>
    <col min="7670" max="7670" width="12.140625" customWidth="1"/>
    <col min="7671" max="7672" width="13" customWidth="1"/>
    <col min="7673" max="7673" width="11.85546875" customWidth="1"/>
    <col min="7674" max="7674" width="14.5703125" customWidth="1"/>
    <col min="7675" max="7675" width="13.7109375" customWidth="1"/>
    <col min="7676" max="7677" width="11.7109375" bestFit="1" customWidth="1"/>
    <col min="7678" max="7678" width="9.7109375" bestFit="1" customWidth="1"/>
    <col min="7679" max="7679" width="11.7109375" bestFit="1" customWidth="1"/>
    <col min="7922" max="7922" width="21.7109375" customWidth="1"/>
    <col min="7923" max="7923" width="16.85546875" customWidth="1"/>
    <col min="7924" max="7924" width="12" customWidth="1"/>
    <col min="7925" max="7925" width="11.5703125" customWidth="1"/>
    <col min="7926" max="7926" width="12.140625" customWidth="1"/>
    <col min="7927" max="7928" width="13" customWidth="1"/>
    <col min="7929" max="7929" width="11.85546875" customWidth="1"/>
    <col min="7930" max="7930" width="14.5703125" customWidth="1"/>
    <col min="7931" max="7931" width="13.7109375" customWidth="1"/>
    <col min="7932" max="7933" width="11.7109375" bestFit="1" customWidth="1"/>
    <col min="7934" max="7934" width="9.7109375" bestFit="1" customWidth="1"/>
    <col min="7935" max="7935" width="11.7109375" bestFit="1" customWidth="1"/>
    <col min="8178" max="8178" width="21.7109375" customWidth="1"/>
    <col min="8179" max="8179" width="16.85546875" customWidth="1"/>
    <col min="8180" max="8180" width="12" customWidth="1"/>
    <col min="8181" max="8181" width="11.5703125" customWidth="1"/>
    <col min="8182" max="8182" width="12.140625" customWidth="1"/>
    <col min="8183" max="8184" width="13" customWidth="1"/>
    <col min="8185" max="8185" width="11.85546875" customWidth="1"/>
    <col min="8186" max="8186" width="14.5703125" customWidth="1"/>
    <col min="8187" max="8187" width="13.7109375" customWidth="1"/>
    <col min="8188" max="8189" width="11.7109375" bestFit="1" customWidth="1"/>
    <col min="8190" max="8190" width="9.7109375" bestFit="1" customWidth="1"/>
    <col min="8191" max="8191" width="11.7109375" bestFit="1" customWidth="1"/>
    <col min="8434" max="8434" width="21.7109375" customWidth="1"/>
    <col min="8435" max="8435" width="16.85546875" customWidth="1"/>
    <col min="8436" max="8436" width="12" customWidth="1"/>
    <col min="8437" max="8437" width="11.5703125" customWidth="1"/>
    <col min="8438" max="8438" width="12.140625" customWidth="1"/>
    <col min="8439" max="8440" width="13" customWidth="1"/>
    <col min="8441" max="8441" width="11.85546875" customWidth="1"/>
    <col min="8442" max="8442" width="14.5703125" customWidth="1"/>
    <col min="8443" max="8443" width="13.7109375" customWidth="1"/>
    <col min="8444" max="8445" width="11.7109375" bestFit="1" customWidth="1"/>
    <col min="8446" max="8446" width="9.7109375" bestFit="1" customWidth="1"/>
    <col min="8447" max="8447" width="11.7109375" bestFit="1" customWidth="1"/>
    <col min="8690" max="8690" width="21.7109375" customWidth="1"/>
    <col min="8691" max="8691" width="16.85546875" customWidth="1"/>
    <col min="8692" max="8692" width="12" customWidth="1"/>
    <col min="8693" max="8693" width="11.5703125" customWidth="1"/>
    <col min="8694" max="8694" width="12.140625" customWidth="1"/>
    <col min="8695" max="8696" width="13" customWidth="1"/>
    <col min="8697" max="8697" width="11.85546875" customWidth="1"/>
    <col min="8698" max="8698" width="14.5703125" customWidth="1"/>
    <col min="8699" max="8699" width="13.7109375" customWidth="1"/>
    <col min="8700" max="8701" width="11.7109375" bestFit="1" customWidth="1"/>
    <col min="8702" max="8702" width="9.7109375" bestFit="1" customWidth="1"/>
    <col min="8703" max="8703" width="11.7109375" bestFit="1" customWidth="1"/>
    <col min="8946" max="8946" width="21.7109375" customWidth="1"/>
    <col min="8947" max="8947" width="16.85546875" customWidth="1"/>
    <col min="8948" max="8948" width="12" customWidth="1"/>
    <col min="8949" max="8949" width="11.5703125" customWidth="1"/>
    <col min="8950" max="8950" width="12.140625" customWidth="1"/>
    <col min="8951" max="8952" width="13" customWidth="1"/>
    <col min="8953" max="8953" width="11.85546875" customWidth="1"/>
    <col min="8954" max="8954" width="14.5703125" customWidth="1"/>
    <col min="8955" max="8955" width="13.7109375" customWidth="1"/>
    <col min="8956" max="8957" width="11.7109375" bestFit="1" customWidth="1"/>
    <col min="8958" max="8958" width="9.7109375" bestFit="1" customWidth="1"/>
    <col min="8959" max="8959" width="11.7109375" bestFit="1" customWidth="1"/>
    <col min="9202" max="9202" width="21.7109375" customWidth="1"/>
    <col min="9203" max="9203" width="16.85546875" customWidth="1"/>
    <col min="9204" max="9204" width="12" customWidth="1"/>
    <col min="9205" max="9205" width="11.5703125" customWidth="1"/>
    <col min="9206" max="9206" width="12.140625" customWidth="1"/>
    <col min="9207" max="9208" width="13" customWidth="1"/>
    <col min="9209" max="9209" width="11.85546875" customWidth="1"/>
    <col min="9210" max="9210" width="14.5703125" customWidth="1"/>
    <col min="9211" max="9211" width="13.7109375" customWidth="1"/>
    <col min="9212" max="9213" width="11.7109375" bestFit="1" customWidth="1"/>
    <col min="9214" max="9214" width="9.7109375" bestFit="1" customWidth="1"/>
    <col min="9215" max="9215" width="11.7109375" bestFit="1" customWidth="1"/>
    <col min="9458" max="9458" width="21.7109375" customWidth="1"/>
    <col min="9459" max="9459" width="16.85546875" customWidth="1"/>
    <col min="9460" max="9460" width="12" customWidth="1"/>
    <col min="9461" max="9461" width="11.5703125" customWidth="1"/>
    <col min="9462" max="9462" width="12.140625" customWidth="1"/>
    <col min="9463" max="9464" width="13" customWidth="1"/>
    <col min="9465" max="9465" width="11.85546875" customWidth="1"/>
    <col min="9466" max="9466" width="14.5703125" customWidth="1"/>
    <col min="9467" max="9467" width="13.7109375" customWidth="1"/>
    <col min="9468" max="9469" width="11.7109375" bestFit="1" customWidth="1"/>
    <col min="9470" max="9470" width="9.7109375" bestFit="1" customWidth="1"/>
    <col min="9471" max="9471" width="11.7109375" bestFit="1" customWidth="1"/>
    <col min="9714" max="9714" width="21.7109375" customWidth="1"/>
    <col min="9715" max="9715" width="16.85546875" customWidth="1"/>
    <col min="9716" max="9716" width="12" customWidth="1"/>
    <col min="9717" max="9717" width="11.5703125" customWidth="1"/>
    <col min="9718" max="9718" width="12.140625" customWidth="1"/>
    <col min="9719" max="9720" width="13" customWidth="1"/>
    <col min="9721" max="9721" width="11.85546875" customWidth="1"/>
    <col min="9722" max="9722" width="14.5703125" customWidth="1"/>
    <col min="9723" max="9723" width="13.7109375" customWidth="1"/>
    <col min="9724" max="9725" width="11.7109375" bestFit="1" customWidth="1"/>
    <col min="9726" max="9726" width="9.7109375" bestFit="1" customWidth="1"/>
    <col min="9727" max="9727" width="11.7109375" bestFit="1" customWidth="1"/>
    <col min="9970" max="9970" width="21.7109375" customWidth="1"/>
    <col min="9971" max="9971" width="16.85546875" customWidth="1"/>
    <col min="9972" max="9972" width="12" customWidth="1"/>
    <col min="9973" max="9973" width="11.5703125" customWidth="1"/>
    <col min="9974" max="9974" width="12.140625" customWidth="1"/>
    <col min="9975" max="9976" width="13" customWidth="1"/>
    <col min="9977" max="9977" width="11.85546875" customWidth="1"/>
    <col min="9978" max="9978" width="14.5703125" customWidth="1"/>
    <col min="9979" max="9979" width="13.7109375" customWidth="1"/>
    <col min="9980" max="9981" width="11.7109375" bestFit="1" customWidth="1"/>
    <col min="9982" max="9982" width="9.7109375" bestFit="1" customWidth="1"/>
    <col min="9983" max="9983" width="11.7109375" bestFit="1" customWidth="1"/>
    <col min="10226" max="10226" width="21.7109375" customWidth="1"/>
    <col min="10227" max="10227" width="16.85546875" customWidth="1"/>
    <col min="10228" max="10228" width="12" customWidth="1"/>
    <col min="10229" max="10229" width="11.5703125" customWidth="1"/>
    <col min="10230" max="10230" width="12.140625" customWidth="1"/>
    <col min="10231" max="10232" width="13" customWidth="1"/>
    <col min="10233" max="10233" width="11.85546875" customWidth="1"/>
    <col min="10234" max="10234" width="14.5703125" customWidth="1"/>
    <col min="10235" max="10235" width="13.7109375" customWidth="1"/>
    <col min="10236" max="10237" width="11.7109375" bestFit="1" customWidth="1"/>
    <col min="10238" max="10238" width="9.7109375" bestFit="1" customWidth="1"/>
    <col min="10239" max="10239" width="11.7109375" bestFit="1" customWidth="1"/>
    <col min="10482" max="10482" width="21.7109375" customWidth="1"/>
    <col min="10483" max="10483" width="16.85546875" customWidth="1"/>
    <col min="10484" max="10484" width="12" customWidth="1"/>
    <col min="10485" max="10485" width="11.5703125" customWidth="1"/>
    <col min="10486" max="10486" width="12.140625" customWidth="1"/>
    <col min="10487" max="10488" width="13" customWidth="1"/>
    <col min="10489" max="10489" width="11.85546875" customWidth="1"/>
    <col min="10490" max="10490" width="14.5703125" customWidth="1"/>
    <col min="10491" max="10491" width="13.7109375" customWidth="1"/>
    <col min="10492" max="10493" width="11.7109375" bestFit="1" customWidth="1"/>
    <col min="10494" max="10494" width="9.7109375" bestFit="1" customWidth="1"/>
    <col min="10495" max="10495" width="11.7109375" bestFit="1" customWidth="1"/>
    <col min="10738" max="10738" width="21.7109375" customWidth="1"/>
    <col min="10739" max="10739" width="16.85546875" customWidth="1"/>
    <col min="10740" max="10740" width="12" customWidth="1"/>
    <col min="10741" max="10741" width="11.5703125" customWidth="1"/>
    <col min="10742" max="10742" width="12.140625" customWidth="1"/>
    <col min="10743" max="10744" width="13" customWidth="1"/>
    <col min="10745" max="10745" width="11.85546875" customWidth="1"/>
    <col min="10746" max="10746" width="14.5703125" customWidth="1"/>
    <col min="10747" max="10747" width="13.7109375" customWidth="1"/>
    <col min="10748" max="10749" width="11.7109375" bestFit="1" customWidth="1"/>
    <col min="10750" max="10750" width="9.7109375" bestFit="1" customWidth="1"/>
    <col min="10751" max="10751" width="11.7109375" bestFit="1" customWidth="1"/>
    <col min="10994" max="10994" width="21.7109375" customWidth="1"/>
    <col min="10995" max="10995" width="16.85546875" customWidth="1"/>
    <col min="10996" max="10996" width="12" customWidth="1"/>
    <col min="10997" max="10997" width="11.5703125" customWidth="1"/>
    <col min="10998" max="10998" width="12.140625" customWidth="1"/>
    <col min="10999" max="11000" width="13" customWidth="1"/>
    <col min="11001" max="11001" width="11.85546875" customWidth="1"/>
    <col min="11002" max="11002" width="14.5703125" customWidth="1"/>
    <col min="11003" max="11003" width="13.7109375" customWidth="1"/>
    <col min="11004" max="11005" width="11.7109375" bestFit="1" customWidth="1"/>
    <col min="11006" max="11006" width="9.7109375" bestFit="1" customWidth="1"/>
    <col min="11007" max="11007" width="11.7109375" bestFit="1" customWidth="1"/>
    <col min="11250" max="11250" width="21.7109375" customWidth="1"/>
    <col min="11251" max="11251" width="16.85546875" customWidth="1"/>
    <col min="11252" max="11252" width="12" customWidth="1"/>
    <col min="11253" max="11253" width="11.5703125" customWidth="1"/>
    <col min="11254" max="11254" width="12.140625" customWidth="1"/>
    <col min="11255" max="11256" width="13" customWidth="1"/>
    <col min="11257" max="11257" width="11.85546875" customWidth="1"/>
    <col min="11258" max="11258" width="14.5703125" customWidth="1"/>
    <col min="11259" max="11259" width="13.7109375" customWidth="1"/>
    <col min="11260" max="11261" width="11.7109375" bestFit="1" customWidth="1"/>
    <col min="11262" max="11262" width="9.7109375" bestFit="1" customWidth="1"/>
    <col min="11263" max="11263" width="11.7109375" bestFit="1" customWidth="1"/>
    <col min="11506" max="11506" width="21.7109375" customWidth="1"/>
    <col min="11507" max="11507" width="16.85546875" customWidth="1"/>
    <col min="11508" max="11508" width="12" customWidth="1"/>
    <col min="11509" max="11509" width="11.5703125" customWidth="1"/>
    <col min="11510" max="11510" width="12.140625" customWidth="1"/>
    <col min="11511" max="11512" width="13" customWidth="1"/>
    <col min="11513" max="11513" width="11.85546875" customWidth="1"/>
    <col min="11514" max="11514" width="14.5703125" customWidth="1"/>
    <col min="11515" max="11515" width="13.7109375" customWidth="1"/>
    <col min="11516" max="11517" width="11.7109375" bestFit="1" customWidth="1"/>
    <col min="11518" max="11518" width="9.7109375" bestFit="1" customWidth="1"/>
    <col min="11519" max="11519" width="11.7109375" bestFit="1" customWidth="1"/>
    <col min="11762" max="11762" width="21.7109375" customWidth="1"/>
    <col min="11763" max="11763" width="16.85546875" customWidth="1"/>
    <col min="11764" max="11764" width="12" customWidth="1"/>
    <col min="11765" max="11765" width="11.5703125" customWidth="1"/>
    <col min="11766" max="11766" width="12.140625" customWidth="1"/>
    <col min="11767" max="11768" width="13" customWidth="1"/>
    <col min="11769" max="11769" width="11.85546875" customWidth="1"/>
    <col min="11770" max="11770" width="14.5703125" customWidth="1"/>
    <col min="11771" max="11771" width="13.7109375" customWidth="1"/>
    <col min="11772" max="11773" width="11.7109375" bestFit="1" customWidth="1"/>
    <col min="11774" max="11774" width="9.7109375" bestFit="1" customWidth="1"/>
    <col min="11775" max="11775" width="11.7109375" bestFit="1" customWidth="1"/>
    <col min="12018" max="12018" width="21.7109375" customWidth="1"/>
    <col min="12019" max="12019" width="16.85546875" customWidth="1"/>
    <col min="12020" max="12020" width="12" customWidth="1"/>
    <col min="12021" max="12021" width="11.5703125" customWidth="1"/>
    <col min="12022" max="12022" width="12.140625" customWidth="1"/>
    <col min="12023" max="12024" width="13" customWidth="1"/>
    <col min="12025" max="12025" width="11.85546875" customWidth="1"/>
    <col min="12026" max="12026" width="14.5703125" customWidth="1"/>
    <col min="12027" max="12027" width="13.7109375" customWidth="1"/>
    <col min="12028" max="12029" width="11.7109375" bestFit="1" customWidth="1"/>
    <col min="12030" max="12030" width="9.7109375" bestFit="1" customWidth="1"/>
    <col min="12031" max="12031" width="11.7109375" bestFit="1" customWidth="1"/>
    <col min="12274" max="12274" width="21.7109375" customWidth="1"/>
    <col min="12275" max="12275" width="16.85546875" customWidth="1"/>
    <col min="12276" max="12276" width="12" customWidth="1"/>
    <col min="12277" max="12277" width="11.5703125" customWidth="1"/>
    <col min="12278" max="12278" width="12.140625" customWidth="1"/>
    <col min="12279" max="12280" width="13" customWidth="1"/>
    <col min="12281" max="12281" width="11.85546875" customWidth="1"/>
    <col min="12282" max="12282" width="14.5703125" customWidth="1"/>
    <col min="12283" max="12283" width="13.7109375" customWidth="1"/>
    <col min="12284" max="12285" width="11.7109375" bestFit="1" customWidth="1"/>
    <col min="12286" max="12286" width="9.7109375" bestFit="1" customWidth="1"/>
    <col min="12287" max="12287" width="11.7109375" bestFit="1" customWidth="1"/>
    <col min="12530" max="12530" width="21.7109375" customWidth="1"/>
    <col min="12531" max="12531" width="16.85546875" customWidth="1"/>
    <col min="12532" max="12532" width="12" customWidth="1"/>
    <col min="12533" max="12533" width="11.5703125" customWidth="1"/>
    <col min="12534" max="12534" width="12.140625" customWidth="1"/>
    <col min="12535" max="12536" width="13" customWidth="1"/>
    <col min="12537" max="12537" width="11.85546875" customWidth="1"/>
    <col min="12538" max="12538" width="14.5703125" customWidth="1"/>
    <col min="12539" max="12539" width="13.7109375" customWidth="1"/>
    <col min="12540" max="12541" width="11.7109375" bestFit="1" customWidth="1"/>
    <col min="12542" max="12542" width="9.7109375" bestFit="1" customWidth="1"/>
    <col min="12543" max="12543" width="11.7109375" bestFit="1" customWidth="1"/>
    <col min="12786" max="12786" width="21.7109375" customWidth="1"/>
    <col min="12787" max="12787" width="16.85546875" customWidth="1"/>
    <col min="12788" max="12788" width="12" customWidth="1"/>
    <col min="12789" max="12789" width="11.5703125" customWidth="1"/>
    <col min="12790" max="12790" width="12.140625" customWidth="1"/>
    <col min="12791" max="12792" width="13" customWidth="1"/>
    <col min="12793" max="12793" width="11.85546875" customWidth="1"/>
    <col min="12794" max="12794" width="14.5703125" customWidth="1"/>
    <col min="12795" max="12795" width="13.7109375" customWidth="1"/>
    <col min="12796" max="12797" width="11.7109375" bestFit="1" customWidth="1"/>
    <col min="12798" max="12798" width="9.7109375" bestFit="1" customWidth="1"/>
    <col min="12799" max="12799" width="11.7109375" bestFit="1" customWidth="1"/>
    <col min="13042" max="13042" width="21.7109375" customWidth="1"/>
    <col min="13043" max="13043" width="16.85546875" customWidth="1"/>
    <col min="13044" max="13044" width="12" customWidth="1"/>
    <col min="13045" max="13045" width="11.5703125" customWidth="1"/>
    <col min="13046" max="13046" width="12.140625" customWidth="1"/>
    <col min="13047" max="13048" width="13" customWidth="1"/>
    <col min="13049" max="13049" width="11.85546875" customWidth="1"/>
    <col min="13050" max="13050" width="14.5703125" customWidth="1"/>
    <col min="13051" max="13051" width="13.7109375" customWidth="1"/>
    <col min="13052" max="13053" width="11.7109375" bestFit="1" customWidth="1"/>
    <col min="13054" max="13054" width="9.7109375" bestFit="1" customWidth="1"/>
    <col min="13055" max="13055" width="11.7109375" bestFit="1" customWidth="1"/>
    <col min="13298" max="13298" width="21.7109375" customWidth="1"/>
    <col min="13299" max="13299" width="16.85546875" customWidth="1"/>
    <col min="13300" max="13300" width="12" customWidth="1"/>
    <col min="13301" max="13301" width="11.5703125" customWidth="1"/>
    <col min="13302" max="13302" width="12.140625" customWidth="1"/>
    <col min="13303" max="13304" width="13" customWidth="1"/>
    <col min="13305" max="13305" width="11.85546875" customWidth="1"/>
    <col min="13306" max="13306" width="14.5703125" customWidth="1"/>
    <col min="13307" max="13307" width="13.7109375" customWidth="1"/>
    <col min="13308" max="13309" width="11.7109375" bestFit="1" customWidth="1"/>
    <col min="13310" max="13310" width="9.7109375" bestFit="1" customWidth="1"/>
    <col min="13311" max="13311" width="11.7109375" bestFit="1" customWidth="1"/>
    <col min="13554" max="13554" width="21.7109375" customWidth="1"/>
    <col min="13555" max="13555" width="16.85546875" customWidth="1"/>
    <col min="13556" max="13556" width="12" customWidth="1"/>
    <col min="13557" max="13557" width="11.5703125" customWidth="1"/>
    <col min="13558" max="13558" width="12.140625" customWidth="1"/>
    <col min="13559" max="13560" width="13" customWidth="1"/>
    <col min="13561" max="13561" width="11.85546875" customWidth="1"/>
    <col min="13562" max="13562" width="14.5703125" customWidth="1"/>
    <col min="13563" max="13563" width="13.7109375" customWidth="1"/>
    <col min="13564" max="13565" width="11.7109375" bestFit="1" customWidth="1"/>
    <col min="13566" max="13566" width="9.7109375" bestFit="1" customWidth="1"/>
    <col min="13567" max="13567" width="11.7109375" bestFit="1" customWidth="1"/>
    <col min="13810" max="13810" width="21.7109375" customWidth="1"/>
    <col min="13811" max="13811" width="16.85546875" customWidth="1"/>
    <col min="13812" max="13812" width="12" customWidth="1"/>
    <col min="13813" max="13813" width="11.5703125" customWidth="1"/>
    <col min="13814" max="13814" width="12.140625" customWidth="1"/>
    <col min="13815" max="13816" width="13" customWidth="1"/>
    <col min="13817" max="13817" width="11.85546875" customWidth="1"/>
    <col min="13818" max="13818" width="14.5703125" customWidth="1"/>
    <col min="13819" max="13819" width="13.7109375" customWidth="1"/>
    <col min="13820" max="13821" width="11.7109375" bestFit="1" customWidth="1"/>
    <col min="13822" max="13822" width="9.7109375" bestFit="1" customWidth="1"/>
    <col min="13823" max="13823" width="11.7109375" bestFit="1" customWidth="1"/>
    <col min="14066" max="14066" width="21.7109375" customWidth="1"/>
    <col min="14067" max="14067" width="16.85546875" customWidth="1"/>
    <col min="14068" max="14068" width="12" customWidth="1"/>
    <col min="14069" max="14069" width="11.5703125" customWidth="1"/>
    <col min="14070" max="14070" width="12.140625" customWidth="1"/>
    <col min="14071" max="14072" width="13" customWidth="1"/>
    <col min="14073" max="14073" width="11.85546875" customWidth="1"/>
    <col min="14074" max="14074" width="14.5703125" customWidth="1"/>
    <col min="14075" max="14075" width="13.7109375" customWidth="1"/>
    <col min="14076" max="14077" width="11.7109375" bestFit="1" customWidth="1"/>
    <col min="14078" max="14078" width="9.7109375" bestFit="1" customWidth="1"/>
    <col min="14079" max="14079" width="11.7109375" bestFit="1" customWidth="1"/>
    <col min="14322" max="14322" width="21.7109375" customWidth="1"/>
    <col min="14323" max="14323" width="16.85546875" customWidth="1"/>
    <col min="14324" max="14324" width="12" customWidth="1"/>
    <col min="14325" max="14325" width="11.5703125" customWidth="1"/>
    <col min="14326" max="14326" width="12.140625" customWidth="1"/>
    <col min="14327" max="14328" width="13" customWidth="1"/>
    <col min="14329" max="14329" width="11.85546875" customWidth="1"/>
    <col min="14330" max="14330" width="14.5703125" customWidth="1"/>
    <col min="14331" max="14331" width="13.7109375" customWidth="1"/>
    <col min="14332" max="14333" width="11.7109375" bestFit="1" customWidth="1"/>
    <col min="14334" max="14334" width="9.7109375" bestFit="1" customWidth="1"/>
    <col min="14335" max="14335" width="11.7109375" bestFit="1" customWidth="1"/>
    <col min="14578" max="14578" width="21.7109375" customWidth="1"/>
    <col min="14579" max="14579" width="16.85546875" customWidth="1"/>
    <col min="14580" max="14580" width="12" customWidth="1"/>
    <col min="14581" max="14581" width="11.5703125" customWidth="1"/>
    <col min="14582" max="14582" width="12.140625" customWidth="1"/>
    <col min="14583" max="14584" width="13" customWidth="1"/>
    <col min="14585" max="14585" width="11.85546875" customWidth="1"/>
    <col min="14586" max="14586" width="14.5703125" customWidth="1"/>
    <col min="14587" max="14587" width="13.7109375" customWidth="1"/>
    <col min="14588" max="14589" width="11.7109375" bestFit="1" customWidth="1"/>
    <col min="14590" max="14590" width="9.7109375" bestFit="1" customWidth="1"/>
    <col min="14591" max="14591" width="11.7109375" bestFit="1" customWidth="1"/>
    <col min="14834" max="14834" width="21.7109375" customWidth="1"/>
    <col min="14835" max="14835" width="16.85546875" customWidth="1"/>
    <col min="14836" max="14836" width="12" customWidth="1"/>
    <col min="14837" max="14837" width="11.5703125" customWidth="1"/>
    <col min="14838" max="14838" width="12.140625" customWidth="1"/>
    <col min="14839" max="14840" width="13" customWidth="1"/>
    <col min="14841" max="14841" width="11.85546875" customWidth="1"/>
    <col min="14842" max="14842" width="14.5703125" customWidth="1"/>
    <col min="14843" max="14843" width="13.7109375" customWidth="1"/>
    <col min="14844" max="14845" width="11.7109375" bestFit="1" customWidth="1"/>
    <col min="14846" max="14846" width="9.7109375" bestFit="1" customWidth="1"/>
    <col min="14847" max="14847" width="11.7109375" bestFit="1" customWidth="1"/>
    <col min="15090" max="15090" width="21.7109375" customWidth="1"/>
    <col min="15091" max="15091" width="16.85546875" customWidth="1"/>
    <col min="15092" max="15092" width="12" customWidth="1"/>
    <col min="15093" max="15093" width="11.5703125" customWidth="1"/>
    <col min="15094" max="15094" width="12.140625" customWidth="1"/>
    <col min="15095" max="15096" width="13" customWidth="1"/>
    <col min="15097" max="15097" width="11.85546875" customWidth="1"/>
    <col min="15098" max="15098" width="14.5703125" customWidth="1"/>
    <col min="15099" max="15099" width="13.7109375" customWidth="1"/>
    <col min="15100" max="15101" width="11.7109375" bestFit="1" customWidth="1"/>
    <col min="15102" max="15102" width="9.7109375" bestFit="1" customWidth="1"/>
    <col min="15103" max="15103" width="11.7109375" bestFit="1" customWidth="1"/>
    <col min="15346" max="15346" width="21.7109375" customWidth="1"/>
    <col min="15347" max="15347" width="16.85546875" customWidth="1"/>
    <col min="15348" max="15348" width="12" customWidth="1"/>
    <col min="15349" max="15349" width="11.5703125" customWidth="1"/>
    <col min="15350" max="15350" width="12.140625" customWidth="1"/>
    <col min="15351" max="15352" width="13" customWidth="1"/>
    <col min="15353" max="15353" width="11.85546875" customWidth="1"/>
    <col min="15354" max="15354" width="14.5703125" customWidth="1"/>
    <col min="15355" max="15355" width="13.7109375" customWidth="1"/>
    <col min="15356" max="15357" width="11.7109375" bestFit="1" customWidth="1"/>
    <col min="15358" max="15358" width="9.7109375" bestFit="1" customWidth="1"/>
    <col min="15359" max="15359" width="11.7109375" bestFit="1" customWidth="1"/>
    <col min="15602" max="15602" width="21.7109375" customWidth="1"/>
    <col min="15603" max="15603" width="16.85546875" customWidth="1"/>
    <col min="15604" max="15604" width="12" customWidth="1"/>
    <col min="15605" max="15605" width="11.5703125" customWidth="1"/>
    <col min="15606" max="15606" width="12.140625" customWidth="1"/>
    <col min="15607" max="15608" width="13" customWidth="1"/>
    <col min="15609" max="15609" width="11.85546875" customWidth="1"/>
    <col min="15610" max="15610" width="14.5703125" customWidth="1"/>
    <col min="15611" max="15611" width="13.7109375" customWidth="1"/>
    <col min="15612" max="15613" width="11.7109375" bestFit="1" customWidth="1"/>
    <col min="15614" max="15614" width="9.7109375" bestFit="1" customWidth="1"/>
    <col min="15615" max="15615" width="11.7109375" bestFit="1" customWidth="1"/>
    <col min="15858" max="15858" width="21.7109375" customWidth="1"/>
    <col min="15859" max="15859" width="16.85546875" customWidth="1"/>
    <col min="15860" max="15860" width="12" customWidth="1"/>
    <col min="15861" max="15861" width="11.5703125" customWidth="1"/>
    <col min="15862" max="15862" width="12.140625" customWidth="1"/>
    <col min="15863" max="15864" width="13" customWidth="1"/>
    <col min="15865" max="15865" width="11.85546875" customWidth="1"/>
    <col min="15866" max="15866" width="14.5703125" customWidth="1"/>
    <col min="15867" max="15867" width="13.7109375" customWidth="1"/>
    <col min="15868" max="15869" width="11.7109375" bestFit="1" customWidth="1"/>
    <col min="15870" max="15870" width="9.7109375" bestFit="1" customWidth="1"/>
    <col min="15871" max="15871" width="11.7109375" bestFit="1" customWidth="1"/>
    <col min="16114" max="16114" width="21.7109375" customWidth="1"/>
    <col min="16115" max="16115" width="16.85546875" customWidth="1"/>
    <col min="16116" max="16116" width="12" customWidth="1"/>
    <col min="16117" max="16117" width="11.5703125" customWidth="1"/>
    <col min="16118" max="16118" width="12.140625" customWidth="1"/>
    <col min="16119" max="16120" width="13" customWidth="1"/>
    <col min="16121" max="16121" width="11.85546875" customWidth="1"/>
    <col min="16122" max="16122" width="14.5703125" customWidth="1"/>
    <col min="16123" max="16123" width="13.7109375" customWidth="1"/>
    <col min="16124" max="16125" width="11.7109375" bestFit="1" customWidth="1"/>
    <col min="16126" max="16126" width="9.7109375" bestFit="1" customWidth="1"/>
    <col min="16127" max="16127" width="11.7109375" bestFit="1" customWidth="1"/>
  </cols>
  <sheetData>
    <row r="1" spans="1:12" ht="15.75" x14ac:dyDescent="0.25">
      <c r="A1" s="82" t="s">
        <v>18</v>
      </c>
      <c r="D1" s="139"/>
      <c r="E1" s="139"/>
      <c r="F1" s="139"/>
      <c r="G1" s="132"/>
      <c r="H1" s="132"/>
    </row>
    <row r="2" spans="1:12" ht="15.75" x14ac:dyDescent="0.25">
      <c r="D2" s="180" t="s">
        <v>63</v>
      </c>
      <c r="E2" s="180"/>
      <c r="F2" s="142"/>
      <c r="G2" s="1"/>
      <c r="H2" s="142"/>
    </row>
    <row r="3" spans="1:12" x14ac:dyDescent="0.25">
      <c r="D3" s="59"/>
      <c r="E3" s="59"/>
      <c r="F3" s="59"/>
      <c r="G3" s="130"/>
      <c r="H3" s="130"/>
      <c r="I3" s="59"/>
      <c r="J3" s="206"/>
    </row>
    <row r="4" spans="1:12" x14ac:dyDescent="0.25">
      <c r="B4" s="431" t="s">
        <v>131</v>
      </c>
      <c r="C4" s="431"/>
      <c r="D4" s="431"/>
      <c r="E4" s="431"/>
      <c r="F4" s="431"/>
      <c r="G4" s="431"/>
      <c r="H4" s="431"/>
      <c r="I4" s="139"/>
      <c r="J4" s="20"/>
    </row>
    <row r="5" spans="1:12" x14ac:dyDescent="0.25">
      <c r="B5" s="206"/>
      <c r="C5" s="206" t="s">
        <v>17</v>
      </c>
      <c r="D5" s="59"/>
      <c r="E5" s="206" t="s">
        <v>19</v>
      </c>
      <c r="F5" s="59"/>
      <c r="G5" s="206" t="s">
        <v>41</v>
      </c>
      <c r="H5" s="59"/>
      <c r="I5" s="66" t="s">
        <v>20</v>
      </c>
      <c r="J5" s="66"/>
    </row>
    <row r="6" spans="1:12" s="12" customFormat="1" x14ac:dyDescent="0.25">
      <c r="A6" s="280">
        <v>44197</v>
      </c>
      <c r="B6" s="206"/>
      <c r="C6" s="208">
        <v>554268</v>
      </c>
      <c r="D6" s="209"/>
      <c r="E6" s="209">
        <v>19328</v>
      </c>
      <c r="F6" s="209"/>
      <c r="G6" s="209">
        <v>41340</v>
      </c>
      <c r="H6" s="210"/>
      <c r="I6" s="143">
        <f>C6+E6+G6</f>
        <v>614936</v>
      </c>
      <c r="J6" s="65"/>
    </row>
    <row r="7" spans="1:12" s="12" customFormat="1" x14ac:dyDescent="0.25">
      <c r="A7" s="280">
        <v>44228</v>
      </c>
      <c r="B7" s="206"/>
      <c r="C7" s="208">
        <v>554268</v>
      </c>
      <c r="D7" s="209"/>
      <c r="E7" s="209">
        <v>19328</v>
      </c>
      <c r="F7" s="209"/>
      <c r="G7" s="209">
        <v>41340</v>
      </c>
      <c r="H7" s="210"/>
      <c r="I7" s="143">
        <f>C7+E7+G7</f>
        <v>614936</v>
      </c>
      <c r="J7" s="65"/>
    </row>
    <row r="8" spans="1:12" x14ac:dyDescent="0.25">
      <c r="A8" s="280">
        <v>44256</v>
      </c>
      <c r="B8" s="206"/>
      <c r="C8" s="211">
        <v>554268</v>
      </c>
      <c r="D8" s="211"/>
      <c r="E8" s="211">
        <v>19328</v>
      </c>
      <c r="F8" s="211"/>
      <c r="G8" s="211">
        <v>41340</v>
      </c>
      <c r="H8" s="211"/>
      <c r="I8" s="143">
        <f>C8+E8+G8</f>
        <v>614936</v>
      </c>
      <c r="J8" s="65"/>
      <c r="L8" s="9"/>
    </row>
    <row r="9" spans="1:12" s="12" customFormat="1" x14ac:dyDescent="0.25">
      <c r="A9" s="280" t="s">
        <v>132</v>
      </c>
      <c r="B9" s="426"/>
      <c r="C9" s="144">
        <f>SUM(C6:C8)</f>
        <v>1662804</v>
      </c>
      <c r="D9" s="144"/>
      <c r="E9" s="144">
        <f>SUM(E6:E8)</f>
        <v>57984</v>
      </c>
      <c r="F9" s="144"/>
      <c r="G9" s="144">
        <f>SUM(G6:G8)</f>
        <v>124020</v>
      </c>
      <c r="H9" s="144"/>
      <c r="I9" s="143">
        <f>C9+E9+G9</f>
        <v>1844808</v>
      </c>
      <c r="J9" s="65"/>
      <c r="L9" s="11"/>
    </row>
    <row r="10" spans="1:12" x14ac:dyDescent="0.25">
      <c r="A10" s="280" t="s">
        <v>130</v>
      </c>
      <c r="B10" s="206"/>
      <c r="C10" s="301">
        <v>1108536</v>
      </c>
      <c r="D10" s="301"/>
      <c r="E10" s="301">
        <v>38656</v>
      </c>
      <c r="F10" s="301"/>
      <c r="G10" s="301">
        <v>82680</v>
      </c>
      <c r="H10" s="144"/>
      <c r="I10" s="143">
        <f>C10+E10+G10</f>
        <v>1229872</v>
      </c>
      <c r="J10" s="65"/>
      <c r="L10" s="9"/>
    </row>
    <row r="11" spans="1:12" x14ac:dyDescent="0.25">
      <c r="A11" s="12" t="s">
        <v>20</v>
      </c>
      <c r="B11" s="277"/>
      <c r="C11" s="144">
        <f>C9+C10</f>
        <v>2771340</v>
      </c>
      <c r="D11" s="144"/>
      <c r="E11" s="144">
        <f>E9+E10</f>
        <v>96640</v>
      </c>
      <c r="F11" s="144"/>
      <c r="G11" s="144">
        <f>G9+G10</f>
        <v>206700</v>
      </c>
      <c r="H11" s="144"/>
      <c r="I11" s="143">
        <f>I9+I10</f>
        <v>3074680</v>
      </c>
      <c r="J11" s="65"/>
      <c r="L11" s="9"/>
    </row>
    <row r="12" spans="1:12" x14ac:dyDescent="0.25">
      <c r="A12" s="12" t="s">
        <v>71</v>
      </c>
      <c r="B12" s="279"/>
      <c r="C12" s="144">
        <v>0</v>
      </c>
      <c r="D12" s="144"/>
      <c r="E12" s="144">
        <v>0</v>
      </c>
      <c r="F12" s="144"/>
      <c r="G12" s="144">
        <v>0</v>
      </c>
      <c r="H12" s="144"/>
      <c r="I12" s="143">
        <f>C12+E12+G12</f>
        <v>0</v>
      </c>
      <c r="J12" s="65"/>
      <c r="L12" s="9"/>
    </row>
    <row r="13" spans="1:12" ht="15.75" x14ac:dyDescent="0.25">
      <c r="A13" s="335" t="s">
        <v>20</v>
      </c>
      <c r="B13" s="277"/>
      <c r="C13" s="144">
        <f>C11+C12</f>
        <v>2771340</v>
      </c>
      <c r="D13" s="144"/>
      <c r="E13" s="144">
        <f t="shared" ref="E13:G13" si="0">E11+E12</f>
        <v>96640</v>
      </c>
      <c r="F13" s="144"/>
      <c r="G13" s="144">
        <f t="shared" si="0"/>
        <v>206700</v>
      </c>
      <c r="H13" s="144"/>
      <c r="I13" s="143">
        <f>I11+I12</f>
        <v>3074680</v>
      </c>
      <c r="J13" s="65"/>
      <c r="L13" s="9"/>
    </row>
    <row r="14" spans="1:12" x14ac:dyDescent="0.25">
      <c r="A14" s="232" t="s">
        <v>74</v>
      </c>
      <c r="B14" s="281"/>
      <c r="C14" s="144">
        <v>0</v>
      </c>
      <c r="D14" s="144"/>
      <c r="E14" s="144">
        <v>0</v>
      </c>
      <c r="F14" s="144"/>
      <c r="G14" s="144">
        <v>0</v>
      </c>
      <c r="H14" s="144"/>
      <c r="I14" s="143">
        <f>C14+E14+G14</f>
        <v>0</v>
      </c>
      <c r="J14" s="65"/>
      <c r="L14" s="9"/>
    </row>
    <row r="15" spans="1:12" x14ac:dyDescent="0.25">
      <c r="A15" s="232" t="s">
        <v>20</v>
      </c>
      <c r="B15" s="281"/>
      <c r="C15" s="144">
        <f>C13+C14</f>
        <v>2771340</v>
      </c>
      <c r="D15" s="144"/>
      <c r="E15" s="144">
        <f>E13+E14</f>
        <v>96640</v>
      </c>
      <c r="F15" s="144"/>
      <c r="G15" s="144">
        <f>G13+G14</f>
        <v>206700</v>
      </c>
      <c r="H15" s="144"/>
      <c r="I15" s="143">
        <f>I13+I14</f>
        <v>3074680</v>
      </c>
      <c r="J15" s="65"/>
      <c r="L15" s="9"/>
    </row>
    <row r="16" spans="1:12" x14ac:dyDescent="0.25">
      <c r="A16" s="232" t="s">
        <v>78</v>
      </c>
      <c r="B16" s="337"/>
      <c r="C16" s="144">
        <v>0</v>
      </c>
      <c r="D16" s="144"/>
      <c r="E16" s="144">
        <v>0</v>
      </c>
      <c r="F16" s="144"/>
      <c r="G16" s="144">
        <v>0</v>
      </c>
      <c r="H16" s="144"/>
      <c r="I16" s="143">
        <f>C16+E16+G16</f>
        <v>0</v>
      </c>
      <c r="J16" s="65"/>
      <c r="L16" s="9"/>
    </row>
    <row r="17" spans="1:12" x14ac:dyDescent="0.25">
      <c r="A17" s="232" t="s">
        <v>54</v>
      </c>
      <c r="B17" s="337"/>
      <c r="C17" s="144">
        <f>C15+C16</f>
        <v>2771340</v>
      </c>
      <c r="D17" s="144"/>
      <c r="E17" s="144">
        <f>E15+E16</f>
        <v>96640</v>
      </c>
      <c r="F17" s="144"/>
      <c r="G17" s="144">
        <f>G15+G16</f>
        <v>206700</v>
      </c>
      <c r="H17" s="144"/>
      <c r="I17" s="143">
        <f>C17+E17+G17</f>
        <v>3074680</v>
      </c>
      <c r="J17" s="65"/>
      <c r="L17" s="9"/>
    </row>
    <row r="18" spans="1:12" x14ac:dyDescent="0.25">
      <c r="A18" s="232" t="s">
        <v>79</v>
      </c>
      <c r="B18" s="337"/>
      <c r="C18" s="144">
        <v>0</v>
      </c>
      <c r="D18" s="144"/>
      <c r="E18" s="144">
        <v>0</v>
      </c>
      <c r="F18" s="144"/>
      <c r="G18" s="144">
        <v>0</v>
      </c>
      <c r="H18" s="144"/>
      <c r="I18" s="143">
        <f>C18+E18+G18</f>
        <v>0</v>
      </c>
      <c r="J18" s="65"/>
      <c r="L18" s="9"/>
    </row>
    <row r="19" spans="1:12" x14ac:dyDescent="0.25">
      <c r="A19" s="232" t="s">
        <v>20</v>
      </c>
      <c r="B19" s="337"/>
      <c r="C19" s="144">
        <f>C17+C18</f>
        <v>2771340</v>
      </c>
      <c r="D19" s="144"/>
      <c r="E19" s="144">
        <f>E17+E18</f>
        <v>96640</v>
      </c>
      <c r="F19" s="144"/>
      <c r="G19" s="144">
        <f>G17+G18</f>
        <v>206700</v>
      </c>
      <c r="H19" s="144"/>
      <c r="I19" s="143">
        <f>I17+I18</f>
        <v>3074680</v>
      </c>
      <c r="J19" s="65"/>
      <c r="L19" s="9"/>
    </row>
    <row r="20" spans="1:12" x14ac:dyDescent="0.25">
      <c r="A20" s="232" t="s">
        <v>83</v>
      </c>
      <c r="B20" s="337"/>
      <c r="C20" s="144">
        <v>0</v>
      </c>
      <c r="D20" s="144"/>
      <c r="E20" s="144">
        <v>0</v>
      </c>
      <c r="F20" s="144"/>
      <c r="G20" s="144">
        <v>0</v>
      </c>
      <c r="H20" s="144"/>
      <c r="I20" s="143">
        <v>0</v>
      </c>
      <c r="J20" s="65"/>
      <c r="L20" s="9"/>
    </row>
    <row r="21" spans="1:12" x14ac:dyDescent="0.25">
      <c r="A21" s="232" t="s">
        <v>20</v>
      </c>
      <c r="B21" s="337"/>
      <c r="C21" s="144">
        <f>C19+C20</f>
        <v>2771340</v>
      </c>
      <c r="D21" s="144"/>
      <c r="E21" s="144">
        <f t="shared" ref="E21:I21" si="1">E19+E20</f>
        <v>96640</v>
      </c>
      <c r="F21" s="144"/>
      <c r="G21" s="144">
        <f t="shared" si="1"/>
        <v>206700</v>
      </c>
      <c r="H21" s="144"/>
      <c r="I21" s="144">
        <f t="shared" si="1"/>
        <v>3074680</v>
      </c>
      <c r="J21" s="65"/>
      <c r="L21" s="9"/>
    </row>
    <row r="22" spans="1:12" x14ac:dyDescent="0.25">
      <c r="A22" s="232"/>
      <c r="B22" s="290"/>
      <c r="C22" s="144"/>
      <c r="D22" s="144"/>
      <c r="E22" s="144"/>
      <c r="F22" s="144"/>
      <c r="G22" s="144"/>
      <c r="H22" s="144"/>
      <c r="I22" s="143"/>
      <c r="J22" s="65"/>
      <c r="L22" s="9"/>
    </row>
    <row r="23" spans="1:12" x14ac:dyDescent="0.25">
      <c r="A23" s="232"/>
      <c r="B23" s="337"/>
      <c r="C23" s="144"/>
      <c r="D23" s="144"/>
      <c r="E23" s="144"/>
      <c r="F23" s="144"/>
      <c r="G23" s="144"/>
      <c r="H23" s="144"/>
      <c r="I23" s="143"/>
      <c r="J23" s="65"/>
      <c r="L23" s="9"/>
    </row>
    <row r="24" spans="1:12" ht="15.75" thickBot="1" x14ac:dyDescent="0.3">
      <c r="A24" s="12"/>
      <c r="B24" s="281"/>
      <c r="C24" s="144"/>
      <c r="D24" s="144"/>
      <c r="E24" s="144"/>
      <c r="F24" s="144"/>
      <c r="G24" s="144"/>
      <c r="H24" s="144"/>
      <c r="I24" s="143"/>
      <c r="J24" s="65"/>
      <c r="L24" s="9"/>
    </row>
    <row r="25" spans="1:12" ht="15.75" thickBot="1" x14ac:dyDescent="0.3">
      <c r="A25" s="27"/>
      <c r="B25" s="432" t="s">
        <v>17</v>
      </c>
      <c r="C25" s="433"/>
      <c r="D25" s="432" t="s">
        <v>15</v>
      </c>
      <c r="E25" s="433"/>
      <c r="F25" s="432" t="s">
        <v>42</v>
      </c>
      <c r="G25" s="433"/>
      <c r="H25" s="432" t="s">
        <v>20</v>
      </c>
      <c r="I25" s="434"/>
      <c r="J25" s="435" t="s">
        <v>120</v>
      </c>
    </row>
    <row r="26" spans="1:12" x14ac:dyDescent="0.25">
      <c r="A26" s="28"/>
      <c r="B26" s="29" t="s">
        <v>21</v>
      </c>
      <c r="C26" s="133" t="s">
        <v>22</v>
      </c>
      <c r="D26" s="133" t="s">
        <v>21</v>
      </c>
      <c r="E26" s="133" t="s">
        <v>22</v>
      </c>
      <c r="F26" s="133" t="s">
        <v>21</v>
      </c>
      <c r="G26" s="133" t="s">
        <v>22</v>
      </c>
      <c r="H26" s="133" t="s">
        <v>21</v>
      </c>
      <c r="I26" s="162" t="s">
        <v>22</v>
      </c>
      <c r="J26" s="436"/>
      <c r="L26" s="9"/>
    </row>
    <row r="27" spans="1:12" s="58" customFormat="1" x14ac:dyDescent="0.25">
      <c r="A27" s="212" t="s">
        <v>23</v>
      </c>
      <c r="B27" s="50"/>
      <c r="C27" s="213">
        <v>481899</v>
      </c>
      <c r="D27" s="213"/>
      <c r="E27" s="213">
        <v>4832</v>
      </c>
      <c r="F27" s="213"/>
      <c r="G27" s="213">
        <v>41340</v>
      </c>
      <c r="H27" s="149"/>
      <c r="I27" s="146">
        <f t="shared" ref="I27:I29" si="2">C27+E27+G27</f>
        <v>528071</v>
      </c>
      <c r="J27" s="214">
        <v>462667.78</v>
      </c>
    </row>
    <row r="28" spans="1:12" s="58" customFormat="1" x14ac:dyDescent="0.25">
      <c r="A28" s="212" t="s">
        <v>24</v>
      </c>
      <c r="B28" s="215"/>
      <c r="C28" s="213">
        <v>460020</v>
      </c>
      <c r="D28" s="213"/>
      <c r="E28" s="213">
        <v>4832</v>
      </c>
      <c r="F28" s="213"/>
      <c r="G28" s="213">
        <v>38160</v>
      </c>
      <c r="H28" s="149"/>
      <c r="I28" s="146">
        <f t="shared" si="2"/>
        <v>503012</v>
      </c>
      <c r="J28" s="214">
        <v>528071</v>
      </c>
    </row>
    <row r="29" spans="1:12" s="58" customFormat="1" x14ac:dyDescent="0.25">
      <c r="A29" s="212" t="s">
        <v>25</v>
      </c>
      <c r="B29" s="50"/>
      <c r="C29" s="213">
        <v>512193</v>
      </c>
      <c r="D29" s="213"/>
      <c r="E29" s="213">
        <v>4832</v>
      </c>
      <c r="F29" s="213"/>
      <c r="G29" s="213">
        <v>42612</v>
      </c>
      <c r="H29" s="149"/>
      <c r="I29" s="146">
        <f t="shared" si="2"/>
        <v>559637</v>
      </c>
      <c r="J29" s="214">
        <v>503012</v>
      </c>
    </row>
    <row r="30" spans="1:12" s="38" customFormat="1" x14ac:dyDescent="0.25">
      <c r="A30" s="78" t="s">
        <v>27</v>
      </c>
      <c r="B30" s="275">
        <f>SUM(B27:B29)</f>
        <v>0</v>
      </c>
      <c r="C30" s="276">
        <f t="shared" ref="C30:I30" si="3">C27+C28+C29</f>
        <v>1454112</v>
      </c>
      <c r="D30" s="276">
        <f t="shared" si="3"/>
        <v>0</v>
      </c>
      <c r="E30" s="276">
        <f t="shared" si="3"/>
        <v>14496</v>
      </c>
      <c r="F30" s="276">
        <f t="shared" si="3"/>
        <v>0</v>
      </c>
      <c r="G30" s="276">
        <f t="shared" si="3"/>
        <v>122112</v>
      </c>
      <c r="H30" s="276">
        <f t="shared" si="3"/>
        <v>0</v>
      </c>
      <c r="I30" s="148">
        <f t="shared" si="3"/>
        <v>1590720</v>
      </c>
      <c r="J30" s="218">
        <f>SUM(J27:J29)</f>
        <v>1493750.78</v>
      </c>
    </row>
    <row r="31" spans="1:12" s="38" customFormat="1" x14ac:dyDescent="0.25">
      <c r="A31" s="53" t="s">
        <v>47</v>
      </c>
      <c r="B31" s="52"/>
      <c r="C31" s="136">
        <v>0</v>
      </c>
      <c r="D31" s="136"/>
      <c r="E31" s="136"/>
      <c r="F31" s="136"/>
      <c r="G31" s="136"/>
      <c r="H31" s="147"/>
      <c r="I31" s="148">
        <f>C31+E31+G31</f>
        <v>0</v>
      </c>
      <c r="J31" s="217"/>
    </row>
    <row r="32" spans="1:12" s="55" customFormat="1" x14ac:dyDescent="0.25">
      <c r="A32" s="53" t="s">
        <v>20</v>
      </c>
      <c r="B32" s="181"/>
      <c r="C32" s="136">
        <f t="shared" ref="C32:I32" si="4">C30+C31</f>
        <v>1454112</v>
      </c>
      <c r="D32" s="136">
        <f t="shared" si="4"/>
        <v>0</v>
      </c>
      <c r="E32" s="136">
        <f t="shared" si="4"/>
        <v>14496</v>
      </c>
      <c r="F32" s="136">
        <f t="shared" si="4"/>
        <v>0</v>
      </c>
      <c r="G32" s="136">
        <f t="shared" si="4"/>
        <v>122112</v>
      </c>
      <c r="H32" s="136">
        <f t="shared" si="4"/>
        <v>0</v>
      </c>
      <c r="I32" s="148">
        <f t="shared" si="4"/>
        <v>1590720</v>
      </c>
      <c r="J32" s="218"/>
      <c r="K32" s="56"/>
    </row>
    <row r="33" spans="1:15" x14ac:dyDescent="0.25">
      <c r="A33" s="30" t="s">
        <v>28</v>
      </c>
      <c r="B33" s="182"/>
      <c r="C33" s="134"/>
      <c r="D33" s="134"/>
      <c r="E33" s="134"/>
      <c r="F33" s="134"/>
      <c r="G33" s="134"/>
      <c r="H33" s="149"/>
      <c r="I33" s="146">
        <f>C33+E33+G33</f>
        <v>0</v>
      </c>
      <c r="J33" s="304">
        <v>559637</v>
      </c>
    </row>
    <row r="34" spans="1:15" x14ac:dyDescent="0.25">
      <c r="A34" s="30" t="s">
        <v>29</v>
      </c>
      <c r="B34" s="50"/>
      <c r="C34" s="134"/>
      <c r="D34" s="134"/>
      <c r="E34" s="134"/>
      <c r="F34" s="134"/>
      <c r="G34" s="134"/>
      <c r="H34" s="149"/>
      <c r="I34" s="146">
        <f>C34+E34+G34</f>
        <v>0</v>
      </c>
      <c r="J34" s="304"/>
      <c r="K34" s="38"/>
      <c r="L34" s="38"/>
      <c r="M34" s="38"/>
      <c r="N34" s="38"/>
      <c r="O34" s="38"/>
    </row>
    <row r="35" spans="1:15" x14ac:dyDescent="0.25">
      <c r="A35" s="30" t="s">
        <v>30</v>
      </c>
      <c r="B35" s="64"/>
      <c r="C35" s="134"/>
      <c r="D35" s="134"/>
      <c r="E35" s="134"/>
      <c r="F35" s="134"/>
      <c r="G35" s="134"/>
      <c r="H35" s="149"/>
      <c r="I35" s="146">
        <f>C35+E35+G35</f>
        <v>0</v>
      </c>
      <c r="J35" s="214"/>
      <c r="K35" s="38"/>
      <c r="L35" s="38"/>
    </row>
    <row r="36" spans="1:15" s="38" customFormat="1" x14ac:dyDescent="0.25">
      <c r="A36" s="95" t="s">
        <v>31</v>
      </c>
      <c r="B36" s="96">
        <f>SUM(B33:B35)</f>
        <v>0</v>
      </c>
      <c r="C36" s="167">
        <f>SUM(C33:C35)</f>
        <v>0</v>
      </c>
      <c r="D36" s="167">
        <f>D33+D34+D35</f>
        <v>0</v>
      </c>
      <c r="E36" s="167">
        <f>E33+E34+E35</f>
        <v>0</v>
      </c>
      <c r="F36" s="167">
        <f>F33+F34+F35</f>
        <v>0</v>
      </c>
      <c r="G36" s="167">
        <f>G33+G34+G35+G31</f>
        <v>0</v>
      </c>
      <c r="H36" s="167">
        <f>H33+H34+H35</f>
        <v>0</v>
      </c>
      <c r="I36" s="168">
        <f>SUM(I33:I35)</f>
        <v>0</v>
      </c>
      <c r="J36" s="216">
        <f>SUM(J33:J35)</f>
        <v>559637</v>
      </c>
    </row>
    <row r="37" spans="1:15" s="38" customFormat="1" x14ac:dyDescent="0.25">
      <c r="A37" s="169" t="s">
        <v>55</v>
      </c>
      <c r="B37" s="96"/>
      <c r="C37" s="167"/>
      <c r="D37" s="167">
        <v>0</v>
      </c>
      <c r="E37" s="167">
        <v>0</v>
      </c>
      <c r="F37" s="167"/>
      <c r="G37" s="167"/>
      <c r="H37" s="167"/>
      <c r="I37" s="168">
        <f>C37+E37+G37</f>
        <v>0</v>
      </c>
      <c r="J37" s="216">
        <f>C37+G37</f>
        <v>0</v>
      </c>
      <c r="K37" s="37"/>
    </row>
    <row r="38" spans="1:15" s="38" customFormat="1" x14ac:dyDescent="0.25">
      <c r="A38" s="169" t="s">
        <v>20</v>
      </c>
      <c r="B38" s="96"/>
      <c r="C38" s="167">
        <f>C32+C36+C37</f>
        <v>1454112</v>
      </c>
      <c r="D38" s="167">
        <f>D32+D36+D37</f>
        <v>0</v>
      </c>
      <c r="E38" s="167">
        <f>E32+E36+E37</f>
        <v>14496</v>
      </c>
      <c r="F38" s="167"/>
      <c r="G38" s="167">
        <f>G32+G36+G37</f>
        <v>122112</v>
      </c>
      <c r="H38" s="167">
        <f>H32+H36+H37</f>
        <v>0</v>
      </c>
      <c r="I38" s="170">
        <f>I32+I36+I37</f>
        <v>1590720</v>
      </c>
      <c r="J38" s="218">
        <f>J30+J36</f>
        <v>2053387.78</v>
      </c>
    </row>
    <row r="39" spans="1:15" x14ac:dyDescent="0.25">
      <c r="A39" s="30" t="s">
        <v>32</v>
      </c>
      <c r="B39" s="21"/>
      <c r="C39" s="150"/>
      <c r="D39" s="134"/>
      <c r="E39" s="150"/>
      <c r="F39" s="134"/>
      <c r="G39" s="134"/>
      <c r="H39" s="149"/>
      <c r="I39" s="146">
        <f>C39+E39+G39</f>
        <v>0</v>
      </c>
      <c r="J39" s="214"/>
    </row>
    <row r="40" spans="1:15" x14ac:dyDescent="0.25">
      <c r="A40" s="30" t="s">
        <v>33</v>
      </c>
      <c r="B40" s="187"/>
      <c r="C40" s="134"/>
      <c r="D40" s="134"/>
      <c r="E40" s="134"/>
      <c r="F40" s="134"/>
      <c r="G40" s="134"/>
      <c r="H40" s="149"/>
      <c r="I40" s="146">
        <f>C40+E40+G40</f>
        <v>0</v>
      </c>
      <c r="J40" s="214"/>
      <c r="K40" s="9"/>
      <c r="M40" s="9"/>
    </row>
    <row r="41" spans="1:15" x14ac:dyDescent="0.25">
      <c r="A41" s="30" t="s">
        <v>34</v>
      </c>
      <c r="B41" s="21"/>
      <c r="C41" s="134"/>
      <c r="D41" s="134"/>
      <c r="E41" s="134"/>
      <c r="F41" s="134"/>
      <c r="G41" s="134"/>
      <c r="H41" s="149"/>
      <c r="I41" s="146">
        <f>C41+E41+G41</f>
        <v>0</v>
      </c>
      <c r="J41" s="214"/>
    </row>
    <row r="42" spans="1:15" s="38" customFormat="1" x14ac:dyDescent="0.25">
      <c r="A42" s="62" t="s">
        <v>50</v>
      </c>
      <c r="B42" s="63"/>
      <c r="C42" s="137"/>
      <c r="D42" s="137"/>
      <c r="E42" s="137"/>
      <c r="F42" s="137"/>
      <c r="G42" s="137"/>
      <c r="H42" s="152"/>
      <c r="I42" s="148">
        <f>C42+E42+G42</f>
        <v>0</v>
      </c>
      <c r="J42" s="219"/>
    </row>
    <row r="43" spans="1:15" x14ac:dyDescent="0.25">
      <c r="A43" s="93" t="s">
        <v>35</v>
      </c>
      <c r="B43" s="94"/>
      <c r="C43" s="154">
        <f>SUM(C39:C42)</f>
        <v>0</v>
      </c>
      <c r="D43" s="154"/>
      <c r="E43" s="154">
        <f>SUM(E39:E42)</f>
        <v>0</v>
      </c>
      <c r="F43" s="154"/>
      <c r="G43" s="154">
        <f>SUM(G39:G42)</f>
        <v>0</v>
      </c>
      <c r="H43" s="154"/>
      <c r="I43" s="155">
        <f>SUM(I39:I42)</f>
        <v>0</v>
      </c>
      <c r="J43" s="220">
        <f>SUM(J39:J42)</f>
        <v>0</v>
      </c>
    </row>
    <row r="44" spans="1:15" s="202" customFormat="1" x14ac:dyDescent="0.25">
      <c r="A44" s="95" t="s">
        <v>57</v>
      </c>
      <c r="B44" s="96">
        <f>B37+B42</f>
        <v>0</v>
      </c>
      <c r="C44" s="167">
        <f>C38+C43</f>
        <v>1454112</v>
      </c>
      <c r="D44" s="167">
        <f>D38+D42+D43</f>
        <v>0</v>
      </c>
      <c r="E44" s="167">
        <f>E38+E42+E43</f>
        <v>14496</v>
      </c>
      <c r="F44" s="167">
        <f>F38+F42+F43</f>
        <v>0</v>
      </c>
      <c r="G44" s="167">
        <f>G38+G42+G43</f>
        <v>122112</v>
      </c>
      <c r="H44" s="167">
        <f>H38+H42+H43</f>
        <v>0</v>
      </c>
      <c r="I44" s="170">
        <f>I38+I43</f>
        <v>1590720</v>
      </c>
      <c r="J44" s="221">
        <f>J30+J36+J43</f>
        <v>2053387.78</v>
      </c>
    </row>
    <row r="45" spans="1:15" x14ac:dyDescent="0.25">
      <c r="A45" s="30" t="s">
        <v>36</v>
      </c>
      <c r="B45" s="187"/>
      <c r="C45" s="134"/>
      <c r="D45" s="134"/>
      <c r="E45" s="134"/>
      <c r="F45" s="134"/>
      <c r="G45" s="134"/>
      <c r="H45" s="145"/>
      <c r="I45" s="146">
        <f>C45+E45+G45</f>
        <v>0</v>
      </c>
      <c r="J45" s="214"/>
      <c r="L45" s="9"/>
    </row>
    <row r="46" spans="1:15" x14ac:dyDescent="0.25">
      <c r="A46" s="30" t="s">
        <v>37</v>
      </c>
      <c r="B46" s="21"/>
      <c r="C46" s="134"/>
      <c r="D46" s="134"/>
      <c r="E46" s="134"/>
      <c r="F46" s="134"/>
      <c r="G46" s="134"/>
      <c r="H46" s="149"/>
      <c r="I46" s="151">
        <f>C46+E46+G46</f>
        <v>0</v>
      </c>
      <c r="J46" s="214"/>
    </row>
    <row r="47" spans="1:15" x14ac:dyDescent="0.25">
      <c r="A47" s="30" t="s">
        <v>38</v>
      </c>
      <c r="B47" s="21"/>
      <c r="C47" s="134"/>
      <c r="D47" s="134"/>
      <c r="E47" s="134"/>
      <c r="F47" s="134"/>
      <c r="G47" s="223"/>
      <c r="H47" s="145"/>
      <c r="I47" s="151">
        <f>C47+E47+G47</f>
        <v>0</v>
      </c>
      <c r="J47" s="222"/>
    </row>
    <row r="48" spans="1:15" x14ac:dyDescent="0.25">
      <c r="A48" s="30" t="s">
        <v>59</v>
      </c>
      <c r="B48" s="21"/>
      <c r="C48" s="134"/>
      <c r="D48" s="134"/>
      <c r="E48" s="134"/>
      <c r="F48" s="134"/>
      <c r="G48" s="134"/>
      <c r="H48" s="145"/>
      <c r="I48" s="151">
        <f>C48+E48+G48</f>
        <v>0</v>
      </c>
      <c r="J48" s="222"/>
    </row>
    <row r="49" spans="1:13" x14ac:dyDescent="0.25">
      <c r="A49" s="32" t="s">
        <v>40</v>
      </c>
      <c r="B49" s="33">
        <f>SUM(B46:B48)</f>
        <v>0</v>
      </c>
      <c r="C49" s="135">
        <f t="shared" ref="C49:I49" si="5">SUM(C45:C48)</f>
        <v>0</v>
      </c>
      <c r="D49" s="135">
        <f t="shared" si="5"/>
        <v>0</v>
      </c>
      <c r="E49" s="135">
        <f t="shared" si="5"/>
        <v>0</v>
      </c>
      <c r="F49" s="135">
        <f t="shared" si="5"/>
        <v>0</v>
      </c>
      <c r="G49" s="135">
        <f t="shared" si="5"/>
        <v>0</v>
      </c>
      <c r="H49" s="135">
        <f t="shared" si="5"/>
        <v>0</v>
      </c>
      <c r="I49" s="153">
        <f t="shared" si="5"/>
        <v>0</v>
      </c>
      <c r="J49" s="224">
        <f>SUM(J45:J47)</f>
        <v>0</v>
      </c>
      <c r="K49" s="9"/>
    </row>
    <row r="50" spans="1:13" x14ac:dyDescent="0.25">
      <c r="A50" s="80" t="s">
        <v>136</v>
      </c>
      <c r="B50" s="81">
        <f>B30+B36+B43+B49</f>
        <v>0</v>
      </c>
      <c r="C50" s="138">
        <f>C44+C49</f>
        <v>1454112</v>
      </c>
      <c r="D50" s="138">
        <f>D38+D43</f>
        <v>0</v>
      </c>
      <c r="E50" s="138">
        <f>E44+E49</f>
        <v>14496</v>
      </c>
      <c r="F50" s="138">
        <f>F38+F43</f>
        <v>0</v>
      </c>
      <c r="G50" s="138">
        <f>G38+G43+G49</f>
        <v>122112</v>
      </c>
      <c r="H50" s="138">
        <f>H30+H36+H43+H49</f>
        <v>0</v>
      </c>
      <c r="I50" s="156">
        <f>C50+E50+G50</f>
        <v>1590720</v>
      </c>
      <c r="J50" s="221">
        <f>J44+J49</f>
        <v>2053387.78</v>
      </c>
    </row>
    <row r="51" spans="1:13" x14ac:dyDescent="0.25">
      <c r="A51" s="163" t="s">
        <v>137</v>
      </c>
      <c r="B51" s="164"/>
      <c r="C51" s="165">
        <v>2771340</v>
      </c>
      <c r="D51" s="165">
        <v>0</v>
      </c>
      <c r="E51" s="165">
        <v>96640</v>
      </c>
      <c r="F51" s="165"/>
      <c r="G51" s="165">
        <v>206700</v>
      </c>
      <c r="H51" s="165"/>
      <c r="I51" s="166">
        <f>C51+E51+G51</f>
        <v>3074680</v>
      </c>
      <c r="J51" s="216"/>
    </row>
    <row r="52" spans="1:13" s="38" customFormat="1" ht="15.75" thickBot="1" x14ac:dyDescent="0.3">
      <c r="A52" s="100" t="s">
        <v>52</v>
      </c>
      <c r="B52" s="101"/>
      <c r="C52" s="157">
        <f>C51-C50</f>
        <v>1317228</v>
      </c>
      <c r="D52" s="157"/>
      <c r="E52" s="157">
        <f>E51-E50</f>
        <v>82144</v>
      </c>
      <c r="F52" s="157"/>
      <c r="G52" s="157">
        <f>G51-G50</f>
        <v>84588</v>
      </c>
      <c r="H52" s="157"/>
      <c r="I52" s="158">
        <f>C52+E52+G52</f>
        <v>1483960</v>
      </c>
      <c r="J52" s="225"/>
    </row>
    <row r="53" spans="1:13" x14ac:dyDescent="0.25">
      <c r="C53" s="139"/>
      <c r="D53" s="139"/>
      <c r="E53" s="139"/>
      <c r="F53" s="139"/>
      <c r="G53" s="139"/>
      <c r="H53" s="139"/>
      <c r="I53" s="159"/>
      <c r="J53" s="41"/>
      <c r="M53" s="9"/>
    </row>
    <row r="54" spans="1:13" x14ac:dyDescent="0.25">
      <c r="B54" s="20"/>
      <c r="C54" s="139"/>
      <c r="D54" s="139"/>
      <c r="E54" s="139"/>
      <c r="F54" s="139"/>
      <c r="G54" s="139"/>
      <c r="H54" s="139"/>
      <c r="I54" s="139"/>
      <c r="J54" s="20"/>
    </row>
    <row r="55" spans="1:13" s="42" customFormat="1" ht="12.75" x14ac:dyDescent="0.2">
      <c r="B55" s="44"/>
      <c r="C55" s="140"/>
      <c r="D55" s="140"/>
      <c r="E55" s="140"/>
      <c r="F55" s="140"/>
      <c r="G55" s="140"/>
      <c r="H55" s="140"/>
      <c r="I55" s="160"/>
      <c r="J55" s="45"/>
    </row>
    <row r="56" spans="1:13" x14ac:dyDescent="0.25">
      <c r="B56" s="20"/>
      <c r="C56" s="139"/>
      <c r="D56" s="139"/>
      <c r="E56" s="139"/>
      <c r="F56" s="139"/>
      <c r="H56" s="132"/>
      <c r="I56" s="139"/>
      <c r="J56" s="20"/>
    </row>
    <row r="57" spans="1:13" x14ac:dyDescent="0.25">
      <c r="B57" s="20"/>
      <c r="C57" s="59"/>
      <c r="D57" s="59"/>
      <c r="E57" s="139"/>
      <c r="F57" s="59"/>
      <c r="G57" s="132"/>
      <c r="H57" s="132"/>
      <c r="I57" s="139"/>
      <c r="J57" s="20"/>
    </row>
    <row r="58" spans="1:13" x14ac:dyDescent="0.25">
      <c r="B58" s="20"/>
      <c r="C58" s="139"/>
      <c r="D58" s="139"/>
      <c r="E58" s="139"/>
      <c r="F58" s="139"/>
      <c r="I58" s="139"/>
      <c r="J58" s="20"/>
    </row>
    <row r="59" spans="1:13" ht="11.25" customHeight="1" x14ac:dyDescent="0.25">
      <c r="E59" s="139"/>
      <c r="F59" s="139"/>
    </row>
    <row r="60" spans="1:13" x14ac:dyDescent="0.25">
      <c r="C60" s="139"/>
      <c r="D60" s="161"/>
      <c r="E60" s="139"/>
      <c r="F60" s="139"/>
      <c r="G60" s="132"/>
      <c r="H60" s="132"/>
      <c r="I60" s="139"/>
      <c r="J60" s="20"/>
    </row>
    <row r="61" spans="1:13" x14ac:dyDescent="0.25">
      <c r="C61" s="139"/>
      <c r="F61" s="139"/>
      <c r="H61" s="132"/>
      <c r="I61" s="139"/>
      <c r="J61" s="20"/>
    </row>
    <row r="62" spans="1:13" x14ac:dyDescent="0.25">
      <c r="C62" s="139"/>
      <c r="D62" s="194"/>
      <c r="F62" s="139"/>
      <c r="G62" s="139"/>
      <c r="H62" s="139"/>
    </row>
    <row r="63" spans="1:13" x14ac:dyDescent="0.25">
      <c r="B63"/>
      <c r="C63" s="139"/>
      <c r="D63" s="59"/>
    </row>
    <row r="64" spans="1:13" x14ac:dyDescent="0.25">
      <c r="B64"/>
      <c r="C64" s="139"/>
      <c r="D64" s="139"/>
      <c r="E64" s="139"/>
      <c r="F64" s="139"/>
      <c r="H64" s="132"/>
      <c r="J64"/>
    </row>
    <row r="67" spans="2:10" x14ac:dyDescent="0.25">
      <c r="B67"/>
      <c r="D67" s="139"/>
      <c r="E67" s="139"/>
      <c r="F67" s="139"/>
      <c r="J67"/>
    </row>
    <row r="69" spans="2:10" x14ac:dyDescent="0.25">
      <c r="B69"/>
      <c r="H69" s="132"/>
      <c r="J69"/>
    </row>
  </sheetData>
  <mergeCells count="6">
    <mergeCell ref="B4:H4"/>
    <mergeCell ref="B25:C25"/>
    <mergeCell ref="D25:E25"/>
    <mergeCell ref="F25:G25"/>
    <mergeCell ref="H25:I25"/>
    <mergeCell ref="J25:J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2021 </vt:lpstr>
      <vt:lpstr>FEB 2021 </vt:lpstr>
      <vt:lpstr>MAR 2021</vt:lpstr>
      <vt:lpstr>APR -MAI 2021</vt:lpstr>
      <vt:lpstr>REPARTIZARE CB IAN 2021 </vt:lpstr>
      <vt:lpstr>REPARTIZARE CB FEB 2021</vt:lpstr>
      <vt:lpstr>REPARTIZARE CB MAR 2021</vt:lpstr>
      <vt:lpstr>REPARTIZARE CB APR -MAI  2021 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2021-04-23T10:08:00Z</dcterms:modified>
</cp:coreProperties>
</file>