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40" windowWidth="12120" windowHeight="3600" activeTab="4"/>
  </bookViews>
  <sheets>
    <sheet name="CA-CB" sheetId="1" r:id="rId1"/>
    <sheet name="REPARTIZARE LUNI 2016" sheetId="2" r:id="rId2"/>
    <sheet name="criteriul a-2016" sheetId="3" r:id="rId3"/>
    <sheet name="criteriul b-2016" sheetId="4" r:id="rId4"/>
    <sheet name="total criteriul a+b 2016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<sst xmlns="http://schemas.openxmlformats.org/spreadsheetml/2006/main" count="227" uniqueCount="117">
  <si>
    <t>TOTAL</t>
  </si>
  <si>
    <t>C1</t>
  </si>
  <si>
    <t>C2</t>
  </si>
  <si>
    <t>C4</t>
  </si>
  <si>
    <t>CASA DE ASIGURARI DE SANATATE OLT</t>
  </si>
  <si>
    <t>SITUATIA</t>
  </si>
  <si>
    <t>Zona/localitatea</t>
  </si>
  <si>
    <t>CARACAL</t>
  </si>
  <si>
    <t>BALS</t>
  </si>
  <si>
    <t>OLT</t>
  </si>
  <si>
    <t>Furnizorul</t>
  </si>
  <si>
    <t>SPITALUL CARACAL</t>
  </si>
  <si>
    <t>SPITALUL CORABIA</t>
  </si>
  <si>
    <t>SPITALUL BALS</t>
  </si>
  <si>
    <t>SC DELTAMED SRL</t>
  </si>
  <si>
    <t>SC CAB. DR. VIORICA TOMA SRL</t>
  </si>
  <si>
    <t>SPITALUL SLATINA</t>
  </si>
  <si>
    <t>criterii de selectie</t>
  </si>
  <si>
    <t>Servicii medicale-consultatii</t>
  </si>
  <si>
    <t>A1-Evaluarea capacităţii resurselor tehnice</t>
  </si>
  <si>
    <t>A2-Evaluarea salii de kinetoterapie</t>
  </si>
  <si>
    <t>B1-Evaluarea resurselor umane</t>
  </si>
  <si>
    <t>B2-Program saptamanal de activitate</t>
  </si>
  <si>
    <t>TOTAL A1+A2</t>
  </si>
  <si>
    <t>Valoarea unui punct pentru criteriul A</t>
  </si>
  <si>
    <t>Valoarea unui punct pentru criteriul B</t>
  </si>
  <si>
    <t>Valoarea aferenta criteriului A</t>
  </si>
  <si>
    <t>B1+B2</t>
  </si>
  <si>
    <t>C3</t>
  </si>
  <si>
    <t>C5=C3+C4</t>
  </si>
  <si>
    <t>CENTRUL MEDICAL SAMA</t>
  </si>
  <si>
    <t>SLATINA</t>
  </si>
  <si>
    <t>CASA DE ASIGURĂRI SOCIALE DE SĂNĂTATE OLT</t>
  </si>
  <si>
    <t>Servicii medicale-consultatii cu proceduri</t>
  </si>
  <si>
    <t>C7i=C5i*C6</t>
  </si>
  <si>
    <t>C6=C2/totC5</t>
  </si>
  <si>
    <t>SC RODIANA SALGADA SRL-D</t>
  </si>
  <si>
    <t>SC RODIANA SALGADA SRL</t>
  </si>
  <si>
    <t>Zile de tratament-tarif 28</t>
  </si>
  <si>
    <t>Zile de tratament-tarif 42</t>
  </si>
  <si>
    <t>SC REHAB MED THERAPY SRL</t>
  </si>
  <si>
    <t>Luna/an</t>
  </si>
  <si>
    <t>Observaţii  perioada  platii</t>
  </si>
  <si>
    <t>ianuarie 2016</t>
  </si>
  <si>
    <t>decembrie 2015</t>
  </si>
  <si>
    <t>februarie 2016</t>
  </si>
  <si>
    <t>martie 2016</t>
  </si>
  <si>
    <t>Trimestrul I-2016</t>
  </si>
  <si>
    <t>x</t>
  </si>
  <si>
    <t xml:space="preserve">Valoarea aferenta criteriului B, </t>
  </si>
  <si>
    <t>aprilie 2016</t>
  </si>
  <si>
    <t>mai 2016</t>
  </si>
  <si>
    <t>iunie 2016</t>
  </si>
  <si>
    <t>Trimestrul II-2016</t>
  </si>
  <si>
    <t>Semestrul I-2016</t>
  </si>
  <si>
    <t>iulie 2016</t>
  </si>
  <si>
    <t>august 2016</t>
  </si>
  <si>
    <t>septembrie 2016</t>
  </si>
  <si>
    <t>Trimestrul III-2016</t>
  </si>
  <si>
    <t>Total 30.09.2016</t>
  </si>
  <si>
    <t>octombrie 2016</t>
  </si>
  <si>
    <t>noiembrie 2016</t>
  </si>
  <si>
    <t>decembrie 2016</t>
  </si>
  <si>
    <t>TOTAL AN-2016</t>
  </si>
  <si>
    <t>Trimestrul IV-2016</t>
  </si>
  <si>
    <t>SC REHAB MED THERAPY</t>
  </si>
  <si>
    <t>Luna ianuarie 2016</t>
  </si>
  <si>
    <t>Luna februarie 2016</t>
  </si>
  <si>
    <t>Luna martie 2016</t>
  </si>
  <si>
    <t>Contract trimestrul I-2016</t>
  </si>
  <si>
    <t>Contract trimestrul II-2016</t>
  </si>
  <si>
    <t>Luna aprilie 2016</t>
  </si>
  <si>
    <t>Luna mai 2016</t>
  </si>
  <si>
    <t>Luna iunie 2016</t>
  </si>
  <si>
    <t>Contract trimestrul III-2016</t>
  </si>
  <si>
    <t>Contract octombrie 2016, din care:</t>
  </si>
  <si>
    <t>Contract decembrie 2016, din care:</t>
  </si>
  <si>
    <t>SC LISIMED SRL</t>
  </si>
  <si>
    <t>Influente (+/-)</t>
  </si>
  <si>
    <t>Contract august 2016, final din care:</t>
  </si>
  <si>
    <t>Contract septembrie 2016, final din care:</t>
  </si>
  <si>
    <t>Luna iulie 2016 finala</t>
  </si>
  <si>
    <t>CREDITE DE ANGAJAMENT INITIALE</t>
  </si>
  <si>
    <t>INFLUENTE</t>
  </si>
  <si>
    <t>CREDITE DE ANGAJAMENT FINALE</t>
  </si>
  <si>
    <t>3=1+2</t>
  </si>
  <si>
    <t>6=4+5</t>
  </si>
  <si>
    <t>CREDITE BUGETARE INITIALE</t>
  </si>
  <si>
    <t>CREDITE BUGETARE FINALE</t>
  </si>
  <si>
    <t xml:space="preserve">Direcţia Relaţii Contractuale, </t>
  </si>
  <si>
    <t>Comp.E.C.S.M.M.D.M.</t>
  </si>
  <si>
    <t>Ec. Sorina-Daniela OANCEA</t>
  </si>
  <si>
    <t>Ec. Eduard DRAPATOF</t>
  </si>
  <si>
    <t>Contract noiembrie  2016 initial</t>
  </si>
  <si>
    <t>Contract noiembrie  2016 final, din care:</t>
  </si>
  <si>
    <t>Contract decembrie  2016 final, din care:</t>
  </si>
  <si>
    <t>Contract trimestrul IV-2016 initial</t>
  </si>
  <si>
    <t>Contract trimestrul IV-2016 final</t>
  </si>
  <si>
    <t>TOTAL AN 2016 initial</t>
  </si>
  <si>
    <t>TOTAL AN 2016 final</t>
  </si>
  <si>
    <t xml:space="preserve">privind stabilirea valorii aferenta criteriului A din anexa 11B la Normele metodologice, pentru  contractarea serviciilor medicale in specialitatea recuperare, medicina fizica si balneologie, pentru perioada noiembrie-decembrie 2016, cu influentele ce decurg din aplicarea OUG nr.14/2016 cu privire la rectificarea bugetului de stat </t>
  </si>
  <si>
    <t>C2=40%* 168.000 lei (suma aprobata pentru  perioada noiembrie-decembrie-2016)</t>
  </si>
  <si>
    <t>Suma aprobata destinata stabilirii criteriului B,pentru   perioada noiembrie-decembrie-2016</t>
  </si>
  <si>
    <t>Suma aprobata destinata stabilirii criteriului A, pentru  perioada noiembrie-decembrie-2016</t>
  </si>
  <si>
    <t>Suma aprobata destinata repartizarii,  perioada noiembrie-decembrie-2016</t>
  </si>
  <si>
    <t>Valoarea aferenta criteriului A,   perioada noiembrie-decembrie-2016</t>
  </si>
  <si>
    <t>Valoarea aferenta criteriului B,   perioada noiembrie-decembrie-2016</t>
  </si>
  <si>
    <t>Total suma contractata ,   perioada noiembrie-decembrie-2016</t>
  </si>
  <si>
    <t>C2= 60%* 168.000 lei (suma aprobata pentru  perioada noiembrie-decembrie-2016)</t>
  </si>
  <si>
    <t>Procent alocat in functie de suma repartizata pentru perioada noiembrie-decembrie 2016</t>
  </si>
  <si>
    <t>Suma repartizata pentru perioada noiembrie-decembrie 2016</t>
  </si>
  <si>
    <t>BUGET ALOCAT INITAL ANUL 2016</t>
  </si>
  <si>
    <t>BUGET ALOCAT FINAL ANUL 2016,            din care:</t>
  </si>
  <si>
    <t xml:space="preserve">privind stabilirea valorii totale de contract pentru  serviciile medicale in specialitatea recuperare, medicina fizica si balneologie  in anul -2016, cu influentele ce decurg din aplicarea OUG nr.14/2016 cu privire la rectificarea bugetului de stat </t>
  </si>
  <si>
    <t xml:space="preserve">privind stabilirea valorii aferenta criteriului B din anexa 11B la Normele metodologice, pentru  contractarea serviciilor medicale in specialitatea recuperare, medicina fizica si balneologie,   pentru perioada noiembrie-decembrie 2016, cu influentele ce decurg din aplicarea OUG nr.14/2016 cu privire la rectificarea bugetului de stat </t>
  </si>
  <si>
    <t xml:space="preserve">privind stabilirea valorii totale de contract pentru  serviciile medicale in specialitatea recuperare, medicina fizica si balneologie,   pentru perioada noiembrie-decembrie 2016, cu influentele ce decurg din aplicarea OUG nr.14/2016 cu privire la rectificarea bugetului de stat </t>
  </si>
  <si>
    <t xml:space="preserve">privind serviciile medicale de recuperare, medicina fizica si balneologie propuse spre contractare  in anul 2016, cu influentele ce decurg din aplicarea OUG nr.14/2016 cu privire la rectificarea bugetului de stat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</si>
</sst>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tificare%20recuperare%20%20sept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-CB"/>
      <sheetName val="REPARTIZARE  2016"/>
      <sheetName val="criteriul a-trim II-2016"/>
      <sheetName val="criteriul b-trim II-2016"/>
      <sheetName val="total a+b trim II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0">
      <selection activeCell="B32" sqref="B32:H33"/>
    </sheetView>
  </sheetViews>
  <sheetFormatPr defaultColWidth="9.140625" defaultRowHeight="12.75"/>
  <cols>
    <col min="1" max="1" width="9.140625" style="20" customWidth="1"/>
    <col min="2" max="2" width="31.00390625" style="21" customWidth="1"/>
    <col min="3" max="5" width="20.57421875" style="21" customWidth="1"/>
    <col min="6" max="8" width="16.8515625" style="21" customWidth="1"/>
    <col min="9" max="9" width="18.421875" style="21" bestFit="1" customWidth="1"/>
    <col min="10" max="11" width="18.421875" style="21" customWidth="1"/>
    <col min="12" max="12" width="14.7109375" style="20" customWidth="1"/>
    <col min="13" max="13" width="15.421875" style="20" customWidth="1"/>
    <col min="14" max="14" width="13.00390625" style="20" bestFit="1" customWidth="1"/>
    <col min="15" max="16384" width="9.140625" style="20" customWidth="1"/>
  </cols>
  <sheetData>
    <row r="1" ht="18.75">
      <c r="B1" t="s">
        <v>32</v>
      </c>
    </row>
    <row r="2" spans="2:11" s="22" customFormat="1" ht="18.75">
      <c r="B2" s="14" t="s">
        <v>89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s="22" customFormat="1" ht="18.75">
      <c r="B3" s="14" t="s">
        <v>90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s="22" customFormat="1" ht="18.75">
      <c r="B4" s="24"/>
      <c r="C4" s="23"/>
      <c r="D4" s="23"/>
      <c r="E4" s="23"/>
      <c r="F4" s="23"/>
      <c r="G4" s="23"/>
      <c r="H4" s="23"/>
      <c r="I4" s="23"/>
      <c r="J4" s="23"/>
      <c r="K4" s="23"/>
    </row>
    <row r="5" spans="2:11" s="22" customFormat="1" ht="18.75">
      <c r="B5" s="55" t="s">
        <v>5</v>
      </c>
      <c r="C5" s="55"/>
      <c r="D5" s="55"/>
      <c r="E5" s="55"/>
      <c r="F5" s="55"/>
      <c r="G5" s="55"/>
      <c r="H5" s="55"/>
      <c r="I5" s="55"/>
      <c r="J5" s="47"/>
      <c r="K5" s="47"/>
    </row>
    <row r="6" spans="2:12" s="25" customFormat="1" ht="18.75" customHeight="1">
      <c r="B6" s="56" t="s">
        <v>113</v>
      </c>
      <c r="C6" s="56"/>
      <c r="D6" s="56"/>
      <c r="E6" s="56"/>
      <c r="F6" s="56"/>
      <c r="G6" s="56"/>
      <c r="H6" s="56"/>
      <c r="I6" s="56"/>
      <c r="J6" s="53"/>
      <c r="K6" s="53"/>
      <c r="L6" s="53"/>
    </row>
    <row r="7" spans="2:12" ht="45" customHeight="1">
      <c r="B7" s="56"/>
      <c r="C7" s="56"/>
      <c r="D7" s="56"/>
      <c r="E7" s="56"/>
      <c r="F7" s="56"/>
      <c r="G7" s="56"/>
      <c r="H7" s="56"/>
      <c r="I7" s="56"/>
      <c r="J7" s="53"/>
      <c r="K7" s="53"/>
      <c r="L7" s="53"/>
    </row>
    <row r="8" spans="2:11" ht="18.75">
      <c r="B8" s="26"/>
      <c r="C8" s="26"/>
      <c r="D8" s="26"/>
      <c r="E8" s="26"/>
      <c r="F8" s="26"/>
      <c r="G8" s="26"/>
      <c r="H8" s="26"/>
      <c r="I8" s="26"/>
      <c r="J8" s="48"/>
      <c r="K8" s="48"/>
    </row>
    <row r="9" spans="2:11" s="27" customFormat="1" ht="56.25">
      <c r="B9" s="28" t="s">
        <v>41</v>
      </c>
      <c r="C9" s="28" t="s">
        <v>82</v>
      </c>
      <c r="D9" s="28" t="s">
        <v>83</v>
      </c>
      <c r="E9" s="28" t="s">
        <v>84</v>
      </c>
      <c r="F9" s="28" t="s">
        <v>87</v>
      </c>
      <c r="G9" s="28" t="s">
        <v>83</v>
      </c>
      <c r="H9" s="28" t="s">
        <v>88</v>
      </c>
      <c r="I9" s="29" t="s">
        <v>42</v>
      </c>
      <c r="J9" s="49"/>
      <c r="K9" s="49"/>
    </row>
    <row r="10" spans="2:11" s="30" customFormat="1" ht="15.75">
      <c r="B10" s="31">
        <v>0</v>
      </c>
      <c r="C10" s="31">
        <v>1</v>
      </c>
      <c r="D10" s="31">
        <v>2</v>
      </c>
      <c r="E10" s="31" t="s">
        <v>85</v>
      </c>
      <c r="F10" s="31">
        <v>4</v>
      </c>
      <c r="G10" s="31">
        <v>5</v>
      </c>
      <c r="H10" s="31" t="s">
        <v>86</v>
      </c>
      <c r="I10" s="31">
        <v>7</v>
      </c>
      <c r="J10" s="50"/>
      <c r="K10" s="50"/>
    </row>
    <row r="11" spans="2:11" ht="18.75">
      <c r="B11" s="32" t="s">
        <v>43</v>
      </c>
      <c r="C11" s="33">
        <v>101270.5</v>
      </c>
      <c r="D11" s="33">
        <v>0</v>
      </c>
      <c r="E11" s="33">
        <f>C11+D11</f>
        <v>101270.5</v>
      </c>
      <c r="F11" s="34">
        <v>88032.34</v>
      </c>
      <c r="G11" s="33">
        <v>0</v>
      </c>
      <c r="H11" s="34">
        <f>F11+G11</f>
        <v>88032.34</v>
      </c>
      <c r="I11" s="32" t="s">
        <v>44</v>
      </c>
      <c r="J11" s="51"/>
      <c r="K11" s="51"/>
    </row>
    <row r="12" spans="2:11" ht="18.75">
      <c r="B12" s="32" t="s">
        <v>45</v>
      </c>
      <c r="C12" s="33">
        <v>100958</v>
      </c>
      <c r="D12" s="33">
        <v>0</v>
      </c>
      <c r="E12" s="33">
        <f>C12+D12</f>
        <v>100958</v>
      </c>
      <c r="F12" s="34">
        <v>101270.5</v>
      </c>
      <c r="G12" s="33">
        <v>0</v>
      </c>
      <c r="H12" s="34">
        <f>F12+G12</f>
        <v>101270.5</v>
      </c>
      <c r="I12" s="32" t="s">
        <v>43</v>
      </c>
      <c r="J12" s="51"/>
      <c r="K12" s="51"/>
    </row>
    <row r="13" spans="2:11" ht="18.75">
      <c r="B13" s="32" t="s">
        <v>46</v>
      </c>
      <c r="C13" s="33">
        <v>69672</v>
      </c>
      <c r="D13" s="33">
        <v>0</v>
      </c>
      <c r="E13" s="33">
        <f>C13+D13</f>
        <v>69672</v>
      </c>
      <c r="F13" s="34">
        <v>100958</v>
      </c>
      <c r="G13" s="33">
        <v>0</v>
      </c>
      <c r="H13" s="34">
        <f>F13+G13</f>
        <v>100958</v>
      </c>
      <c r="I13" s="32" t="s">
        <v>45</v>
      </c>
      <c r="J13" s="51"/>
      <c r="K13" s="51"/>
    </row>
    <row r="14" spans="2:11" ht="18.75">
      <c r="B14" s="32" t="s">
        <v>47</v>
      </c>
      <c r="C14" s="34">
        <f aca="true" t="shared" si="0" ref="C14:H14">SUM(C11:C13)</f>
        <v>271900.5</v>
      </c>
      <c r="D14" s="34">
        <f t="shared" si="0"/>
        <v>0</v>
      </c>
      <c r="E14" s="34">
        <f t="shared" si="0"/>
        <v>271900.5</v>
      </c>
      <c r="F14" s="34">
        <f t="shared" si="0"/>
        <v>290260.83999999997</v>
      </c>
      <c r="G14" s="34">
        <f t="shared" si="0"/>
        <v>0</v>
      </c>
      <c r="H14" s="34">
        <f t="shared" si="0"/>
        <v>290260.83999999997</v>
      </c>
      <c r="I14" s="35" t="s">
        <v>48</v>
      </c>
      <c r="J14" s="52"/>
      <c r="K14" s="52"/>
    </row>
    <row r="15" spans="2:11" ht="18.75">
      <c r="B15" s="32" t="s">
        <v>50</v>
      </c>
      <c r="C15" s="34">
        <v>90874</v>
      </c>
      <c r="D15" s="34">
        <v>0</v>
      </c>
      <c r="E15" s="34">
        <f>C15+D15</f>
        <v>90874</v>
      </c>
      <c r="F15" s="34">
        <v>69672</v>
      </c>
      <c r="G15" s="34">
        <v>0</v>
      </c>
      <c r="H15" s="34">
        <f>F15+G15</f>
        <v>69672</v>
      </c>
      <c r="I15" s="32" t="s">
        <v>46</v>
      </c>
      <c r="J15" s="51"/>
      <c r="K15" s="51"/>
    </row>
    <row r="16" spans="2:11" ht="18.75">
      <c r="B16" s="32" t="s">
        <v>51</v>
      </c>
      <c r="C16" s="34">
        <v>90910.5</v>
      </c>
      <c r="D16" s="34">
        <v>0</v>
      </c>
      <c r="E16" s="34">
        <f>C16+D16</f>
        <v>90910.5</v>
      </c>
      <c r="F16" s="34">
        <v>90874</v>
      </c>
      <c r="G16" s="34">
        <v>0</v>
      </c>
      <c r="H16" s="34">
        <f>F16+G16</f>
        <v>90874</v>
      </c>
      <c r="I16" s="32" t="s">
        <v>50</v>
      </c>
      <c r="J16" s="51"/>
      <c r="K16" s="51"/>
    </row>
    <row r="17" spans="2:11" ht="18.75">
      <c r="B17" s="32" t="s">
        <v>52</v>
      </c>
      <c r="C17" s="34">
        <v>90241</v>
      </c>
      <c r="D17" s="34">
        <v>0</v>
      </c>
      <c r="E17" s="34">
        <f>C17+D17</f>
        <v>90241</v>
      </c>
      <c r="F17" s="34">
        <v>90910.5</v>
      </c>
      <c r="G17" s="34">
        <v>0</v>
      </c>
      <c r="H17" s="34">
        <f>F17+G17</f>
        <v>90910.5</v>
      </c>
      <c r="I17" s="32" t="s">
        <v>51</v>
      </c>
      <c r="J17" s="51"/>
      <c r="K17" s="51"/>
    </row>
    <row r="18" spans="2:11" ht="18.75">
      <c r="B18" s="32" t="s">
        <v>53</v>
      </c>
      <c r="C18" s="34">
        <f aca="true" t="shared" si="1" ref="C18:H18">SUM(C15:C17)</f>
        <v>272025.5</v>
      </c>
      <c r="D18" s="34">
        <f t="shared" si="1"/>
        <v>0</v>
      </c>
      <c r="E18" s="34">
        <f t="shared" si="1"/>
        <v>272025.5</v>
      </c>
      <c r="F18" s="34">
        <f t="shared" si="1"/>
        <v>251456.5</v>
      </c>
      <c r="G18" s="34">
        <f t="shared" si="1"/>
        <v>0</v>
      </c>
      <c r="H18" s="34">
        <f t="shared" si="1"/>
        <v>251456.5</v>
      </c>
      <c r="I18" s="32" t="s">
        <v>48</v>
      </c>
      <c r="J18" s="51"/>
      <c r="K18" s="51"/>
    </row>
    <row r="19" spans="2:13" ht="18.75">
      <c r="B19" s="38" t="s">
        <v>54</v>
      </c>
      <c r="C19" s="34">
        <f>C14+C18</f>
        <v>543926</v>
      </c>
      <c r="D19" s="34">
        <f>D14+D18</f>
        <v>0</v>
      </c>
      <c r="E19" s="34">
        <f>E14+E18</f>
        <v>543926</v>
      </c>
      <c r="F19" s="34">
        <f>F14+F18</f>
        <v>541717.34</v>
      </c>
      <c r="G19" s="34">
        <f>G14+G18</f>
        <v>0</v>
      </c>
      <c r="H19" s="34">
        <f aca="true" t="shared" si="2" ref="H19:H25">F19+G19</f>
        <v>541717.34</v>
      </c>
      <c r="I19" s="32" t="s">
        <v>48</v>
      </c>
      <c r="J19" s="51"/>
      <c r="K19" s="51"/>
      <c r="L19" s="36"/>
      <c r="M19" s="36"/>
    </row>
    <row r="20" spans="2:11" ht="18.75">
      <c r="B20" s="32" t="s">
        <v>55</v>
      </c>
      <c r="C20" s="34">
        <v>120074</v>
      </c>
      <c r="D20" s="34">
        <v>0</v>
      </c>
      <c r="E20" s="34">
        <f>C20+D20</f>
        <v>120074</v>
      </c>
      <c r="F20" s="34">
        <v>90241</v>
      </c>
      <c r="G20" s="34">
        <v>0</v>
      </c>
      <c r="H20" s="34">
        <f t="shared" si="2"/>
        <v>90241</v>
      </c>
      <c r="I20" s="32" t="s">
        <v>52</v>
      </c>
      <c r="J20" s="51"/>
      <c r="K20" s="51"/>
    </row>
    <row r="21" spans="2:12" ht="18.75">
      <c r="B21" s="32" t="s">
        <v>56</v>
      </c>
      <c r="C21" s="34">
        <v>89907.66</v>
      </c>
      <c r="D21" s="34">
        <v>0</v>
      </c>
      <c r="E21" s="34">
        <f>C21+D21</f>
        <v>89907.66</v>
      </c>
      <c r="F21" s="34">
        <v>120074</v>
      </c>
      <c r="G21" s="34">
        <v>0</v>
      </c>
      <c r="H21" s="34">
        <f t="shared" si="2"/>
        <v>120074</v>
      </c>
      <c r="I21" s="32" t="s">
        <v>55</v>
      </c>
      <c r="J21" s="51"/>
      <c r="K21" s="51"/>
      <c r="L21"/>
    </row>
    <row r="22" spans="2:12" ht="18.75">
      <c r="B22" s="32" t="s">
        <v>57</v>
      </c>
      <c r="C22" s="34">
        <v>104302.34</v>
      </c>
      <c r="D22" s="34">
        <v>0</v>
      </c>
      <c r="E22" s="34">
        <f>C22+D22</f>
        <v>104302.34</v>
      </c>
      <c r="F22" s="34">
        <v>89907.66</v>
      </c>
      <c r="G22" s="34">
        <v>0</v>
      </c>
      <c r="H22" s="34">
        <f t="shared" si="2"/>
        <v>89907.66</v>
      </c>
      <c r="I22" s="32" t="s">
        <v>56</v>
      </c>
      <c r="J22" s="51"/>
      <c r="K22" s="51"/>
      <c r="L22"/>
    </row>
    <row r="23" spans="2:11" ht="18.75">
      <c r="B23" s="32" t="s">
        <v>58</v>
      </c>
      <c r="C23" s="34">
        <f>SUM(C20:C22)</f>
        <v>314284</v>
      </c>
      <c r="D23" s="34">
        <f>SUM(D20:D22)</f>
        <v>0</v>
      </c>
      <c r="E23" s="34">
        <f>SUM(E20:E22)</f>
        <v>314284</v>
      </c>
      <c r="F23" s="34">
        <f>SUM(F20:F22)</f>
        <v>300222.66000000003</v>
      </c>
      <c r="G23" s="34">
        <f>SUM(G20:G22)</f>
        <v>0</v>
      </c>
      <c r="H23" s="34">
        <f t="shared" si="2"/>
        <v>300222.66000000003</v>
      </c>
      <c r="I23" s="32" t="s">
        <v>48</v>
      </c>
      <c r="J23" s="51"/>
      <c r="K23" s="51"/>
    </row>
    <row r="24" spans="2:14" ht="18.75">
      <c r="B24" s="38" t="s">
        <v>59</v>
      </c>
      <c r="C24" s="34">
        <f>C14+C18+C23</f>
        <v>858210</v>
      </c>
      <c r="D24" s="34">
        <f>D19+D23</f>
        <v>0</v>
      </c>
      <c r="E24" s="34">
        <f>C24+D24</f>
        <v>858210</v>
      </c>
      <c r="F24" s="34">
        <f>F14+F18+F23</f>
        <v>841940</v>
      </c>
      <c r="G24" s="34">
        <f>G19+G23</f>
        <v>0</v>
      </c>
      <c r="H24" s="34">
        <f t="shared" si="2"/>
        <v>841940</v>
      </c>
      <c r="I24" s="32" t="s">
        <v>48</v>
      </c>
      <c r="J24" s="51"/>
      <c r="K24" s="51"/>
      <c r="L24" s="36"/>
      <c r="M24" s="36"/>
      <c r="N24" s="36"/>
    </row>
    <row r="25" spans="2:11" ht="18.75">
      <c r="B25" s="32" t="s">
        <v>60</v>
      </c>
      <c r="C25" s="34">
        <v>130000</v>
      </c>
      <c r="D25" s="34">
        <v>0</v>
      </c>
      <c r="E25" s="34">
        <f>C25+D25</f>
        <v>130000</v>
      </c>
      <c r="F25" s="34">
        <v>104302.34</v>
      </c>
      <c r="G25" s="34">
        <v>0</v>
      </c>
      <c r="H25" s="34">
        <f t="shared" si="2"/>
        <v>104302.34</v>
      </c>
      <c r="I25" s="32" t="s">
        <v>57</v>
      </c>
      <c r="J25" s="51"/>
      <c r="K25" s="51"/>
    </row>
    <row r="26" spans="2:11" ht="18.75">
      <c r="B26" s="32" t="s">
        <v>61</v>
      </c>
      <c r="C26" s="34">
        <v>55790</v>
      </c>
      <c r="D26" s="34">
        <v>56967.66</v>
      </c>
      <c r="E26" s="34">
        <f>C26+D26</f>
        <v>112757.66</v>
      </c>
      <c r="F26" s="34">
        <v>96757.66</v>
      </c>
      <c r="G26" s="34">
        <f>H26-F26</f>
        <v>33242.34</v>
      </c>
      <c r="H26" s="34">
        <v>130000</v>
      </c>
      <c r="I26" s="32" t="s">
        <v>60</v>
      </c>
      <c r="J26" s="51"/>
      <c r="K26" s="51"/>
    </row>
    <row r="27" spans="2:11" ht="18.75">
      <c r="B27" s="32" t="s">
        <v>62</v>
      </c>
      <c r="C27" s="34">
        <v>5000</v>
      </c>
      <c r="D27" s="34">
        <v>111032.34</v>
      </c>
      <c r="E27" s="34">
        <f>C27+D27</f>
        <v>116032.34</v>
      </c>
      <c r="F27" s="34">
        <v>0</v>
      </c>
      <c r="G27" s="34">
        <v>112757.66</v>
      </c>
      <c r="H27" s="34">
        <f>F27+G27</f>
        <v>112757.66</v>
      </c>
      <c r="I27" s="32" t="s">
        <v>61</v>
      </c>
      <c r="J27" s="51"/>
      <c r="K27" s="51"/>
    </row>
    <row r="28" spans="2:14" ht="18.75">
      <c r="B28" s="32" t="s">
        <v>64</v>
      </c>
      <c r="C28" s="34">
        <f aca="true" t="shared" si="3" ref="C28:H28">SUM(C25:C27)</f>
        <v>190790</v>
      </c>
      <c r="D28" s="34">
        <f t="shared" si="3"/>
        <v>168000</v>
      </c>
      <c r="E28" s="34">
        <f t="shared" si="3"/>
        <v>358790</v>
      </c>
      <c r="F28" s="34">
        <f t="shared" si="3"/>
        <v>201060</v>
      </c>
      <c r="G28" s="34">
        <f t="shared" si="3"/>
        <v>146000</v>
      </c>
      <c r="H28" s="34">
        <f t="shared" si="3"/>
        <v>347060</v>
      </c>
      <c r="I28" s="32" t="s">
        <v>48</v>
      </c>
      <c r="J28" s="51"/>
      <c r="K28" s="51"/>
      <c r="N28" s="36"/>
    </row>
    <row r="29" spans="2:13" ht="18.75">
      <c r="B29" s="38" t="s">
        <v>63</v>
      </c>
      <c r="C29" s="34">
        <f aca="true" t="shared" si="4" ref="C29:H29">C14+C18+C23+C28</f>
        <v>1049000</v>
      </c>
      <c r="D29" s="34">
        <f t="shared" si="4"/>
        <v>168000</v>
      </c>
      <c r="E29" s="34">
        <f t="shared" si="4"/>
        <v>1217000</v>
      </c>
      <c r="F29" s="34">
        <f t="shared" si="4"/>
        <v>1043000</v>
      </c>
      <c r="G29" s="34">
        <f t="shared" si="4"/>
        <v>146000</v>
      </c>
      <c r="H29" s="34">
        <f t="shared" si="4"/>
        <v>1189000</v>
      </c>
      <c r="I29" s="32" t="s">
        <v>48</v>
      </c>
      <c r="J29" s="51"/>
      <c r="K29" s="51"/>
      <c r="L29" s="36"/>
      <c r="M29" s="36"/>
    </row>
    <row r="30" spans="3:11" ht="18.75">
      <c r="C30" s="37"/>
      <c r="D30" s="37"/>
      <c r="E30" s="37"/>
      <c r="G30" s="37"/>
      <c r="I30" s="37"/>
      <c r="J30" s="37"/>
      <c r="K30" s="37"/>
    </row>
    <row r="31" spans="3:11" ht="18.75">
      <c r="C31" s="37"/>
      <c r="D31" s="37"/>
      <c r="E31" s="37"/>
      <c r="G31" s="37"/>
      <c r="I31" s="37"/>
      <c r="J31" s="37"/>
      <c r="K31" s="37"/>
    </row>
    <row r="32" spans="2:11" ht="18.75">
      <c r="B32" s="9" t="s">
        <v>89</v>
      </c>
      <c r="C32" s="9"/>
      <c r="D32" s="9"/>
      <c r="E32" s="9"/>
      <c r="F32" s="9"/>
      <c r="G32" s="17" t="s">
        <v>90</v>
      </c>
      <c r="H32" s="9"/>
      <c r="I32" s="37"/>
      <c r="J32" s="37"/>
      <c r="K32" s="37"/>
    </row>
    <row r="33" spans="2:8" ht="18.75">
      <c r="B33" s="9" t="s">
        <v>91</v>
      </c>
      <c r="C33" s="9"/>
      <c r="D33" s="9"/>
      <c r="E33" s="9"/>
      <c r="F33" s="9"/>
      <c r="G33" s="9" t="s">
        <v>92</v>
      </c>
      <c r="H33" s="9"/>
    </row>
  </sheetData>
  <sheetProtection/>
  <mergeCells count="2">
    <mergeCell ref="B5:I5"/>
    <mergeCell ref="B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63"/>
  <sheetViews>
    <sheetView zoomScalePageLayoutView="0" workbookViewId="0" topLeftCell="A13">
      <selection activeCell="C58" sqref="C58:L58"/>
    </sheetView>
  </sheetViews>
  <sheetFormatPr defaultColWidth="9.140625" defaultRowHeight="12.75"/>
  <cols>
    <col min="2" max="2" width="26.28125" style="0" customWidth="1"/>
    <col min="3" max="3" width="12.8515625" style="0" customWidth="1"/>
    <col min="4" max="4" width="13.00390625" style="0" customWidth="1"/>
    <col min="5" max="5" width="11.421875" style="0" customWidth="1"/>
    <col min="6" max="6" width="10.140625" style="0" bestFit="1" customWidth="1"/>
    <col min="7" max="7" width="11.140625" style="0" bestFit="1" customWidth="1"/>
    <col min="8" max="8" width="11.140625" style="0" customWidth="1"/>
    <col min="9" max="9" width="10.140625" style="0" bestFit="1" customWidth="1"/>
    <col min="10" max="12" width="10.140625" style="0" customWidth="1"/>
    <col min="13" max="13" width="11.8515625" style="0" customWidth="1"/>
    <col min="14" max="14" width="11.140625" style="0" customWidth="1"/>
  </cols>
  <sheetData>
    <row r="1" ht="12.75">
      <c r="A1" t="s">
        <v>4</v>
      </c>
    </row>
    <row r="2" spans="1:13" ht="12.75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 customHeight="1">
      <c r="A3" s="65" t="s">
        <v>116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33.75" customHeight="1">
      <c r="A6" s="11" t="s">
        <v>6</v>
      </c>
      <c r="B6" s="11"/>
      <c r="C6" s="66" t="s">
        <v>7</v>
      </c>
      <c r="D6" s="66"/>
      <c r="E6" s="12"/>
      <c r="F6" s="12" t="s">
        <v>8</v>
      </c>
      <c r="G6" s="66" t="s">
        <v>31</v>
      </c>
      <c r="H6" s="66"/>
      <c r="I6" s="66"/>
      <c r="J6" s="66"/>
      <c r="K6" s="66"/>
      <c r="L6" s="12"/>
      <c r="M6" s="12" t="s">
        <v>9</v>
      </c>
    </row>
    <row r="7" spans="1:13" ht="41.25" customHeight="1">
      <c r="A7" s="2" t="s">
        <v>10</v>
      </c>
      <c r="B7" s="2" t="s">
        <v>17</v>
      </c>
      <c r="C7" s="3" t="s">
        <v>11</v>
      </c>
      <c r="D7" s="3" t="s">
        <v>65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30</v>
      </c>
      <c r="K7" s="3" t="s">
        <v>37</v>
      </c>
      <c r="L7" s="3" t="s">
        <v>77</v>
      </c>
      <c r="M7" s="15" t="s">
        <v>0</v>
      </c>
    </row>
    <row r="8" spans="1:229" ht="12.75" customHeight="1">
      <c r="A8" s="57" t="s">
        <v>111</v>
      </c>
      <c r="B8" s="57"/>
      <c r="C8" s="39">
        <v>146858.76</v>
      </c>
      <c r="D8" s="39">
        <v>161199.4</v>
      </c>
      <c r="E8" s="39">
        <v>107942.74999999999</v>
      </c>
      <c r="F8" s="39">
        <v>73116.20999999999</v>
      </c>
      <c r="G8" s="39">
        <v>126255.93000000001</v>
      </c>
      <c r="H8" s="39">
        <v>50193.560000000005</v>
      </c>
      <c r="I8" s="39">
        <v>151422</v>
      </c>
      <c r="J8" s="39">
        <v>83269.14</v>
      </c>
      <c r="K8" s="39">
        <v>120451.61</v>
      </c>
      <c r="L8" s="39">
        <v>28290.64</v>
      </c>
      <c r="M8" s="39">
        <f>SUM(C8:L8)</f>
        <v>1049000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</row>
    <row r="9" spans="1:229" ht="12.75" customHeight="1">
      <c r="A9" s="57" t="s">
        <v>78</v>
      </c>
      <c r="B9" s="57"/>
      <c r="C9" s="39">
        <f>C56</f>
        <v>18338.37</v>
      </c>
      <c r="D9" s="39">
        <f aca="true" t="shared" si="0" ref="D9:L9">D56</f>
        <v>26066.88</v>
      </c>
      <c r="E9" s="39">
        <f t="shared" si="0"/>
        <v>16348.65</v>
      </c>
      <c r="F9" s="39">
        <f t="shared" si="0"/>
        <v>12501.05</v>
      </c>
      <c r="G9" s="39">
        <f t="shared" si="0"/>
        <v>18196.1</v>
      </c>
      <c r="H9" s="39">
        <f t="shared" si="0"/>
        <v>7888.79</v>
      </c>
      <c r="I9" s="39">
        <f t="shared" si="0"/>
        <v>21693.17</v>
      </c>
      <c r="J9" s="39">
        <f t="shared" si="0"/>
        <v>15328.46</v>
      </c>
      <c r="K9" s="39">
        <f t="shared" si="0"/>
        <v>18110.44</v>
      </c>
      <c r="L9" s="39">
        <f t="shared" si="0"/>
        <v>13528.09</v>
      </c>
      <c r="M9" s="39">
        <f>SUM(C9:L9)</f>
        <v>167999.99999999997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</row>
    <row r="10" spans="1:229" ht="28.5" customHeight="1">
      <c r="A10" s="61" t="s">
        <v>112</v>
      </c>
      <c r="B10" s="62"/>
      <c r="C10" s="39">
        <f>SUM(C8:C9)</f>
        <v>165197.13</v>
      </c>
      <c r="D10" s="39">
        <f aca="true" t="shared" si="1" ref="D10:M10">SUM(D8:D9)</f>
        <v>187266.28</v>
      </c>
      <c r="E10" s="39">
        <f t="shared" si="1"/>
        <v>124291.39999999998</v>
      </c>
      <c r="F10" s="39">
        <f t="shared" si="1"/>
        <v>85617.26</v>
      </c>
      <c r="G10" s="39">
        <f t="shared" si="1"/>
        <v>144452.03</v>
      </c>
      <c r="H10" s="39">
        <f t="shared" si="1"/>
        <v>58082.350000000006</v>
      </c>
      <c r="I10" s="39">
        <f t="shared" si="1"/>
        <v>173115.16999999998</v>
      </c>
      <c r="J10" s="39">
        <f t="shared" si="1"/>
        <v>98597.6</v>
      </c>
      <c r="K10" s="39">
        <f t="shared" si="1"/>
        <v>138562.05</v>
      </c>
      <c r="L10" s="39">
        <f t="shared" si="1"/>
        <v>41818.729999999996</v>
      </c>
      <c r="M10" s="39">
        <f t="shared" si="1"/>
        <v>1217000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</row>
    <row r="11" spans="1:229" s="17" customFormat="1" ht="12.75">
      <c r="A11" s="63" t="s">
        <v>66</v>
      </c>
      <c r="B11" s="63"/>
      <c r="C11" s="5">
        <v>17262</v>
      </c>
      <c r="D11" s="5">
        <v>15874</v>
      </c>
      <c r="E11" s="5">
        <v>9710</v>
      </c>
      <c r="F11" s="5">
        <v>6507</v>
      </c>
      <c r="G11" s="5">
        <v>13104</v>
      </c>
      <c r="H11" s="5">
        <v>4028</v>
      </c>
      <c r="I11" s="5">
        <v>16049.5</v>
      </c>
      <c r="J11" s="5">
        <v>6802</v>
      </c>
      <c r="K11" s="5">
        <v>11934</v>
      </c>
      <c r="L11" s="5">
        <v>0</v>
      </c>
      <c r="M11" s="5">
        <f>SUM(C11:L11)</f>
        <v>101270.5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</row>
    <row r="12" spans="1:229" s="17" customFormat="1" ht="16.5" customHeight="1">
      <c r="A12" s="63" t="s">
        <v>67</v>
      </c>
      <c r="B12" s="63"/>
      <c r="C12" s="5">
        <v>17248</v>
      </c>
      <c r="D12" s="5">
        <v>15548</v>
      </c>
      <c r="E12" s="5">
        <v>9733.5</v>
      </c>
      <c r="F12" s="40">
        <v>6582</v>
      </c>
      <c r="G12" s="40">
        <v>13125.5</v>
      </c>
      <c r="H12" s="5">
        <v>4028</v>
      </c>
      <c r="I12" s="5">
        <v>16059</v>
      </c>
      <c r="J12" s="5">
        <v>6700</v>
      </c>
      <c r="K12" s="5">
        <v>11934</v>
      </c>
      <c r="L12" s="5">
        <v>0</v>
      </c>
      <c r="M12" s="5">
        <f>SUM(C12:L12)</f>
        <v>100958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</row>
    <row r="13" spans="1:229" s="17" customFormat="1" ht="12.75">
      <c r="A13" s="63" t="s">
        <v>68</v>
      </c>
      <c r="B13" s="63"/>
      <c r="C13" s="40">
        <v>11752</v>
      </c>
      <c r="D13" s="40">
        <v>11129</v>
      </c>
      <c r="E13" s="40">
        <v>6674.5</v>
      </c>
      <c r="F13" s="40">
        <v>4553</v>
      </c>
      <c r="G13" s="40">
        <v>8946.5</v>
      </c>
      <c r="H13" s="5">
        <v>2748</v>
      </c>
      <c r="I13" s="5">
        <v>10953</v>
      </c>
      <c r="J13" s="5">
        <v>4750</v>
      </c>
      <c r="K13" s="5">
        <v>8166</v>
      </c>
      <c r="L13" s="5">
        <v>0</v>
      </c>
      <c r="M13" s="5">
        <f>SUM(C13:L13)</f>
        <v>69672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</row>
    <row r="14" spans="1:13" s="17" customFormat="1" ht="17.25" customHeight="1">
      <c r="A14" s="57" t="s">
        <v>69</v>
      </c>
      <c r="B14" s="57"/>
      <c r="C14" s="41">
        <f>SUM(C11:C13)</f>
        <v>46262</v>
      </c>
      <c r="D14" s="41">
        <f aca="true" t="shared" si="2" ref="D14:M14">SUM(D11:D13)</f>
        <v>42551</v>
      </c>
      <c r="E14" s="41">
        <f t="shared" si="2"/>
        <v>26118</v>
      </c>
      <c r="F14" s="41">
        <f t="shared" si="2"/>
        <v>17642</v>
      </c>
      <c r="G14" s="41">
        <f t="shared" si="2"/>
        <v>35176</v>
      </c>
      <c r="H14" s="41">
        <f t="shared" si="2"/>
        <v>10804</v>
      </c>
      <c r="I14" s="41">
        <f t="shared" si="2"/>
        <v>43061.5</v>
      </c>
      <c r="J14" s="41">
        <f t="shared" si="2"/>
        <v>18252</v>
      </c>
      <c r="K14" s="41">
        <f t="shared" si="2"/>
        <v>32034</v>
      </c>
      <c r="L14" s="41">
        <f t="shared" si="2"/>
        <v>0</v>
      </c>
      <c r="M14" s="41">
        <f t="shared" si="2"/>
        <v>271900.5</v>
      </c>
    </row>
    <row r="15" spans="1:13" s="17" customFormat="1" ht="12.75">
      <c r="A15" s="63" t="s">
        <v>71</v>
      </c>
      <c r="B15" s="63"/>
      <c r="C15" s="45">
        <v>14610</v>
      </c>
      <c r="D15" s="45">
        <v>13558.5</v>
      </c>
      <c r="E15" s="45">
        <v>10408</v>
      </c>
      <c r="F15" s="45">
        <v>5593</v>
      </c>
      <c r="G15" s="45">
        <v>11464.5</v>
      </c>
      <c r="H15" s="45">
        <v>4960</v>
      </c>
      <c r="I15" s="45">
        <v>13668</v>
      </c>
      <c r="J15" s="45">
        <v>5836</v>
      </c>
      <c r="K15" s="46">
        <v>10776</v>
      </c>
      <c r="L15" s="46">
        <v>0</v>
      </c>
      <c r="M15" s="46">
        <f>SUM(C15:L15)</f>
        <v>90874</v>
      </c>
    </row>
    <row r="16" spans="1:229" ht="12.75">
      <c r="A16" s="63" t="s">
        <v>72</v>
      </c>
      <c r="B16" s="63"/>
      <c r="C16" s="46">
        <v>14602</v>
      </c>
      <c r="D16" s="46">
        <v>13545</v>
      </c>
      <c r="E16" s="46">
        <v>10405.5</v>
      </c>
      <c r="F16" s="46">
        <v>5593</v>
      </c>
      <c r="G16" s="46">
        <v>11579</v>
      </c>
      <c r="H16" s="46">
        <v>4956</v>
      </c>
      <c r="I16" s="46">
        <v>13664</v>
      </c>
      <c r="J16" s="46">
        <v>5811</v>
      </c>
      <c r="K16" s="46">
        <v>10755</v>
      </c>
      <c r="L16" s="46">
        <v>0</v>
      </c>
      <c r="M16" s="46">
        <f>SUM(C16:L16)</f>
        <v>90910.5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</row>
    <row r="17" spans="1:13" ht="12.75">
      <c r="A17" s="63" t="s">
        <v>73</v>
      </c>
      <c r="B17" s="63"/>
      <c r="C17" s="46">
        <v>14448</v>
      </c>
      <c r="D17" s="46">
        <v>13446</v>
      </c>
      <c r="E17" s="46">
        <v>10297</v>
      </c>
      <c r="F17" s="46">
        <v>5544</v>
      </c>
      <c r="G17" s="46">
        <v>11589.5</v>
      </c>
      <c r="H17" s="46">
        <v>4900</v>
      </c>
      <c r="I17" s="46">
        <v>13535.5</v>
      </c>
      <c r="J17" s="46">
        <v>5777</v>
      </c>
      <c r="K17" s="43">
        <v>10704</v>
      </c>
      <c r="L17" s="43">
        <v>0</v>
      </c>
      <c r="M17" s="46">
        <f>SUM(C17:L17)</f>
        <v>90241</v>
      </c>
    </row>
    <row r="18" spans="1:13" ht="12.75">
      <c r="A18" s="57" t="s">
        <v>70</v>
      </c>
      <c r="B18" s="57"/>
      <c r="C18" s="41">
        <f>SUM(C15:C17)</f>
        <v>43660</v>
      </c>
      <c r="D18" s="41">
        <f aca="true" t="shared" si="3" ref="D18:M18">SUM(D15:D17)</f>
        <v>40549.5</v>
      </c>
      <c r="E18" s="41">
        <f t="shared" si="3"/>
        <v>31110.5</v>
      </c>
      <c r="F18" s="41">
        <f t="shared" si="3"/>
        <v>16730</v>
      </c>
      <c r="G18" s="41">
        <f t="shared" si="3"/>
        <v>34633</v>
      </c>
      <c r="H18" s="41">
        <f t="shared" si="3"/>
        <v>14816</v>
      </c>
      <c r="I18" s="41">
        <f t="shared" si="3"/>
        <v>40867.5</v>
      </c>
      <c r="J18" s="41">
        <f t="shared" si="3"/>
        <v>17424</v>
      </c>
      <c r="K18" s="41">
        <f t="shared" si="3"/>
        <v>32235</v>
      </c>
      <c r="L18" s="41">
        <f t="shared" si="3"/>
        <v>0</v>
      </c>
      <c r="M18" s="41">
        <f t="shared" si="3"/>
        <v>272025.5</v>
      </c>
    </row>
    <row r="19" spans="1:13" ht="12.75">
      <c r="A19" s="57" t="s">
        <v>81</v>
      </c>
      <c r="B19" s="57"/>
      <c r="C19" s="41">
        <v>18878.68</v>
      </c>
      <c r="D19" s="41">
        <v>19973.809999999998</v>
      </c>
      <c r="E19" s="41">
        <v>13457.479999999996</v>
      </c>
      <c r="F19" s="41">
        <v>7226.200000000001</v>
      </c>
      <c r="G19" s="41">
        <v>14987.280000000006</v>
      </c>
      <c r="H19" s="41">
        <v>6414.790000000003</v>
      </c>
      <c r="I19" s="41">
        <v>17663.4</v>
      </c>
      <c r="J19" s="41">
        <v>7532.3899999999985</v>
      </c>
      <c r="K19" s="41">
        <v>13939.970000000003</v>
      </c>
      <c r="L19" s="41">
        <v>0</v>
      </c>
      <c r="M19" s="41">
        <f>SUM(C19:L19)</f>
        <v>120074.00000000001</v>
      </c>
    </row>
    <row r="20" spans="1:229" ht="12.75">
      <c r="A20" s="57" t="s">
        <v>79</v>
      </c>
      <c r="B20" s="57"/>
      <c r="C20" s="18">
        <v>8887.57</v>
      </c>
      <c r="D20" s="18">
        <v>13573.74</v>
      </c>
      <c r="E20" s="18">
        <v>8700.44</v>
      </c>
      <c r="F20" s="18">
        <v>7360.29</v>
      </c>
      <c r="G20" s="18">
        <v>9681.92</v>
      </c>
      <c r="H20" s="18">
        <v>4240.55</v>
      </c>
      <c r="I20" s="18">
        <v>11636.53</v>
      </c>
      <c r="J20" s="18">
        <v>9355.24</v>
      </c>
      <c r="K20" s="18">
        <v>9864.77</v>
      </c>
      <c r="L20" s="18">
        <v>6606.61</v>
      </c>
      <c r="M20" s="18">
        <v>89907.66</v>
      </c>
      <c r="N20" s="54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</row>
    <row r="21" spans="1:229" ht="12.75">
      <c r="A21" s="63" t="s">
        <v>18</v>
      </c>
      <c r="B21" s="63"/>
      <c r="C21" s="16">
        <v>29</v>
      </c>
      <c r="D21" s="16">
        <v>46</v>
      </c>
      <c r="E21" s="16">
        <v>28</v>
      </c>
      <c r="F21" s="16">
        <v>24</v>
      </c>
      <c r="G21" s="16">
        <v>32</v>
      </c>
      <c r="H21" s="16">
        <v>13</v>
      </c>
      <c r="I21" s="16">
        <v>39</v>
      </c>
      <c r="J21" s="16">
        <v>30</v>
      </c>
      <c r="K21" s="16">
        <v>33</v>
      </c>
      <c r="L21" s="16">
        <v>20</v>
      </c>
      <c r="M21" s="16">
        <f>SUM(C21:L21)</f>
        <v>294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</row>
    <row r="22" spans="1:229" ht="12.75">
      <c r="A22" s="63" t="s">
        <v>33</v>
      </c>
      <c r="B22" s="63"/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11</v>
      </c>
      <c r="L22" s="16">
        <v>1</v>
      </c>
      <c r="M22" s="16">
        <f>SUM(C22:L22)</f>
        <v>20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</row>
    <row r="23" spans="1:229" ht="12.75">
      <c r="A23" s="63" t="s">
        <v>38</v>
      </c>
      <c r="B23" s="63"/>
      <c r="C23" s="16">
        <v>288</v>
      </c>
      <c r="D23" s="16">
        <v>443</v>
      </c>
      <c r="E23" s="16">
        <v>282</v>
      </c>
      <c r="F23" s="16">
        <v>237</v>
      </c>
      <c r="G23" s="16">
        <v>314</v>
      </c>
      <c r="H23" s="16">
        <v>141</v>
      </c>
      <c r="I23" s="16">
        <v>379</v>
      </c>
      <c r="J23" s="16">
        <v>304</v>
      </c>
      <c r="K23" s="16">
        <v>320</v>
      </c>
      <c r="L23" s="16">
        <v>213</v>
      </c>
      <c r="M23" s="16">
        <f>SUM(C23:L23)</f>
        <v>2921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</row>
    <row r="24" spans="1:229" ht="12.75">
      <c r="A24" s="63" t="s">
        <v>39</v>
      </c>
      <c r="B24" s="63"/>
      <c r="C24" s="16">
        <v>5</v>
      </c>
      <c r="D24" s="16">
        <v>5</v>
      </c>
      <c r="E24" s="16">
        <v>5</v>
      </c>
      <c r="F24" s="16">
        <v>5</v>
      </c>
      <c r="G24" s="16">
        <v>5</v>
      </c>
      <c r="H24" s="16">
        <v>0</v>
      </c>
      <c r="I24" s="16">
        <v>5</v>
      </c>
      <c r="J24" s="16">
        <v>5</v>
      </c>
      <c r="K24" s="16">
        <v>5</v>
      </c>
      <c r="L24" s="16">
        <v>5</v>
      </c>
      <c r="M24" s="16">
        <f>SUM(C24:L24)</f>
        <v>45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</row>
    <row r="25" spans="1:229" ht="12.75">
      <c r="A25" s="57" t="s">
        <v>80</v>
      </c>
      <c r="B25" s="57"/>
      <c r="C25" s="18">
        <v>10310.52</v>
      </c>
      <c r="D25" s="18">
        <v>15746.97</v>
      </c>
      <c r="E25" s="18">
        <v>10093.42</v>
      </c>
      <c r="F25" s="18">
        <v>8538.71</v>
      </c>
      <c r="G25" s="18">
        <v>11232.05</v>
      </c>
      <c r="H25" s="18">
        <v>4919.49</v>
      </c>
      <c r="I25" s="18">
        <v>13499.59</v>
      </c>
      <c r="J25" s="18">
        <v>10853.06</v>
      </c>
      <c r="K25" s="18">
        <v>11444.17</v>
      </c>
      <c r="L25" s="18">
        <v>7664.36</v>
      </c>
      <c r="M25" s="18">
        <v>104302.34</v>
      </c>
      <c r="N25" s="5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</row>
    <row r="26" spans="1:13" ht="12.75">
      <c r="A26" s="63" t="s">
        <v>18</v>
      </c>
      <c r="B26" s="63"/>
      <c r="C26" s="16">
        <v>33</v>
      </c>
      <c r="D26" s="16">
        <v>54</v>
      </c>
      <c r="E26" s="16">
        <v>33</v>
      </c>
      <c r="F26" s="16">
        <v>27</v>
      </c>
      <c r="G26" s="16">
        <v>37</v>
      </c>
      <c r="H26" s="16">
        <v>16</v>
      </c>
      <c r="I26" s="16">
        <v>44</v>
      </c>
      <c r="J26" s="16">
        <v>36</v>
      </c>
      <c r="K26" s="16">
        <v>39</v>
      </c>
      <c r="L26" s="16">
        <v>25</v>
      </c>
      <c r="M26" s="42">
        <f>SUM(C26:L26)</f>
        <v>344</v>
      </c>
    </row>
    <row r="27" spans="1:13" ht="12.75">
      <c r="A27" s="63" t="s">
        <v>33</v>
      </c>
      <c r="B27" s="63"/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42">
        <f>SUM(C27:L27)</f>
        <v>10</v>
      </c>
    </row>
    <row r="28" spans="1:13" ht="12.75">
      <c r="A28" s="63" t="s">
        <v>38</v>
      </c>
      <c r="B28" s="63"/>
      <c r="C28" s="16">
        <v>336</v>
      </c>
      <c r="D28" s="16">
        <v>515</v>
      </c>
      <c r="E28" s="16">
        <v>328</v>
      </c>
      <c r="F28" s="16">
        <v>277</v>
      </c>
      <c r="G28" s="16">
        <v>366</v>
      </c>
      <c r="H28" s="16">
        <v>163</v>
      </c>
      <c r="I28" s="16">
        <v>442</v>
      </c>
      <c r="J28" s="16">
        <v>353</v>
      </c>
      <c r="K28" s="16">
        <v>372</v>
      </c>
      <c r="L28" s="16">
        <v>247</v>
      </c>
      <c r="M28" s="42">
        <f>SUM(C28:L28)</f>
        <v>3399</v>
      </c>
    </row>
    <row r="29" spans="1:13" ht="12.75">
      <c r="A29" s="63" t="s">
        <v>39</v>
      </c>
      <c r="B29" s="63"/>
      <c r="C29" s="16">
        <v>5</v>
      </c>
      <c r="D29" s="16">
        <v>5</v>
      </c>
      <c r="E29" s="16">
        <v>5</v>
      </c>
      <c r="F29" s="16">
        <v>5</v>
      </c>
      <c r="G29" s="16">
        <v>5</v>
      </c>
      <c r="H29" s="16">
        <v>0</v>
      </c>
      <c r="I29" s="16">
        <v>5</v>
      </c>
      <c r="J29" s="16">
        <v>5</v>
      </c>
      <c r="K29" s="16">
        <v>5</v>
      </c>
      <c r="L29" s="16">
        <v>5</v>
      </c>
      <c r="M29" s="42">
        <f>SUM(C29:L29)</f>
        <v>45</v>
      </c>
    </row>
    <row r="30" spans="1:229" ht="12.75">
      <c r="A30" s="57" t="s">
        <v>74</v>
      </c>
      <c r="B30" s="57"/>
      <c r="C30" s="18">
        <f>C19+C20+C25</f>
        <v>38076.770000000004</v>
      </c>
      <c r="D30" s="18">
        <f>D19+D20+D25</f>
        <v>49294.52</v>
      </c>
      <c r="E30" s="18">
        <f>E19+E20+E25</f>
        <v>32251.339999999997</v>
      </c>
      <c r="F30" s="18">
        <f>F19+F20+F25</f>
        <v>23125.2</v>
      </c>
      <c r="G30" s="18">
        <f>G19+G20+G25</f>
        <v>35901.25</v>
      </c>
      <c r="H30" s="18">
        <f>H19+H20+H25</f>
        <v>15574.830000000004</v>
      </c>
      <c r="I30" s="18">
        <f>I19+I20+I25</f>
        <v>42799.520000000004</v>
      </c>
      <c r="J30" s="18">
        <f>J19+J20+J25</f>
        <v>27740.689999999995</v>
      </c>
      <c r="K30" s="18">
        <f>K19+K20+K25</f>
        <v>35248.91</v>
      </c>
      <c r="L30" s="18">
        <f>L19+L20+L25</f>
        <v>14270.97</v>
      </c>
      <c r="M30" s="18">
        <f>M19+M20+M25</f>
        <v>314284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</row>
    <row r="31" spans="1:14" ht="12.75">
      <c r="A31" s="57" t="s">
        <v>75</v>
      </c>
      <c r="B31" s="57"/>
      <c r="C31" s="18">
        <v>12850.79</v>
      </c>
      <c r="D31" s="18">
        <v>19626.65</v>
      </c>
      <c r="E31" s="18">
        <v>12580.21</v>
      </c>
      <c r="F31" s="18">
        <v>10642.44</v>
      </c>
      <c r="G31" s="18">
        <v>13999.36</v>
      </c>
      <c r="H31" s="18">
        <v>6131.53</v>
      </c>
      <c r="I31" s="18">
        <v>16825.58</v>
      </c>
      <c r="J31" s="18">
        <v>13527.01</v>
      </c>
      <c r="K31" s="18">
        <v>14263.75</v>
      </c>
      <c r="L31" s="18">
        <v>9552.68</v>
      </c>
      <c r="M31" s="18">
        <v>130000</v>
      </c>
      <c r="N31" s="54"/>
    </row>
    <row r="32" spans="1:13" ht="12.75">
      <c r="A32" s="63" t="s">
        <v>18</v>
      </c>
      <c r="B32" s="63"/>
      <c r="C32" s="16">
        <v>41</v>
      </c>
      <c r="D32" s="16">
        <v>66</v>
      </c>
      <c r="E32" s="16">
        <v>40</v>
      </c>
      <c r="F32" s="16">
        <v>37</v>
      </c>
      <c r="G32" s="16">
        <v>48</v>
      </c>
      <c r="H32" s="16">
        <v>19</v>
      </c>
      <c r="I32" s="16">
        <v>56</v>
      </c>
      <c r="J32" s="16">
        <v>44</v>
      </c>
      <c r="K32" s="16">
        <v>47</v>
      </c>
      <c r="L32" s="16">
        <v>30</v>
      </c>
      <c r="M32" s="16">
        <f>SUM(C32:L32)</f>
        <v>428</v>
      </c>
    </row>
    <row r="33" spans="1:13" ht="12.75">
      <c r="A33" s="63" t="s">
        <v>33</v>
      </c>
      <c r="B33" s="63"/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f>SUM(C33:L33)</f>
        <v>10</v>
      </c>
    </row>
    <row r="34" spans="1:13" ht="12.75">
      <c r="A34" s="63" t="s">
        <v>38</v>
      </c>
      <c r="B34" s="63"/>
      <c r="C34" s="16">
        <v>421</v>
      </c>
      <c r="D34" s="16">
        <v>645</v>
      </c>
      <c r="E34" s="16">
        <v>412</v>
      </c>
      <c r="F34" s="16">
        <v>345</v>
      </c>
      <c r="G34" s="16">
        <v>457</v>
      </c>
      <c r="H34" s="16">
        <v>204</v>
      </c>
      <c r="I34" s="16">
        <v>552</v>
      </c>
      <c r="J34" s="16">
        <v>443</v>
      </c>
      <c r="K34" s="16">
        <v>467</v>
      </c>
      <c r="L34" s="16">
        <v>311</v>
      </c>
      <c r="M34" s="16">
        <f>SUM(C34:L34)</f>
        <v>4257</v>
      </c>
    </row>
    <row r="35" spans="1:13" ht="12.75">
      <c r="A35" s="63" t="s">
        <v>39</v>
      </c>
      <c r="B35" s="63"/>
      <c r="C35" s="16">
        <v>5</v>
      </c>
      <c r="D35" s="16">
        <v>5</v>
      </c>
      <c r="E35" s="16">
        <v>5</v>
      </c>
      <c r="F35" s="16">
        <v>5</v>
      </c>
      <c r="G35" s="16">
        <v>5</v>
      </c>
      <c r="H35" s="16">
        <v>0</v>
      </c>
      <c r="I35" s="16">
        <v>5</v>
      </c>
      <c r="J35" s="16">
        <v>5</v>
      </c>
      <c r="K35" s="16">
        <v>5</v>
      </c>
      <c r="L35" s="16">
        <v>5</v>
      </c>
      <c r="M35" s="16">
        <f>SUM(C35:L35)</f>
        <v>45</v>
      </c>
    </row>
    <row r="36" spans="1:13" ht="22.5" customHeight="1">
      <c r="A36" s="59" t="s">
        <v>110</v>
      </c>
      <c r="B36" s="60"/>
      <c r="C36" s="43">
        <v>18338.37</v>
      </c>
      <c r="D36" s="43">
        <v>26066.88</v>
      </c>
      <c r="E36" s="43">
        <v>16348.65</v>
      </c>
      <c r="F36" s="43">
        <v>12501.05</v>
      </c>
      <c r="G36" s="43">
        <v>18196.1</v>
      </c>
      <c r="H36" s="43">
        <v>7888.79</v>
      </c>
      <c r="I36" s="43">
        <v>21693.17</v>
      </c>
      <c r="J36" s="43">
        <v>15328.46</v>
      </c>
      <c r="K36" s="43">
        <v>18110.44</v>
      </c>
      <c r="L36" s="43">
        <v>13528.09</v>
      </c>
      <c r="M36" s="43">
        <f>SUM(C36:L36)</f>
        <v>167999.99999999997</v>
      </c>
    </row>
    <row r="37" spans="1:14" ht="35.25" customHeight="1">
      <c r="A37" s="58" t="s">
        <v>109</v>
      </c>
      <c r="B37" s="58"/>
      <c r="C37" s="43">
        <f>C36/$M$36</f>
        <v>0.1091569642857143</v>
      </c>
      <c r="D37" s="43">
        <f aca="true" t="shared" si="4" ref="D37:L37">D36/$M$36</f>
        <v>0.15516000000000002</v>
      </c>
      <c r="E37" s="43">
        <f t="shared" si="4"/>
        <v>0.09731339285714287</v>
      </c>
      <c r="F37" s="43">
        <f t="shared" si="4"/>
        <v>0.07441101190476192</v>
      </c>
      <c r="G37" s="43">
        <f t="shared" si="4"/>
        <v>0.10831011904761906</v>
      </c>
      <c r="H37" s="43">
        <f t="shared" si="4"/>
        <v>0.046957083333333344</v>
      </c>
      <c r="I37" s="43">
        <f t="shared" si="4"/>
        <v>0.12912601190476192</v>
      </c>
      <c r="J37" s="43">
        <f t="shared" si="4"/>
        <v>0.09124083333333334</v>
      </c>
      <c r="K37" s="43">
        <f t="shared" si="4"/>
        <v>0.1078002380952381</v>
      </c>
      <c r="L37" s="43">
        <f t="shared" si="4"/>
        <v>0.08052434523809525</v>
      </c>
      <c r="M37" s="43">
        <f>SUM(C37:L37)</f>
        <v>1</v>
      </c>
      <c r="N37" s="44"/>
    </row>
    <row r="38" spans="1:14" ht="12.75">
      <c r="A38" s="57" t="s">
        <v>93</v>
      </c>
      <c r="B38" s="57"/>
      <c r="C38" s="18">
        <v>5514.97</v>
      </c>
      <c r="D38" s="18">
        <v>8422.85</v>
      </c>
      <c r="E38" s="18">
        <v>5398.84</v>
      </c>
      <c r="F38" s="18">
        <v>4567.25</v>
      </c>
      <c r="G38" s="18">
        <v>6007.88</v>
      </c>
      <c r="H38" s="18">
        <v>2631.37</v>
      </c>
      <c r="I38" s="18">
        <v>7220.76</v>
      </c>
      <c r="J38" s="18">
        <v>5805.17</v>
      </c>
      <c r="K38" s="18">
        <v>6121.34</v>
      </c>
      <c r="L38" s="18">
        <v>4099.57</v>
      </c>
      <c r="M38" s="18">
        <v>55790</v>
      </c>
      <c r="N38" s="54"/>
    </row>
    <row r="39" spans="1:14" ht="12.75">
      <c r="A39" s="57" t="s">
        <v>78</v>
      </c>
      <c r="B39" s="57"/>
      <c r="C39" s="18">
        <v>6218.42</v>
      </c>
      <c r="D39" s="18">
        <v>8839.1</v>
      </c>
      <c r="E39" s="18">
        <v>5543.72</v>
      </c>
      <c r="F39" s="18">
        <v>4239.02</v>
      </c>
      <c r="G39" s="18">
        <v>6170.17</v>
      </c>
      <c r="H39" s="18">
        <v>2675.04</v>
      </c>
      <c r="I39" s="18">
        <v>7356.01</v>
      </c>
      <c r="J39" s="18">
        <v>5197.78</v>
      </c>
      <c r="K39" s="18">
        <v>6141.13</v>
      </c>
      <c r="L39" s="18">
        <v>4587.27</v>
      </c>
      <c r="M39" s="18">
        <f>SUM(C39:L39)</f>
        <v>56967.66</v>
      </c>
      <c r="N39" s="54"/>
    </row>
    <row r="40" spans="1:14" ht="12.75">
      <c r="A40" s="57" t="s">
        <v>94</v>
      </c>
      <c r="B40" s="57"/>
      <c r="C40" s="18">
        <f>SUM(C38:C39)</f>
        <v>11733.39</v>
      </c>
      <c r="D40" s="18">
        <f aca="true" t="shared" si="5" ref="D40:M40">SUM(D38:D39)</f>
        <v>17261.95</v>
      </c>
      <c r="E40" s="18">
        <f t="shared" si="5"/>
        <v>10942.560000000001</v>
      </c>
      <c r="F40" s="18">
        <f t="shared" si="5"/>
        <v>8806.27</v>
      </c>
      <c r="G40" s="18">
        <f t="shared" si="5"/>
        <v>12178.05</v>
      </c>
      <c r="H40" s="18">
        <f t="shared" si="5"/>
        <v>5306.41</v>
      </c>
      <c r="I40" s="18">
        <f t="shared" si="5"/>
        <v>14576.77</v>
      </c>
      <c r="J40" s="18">
        <f t="shared" si="5"/>
        <v>11002.95</v>
      </c>
      <c r="K40" s="18">
        <f t="shared" si="5"/>
        <v>12262.470000000001</v>
      </c>
      <c r="L40" s="18">
        <f t="shared" si="5"/>
        <v>8686.84</v>
      </c>
      <c r="M40" s="18">
        <f t="shared" si="5"/>
        <v>112757.66</v>
      </c>
      <c r="N40" s="54"/>
    </row>
    <row r="41" spans="1:13" ht="12.75">
      <c r="A41" s="63" t="s">
        <v>18</v>
      </c>
      <c r="B41" s="63"/>
      <c r="C41" s="16">
        <v>38</v>
      </c>
      <c r="D41" s="16">
        <v>57</v>
      </c>
      <c r="E41" s="16">
        <v>35</v>
      </c>
      <c r="F41" s="16">
        <v>29</v>
      </c>
      <c r="G41" s="16">
        <v>41</v>
      </c>
      <c r="H41" s="16">
        <v>17</v>
      </c>
      <c r="I41" s="16">
        <v>50</v>
      </c>
      <c r="J41" s="16">
        <v>38</v>
      </c>
      <c r="K41" s="16">
        <v>41</v>
      </c>
      <c r="L41" s="16">
        <v>30</v>
      </c>
      <c r="M41" s="16">
        <f>SUM(C41:L41)</f>
        <v>376</v>
      </c>
    </row>
    <row r="42" spans="1:13" ht="12.75">
      <c r="A42" s="63" t="s">
        <v>33</v>
      </c>
      <c r="B42" s="63"/>
      <c r="C42" s="16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f>SUM(C42:L42)</f>
        <v>10</v>
      </c>
    </row>
    <row r="43" spans="1:13" ht="12.75">
      <c r="A43" s="63" t="s">
        <v>38</v>
      </c>
      <c r="B43" s="63"/>
      <c r="C43" s="16">
        <v>383</v>
      </c>
      <c r="D43" s="16">
        <v>567</v>
      </c>
      <c r="E43" s="16">
        <v>357</v>
      </c>
      <c r="F43" s="16">
        <v>285</v>
      </c>
      <c r="G43" s="16">
        <v>397</v>
      </c>
      <c r="H43" s="16">
        <v>176</v>
      </c>
      <c r="I43" s="16">
        <v>476</v>
      </c>
      <c r="J43" s="16">
        <v>357</v>
      </c>
      <c r="K43" s="16">
        <v>400</v>
      </c>
      <c r="L43" s="16">
        <v>280</v>
      </c>
      <c r="M43" s="16">
        <f>SUM(C43:L43)</f>
        <v>3678</v>
      </c>
    </row>
    <row r="44" spans="1:13" ht="11.25" customHeight="1">
      <c r="A44" s="63" t="s">
        <v>39</v>
      </c>
      <c r="B44" s="63"/>
      <c r="C44" s="16">
        <v>5</v>
      </c>
      <c r="D44" s="16">
        <v>5</v>
      </c>
      <c r="E44" s="16">
        <v>5</v>
      </c>
      <c r="F44" s="16">
        <v>5</v>
      </c>
      <c r="G44" s="16">
        <v>5</v>
      </c>
      <c r="H44" s="16">
        <v>0</v>
      </c>
      <c r="I44" s="16">
        <v>5</v>
      </c>
      <c r="J44" s="16">
        <v>5</v>
      </c>
      <c r="K44" s="16">
        <v>5</v>
      </c>
      <c r="L44" s="16">
        <v>5</v>
      </c>
      <c r="M44" s="16">
        <f>SUM(C44:L44)</f>
        <v>45</v>
      </c>
    </row>
    <row r="45" spans="1:13" ht="12.75">
      <c r="A45" s="57" t="s">
        <v>76</v>
      </c>
      <c r="B45" s="57"/>
      <c r="C45" s="18">
        <v>494.2300000000005</v>
      </c>
      <c r="D45" s="18">
        <v>754.8799999999956</v>
      </c>
      <c r="E45" s="18">
        <v>483.85999999999694</v>
      </c>
      <c r="F45" s="18">
        <v>409.3199999999979</v>
      </c>
      <c r="G45" s="18">
        <v>538.439999999996</v>
      </c>
      <c r="H45" s="18">
        <v>235.83000000000175</v>
      </c>
      <c r="I45" s="18">
        <v>647.1400000000049</v>
      </c>
      <c r="J45" s="18">
        <v>520.2700000000041</v>
      </c>
      <c r="K45" s="18">
        <v>548.609999999997</v>
      </c>
      <c r="L45" s="18">
        <v>367.41999999999825</v>
      </c>
      <c r="M45" s="18">
        <v>5000</v>
      </c>
    </row>
    <row r="46" spans="1:13" ht="12.75">
      <c r="A46" s="57" t="s">
        <v>78</v>
      </c>
      <c r="B46" s="57"/>
      <c r="C46" s="18">
        <v>12119.95</v>
      </c>
      <c r="D46" s="18">
        <v>17227.78</v>
      </c>
      <c r="E46" s="18">
        <v>10804.93</v>
      </c>
      <c r="F46" s="18">
        <v>8262.03</v>
      </c>
      <c r="G46" s="18">
        <v>12025.93</v>
      </c>
      <c r="H46" s="18">
        <v>5213.75</v>
      </c>
      <c r="I46" s="18">
        <v>14337.16</v>
      </c>
      <c r="J46" s="18">
        <v>10130.68</v>
      </c>
      <c r="K46" s="18">
        <v>11969.31</v>
      </c>
      <c r="L46" s="18">
        <v>8940.82</v>
      </c>
      <c r="M46" s="18">
        <f>SUM(C46:L46)</f>
        <v>111032.34</v>
      </c>
    </row>
    <row r="47" spans="1:13" ht="12.75">
      <c r="A47" s="57" t="s">
        <v>95</v>
      </c>
      <c r="B47" s="57"/>
      <c r="C47" s="18">
        <f>SUM(C45:C46)</f>
        <v>12614.18</v>
      </c>
      <c r="D47" s="18">
        <f aca="true" t="shared" si="6" ref="D47:M47">SUM(D45:D46)</f>
        <v>17982.659999999996</v>
      </c>
      <c r="E47" s="18">
        <f t="shared" si="6"/>
        <v>11288.789999999997</v>
      </c>
      <c r="F47" s="18">
        <f t="shared" si="6"/>
        <v>8671.349999999999</v>
      </c>
      <c r="G47" s="18">
        <f t="shared" si="6"/>
        <v>12564.369999999995</v>
      </c>
      <c r="H47" s="18">
        <f t="shared" si="6"/>
        <v>5449.580000000002</v>
      </c>
      <c r="I47" s="18">
        <f t="shared" si="6"/>
        <v>14984.300000000005</v>
      </c>
      <c r="J47" s="18">
        <f t="shared" si="6"/>
        <v>10650.950000000004</v>
      </c>
      <c r="K47" s="18">
        <f t="shared" si="6"/>
        <v>12517.919999999996</v>
      </c>
      <c r="L47" s="18">
        <f t="shared" si="6"/>
        <v>9308.239999999998</v>
      </c>
      <c r="M47" s="18">
        <f t="shared" si="6"/>
        <v>116032.34</v>
      </c>
    </row>
    <row r="48" spans="1:13" ht="12.75">
      <c r="A48" s="63" t="s">
        <v>18</v>
      </c>
      <c r="B48" s="63"/>
      <c r="C48" s="16">
        <v>43</v>
      </c>
      <c r="D48" s="16">
        <v>58</v>
      </c>
      <c r="E48" s="16">
        <v>37</v>
      </c>
      <c r="F48" s="16">
        <v>28</v>
      </c>
      <c r="G48" s="16">
        <v>42</v>
      </c>
      <c r="H48" s="16">
        <v>16</v>
      </c>
      <c r="I48" s="16">
        <v>51</v>
      </c>
      <c r="J48" s="16">
        <v>36</v>
      </c>
      <c r="K48" s="16">
        <v>41</v>
      </c>
      <c r="L48" s="16">
        <v>29</v>
      </c>
      <c r="M48" s="16">
        <f>SUM(C48:L48)</f>
        <v>381</v>
      </c>
    </row>
    <row r="49" spans="1:13" ht="12.75">
      <c r="A49" s="63" t="s">
        <v>33</v>
      </c>
      <c r="B49" s="63"/>
      <c r="C49" s="16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f>SUM(C49:L49)</f>
        <v>10</v>
      </c>
    </row>
    <row r="50" spans="1:13" ht="12.75">
      <c r="A50" s="63" t="s">
        <v>38</v>
      </c>
      <c r="B50" s="63"/>
      <c r="C50" s="16">
        <v>417</v>
      </c>
      <c r="D50" s="16">
        <v>598</v>
      </c>
      <c r="E50" s="16">
        <v>374</v>
      </c>
      <c r="F50" s="16">
        <v>287</v>
      </c>
      <c r="G50" s="16">
        <v>416</v>
      </c>
      <c r="H50" s="16">
        <v>182</v>
      </c>
      <c r="I50" s="16">
        <v>496</v>
      </c>
      <c r="J50" s="16">
        <v>352</v>
      </c>
      <c r="K50" s="16">
        <v>415</v>
      </c>
      <c r="L50" s="16">
        <v>309</v>
      </c>
      <c r="M50" s="16">
        <f>SUM(C50:L50)</f>
        <v>3846</v>
      </c>
    </row>
    <row r="51" spans="1:13" ht="12.75">
      <c r="A51" s="63" t="s">
        <v>39</v>
      </c>
      <c r="B51" s="63"/>
      <c r="C51" s="16">
        <v>1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  <c r="J51" s="16">
        <v>1</v>
      </c>
      <c r="K51" s="16">
        <v>1</v>
      </c>
      <c r="L51" s="16">
        <v>1</v>
      </c>
      <c r="M51" s="16">
        <f>SUM(C51:L51)</f>
        <v>9</v>
      </c>
    </row>
    <row r="52" spans="1:13" ht="12.75">
      <c r="A52" s="57" t="s">
        <v>96</v>
      </c>
      <c r="B52" s="57"/>
      <c r="C52" s="18">
        <f>C31+C38+C45</f>
        <v>18859.99</v>
      </c>
      <c r="D52" s="18">
        <f>D31+D38+D45</f>
        <v>28804.379999999997</v>
      </c>
      <c r="E52" s="18">
        <f>E31+E38+E45</f>
        <v>18462.909999999996</v>
      </c>
      <c r="F52" s="18">
        <f>F31+F38+F45</f>
        <v>15619.009999999998</v>
      </c>
      <c r="G52" s="18">
        <f>G31+G38+G45</f>
        <v>20545.679999999997</v>
      </c>
      <c r="H52" s="18">
        <f>H31+H38+H45</f>
        <v>8998.730000000001</v>
      </c>
      <c r="I52" s="18">
        <f>I31+I38+I45</f>
        <v>24693.48000000001</v>
      </c>
      <c r="J52" s="18">
        <f>J31+J38+J45</f>
        <v>19852.450000000004</v>
      </c>
      <c r="K52" s="18">
        <f>K31+K38+K45</f>
        <v>20933.699999999997</v>
      </c>
      <c r="L52" s="18">
        <f>L31+L38+L45</f>
        <v>14019.669999999998</v>
      </c>
      <c r="M52" s="18">
        <f>M31+M38+M45</f>
        <v>190790</v>
      </c>
    </row>
    <row r="53" spans="1:13" ht="12.75">
      <c r="A53" s="57" t="s">
        <v>78</v>
      </c>
      <c r="B53" s="57"/>
      <c r="C53" s="18">
        <v>18338.37</v>
      </c>
      <c r="D53" s="18">
        <v>26066.88</v>
      </c>
      <c r="E53" s="18">
        <v>16348.65</v>
      </c>
      <c r="F53" s="18">
        <v>12501.05</v>
      </c>
      <c r="G53" s="18">
        <v>18196.1</v>
      </c>
      <c r="H53" s="18">
        <v>7888.79</v>
      </c>
      <c r="I53" s="18">
        <v>21693.17</v>
      </c>
      <c r="J53" s="18">
        <v>15328.46</v>
      </c>
      <c r="K53" s="18">
        <v>18110.44</v>
      </c>
      <c r="L53" s="18">
        <v>13528.09</v>
      </c>
      <c r="M53" s="18">
        <f>SUM(C53:L53)</f>
        <v>167999.99999999997</v>
      </c>
    </row>
    <row r="54" spans="1:13" ht="12.75">
      <c r="A54" s="57" t="s">
        <v>97</v>
      </c>
      <c r="B54" s="57"/>
      <c r="C54" s="18">
        <f>SUM(C52:C53)</f>
        <v>37198.36</v>
      </c>
      <c r="D54" s="18">
        <f aca="true" t="shared" si="7" ref="D54:L54">SUM(D52:D53)</f>
        <v>54871.259999999995</v>
      </c>
      <c r="E54" s="18">
        <f t="shared" si="7"/>
        <v>34811.56</v>
      </c>
      <c r="F54" s="18">
        <f t="shared" si="7"/>
        <v>28120.059999999998</v>
      </c>
      <c r="G54" s="18">
        <f t="shared" si="7"/>
        <v>38741.78</v>
      </c>
      <c r="H54" s="18">
        <f t="shared" si="7"/>
        <v>16887.52</v>
      </c>
      <c r="I54" s="18">
        <f t="shared" si="7"/>
        <v>46386.65000000001</v>
      </c>
      <c r="J54" s="18">
        <f t="shared" si="7"/>
        <v>35180.91</v>
      </c>
      <c r="K54" s="18">
        <f t="shared" si="7"/>
        <v>39044.14</v>
      </c>
      <c r="L54" s="18">
        <f t="shared" si="7"/>
        <v>27547.76</v>
      </c>
      <c r="M54" s="18">
        <f>SUM(C54:L54)</f>
        <v>358790</v>
      </c>
    </row>
    <row r="55" spans="1:13" ht="12.75">
      <c r="A55" s="57" t="s">
        <v>98</v>
      </c>
      <c r="B55" s="57"/>
      <c r="C55" s="18">
        <f>C14+C18+C30+C52</f>
        <v>146858.76</v>
      </c>
      <c r="D55" s="18">
        <f>D14+D18+D30+D52</f>
        <v>161199.4</v>
      </c>
      <c r="E55" s="18">
        <f>E14+E18+E30+E52</f>
        <v>107942.75</v>
      </c>
      <c r="F55" s="18">
        <f>F14+F18+F30+F52</f>
        <v>73116.20999999999</v>
      </c>
      <c r="G55" s="18">
        <f>G14+G18+G30+G52</f>
        <v>126255.93</v>
      </c>
      <c r="H55" s="18">
        <f>H14+H18+H30+H52</f>
        <v>50193.560000000005</v>
      </c>
      <c r="I55" s="18">
        <f>I14+I18+I30+I52</f>
        <v>151422</v>
      </c>
      <c r="J55" s="18">
        <f>J14+J18+J30+J52</f>
        <v>83269.14</v>
      </c>
      <c r="K55" s="18">
        <f>K14+K18+K30+K52</f>
        <v>120451.61</v>
      </c>
      <c r="L55" s="18">
        <f>L14+L18+L30+L52</f>
        <v>28290.64</v>
      </c>
      <c r="M55" s="18">
        <f>M14+M18+M30+M52</f>
        <v>1049000</v>
      </c>
    </row>
    <row r="56" spans="1:13" ht="12.75">
      <c r="A56" s="57" t="s">
        <v>78</v>
      </c>
      <c r="B56" s="57"/>
      <c r="C56" s="5">
        <f>C53</f>
        <v>18338.37</v>
      </c>
      <c r="D56" s="5">
        <f aca="true" t="shared" si="8" ref="D56:L56">D53</f>
        <v>26066.88</v>
      </c>
      <c r="E56" s="5">
        <f t="shared" si="8"/>
        <v>16348.65</v>
      </c>
      <c r="F56" s="5">
        <f t="shared" si="8"/>
        <v>12501.05</v>
      </c>
      <c r="G56" s="5">
        <f t="shared" si="8"/>
        <v>18196.1</v>
      </c>
      <c r="H56" s="5">
        <f t="shared" si="8"/>
        <v>7888.79</v>
      </c>
      <c r="I56" s="5">
        <f t="shared" si="8"/>
        <v>21693.17</v>
      </c>
      <c r="J56" s="5">
        <f t="shared" si="8"/>
        <v>15328.46</v>
      </c>
      <c r="K56" s="5">
        <f t="shared" si="8"/>
        <v>18110.44</v>
      </c>
      <c r="L56" s="5">
        <f t="shared" si="8"/>
        <v>13528.09</v>
      </c>
      <c r="M56" s="5">
        <f>SUM(C56:L56)</f>
        <v>167999.99999999997</v>
      </c>
    </row>
    <row r="57" spans="1:13" ht="12.75">
      <c r="A57" s="57" t="s">
        <v>99</v>
      </c>
      <c r="B57" s="57"/>
      <c r="C57" s="5">
        <f>C55+C56</f>
        <v>165197.13</v>
      </c>
      <c r="D57" s="5">
        <f aca="true" t="shared" si="9" ref="D57:L57">D55+D56</f>
        <v>187266.28</v>
      </c>
      <c r="E57" s="5">
        <f t="shared" si="9"/>
        <v>124291.4</v>
      </c>
      <c r="F57" s="5">
        <f t="shared" si="9"/>
        <v>85617.26</v>
      </c>
      <c r="G57" s="5">
        <f t="shared" si="9"/>
        <v>144452.03</v>
      </c>
      <c r="H57" s="5">
        <f t="shared" si="9"/>
        <v>58082.350000000006</v>
      </c>
      <c r="I57" s="5">
        <f t="shared" si="9"/>
        <v>173115.16999999998</v>
      </c>
      <c r="J57" s="5">
        <f t="shared" si="9"/>
        <v>98597.6</v>
      </c>
      <c r="K57" s="5">
        <f t="shared" si="9"/>
        <v>138562.05</v>
      </c>
      <c r="L57" s="5">
        <f t="shared" si="9"/>
        <v>41818.729999999996</v>
      </c>
      <c r="M57" s="5">
        <f>SUM(C57:L57)</f>
        <v>1217000</v>
      </c>
    </row>
    <row r="58" spans="3:13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0" ht="12.75">
      <c r="B60" s="9" t="s">
        <v>89</v>
      </c>
      <c r="C60" s="9"/>
      <c r="D60" s="9"/>
      <c r="E60" s="9"/>
      <c r="F60" s="9"/>
      <c r="H60" s="9"/>
      <c r="J60" s="17" t="s">
        <v>90</v>
      </c>
    </row>
    <row r="61" spans="2:10" ht="12.75">
      <c r="B61" s="9" t="s">
        <v>91</v>
      </c>
      <c r="C61" s="9"/>
      <c r="D61" s="9"/>
      <c r="E61" s="9"/>
      <c r="F61" s="9"/>
      <c r="H61" s="9"/>
      <c r="J61" s="9" t="s">
        <v>92</v>
      </c>
    </row>
    <row r="62" spans="3:12" ht="12.75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3:12" ht="12.75"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54">
    <mergeCell ref="A19:B19"/>
    <mergeCell ref="A18:B18"/>
    <mergeCell ref="A12:B12"/>
    <mergeCell ref="A15:B15"/>
    <mergeCell ref="A11:B11"/>
    <mergeCell ref="A13:B13"/>
    <mergeCell ref="A17:B17"/>
    <mergeCell ref="A14:B14"/>
    <mergeCell ref="A2:M2"/>
    <mergeCell ref="A3:M4"/>
    <mergeCell ref="C6:D6"/>
    <mergeCell ref="G6:K6"/>
    <mergeCell ref="A8:B8"/>
    <mergeCell ref="A16:B16"/>
    <mergeCell ref="A22:B22"/>
    <mergeCell ref="A23:B23"/>
    <mergeCell ref="A20:B20"/>
    <mergeCell ref="A21:B21"/>
    <mergeCell ref="A28:B28"/>
    <mergeCell ref="A29:B29"/>
    <mergeCell ref="A30:B30"/>
    <mergeCell ref="A24:B24"/>
    <mergeCell ref="A26:B26"/>
    <mergeCell ref="A27:B27"/>
    <mergeCell ref="A38:B38"/>
    <mergeCell ref="A25:B25"/>
    <mergeCell ref="A41:B41"/>
    <mergeCell ref="A42:B42"/>
    <mergeCell ref="A43:B43"/>
    <mergeCell ref="A44:B44"/>
    <mergeCell ref="A31:B31"/>
    <mergeCell ref="A32:B32"/>
    <mergeCell ref="A33:B33"/>
    <mergeCell ref="A34:B34"/>
    <mergeCell ref="A35:B35"/>
    <mergeCell ref="A47:B47"/>
    <mergeCell ref="A53:B53"/>
    <mergeCell ref="A54:B54"/>
    <mergeCell ref="A45:B45"/>
    <mergeCell ref="A48:B48"/>
    <mergeCell ref="A49:B49"/>
    <mergeCell ref="A50:B50"/>
    <mergeCell ref="A51:B51"/>
    <mergeCell ref="A52:B52"/>
    <mergeCell ref="A56:B56"/>
    <mergeCell ref="A57:B57"/>
    <mergeCell ref="A37:B37"/>
    <mergeCell ref="A36:B36"/>
    <mergeCell ref="A9:B9"/>
    <mergeCell ref="A10:B10"/>
    <mergeCell ref="A55:B55"/>
    <mergeCell ref="A39:B39"/>
    <mergeCell ref="A40:B40"/>
    <mergeCell ref="A46:B4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4">
      <selection activeCell="I4" sqref="I1:J16384"/>
    </sheetView>
  </sheetViews>
  <sheetFormatPr defaultColWidth="9.140625" defaultRowHeight="12.75"/>
  <cols>
    <col min="2" max="2" width="26.28125" style="0" customWidth="1"/>
    <col min="3" max="3" width="18.57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8" width="12.28125" style="0" customWidth="1"/>
  </cols>
  <sheetData>
    <row r="2" ht="12.75">
      <c r="A2" t="s">
        <v>4</v>
      </c>
    </row>
    <row r="4" ht="12.75">
      <c r="A4" s="14"/>
    </row>
    <row r="5" spans="1:8" ht="12.75">
      <c r="A5" s="64" t="s">
        <v>5</v>
      </c>
      <c r="B5" s="64"/>
      <c r="C5" s="64"/>
      <c r="D5" s="64"/>
      <c r="E5" s="64"/>
      <c r="F5" s="64"/>
      <c r="G5" s="64"/>
      <c r="H5" s="64"/>
    </row>
    <row r="6" spans="1:8" ht="12.75" customHeight="1">
      <c r="A6" s="69" t="s">
        <v>100</v>
      </c>
      <c r="B6" s="69"/>
      <c r="C6" s="69"/>
      <c r="D6" s="69"/>
      <c r="E6" s="69"/>
      <c r="F6" s="69"/>
      <c r="G6" s="69"/>
      <c r="H6" s="69"/>
    </row>
    <row r="7" spans="1:8" ht="35.25" customHeight="1">
      <c r="A7" s="69"/>
      <c r="B7" s="69"/>
      <c r="C7" s="69"/>
      <c r="D7" s="69"/>
      <c r="E7" s="69"/>
      <c r="F7" s="69"/>
      <c r="G7" s="69"/>
      <c r="H7" s="69"/>
    </row>
    <row r="8" spans="1:2" ht="12.75">
      <c r="A8" s="1"/>
      <c r="B8" s="1"/>
    </row>
    <row r="9" spans="1:8" ht="73.5" customHeight="1">
      <c r="A9" s="2" t="s">
        <v>10</v>
      </c>
      <c r="B9" s="2" t="s">
        <v>17</v>
      </c>
      <c r="C9" s="19" t="s">
        <v>103</v>
      </c>
      <c r="D9" s="7" t="s">
        <v>19</v>
      </c>
      <c r="E9" s="7" t="s">
        <v>20</v>
      </c>
      <c r="F9" s="7" t="s">
        <v>23</v>
      </c>
      <c r="G9" s="7" t="s">
        <v>24</v>
      </c>
      <c r="H9" s="7" t="s">
        <v>26</v>
      </c>
    </row>
    <row r="10" spans="1:8" ht="65.25" customHeight="1">
      <c r="A10" s="67" t="s">
        <v>1</v>
      </c>
      <c r="B10" s="67"/>
      <c r="C10" s="19" t="s">
        <v>101</v>
      </c>
      <c r="D10" s="7" t="s">
        <v>28</v>
      </c>
      <c r="E10" s="7" t="s">
        <v>3</v>
      </c>
      <c r="F10" s="7" t="s">
        <v>29</v>
      </c>
      <c r="G10" s="7" t="s">
        <v>35</v>
      </c>
      <c r="H10" s="7" t="s">
        <v>34</v>
      </c>
    </row>
    <row r="11" spans="1:9" ht="12.75">
      <c r="A11" s="67" t="s">
        <v>11</v>
      </c>
      <c r="B11" s="67"/>
      <c r="C11" s="68">
        <v>67200</v>
      </c>
      <c r="D11" s="2">
        <v>99.36</v>
      </c>
      <c r="E11" s="13">
        <v>60</v>
      </c>
      <c r="F11" s="4">
        <f aca="true" t="shared" si="0" ref="F11:F21">D11+E11</f>
        <v>159.36</v>
      </c>
      <c r="G11" s="68">
        <f>C11/F21</f>
        <v>49.23112989838754</v>
      </c>
      <c r="H11" s="4">
        <f>F11*G11</f>
        <v>7845.472860607039</v>
      </c>
      <c r="I11" s="6"/>
    </row>
    <row r="12" spans="1:9" ht="12.75" customHeight="1">
      <c r="A12" s="67" t="s">
        <v>12</v>
      </c>
      <c r="B12" s="67"/>
      <c r="C12" s="68"/>
      <c r="D12" s="2">
        <v>112.16</v>
      </c>
      <c r="E12" s="13">
        <v>40</v>
      </c>
      <c r="F12" s="4">
        <f t="shared" si="0"/>
        <v>152.16</v>
      </c>
      <c r="G12" s="68"/>
      <c r="H12" s="4">
        <f>F12*G11</f>
        <v>7491.008725338648</v>
      </c>
      <c r="I12" s="6"/>
    </row>
    <row r="13" spans="1:9" ht="12.75">
      <c r="A13" s="67" t="s">
        <v>13</v>
      </c>
      <c r="B13" s="67"/>
      <c r="C13" s="68"/>
      <c r="D13" s="2">
        <v>63.83</v>
      </c>
      <c r="E13" s="2">
        <f>60</f>
        <v>60</v>
      </c>
      <c r="F13" s="4">
        <f t="shared" si="0"/>
        <v>123.83</v>
      </c>
      <c r="G13" s="68"/>
      <c r="H13" s="4">
        <f>F13*G11</f>
        <v>6096.290815317329</v>
      </c>
      <c r="I13" s="6"/>
    </row>
    <row r="14" spans="1:9" ht="12.75">
      <c r="A14" s="67" t="s">
        <v>14</v>
      </c>
      <c r="B14" s="67"/>
      <c r="C14" s="68"/>
      <c r="D14" s="2">
        <v>130.31</v>
      </c>
      <c r="E14" s="2">
        <v>40</v>
      </c>
      <c r="F14" s="4">
        <f t="shared" si="0"/>
        <v>170.31</v>
      </c>
      <c r="G14" s="68"/>
      <c r="H14" s="4">
        <f>F14*G11</f>
        <v>8384.553732994382</v>
      </c>
      <c r="I14" s="6"/>
    </row>
    <row r="15" spans="1:9" ht="12.75">
      <c r="A15" s="67" t="s">
        <v>15</v>
      </c>
      <c r="B15" s="67"/>
      <c r="C15" s="68"/>
      <c r="D15" s="2">
        <v>49.52</v>
      </c>
      <c r="E15" s="2">
        <v>0</v>
      </c>
      <c r="F15" s="4">
        <f t="shared" si="0"/>
        <v>49.52</v>
      </c>
      <c r="G15" s="68"/>
      <c r="H15" s="4">
        <f>F15*G11</f>
        <v>2437.9255525681515</v>
      </c>
      <c r="I15" s="6"/>
    </row>
    <row r="16" spans="1:9" ht="12.75">
      <c r="A16" s="67" t="s">
        <v>16</v>
      </c>
      <c r="B16" s="67"/>
      <c r="C16" s="68"/>
      <c r="D16" s="2">
        <v>90</v>
      </c>
      <c r="E16" s="2">
        <v>60</v>
      </c>
      <c r="F16" s="4">
        <f t="shared" si="0"/>
        <v>150</v>
      </c>
      <c r="G16" s="68"/>
      <c r="H16" s="4">
        <f>F16*G11</f>
        <v>7384.669484758131</v>
      </c>
      <c r="I16" s="6"/>
    </row>
    <row r="17" spans="1:9" ht="17.25" customHeight="1">
      <c r="A17" s="67" t="s">
        <v>30</v>
      </c>
      <c r="B17" s="67"/>
      <c r="C17" s="68"/>
      <c r="D17" s="2">
        <v>86.53</v>
      </c>
      <c r="E17" s="2">
        <v>45.71</v>
      </c>
      <c r="F17" s="4">
        <f t="shared" si="0"/>
        <v>132.24</v>
      </c>
      <c r="G17" s="68"/>
      <c r="H17" s="4">
        <f>F17*G11+0.01</f>
        <v>6510.334617762769</v>
      </c>
      <c r="I17" s="6"/>
    </row>
    <row r="18" spans="1:9" ht="17.25" customHeight="1">
      <c r="A18" s="67" t="s">
        <v>36</v>
      </c>
      <c r="B18" s="67"/>
      <c r="C18" s="68"/>
      <c r="D18" s="2">
        <v>100</v>
      </c>
      <c r="E18" s="2">
        <v>68.57</v>
      </c>
      <c r="F18" s="4">
        <f t="shared" si="0"/>
        <v>168.57</v>
      </c>
      <c r="G18" s="68"/>
      <c r="H18" s="4">
        <f>F18*G11</f>
        <v>8298.891566971188</v>
      </c>
      <c r="I18" s="6"/>
    </row>
    <row r="19" spans="1:9" ht="17.25" customHeight="1">
      <c r="A19" s="70" t="s">
        <v>40</v>
      </c>
      <c r="B19" s="67"/>
      <c r="C19" s="68"/>
      <c r="D19" s="2">
        <v>120</v>
      </c>
      <c r="E19" s="2">
        <v>45.71</v>
      </c>
      <c r="F19" s="4">
        <f t="shared" si="0"/>
        <v>165.71</v>
      </c>
      <c r="G19" s="68"/>
      <c r="H19" s="4">
        <f>F19*G11</f>
        <v>8158.0905354618</v>
      </c>
      <c r="I19" s="6"/>
    </row>
    <row r="20" spans="1:9" ht="17.25" customHeight="1">
      <c r="A20" s="59" t="s">
        <v>77</v>
      </c>
      <c r="B20" s="60"/>
      <c r="C20" s="68"/>
      <c r="D20" s="2">
        <v>59</v>
      </c>
      <c r="E20" s="2">
        <v>34.29</v>
      </c>
      <c r="F20" s="4">
        <f t="shared" si="0"/>
        <v>93.28999999999999</v>
      </c>
      <c r="G20" s="68"/>
      <c r="H20" s="4">
        <f>F20*G11</f>
        <v>4592.7721082205735</v>
      </c>
      <c r="I20" s="6"/>
    </row>
    <row r="21" spans="1:8" ht="12.75">
      <c r="A21" s="67" t="s">
        <v>0</v>
      </c>
      <c r="B21" s="67"/>
      <c r="C21" s="68"/>
      <c r="D21" s="4">
        <f>SUM(D11:D20)</f>
        <v>910.7099999999999</v>
      </c>
      <c r="E21" s="4">
        <f>SUM(E11:E20)</f>
        <v>454.28</v>
      </c>
      <c r="F21" s="4">
        <f t="shared" si="0"/>
        <v>1364.9899999999998</v>
      </c>
      <c r="G21" s="68"/>
      <c r="H21" s="4">
        <f>SUM(H11:H20)-0.01</f>
        <v>67200.00000000001</v>
      </c>
    </row>
    <row r="25" spans="2:8" ht="12.75">
      <c r="B25" s="9" t="s">
        <v>89</v>
      </c>
      <c r="C25" s="9"/>
      <c r="D25" s="9"/>
      <c r="E25" s="9"/>
      <c r="F25" s="9"/>
      <c r="G25" s="17" t="s">
        <v>90</v>
      </c>
      <c r="H25" s="9"/>
    </row>
    <row r="26" spans="2:8" ht="12.75">
      <c r="B26" s="9" t="s">
        <v>91</v>
      </c>
      <c r="C26" s="9"/>
      <c r="D26" s="9"/>
      <c r="E26" s="9"/>
      <c r="F26" s="9"/>
      <c r="G26" s="9" t="s">
        <v>92</v>
      </c>
      <c r="H26" s="9"/>
    </row>
  </sheetData>
  <sheetProtection/>
  <mergeCells count="16">
    <mergeCell ref="A20:B20"/>
    <mergeCell ref="A21:B21"/>
    <mergeCell ref="A15:B15"/>
    <mergeCell ref="A16:B16"/>
    <mergeCell ref="A19:B19"/>
    <mergeCell ref="A18:B18"/>
    <mergeCell ref="A5:H5"/>
    <mergeCell ref="A10:B10"/>
    <mergeCell ref="C11:C21"/>
    <mergeCell ref="A14:B14"/>
    <mergeCell ref="G11:G21"/>
    <mergeCell ref="A11:B11"/>
    <mergeCell ref="A12:B12"/>
    <mergeCell ref="A13:B13"/>
    <mergeCell ref="A17:B17"/>
    <mergeCell ref="A6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26.28125" style="0" customWidth="1"/>
    <col min="3" max="3" width="18.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8" width="13.140625" style="0" customWidth="1"/>
  </cols>
  <sheetData>
    <row r="1" ht="12.75">
      <c r="A1" t="s">
        <v>4</v>
      </c>
    </row>
    <row r="3" spans="1:8" ht="12.75">
      <c r="A3" s="64" t="s">
        <v>5</v>
      </c>
      <c r="B3" s="64"/>
      <c r="C3" s="64"/>
      <c r="D3" s="64"/>
      <c r="E3" s="64"/>
      <c r="F3" s="64"/>
      <c r="G3" s="64"/>
      <c r="H3" s="64"/>
    </row>
    <row r="4" spans="1:8" ht="12.75" customHeight="1">
      <c r="A4" s="69" t="s">
        <v>114</v>
      </c>
      <c r="B4" s="69"/>
      <c r="C4" s="69"/>
      <c r="D4" s="69"/>
      <c r="E4" s="69"/>
      <c r="F4" s="69"/>
      <c r="G4" s="69"/>
      <c r="H4" s="69"/>
    </row>
    <row r="5" spans="1:8" ht="42" customHeight="1">
      <c r="A5" s="71"/>
      <c r="B5" s="71"/>
      <c r="C5" s="71"/>
      <c r="D5" s="71"/>
      <c r="E5" s="71"/>
      <c r="F5" s="71"/>
      <c r="G5" s="71"/>
      <c r="H5" s="71"/>
    </row>
    <row r="6" spans="1:8" ht="64.5" customHeight="1">
      <c r="A6" s="2" t="s">
        <v>10</v>
      </c>
      <c r="B6" s="2" t="s">
        <v>17</v>
      </c>
      <c r="C6" s="19" t="s">
        <v>102</v>
      </c>
      <c r="D6" s="7" t="s">
        <v>21</v>
      </c>
      <c r="E6" s="2" t="s">
        <v>22</v>
      </c>
      <c r="F6" s="2" t="s">
        <v>27</v>
      </c>
      <c r="G6" s="7" t="s">
        <v>25</v>
      </c>
      <c r="H6" s="19" t="s">
        <v>49</v>
      </c>
    </row>
    <row r="7" spans="1:8" ht="78.75" customHeight="1">
      <c r="A7" s="67" t="s">
        <v>1</v>
      </c>
      <c r="B7" s="67"/>
      <c r="C7" s="19" t="s">
        <v>108</v>
      </c>
      <c r="D7" s="7" t="s">
        <v>28</v>
      </c>
      <c r="E7" s="7" t="s">
        <v>3</v>
      </c>
      <c r="F7" s="7" t="s">
        <v>29</v>
      </c>
      <c r="G7" s="7" t="s">
        <v>35</v>
      </c>
      <c r="H7" s="7" t="s">
        <v>34</v>
      </c>
    </row>
    <row r="8" spans="1:8" ht="12.75">
      <c r="A8" s="67" t="s">
        <v>11</v>
      </c>
      <c r="B8" s="67"/>
      <c r="C8" s="68">
        <v>100800</v>
      </c>
      <c r="D8" s="13">
        <v>75</v>
      </c>
      <c r="E8" s="2">
        <v>2</v>
      </c>
      <c r="F8" s="2">
        <f aca="true" t="shared" si="0" ref="F8:F18">D8+E8</f>
        <v>77</v>
      </c>
      <c r="G8" s="68">
        <f>C8/F18</f>
        <v>136.27146140327156</v>
      </c>
      <c r="H8" s="4">
        <f>F8*G8</f>
        <v>10492.90252805191</v>
      </c>
    </row>
    <row r="9" spans="1:8" ht="12.75" customHeight="1">
      <c r="A9" s="67" t="s">
        <v>12</v>
      </c>
      <c r="B9" s="67"/>
      <c r="C9" s="68"/>
      <c r="D9" s="2">
        <v>63</v>
      </c>
      <c r="E9" s="2">
        <v>2</v>
      </c>
      <c r="F9" s="2">
        <f t="shared" si="0"/>
        <v>65</v>
      </c>
      <c r="G9" s="68"/>
      <c r="H9" s="4">
        <f>F9*G8</f>
        <v>8857.644991212652</v>
      </c>
    </row>
    <row r="10" spans="1:8" ht="12.75">
      <c r="A10" s="67" t="s">
        <v>13</v>
      </c>
      <c r="B10" s="67"/>
      <c r="C10" s="68"/>
      <c r="D10" s="2">
        <f>40+5</f>
        <v>45</v>
      </c>
      <c r="E10" s="2">
        <v>2</v>
      </c>
      <c r="F10" s="2">
        <f t="shared" si="0"/>
        <v>47</v>
      </c>
      <c r="G10" s="68"/>
      <c r="H10" s="4">
        <f>F10*G8</f>
        <v>6404.758685953763</v>
      </c>
    </row>
    <row r="11" spans="1:8" ht="12.75">
      <c r="A11" s="67" t="s">
        <v>14</v>
      </c>
      <c r="B11" s="67"/>
      <c r="C11" s="68"/>
      <c r="D11" s="2">
        <v>70</v>
      </c>
      <c r="E11" s="2">
        <v>2</v>
      </c>
      <c r="F11" s="2">
        <f t="shared" si="0"/>
        <v>72</v>
      </c>
      <c r="G11" s="68"/>
      <c r="H11" s="4">
        <f>F11*G8</f>
        <v>9811.545221035552</v>
      </c>
    </row>
    <row r="12" spans="1:8" ht="12.75">
      <c r="A12" s="67" t="s">
        <v>15</v>
      </c>
      <c r="B12" s="67"/>
      <c r="C12" s="68"/>
      <c r="D12" s="2">
        <v>38</v>
      </c>
      <c r="E12" s="2">
        <v>2</v>
      </c>
      <c r="F12" s="2">
        <f t="shared" si="0"/>
        <v>40</v>
      </c>
      <c r="G12" s="68"/>
      <c r="H12" s="4">
        <f>F12*G8</f>
        <v>5450.858456130863</v>
      </c>
    </row>
    <row r="13" spans="1:8" ht="12.75">
      <c r="A13" s="67" t="s">
        <v>16</v>
      </c>
      <c r="B13" s="67"/>
      <c r="C13" s="68"/>
      <c r="D13" s="2">
        <v>103</v>
      </c>
      <c r="E13" s="2">
        <v>2</v>
      </c>
      <c r="F13" s="2">
        <f t="shared" si="0"/>
        <v>105</v>
      </c>
      <c r="G13" s="68"/>
      <c r="H13" s="4">
        <f>F13*G8</f>
        <v>14308.503447343513</v>
      </c>
    </row>
    <row r="14" spans="1:8" ht="12.75">
      <c r="A14" s="67" t="s">
        <v>30</v>
      </c>
      <c r="B14" s="67"/>
      <c r="C14" s="68"/>
      <c r="D14" s="2">
        <v>62.71</v>
      </c>
      <c r="E14" s="2">
        <v>2</v>
      </c>
      <c r="F14" s="2">
        <f t="shared" si="0"/>
        <v>64.71000000000001</v>
      </c>
      <c r="G14" s="68"/>
      <c r="H14" s="4">
        <f>F14*G8</f>
        <v>8818.126267405703</v>
      </c>
    </row>
    <row r="15" spans="1:8" ht="12.75">
      <c r="A15" s="67" t="s">
        <v>36</v>
      </c>
      <c r="B15" s="67"/>
      <c r="C15" s="68"/>
      <c r="D15" s="2">
        <f>57.71+10+2.29</f>
        <v>70.00000000000001</v>
      </c>
      <c r="E15" s="2">
        <v>2</v>
      </c>
      <c r="F15" s="2">
        <f t="shared" si="0"/>
        <v>72.00000000000001</v>
      </c>
      <c r="G15" s="68"/>
      <c r="H15" s="4">
        <f>F15*G8</f>
        <v>9811.545221035554</v>
      </c>
    </row>
    <row r="16" spans="1:8" ht="12.75">
      <c r="A16" s="70" t="s">
        <v>40</v>
      </c>
      <c r="B16" s="67"/>
      <c r="C16" s="68"/>
      <c r="D16" s="2">
        <f>122.28+17.14-10</f>
        <v>129.42000000000002</v>
      </c>
      <c r="E16" s="2">
        <v>2</v>
      </c>
      <c r="F16" s="2">
        <f t="shared" si="0"/>
        <v>131.42000000000002</v>
      </c>
      <c r="G16" s="68"/>
      <c r="H16" s="4">
        <f>F16*G8-0.01</f>
        <v>17908.785457617952</v>
      </c>
    </row>
    <row r="17" spans="1:8" ht="12.75">
      <c r="A17" s="59" t="s">
        <v>77</v>
      </c>
      <c r="B17" s="60"/>
      <c r="C17" s="68"/>
      <c r="D17" s="2">
        <f>53.57+10</f>
        <v>63.57</v>
      </c>
      <c r="E17" s="2">
        <v>2</v>
      </c>
      <c r="F17" s="2">
        <f t="shared" si="0"/>
        <v>65.57</v>
      </c>
      <c r="G17" s="68"/>
      <c r="H17" s="4">
        <f>F17*G8</f>
        <v>8935.319724212515</v>
      </c>
    </row>
    <row r="18" spans="1:8" ht="12.75">
      <c r="A18" s="67" t="s">
        <v>0</v>
      </c>
      <c r="B18" s="67"/>
      <c r="C18" s="68"/>
      <c r="D18" s="2">
        <f>SUM(D8:D17)</f>
        <v>719.7000000000002</v>
      </c>
      <c r="E18" s="2">
        <f>SUM(E8:E17)</f>
        <v>20</v>
      </c>
      <c r="F18" s="2">
        <f t="shared" si="0"/>
        <v>739.7000000000002</v>
      </c>
      <c r="G18" s="68"/>
      <c r="H18" s="4">
        <f>SUM(H8:H17)+0.01</f>
        <v>100799.99999999997</v>
      </c>
    </row>
    <row r="21" spans="2:8" ht="12.75">
      <c r="B21" s="9" t="s">
        <v>89</v>
      </c>
      <c r="C21" s="9"/>
      <c r="D21" s="9"/>
      <c r="E21" s="9"/>
      <c r="F21" s="9"/>
      <c r="G21" s="17" t="s">
        <v>90</v>
      </c>
      <c r="H21" s="9"/>
    </row>
    <row r="22" spans="2:8" ht="12.75">
      <c r="B22" s="9" t="s">
        <v>91</v>
      </c>
      <c r="C22" s="9"/>
      <c r="D22" s="9"/>
      <c r="E22" s="9"/>
      <c r="F22" s="9"/>
      <c r="G22" s="9" t="s">
        <v>92</v>
      </c>
      <c r="H22" s="9"/>
    </row>
  </sheetData>
  <sheetProtection/>
  <mergeCells count="16">
    <mergeCell ref="A17:B17"/>
    <mergeCell ref="A18:B18"/>
    <mergeCell ref="A12:B12"/>
    <mergeCell ref="A13:B13"/>
    <mergeCell ref="A16:B16"/>
    <mergeCell ref="A15:B15"/>
    <mergeCell ref="A3:H3"/>
    <mergeCell ref="A7:B7"/>
    <mergeCell ref="C8:C18"/>
    <mergeCell ref="A11:B11"/>
    <mergeCell ref="G8:G18"/>
    <mergeCell ref="A8:B8"/>
    <mergeCell ref="A9:B9"/>
    <mergeCell ref="A10:B10"/>
    <mergeCell ref="A14:B14"/>
    <mergeCell ref="A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0">
      <selection activeCell="F16" sqref="F16"/>
    </sheetView>
  </sheetViews>
  <sheetFormatPr defaultColWidth="9.140625" defaultRowHeight="12.75"/>
  <cols>
    <col min="3" max="3" width="10.28125" style="0" customWidth="1"/>
    <col min="4" max="4" width="13.28125" style="0" customWidth="1"/>
    <col min="5" max="6" width="10.00390625" style="0" customWidth="1"/>
    <col min="7" max="7" width="11.57421875" style="0" customWidth="1"/>
    <col min="8" max="8" width="10.140625" style="0" bestFit="1" customWidth="1"/>
    <col min="9" max="9" width="10.140625" style="0" customWidth="1"/>
  </cols>
  <sheetData>
    <row r="2" ht="12.75">
      <c r="B2" t="s">
        <v>4</v>
      </c>
    </row>
    <row r="4" ht="12.75">
      <c r="B4" s="14"/>
    </row>
    <row r="7" spans="2:7" ht="12.75">
      <c r="B7" s="64" t="s">
        <v>5</v>
      </c>
      <c r="C7" s="64"/>
      <c r="D7" s="64"/>
      <c r="E7" s="64"/>
      <c r="F7" s="64"/>
      <c r="G7" s="64"/>
    </row>
    <row r="8" spans="2:7" ht="12.75" customHeight="1">
      <c r="B8" s="65" t="s">
        <v>115</v>
      </c>
      <c r="C8" s="72"/>
      <c r="D8" s="72"/>
      <c r="E8" s="72"/>
      <c r="F8" s="72"/>
      <c r="G8" s="72"/>
    </row>
    <row r="9" spans="2:7" ht="54" customHeight="1">
      <c r="B9" s="72"/>
      <c r="C9" s="72"/>
      <c r="D9" s="72"/>
      <c r="E9" s="72"/>
      <c r="F9" s="72"/>
      <c r="G9" s="72"/>
    </row>
    <row r="10" spans="2:7" ht="12.75">
      <c r="B10" s="8"/>
      <c r="C10" s="8"/>
      <c r="D10" s="8"/>
      <c r="E10" s="8"/>
      <c r="F10" s="8"/>
      <c r="G10" s="8"/>
    </row>
    <row r="11" spans="2:7" ht="12.75">
      <c r="B11" s="8"/>
      <c r="C11" s="8"/>
      <c r="D11" s="8"/>
      <c r="E11" s="8"/>
      <c r="F11" s="8"/>
      <c r="G11" s="8"/>
    </row>
    <row r="12" spans="2:3" ht="12.75">
      <c r="B12" s="1"/>
      <c r="C12" s="1"/>
    </row>
    <row r="13" spans="2:7" ht="48" customHeight="1">
      <c r="B13" s="67" t="s">
        <v>10</v>
      </c>
      <c r="C13" s="67" t="s">
        <v>17</v>
      </c>
      <c r="D13" s="70" t="s">
        <v>104</v>
      </c>
      <c r="E13" s="70" t="s">
        <v>105</v>
      </c>
      <c r="F13" s="70" t="s">
        <v>106</v>
      </c>
      <c r="G13" s="70" t="s">
        <v>107</v>
      </c>
    </row>
    <row r="14" spans="2:7" ht="98.25" customHeight="1">
      <c r="B14" s="67"/>
      <c r="C14" s="67"/>
      <c r="D14" s="67"/>
      <c r="E14" s="67"/>
      <c r="F14" s="67"/>
      <c r="G14" s="67"/>
    </row>
    <row r="15" spans="2:8" ht="34.5" customHeight="1">
      <c r="B15" s="73" t="s">
        <v>1</v>
      </c>
      <c r="C15" s="73"/>
      <c r="D15" s="3" t="s">
        <v>2</v>
      </c>
      <c r="E15" s="3" t="s">
        <v>28</v>
      </c>
      <c r="F15" s="3" t="s">
        <v>3</v>
      </c>
      <c r="G15" s="3" t="s">
        <v>29</v>
      </c>
      <c r="H15" s="44"/>
    </row>
    <row r="16" spans="2:11" ht="12.75">
      <c r="B16" s="67" t="s">
        <v>11</v>
      </c>
      <c r="C16" s="67"/>
      <c r="D16" s="68">
        <v>168000</v>
      </c>
      <c r="E16" s="4">
        <v>7845.47</v>
      </c>
      <c r="F16" s="4">
        <v>10492.9</v>
      </c>
      <c r="G16" s="5">
        <f>E16+F16</f>
        <v>18338.37</v>
      </c>
      <c r="H16" s="6"/>
      <c r="I16" s="6"/>
      <c r="J16" s="6"/>
      <c r="K16" s="6"/>
    </row>
    <row r="17" spans="2:11" ht="12.75" customHeight="1">
      <c r="B17" s="67" t="s">
        <v>12</v>
      </c>
      <c r="C17" s="67"/>
      <c r="D17" s="68"/>
      <c r="E17" s="4">
        <v>7491.01</v>
      </c>
      <c r="F17" s="4">
        <v>8857.64</v>
      </c>
      <c r="G17" s="5">
        <f aca="true" t="shared" si="0" ref="G17:G25">E17+F17</f>
        <v>16348.65</v>
      </c>
      <c r="H17" s="6"/>
      <c r="I17" s="6"/>
      <c r="J17" s="6"/>
      <c r="K17" s="6"/>
    </row>
    <row r="18" spans="2:11" ht="12.75">
      <c r="B18" s="67" t="s">
        <v>13</v>
      </c>
      <c r="C18" s="67"/>
      <c r="D18" s="68"/>
      <c r="E18" s="4">
        <v>6096.29</v>
      </c>
      <c r="F18" s="4">
        <v>6404.76</v>
      </c>
      <c r="G18" s="5">
        <f t="shared" si="0"/>
        <v>12501.05</v>
      </c>
      <c r="H18" s="6"/>
      <c r="I18" s="6"/>
      <c r="J18" s="6"/>
      <c r="K18" s="6"/>
    </row>
    <row r="19" spans="2:11" ht="12.75">
      <c r="B19" s="67" t="s">
        <v>14</v>
      </c>
      <c r="C19" s="67"/>
      <c r="D19" s="68"/>
      <c r="E19" s="4">
        <v>8384.55</v>
      </c>
      <c r="F19" s="4">
        <v>9811.55</v>
      </c>
      <c r="G19" s="5">
        <f t="shared" si="0"/>
        <v>18196.1</v>
      </c>
      <c r="H19" s="6"/>
      <c r="I19" s="6"/>
      <c r="J19" s="6"/>
      <c r="K19" s="6"/>
    </row>
    <row r="20" spans="2:11" ht="26.25" customHeight="1">
      <c r="B20" s="67" t="s">
        <v>15</v>
      </c>
      <c r="C20" s="67"/>
      <c r="D20" s="68"/>
      <c r="E20" s="4">
        <v>2437.93</v>
      </c>
      <c r="F20" s="4">
        <v>5450.86</v>
      </c>
      <c r="G20" s="5">
        <f t="shared" si="0"/>
        <v>7888.789999999999</v>
      </c>
      <c r="H20" s="6"/>
      <c r="I20" s="6"/>
      <c r="J20" s="6"/>
      <c r="K20" s="6"/>
    </row>
    <row r="21" spans="2:11" ht="14.25" customHeight="1">
      <c r="B21" s="67" t="s">
        <v>16</v>
      </c>
      <c r="C21" s="67"/>
      <c r="D21" s="68"/>
      <c r="E21" s="4">
        <v>7384.67</v>
      </c>
      <c r="F21" s="4">
        <v>14308.5</v>
      </c>
      <c r="G21" s="5">
        <f t="shared" si="0"/>
        <v>21693.17</v>
      </c>
      <c r="H21" s="6"/>
      <c r="I21" s="6"/>
      <c r="J21" s="6"/>
      <c r="K21" s="6"/>
    </row>
    <row r="22" spans="2:11" ht="27.75" customHeight="1">
      <c r="B22" s="67" t="s">
        <v>30</v>
      </c>
      <c r="C22" s="67"/>
      <c r="D22" s="68"/>
      <c r="E22" s="4">
        <v>6510.33</v>
      </c>
      <c r="F22" s="4">
        <v>8818.13</v>
      </c>
      <c r="G22" s="5">
        <f t="shared" si="0"/>
        <v>15328.46</v>
      </c>
      <c r="H22" s="6"/>
      <c r="I22" s="6"/>
      <c r="J22" s="6"/>
      <c r="K22" s="6"/>
    </row>
    <row r="23" spans="2:11" ht="27.75" customHeight="1">
      <c r="B23" s="67" t="s">
        <v>36</v>
      </c>
      <c r="C23" s="67"/>
      <c r="D23" s="68"/>
      <c r="E23" s="4">
        <v>8298.89</v>
      </c>
      <c r="F23" s="4">
        <v>9811.55</v>
      </c>
      <c r="G23" s="5">
        <f t="shared" si="0"/>
        <v>18110.44</v>
      </c>
      <c r="H23" s="6"/>
      <c r="I23" s="6"/>
      <c r="J23" s="6"/>
      <c r="K23" s="6"/>
    </row>
    <row r="24" spans="2:11" ht="27.75" customHeight="1">
      <c r="B24" s="70" t="s">
        <v>40</v>
      </c>
      <c r="C24" s="70"/>
      <c r="D24" s="68"/>
      <c r="E24" s="4">
        <v>8158.09</v>
      </c>
      <c r="F24" s="4">
        <v>17908.79</v>
      </c>
      <c r="G24" s="5">
        <f t="shared" si="0"/>
        <v>26066.88</v>
      </c>
      <c r="H24" s="6"/>
      <c r="I24" s="6"/>
      <c r="J24" s="6"/>
      <c r="K24" s="6"/>
    </row>
    <row r="25" spans="2:11" ht="27.75" customHeight="1">
      <c r="B25" s="59" t="s">
        <v>77</v>
      </c>
      <c r="C25" s="60"/>
      <c r="D25" s="68"/>
      <c r="E25" s="4">
        <v>4592.77</v>
      </c>
      <c r="F25" s="4">
        <v>8935.32</v>
      </c>
      <c r="G25" s="5">
        <f t="shared" si="0"/>
        <v>13528.09</v>
      </c>
      <c r="H25" s="6"/>
      <c r="I25" s="6"/>
      <c r="J25" s="6"/>
      <c r="K25" s="6"/>
    </row>
    <row r="26" spans="2:9" ht="12.75">
      <c r="B26" s="67" t="s">
        <v>0</v>
      </c>
      <c r="C26" s="67"/>
      <c r="D26" s="68"/>
      <c r="E26" s="4">
        <f>SUM(E16:E25)</f>
        <v>67200</v>
      </c>
      <c r="F26" s="4">
        <f>SUM(F16:F25)</f>
        <v>100800</v>
      </c>
      <c r="G26" s="4">
        <f>SUM(G16:G25)</f>
        <v>168000</v>
      </c>
      <c r="H26" s="6"/>
      <c r="I26" s="6"/>
    </row>
    <row r="29" spans="1:7" ht="12.75">
      <c r="A29" s="9" t="s">
        <v>89</v>
      </c>
      <c r="B29" s="9"/>
      <c r="C29" s="9"/>
      <c r="D29" s="9"/>
      <c r="E29" s="9"/>
      <c r="F29" s="17" t="s">
        <v>90</v>
      </c>
      <c r="G29" s="9"/>
    </row>
    <row r="30" spans="1:7" ht="12.75">
      <c r="A30" s="9" t="s">
        <v>91</v>
      </c>
      <c r="B30" s="9"/>
      <c r="C30" s="9"/>
      <c r="D30" s="9"/>
      <c r="E30" s="9"/>
      <c r="F30" s="9" t="s">
        <v>92</v>
      </c>
      <c r="G30" s="9"/>
    </row>
  </sheetData>
  <sheetProtection/>
  <mergeCells count="21">
    <mergeCell ref="B7:G7"/>
    <mergeCell ref="B13:B14"/>
    <mergeCell ref="C13:C14"/>
    <mergeCell ref="D13:D14"/>
    <mergeCell ref="E13:E14"/>
    <mergeCell ref="B26:C26"/>
    <mergeCell ref="D16:D26"/>
    <mergeCell ref="B16:C16"/>
    <mergeCell ref="B17:C17"/>
    <mergeCell ref="B18:C18"/>
    <mergeCell ref="B15:C15"/>
    <mergeCell ref="B24:C24"/>
    <mergeCell ref="B23:C23"/>
    <mergeCell ref="B19:C19"/>
    <mergeCell ref="B20:C20"/>
    <mergeCell ref="G13:G14"/>
    <mergeCell ref="B21:C21"/>
    <mergeCell ref="B22:C22"/>
    <mergeCell ref="B8:G9"/>
    <mergeCell ref="B25:C25"/>
    <mergeCell ref="F13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ingrijiri_ot</dc:creator>
  <cp:keywords/>
  <dc:description/>
  <cp:lastModifiedBy>EDUARD</cp:lastModifiedBy>
  <cp:lastPrinted>2016-09-14T07:33:24Z</cp:lastPrinted>
  <dcterms:created xsi:type="dcterms:W3CDTF">2010-10-28T05:43:04Z</dcterms:created>
  <dcterms:modified xsi:type="dcterms:W3CDTF">2016-09-20T13:13:52Z</dcterms:modified>
  <cp:category/>
  <cp:version/>
  <cp:contentType/>
  <cp:contentStatus/>
</cp:coreProperties>
</file>