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60" windowWidth="12120" windowHeight="2880" activeTab="0"/>
  </bookViews>
  <sheets>
    <sheet name="CA-CB" sheetId="1" r:id="rId1"/>
    <sheet name="REPARTIZARE  2017" sheetId="2" r:id="rId2"/>
    <sheet name="criteriul a-2017" sheetId="3" r:id="rId3"/>
    <sheet name="criteriul b-2017" sheetId="4" r:id="rId4"/>
    <sheet name="total a+b 2017" sheetId="5" r:id="rId5"/>
  </sheets>
  <definedNames/>
  <calcPr fullCalcOnLoad="1"/>
</workbook>
</file>

<file path=xl/sharedStrings.xml><?xml version="1.0" encoding="utf-8"?>
<sst xmlns="http://schemas.openxmlformats.org/spreadsheetml/2006/main" count="210" uniqueCount="123">
  <si>
    <t>TOTAL</t>
  </si>
  <si>
    <t>C1</t>
  </si>
  <si>
    <t>C2</t>
  </si>
  <si>
    <t>C4</t>
  </si>
  <si>
    <t>CASA DE ASIGURARI DE SANATATE OLT</t>
  </si>
  <si>
    <t>SITUATIA</t>
  </si>
  <si>
    <t>Zona/localitatea</t>
  </si>
  <si>
    <t>CARACAL</t>
  </si>
  <si>
    <t>BALS</t>
  </si>
  <si>
    <t>OLT</t>
  </si>
  <si>
    <t>Furnizorul</t>
  </si>
  <si>
    <t>SPITALUL CARACAL</t>
  </si>
  <si>
    <t>SPITALUL CORABIA</t>
  </si>
  <si>
    <t>SPITALUL BALS</t>
  </si>
  <si>
    <t>SC DELTAMED SRL</t>
  </si>
  <si>
    <t>SC CAB. DR. VIORICA TOMA SRL</t>
  </si>
  <si>
    <t>SPITALUL SLATINA</t>
  </si>
  <si>
    <t>criterii de selectie</t>
  </si>
  <si>
    <t>Servicii medicale-consultatii</t>
  </si>
  <si>
    <t>A1-Evaluarea capacităţii resurselor tehnice</t>
  </si>
  <si>
    <t>A2-Evaluarea salii de kinetoterapie</t>
  </si>
  <si>
    <t>B1-Evaluarea resurselor umane</t>
  </si>
  <si>
    <t>B2-Program saptamanal de activitate</t>
  </si>
  <si>
    <t>TOTAL A1+A2</t>
  </si>
  <si>
    <t>Valoarea unui punct pentru criteriul A</t>
  </si>
  <si>
    <t>Valoarea unui punct pentru criteriul B</t>
  </si>
  <si>
    <t>Valoarea aferenta criteriului A</t>
  </si>
  <si>
    <t>B1+B2</t>
  </si>
  <si>
    <t>C3</t>
  </si>
  <si>
    <t>C5=C3+C4</t>
  </si>
  <si>
    <t>CENTRUL MEDICAL SAMA</t>
  </si>
  <si>
    <t>SLATINA</t>
  </si>
  <si>
    <t>Servicii medicale-consultatii cu proceduri</t>
  </si>
  <si>
    <t>C7i=C5i*C6</t>
  </si>
  <si>
    <t>C6=C2/totC5</t>
  </si>
  <si>
    <t>SC RODIANA SALGADA SRL-D</t>
  </si>
  <si>
    <t>SC RODIANA SALGADA SRL</t>
  </si>
  <si>
    <t>Zile de tratament-tarif 28</t>
  </si>
  <si>
    <t>Zile de tratament-tarif 42</t>
  </si>
  <si>
    <t>Luna/an</t>
  </si>
  <si>
    <t xml:space="preserve">Valoarea aferenta criteriului B, </t>
  </si>
  <si>
    <t>decembrie 2016</t>
  </si>
  <si>
    <t>SC REHAB MED THERAPY</t>
  </si>
  <si>
    <t>SC LISIMED SRL</t>
  </si>
  <si>
    <t>CREDITE DE ANGAJAMENT INITIALE</t>
  </si>
  <si>
    <t>CREDITE DE ANGAJAMENT FINALE</t>
  </si>
  <si>
    <t>CREDITE BUGETARE INITIALE</t>
  </si>
  <si>
    <t>CREDITE BUGETARE FINALE</t>
  </si>
  <si>
    <t>3=1+2</t>
  </si>
  <si>
    <t>6=4+5</t>
  </si>
  <si>
    <t>ianuarie 2017</t>
  </si>
  <si>
    <t>februarie 2017</t>
  </si>
  <si>
    <t>aprilie</t>
  </si>
  <si>
    <t>martie 2017</t>
  </si>
  <si>
    <t xml:space="preserve">mai </t>
  </si>
  <si>
    <t>aprilie 2017</t>
  </si>
  <si>
    <t>iunie</t>
  </si>
  <si>
    <t>mai  2017</t>
  </si>
  <si>
    <t>trim. II 2017</t>
  </si>
  <si>
    <t>Semestrul I 2017</t>
  </si>
  <si>
    <t xml:space="preserve"> </t>
  </si>
  <si>
    <t>iulie</t>
  </si>
  <si>
    <t>iunie 2017</t>
  </si>
  <si>
    <t>august</t>
  </si>
  <si>
    <t>iulie 2017</t>
  </si>
  <si>
    <t>septembrie</t>
  </si>
  <si>
    <t>august 2017</t>
  </si>
  <si>
    <t>trim. III 2017</t>
  </si>
  <si>
    <t>9 LUNI 2017</t>
  </si>
  <si>
    <t>octombrie</t>
  </si>
  <si>
    <t>sept.2017</t>
  </si>
  <si>
    <t>noiembrie</t>
  </si>
  <si>
    <t>oct.2017</t>
  </si>
  <si>
    <t>decembrie</t>
  </si>
  <si>
    <t>nov.2017</t>
  </si>
  <si>
    <t>trim. IV 2017</t>
  </si>
  <si>
    <t>TOTAL AN 2017</t>
  </si>
  <si>
    <t>CASA DE ASIGURĂRI SOCIALE DE SĂNĂTATE OLT</t>
  </si>
  <si>
    <t>Directia Relatii Contractuale,</t>
  </si>
  <si>
    <t>Comp.E.C.S.M.M.D.M.</t>
  </si>
  <si>
    <t>Ec.Sorina-Daniela OANCEA</t>
  </si>
  <si>
    <t>Ec.Eduard DRAPATOF</t>
  </si>
  <si>
    <t xml:space="preserve">Direcţia Relaţii Contractuale, </t>
  </si>
  <si>
    <t>INFLUENTE</t>
  </si>
  <si>
    <t>Observaţii  perioada  platii</t>
  </si>
  <si>
    <t>Trimestrul I-2017</t>
  </si>
  <si>
    <t>x</t>
  </si>
  <si>
    <t>CONTRACT INITIAL IN TRIMESTRUL I-2017, din care:</t>
  </si>
  <si>
    <t>Contract  luna ianuarie 2017</t>
  </si>
  <si>
    <t>Contract  luna februarie 2017</t>
  </si>
  <si>
    <t>Contract  luna martie 2017</t>
  </si>
  <si>
    <t>Contract luna aprilie 2017</t>
  </si>
  <si>
    <t>Contract luna mai 2017</t>
  </si>
  <si>
    <t>Contract luna iunie 2017</t>
  </si>
  <si>
    <t>Contract  trimestrul II-2017</t>
  </si>
  <si>
    <t>Influente (+/-)</t>
  </si>
  <si>
    <t>Contract initial trimestrul III-2017</t>
  </si>
  <si>
    <t>CONTRACT INITIAL ANUL 2017</t>
  </si>
  <si>
    <t>CONTRACT FINAL ANUL 2017</t>
  </si>
  <si>
    <t>Ec. Eduard DRAPATOF</t>
  </si>
  <si>
    <t>Valoarea aferenta criteriului B</t>
  </si>
  <si>
    <t>Total suma repartizata</t>
  </si>
  <si>
    <t>Contract luna iulie 2017</t>
  </si>
  <si>
    <t>Contract luna august 2017</t>
  </si>
  <si>
    <t>Contract initial septembrie 2017</t>
  </si>
  <si>
    <t>privind stabilirea valorii aferenta criteriului A din anexa 11B la Normele metodologice, pentru  repartizarea serviciilor medicale in specialitatea recuperare, medicina fizica si balneologie, urmare suspendarii contractului individual de munca al d-nei Ispas Ramona, asistent BFT din cadrul  SC REHAB MED THERAPY SRL CARACAL,   incepand cu data de 24.07.2017</t>
  </si>
  <si>
    <t xml:space="preserve">Suma aprobata destinata stabilirii criteriului A, </t>
  </si>
  <si>
    <t>C2=40%* 7.414,20 lei (suma corespunzatoare diminuarii punctajului la SC Rehab Med Therapy SRL Caracal)</t>
  </si>
  <si>
    <t>Suma aprobata destinata stabilirii criteriului B,</t>
  </si>
  <si>
    <t>privind stabilirea valorii aferenta criteriului B din anexa 11B la Normele metodologice, pentru  repartizarea serviciilor medicale in specialitatea recuperare, medicina fizica si balneologie, urmare suspendarii contractului individual de munca al d-nei Ispas Ramona, asistent BFT din cadrul  SC REHAB MED THERAPY SRL CARACAL,   incepand cu data de 24.07.2017</t>
  </si>
  <si>
    <t>privind stabilirea valoarea totala  aferenta criteriilor A+B din anexa 11B la Normele metodologice, pentru  repartizarea serviciilor medicale in specialitatea recuperare, medicina fizica si balneologie, urmare suspendarii contractului individual de munca al d-nei Ispas Ramona, asistent BFT din cadrul  SC REHAB MED THERAPY SRL CARACAL,   incepand cu data de 24.07.2017</t>
  </si>
  <si>
    <t xml:space="preserve">privind repartizarea serviciilor medicale in specialitatea recuperare, medicina fizica si balneologie, urmare diminuarii punctajului d-nei Ispas Ramona, asistent BFT din cadrul  SC REHAB MED THERAPY SRL CARACAL,   incepand cu data de 24.07.2017
</t>
  </si>
  <si>
    <t>privind repartizarea serviciilor medicale in specialitatea recuperare, medicina fizica si balneologie, urmare diminuarii punctajului d-nei Ispas Ramona, asistent BFT din cadrul  SC REHAB MED THERAPY SRL CARACAL,   incepand cu data de 24.07.2017</t>
  </si>
  <si>
    <t>Contract initial octombrie 2017</t>
  </si>
  <si>
    <t>Contract final octombrie 2017, din care:</t>
  </si>
  <si>
    <t>Contract initial noiembrie 2017</t>
  </si>
  <si>
    <t>Contract final noiembrie 2017, din care:</t>
  </si>
  <si>
    <t>Contract initial decembrie 2017</t>
  </si>
  <si>
    <t>Contract final decembrie 2017, din care:</t>
  </si>
  <si>
    <t>Contract initial trimestrul IV-2017</t>
  </si>
  <si>
    <t>Contract final trimestrul IV-2017</t>
  </si>
  <si>
    <t>C2= 60%* 7.414,20 lei (suma corespunzatoare diminuarii punctajului la SC Rehab Med Therapy SRL Caracal)</t>
  </si>
  <si>
    <t>Suma corespunzatoare diminuarii punctajului la SC Rehab Med Therapy SRL Caracal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</si>
</sst>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#,##0.000"/>
    <numFmt numFmtId="174" formatCode="0.000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Fill="1" applyBorder="1" applyAlignment="1">
      <alignment horizontal="left"/>
    </xf>
    <xf numFmtId="4" fontId="0" fillId="0" borderId="10" xfId="0" applyNumberFormat="1" applyFill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3" fontId="8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4" fontId="2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14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4" fontId="0" fillId="0" borderId="10" xfId="0" applyNumberFormat="1" applyFill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2"/>
  <sheetViews>
    <sheetView tabSelected="1" zoomScalePageLayoutView="0" workbookViewId="0" topLeftCell="A1">
      <selection activeCell="B6" sqref="B6:I7"/>
    </sheetView>
  </sheetViews>
  <sheetFormatPr defaultColWidth="9.140625" defaultRowHeight="12.75"/>
  <cols>
    <col min="1" max="1" width="9.140625" style="21" customWidth="1"/>
    <col min="2" max="2" width="31.00390625" style="22" customWidth="1"/>
    <col min="3" max="5" width="20.57421875" style="22" customWidth="1"/>
    <col min="6" max="8" width="16.8515625" style="22" customWidth="1"/>
    <col min="9" max="9" width="18.421875" style="22" bestFit="1" customWidth="1"/>
    <col min="10" max="10" width="18.421875" style="22" customWidth="1"/>
    <col min="11" max="11" width="14.7109375" style="21" customWidth="1"/>
    <col min="12" max="12" width="15.421875" style="21" customWidth="1"/>
    <col min="13" max="13" width="13.00390625" style="21" bestFit="1" customWidth="1"/>
    <col min="14" max="16384" width="9.140625" style="21" customWidth="1"/>
  </cols>
  <sheetData>
    <row r="1" ht="18.75">
      <c r="B1" t="s">
        <v>77</v>
      </c>
    </row>
    <row r="2" spans="2:10" s="23" customFormat="1" ht="18.75">
      <c r="B2" s="15" t="s">
        <v>82</v>
      </c>
      <c r="C2" s="24"/>
      <c r="D2" s="24"/>
      <c r="E2" s="24"/>
      <c r="F2" s="24"/>
      <c r="G2" s="24"/>
      <c r="H2" s="24"/>
      <c r="I2" s="24"/>
      <c r="J2" s="24"/>
    </row>
    <row r="3" spans="2:10" s="23" customFormat="1" ht="18.75">
      <c r="B3" s="15" t="s">
        <v>79</v>
      </c>
      <c r="C3" s="24"/>
      <c r="D3" s="24"/>
      <c r="E3" s="24"/>
      <c r="F3" s="24"/>
      <c r="G3" s="24"/>
      <c r="H3" s="24"/>
      <c r="I3" s="24"/>
      <c r="J3" s="24"/>
    </row>
    <row r="4" spans="2:10" s="23" customFormat="1" ht="18.75">
      <c r="B4" s="25"/>
      <c r="C4" s="24"/>
      <c r="D4" s="24"/>
      <c r="E4" s="24"/>
      <c r="F4" s="24"/>
      <c r="G4" s="24"/>
      <c r="H4" s="24"/>
      <c r="I4" s="24"/>
      <c r="J4" s="24"/>
    </row>
    <row r="5" spans="2:10" s="23" customFormat="1" ht="18.75">
      <c r="B5" s="63" t="s">
        <v>5</v>
      </c>
      <c r="C5" s="63"/>
      <c r="D5" s="63"/>
      <c r="E5" s="63"/>
      <c r="F5" s="63"/>
      <c r="G5" s="63"/>
      <c r="H5" s="63"/>
      <c r="I5" s="63"/>
      <c r="J5" s="51"/>
    </row>
    <row r="6" spans="2:11" s="26" customFormat="1" ht="18.75" customHeight="1">
      <c r="B6" s="64" t="s">
        <v>111</v>
      </c>
      <c r="C6" s="64"/>
      <c r="D6" s="64"/>
      <c r="E6" s="64"/>
      <c r="F6" s="64"/>
      <c r="G6" s="64"/>
      <c r="H6" s="64"/>
      <c r="I6" s="64"/>
      <c r="J6" s="53"/>
      <c r="K6" s="53"/>
    </row>
    <row r="7" spans="2:11" ht="67.5" customHeight="1">
      <c r="B7" s="64"/>
      <c r="C7" s="64"/>
      <c r="D7" s="64"/>
      <c r="E7" s="64"/>
      <c r="F7" s="64"/>
      <c r="G7" s="64"/>
      <c r="H7" s="64"/>
      <c r="I7" s="64"/>
      <c r="J7" s="53"/>
      <c r="K7" s="53"/>
    </row>
    <row r="8" spans="2:10" ht="18.75">
      <c r="B8" s="27"/>
      <c r="C8" s="27"/>
      <c r="D8" s="27"/>
      <c r="E8" s="27"/>
      <c r="F8" s="27"/>
      <c r="G8" s="27"/>
      <c r="H8" s="27"/>
      <c r="I8" s="27"/>
      <c r="J8" s="52"/>
    </row>
    <row r="9" spans="2:10" s="28" customFormat="1" ht="56.25">
      <c r="B9" s="29" t="s">
        <v>39</v>
      </c>
      <c r="C9" s="29" t="s">
        <v>44</v>
      </c>
      <c r="D9" s="29" t="s">
        <v>83</v>
      </c>
      <c r="E9" s="29" t="s">
        <v>45</v>
      </c>
      <c r="F9" s="29" t="s">
        <v>46</v>
      </c>
      <c r="G9" s="29" t="s">
        <v>83</v>
      </c>
      <c r="H9" s="29" t="s">
        <v>47</v>
      </c>
      <c r="I9" s="30" t="s">
        <v>84</v>
      </c>
      <c r="J9" s="54"/>
    </row>
    <row r="10" spans="2:10" s="31" customFormat="1" ht="15.75">
      <c r="B10" s="32">
        <v>0</v>
      </c>
      <c r="C10" s="32">
        <v>1</v>
      </c>
      <c r="D10" s="32">
        <v>2</v>
      </c>
      <c r="E10" s="32" t="s">
        <v>48</v>
      </c>
      <c r="F10" s="32">
        <v>4</v>
      </c>
      <c r="G10" s="32">
        <v>5</v>
      </c>
      <c r="H10" s="32" t="s">
        <v>49</v>
      </c>
      <c r="I10" s="32">
        <v>7</v>
      </c>
      <c r="J10" s="55"/>
    </row>
    <row r="11" spans="2:10" ht="18.75">
      <c r="B11" s="33" t="s">
        <v>50</v>
      </c>
      <c r="C11" s="34">
        <v>79706.4</v>
      </c>
      <c r="D11" s="34">
        <v>0</v>
      </c>
      <c r="E11" s="34">
        <f>C11+D11</f>
        <v>79706.4</v>
      </c>
      <c r="F11" s="35">
        <v>146210</v>
      </c>
      <c r="G11" s="34">
        <v>0</v>
      </c>
      <c r="H11" s="35">
        <f>F11+G11</f>
        <v>146210</v>
      </c>
      <c r="I11" s="33" t="s">
        <v>41</v>
      </c>
      <c r="J11" s="56"/>
    </row>
    <row r="12" spans="2:10" ht="18.75">
      <c r="B12" s="33" t="s">
        <v>51</v>
      </c>
      <c r="C12" s="34">
        <v>79772.8</v>
      </c>
      <c r="D12" s="34">
        <v>0</v>
      </c>
      <c r="E12" s="34">
        <f>C12+D12</f>
        <v>79772.8</v>
      </c>
      <c r="F12" s="35">
        <v>100003.84</v>
      </c>
      <c r="G12" s="34">
        <v>0</v>
      </c>
      <c r="H12" s="35">
        <f>F12+G12</f>
        <v>100003.84</v>
      </c>
      <c r="I12" s="33" t="s">
        <v>50</v>
      </c>
      <c r="J12" s="56"/>
    </row>
    <row r="13" spans="2:10" ht="18.75">
      <c r="B13" s="33" t="s">
        <v>53</v>
      </c>
      <c r="C13" s="34">
        <v>167082.2</v>
      </c>
      <c r="D13" s="34">
        <v>0</v>
      </c>
      <c r="E13" s="34">
        <f>C13+D13</f>
        <v>167082.2</v>
      </c>
      <c r="F13" s="35">
        <v>79772.5</v>
      </c>
      <c r="G13" s="34">
        <v>0</v>
      </c>
      <c r="H13" s="35">
        <f>F13+G13</f>
        <v>79772.5</v>
      </c>
      <c r="I13" s="33" t="s">
        <v>51</v>
      </c>
      <c r="J13" s="56"/>
    </row>
    <row r="14" spans="2:10" ht="18.75">
      <c r="B14" s="33" t="s">
        <v>85</v>
      </c>
      <c r="C14" s="35">
        <f aca="true" t="shared" si="0" ref="C14:H14">SUM(C11:C13)</f>
        <v>326561.4</v>
      </c>
      <c r="D14" s="35">
        <f t="shared" si="0"/>
        <v>0</v>
      </c>
      <c r="E14" s="35">
        <f t="shared" si="0"/>
        <v>326561.4</v>
      </c>
      <c r="F14" s="35">
        <f t="shared" si="0"/>
        <v>325986.33999999997</v>
      </c>
      <c r="G14" s="35">
        <f t="shared" si="0"/>
        <v>0</v>
      </c>
      <c r="H14" s="35">
        <f t="shared" si="0"/>
        <v>325986.33999999997</v>
      </c>
      <c r="I14" s="36" t="s">
        <v>86</v>
      </c>
      <c r="J14" s="57"/>
    </row>
    <row r="15" spans="2:10" ht="18.75">
      <c r="B15" s="36" t="s">
        <v>52</v>
      </c>
      <c r="C15" s="35">
        <v>132821.6</v>
      </c>
      <c r="D15" s="35">
        <v>0</v>
      </c>
      <c r="E15" s="35">
        <f>C15+D15</f>
        <v>132821.6</v>
      </c>
      <c r="F15" s="35">
        <v>147223.66</v>
      </c>
      <c r="G15" s="35">
        <v>0</v>
      </c>
      <c r="H15" s="35">
        <f>F15+G15</f>
        <v>147223.66</v>
      </c>
      <c r="I15" s="33" t="s">
        <v>53</v>
      </c>
      <c r="J15" s="37"/>
    </row>
    <row r="16" spans="2:10" ht="18.75">
      <c r="B16" s="36" t="s">
        <v>54</v>
      </c>
      <c r="C16" s="35">
        <v>135342.4</v>
      </c>
      <c r="D16" s="35">
        <v>0</v>
      </c>
      <c r="E16" s="35">
        <f>C16+D16</f>
        <v>135342.4</v>
      </c>
      <c r="F16" s="35">
        <v>133910</v>
      </c>
      <c r="G16" s="35">
        <v>0</v>
      </c>
      <c r="H16" s="35">
        <f>F16+G16</f>
        <v>133910</v>
      </c>
      <c r="I16" s="33" t="s">
        <v>55</v>
      </c>
      <c r="J16" s="37"/>
    </row>
    <row r="17" spans="2:10" ht="18.75">
      <c r="B17" s="36" t="s">
        <v>56</v>
      </c>
      <c r="C17" s="35">
        <v>133559</v>
      </c>
      <c r="D17" s="35">
        <v>0</v>
      </c>
      <c r="E17" s="35">
        <f>C17+D17</f>
        <v>133559</v>
      </c>
      <c r="F17" s="35">
        <v>95800</v>
      </c>
      <c r="G17" s="35">
        <v>0</v>
      </c>
      <c r="H17" s="35">
        <f>F17+G17</f>
        <v>95800</v>
      </c>
      <c r="I17" s="33" t="s">
        <v>57</v>
      </c>
      <c r="J17" s="37"/>
    </row>
    <row r="18" spans="2:10" ht="18.75">
      <c r="B18" s="44" t="s">
        <v>58</v>
      </c>
      <c r="C18" s="45">
        <f aca="true" t="shared" si="1" ref="C18:H18">SUM(C15:C17)</f>
        <v>401723</v>
      </c>
      <c r="D18" s="45">
        <f t="shared" si="1"/>
        <v>0</v>
      </c>
      <c r="E18" s="45">
        <f t="shared" si="1"/>
        <v>401723</v>
      </c>
      <c r="F18" s="45">
        <f t="shared" si="1"/>
        <v>376933.66000000003</v>
      </c>
      <c r="G18" s="45">
        <f t="shared" si="1"/>
        <v>0</v>
      </c>
      <c r="H18" s="45">
        <f t="shared" si="1"/>
        <v>376933.66000000003</v>
      </c>
      <c r="I18" s="46"/>
      <c r="J18" s="37"/>
    </row>
    <row r="19" spans="2:9" ht="18.75">
      <c r="B19" s="44" t="s">
        <v>59</v>
      </c>
      <c r="C19" s="47">
        <f aca="true" t="shared" si="2" ref="C19:H19">C14+C18</f>
        <v>728284.4</v>
      </c>
      <c r="D19" s="47">
        <f t="shared" si="2"/>
        <v>0</v>
      </c>
      <c r="E19" s="47">
        <f t="shared" si="2"/>
        <v>728284.4</v>
      </c>
      <c r="F19" s="47">
        <f t="shared" si="2"/>
        <v>702920</v>
      </c>
      <c r="G19" s="47">
        <f t="shared" si="2"/>
        <v>0</v>
      </c>
      <c r="H19" s="47">
        <f t="shared" si="2"/>
        <v>702920</v>
      </c>
      <c r="I19" s="46" t="s">
        <v>60</v>
      </c>
    </row>
    <row r="20" spans="2:10" ht="18.75">
      <c r="B20" s="36" t="s">
        <v>61</v>
      </c>
      <c r="C20" s="48">
        <v>110302.4</v>
      </c>
      <c r="D20" s="48">
        <v>0</v>
      </c>
      <c r="E20" s="48">
        <f>C20+D20</f>
        <v>110302.4</v>
      </c>
      <c r="F20" s="35">
        <v>191870.34</v>
      </c>
      <c r="G20" s="35">
        <v>0</v>
      </c>
      <c r="H20" s="35">
        <f>F20+G20</f>
        <v>191870.34</v>
      </c>
      <c r="I20" s="33" t="s">
        <v>62</v>
      </c>
      <c r="J20" s="37"/>
    </row>
    <row r="21" spans="2:10" ht="18.75">
      <c r="B21" s="36" t="s">
        <v>63</v>
      </c>
      <c r="C21" s="48">
        <v>110143.2</v>
      </c>
      <c r="D21" s="48">
        <v>0</v>
      </c>
      <c r="E21" s="48">
        <f>C21+D21</f>
        <v>110143.2</v>
      </c>
      <c r="F21" s="35">
        <v>110302</v>
      </c>
      <c r="G21" s="35">
        <v>0</v>
      </c>
      <c r="H21" s="35">
        <f>F21+G21</f>
        <v>110302</v>
      </c>
      <c r="I21" s="49" t="s">
        <v>64</v>
      </c>
      <c r="J21" s="37"/>
    </row>
    <row r="22" spans="2:10" ht="18.75">
      <c r="B22" s="36" t="s">
        <v>65</v>
      </c>
      <c r="C22" s="48">
        <v>140000</v>
      </c>
      <c r="D22" s="48">
        <v>0</v>
      </c>
      <c r="E22" s="48">
        <f>C22+D22</f>
        <v>140000</v>
      </c>
      <c r="F22" s="35">
        <v>58827.66</v>
      </c>
      <c r="G22" s="35">
        <v>0</v>
      </c>
      <c r="H22" s="35">
        <f>F22+G22</f>
        <v>58827.66</v>
      </c>
      <c r="I22" s="49" t="s">
        <v>66</v>
      </c>
      <c r="J22" s="37"/>
    </row>
    <row r="23" spans="2:10" ht="18.75">
      <c r="B23" s="44" t="s">
        <v>67</v>
      </c>
      <c r="C23" s="47">
        <f aca="true" t="shared" si="3" ref="C23:H23">SUM(C20:C22)</f>
        <v>360445.6</v>
      </c>
      <c r="D23" s="47">
        <f t="shared" si="3"/>
        <v>0</v>
      </c>
      <c r="E23" s="47">
        <f t="shared" si="3"/>
        <v>360445.6</v>
      </c>
      <c r="F23" s="45">
        <f t="shared" si="3"/>
        <v>361000</v>
      </c>
      <c r="G23" s="45">
        <f t="shared" si="3"/>
        <v>0</v>
      </c>
      <c r="H23" s="35">
        <f t="shared" si="3"/>
        <v>361000</v>
      </c>
      <c r="I23" s="46"/>
      <c r="J23" s="37"/>
    </row>
    <row r="24" spans="2:9" ht="18.75">
      <c r="B24" s="44" t="s">
        <v>68</v>
      </c>
      <c r="C24" s="47">
        <f aca="true" t="shared" si="4" ref="C24:H24">C19+C23</f>
        <v>1088730</v>
      </c>
      <c r="D24" s="47">
        <f t="shared" si="4"/>
        <v>0</v>
      </c>
      <c r="E24" s="47">
        <f t="shared" si="4"/>
        <v>1088730</v>
      </c>
      <c r="F24" s="45">
        <f t="shared" si="4"/>
        <v>1063920</v>
      </c>
      <c r="G24" s="45">
        <f t="shared" si="4"/>
        <v>0</v>
      </c>
      <c r="H24" s="45">
        <f t="shared" si="4"/>
        <v>1063920</v>
      </c>
      <c r="I24" s="45"/>
    </row>
    <row r="25" spans="2:9" ht="18.75">
      <c r="B25" s="36" t="s">
        <v>69</v>
      </c>
      <c r="C25" s="48">
        <v>118270</v>
      </c>
      <c r="D25" s="48">
        <v>0</v>
      </c>
      <c r="E25" s="48">
        <f>C25+D25</f>
        <v>118270</v>
      </c>
      <c r="F25" s="35">
        <v>191315.94</v>
      </c>
      <c r="G25" s="35">
        <v>0</v>
      </c>
      <c r="H25" s="35">
        <f>F25+G25</f>
        <v>191315.94</v>
      </c>
      <c r="I25" s="49" t="s">
        <v>70</v>
      </c>
    </row>
    <row r="26" spans="2:9" ht="18.75">
      <c r="B26" s="36" t="s">
        <v>71</v>
      </c>
      <c r="C26" s="48">
        <v>100000</v>
      </c>
      <c r="D26" s="48">
        <v>0</v>
      </c>
      <c r="E26" s="48">
        <f>C26+D26</f>
        <v>100000</v>
      </c>
      <c r="F26" s="35">
        <v>118270</v>
      </c>
      <c r="G26" s="35">
        <v>0</v>
      </c>
      <c r="H26" s="35">
        <f>F26+G26</f>
        <v>118270</v>
      </c>
      <c r="I26" s="49" t="s">
        <v>72</v>
      </c>
    </row>
    <row r="27" spans="2:9" ht="18.75">
      <c r="B27" s="36" t="s">
        <v>73</v>
      </c>
      <c r="C27" s="48">
        <v>67000</v>
      </c>
      <c r="D27" s="48">
        <v>0</v>
      </c>
      <c r="E27" s="48">
        <f>C27+D27</f>
        <v>67000</v>
      </c>
      <c r="F27" s="35">
        <v>494.06</v>
      </c>
      <c r="G27" s="35">
        <v>0</v>
      </c>
      <c r="H27" s="35">
        <f>F27+G27</f>
        <v>494.06</v>
      </c>
      <c r="I27" s="49" t="s">
        <v>74</v>
      </c>
    </row>
    <row r="28" spans="2:9" ht="18.75">
      <c r="B28" s="44" t="s">
        <v>75</v>
      </c>
      <c r="C28" s="45">
        <f aca="true" t="shared" si="5" ref="C28:H28">SUM(C25:C27)</f>
        <v>285270</v>
      </c>
      <c r="D28" s="45">
        <f t="shared" si="5"/>
        <v>0</v>
      </c>
      <c r="E28" s="45">
        <f t="shared" si="5"/>
        <v>285270</v>
      </c>
      <c r="F28" s="45">
        <f t="shared" si="5"/>
        <v>310080</v>
      </c>
      <c r="G28" s="45">
        <f t="shared" si="5"/>
        <v>0</v>
      </c>
      <c r="H28" s="45">
        <f t="shared" si="5"/>
        <v>310080</v>
      </c>
      <c r="I28" s="44"/>
    </row>
    <row r="29" spans="2:9" ht="18.75">
      <c r="B29" s="44" t="s">
        <v>76</v>
      </c>
      <c r="C29" s="45">
        <f aca="true" t="shared" si="6" ref="C29:H29">SUM(C28,C23,C18,C14)</f>
        <v>1374000</v>
      </c>
      <c r="D29" s="45">
        <f t="shared" si="6"/>
        <v>0</v>
      </c>
      <c r="E29" s="45">
        <f t="shared" si="6"/>
        <v>1374000</v>
      </c>
      <c r="F29" s="45">
        <f t="shared" si="6"/>
        <v>1374000</v>
      </c>
      <c r="G29" s="45">
        <f t="shared" si="6"/>
        <v>0</v>
      </c>
      <c r="H29" s="45">
        <f t="shared" si="6"/>
        <v>1374000</v>
      </c>
      <c r="I29" s="44"/>
    </row>
    <row r="31" spans="3:7" ht="18.75">
      <c r="C31" t="s">
        <v>78</v>
      </c>
      <c r="D31"/>
      <c r="E31"/>
      <c r="G31" t="s">
        <v>79</v>
      </c>
    </row>
    <row r="32" spans="3:7" ht="18.75">
      <c r="C32" t="s">
        <v>80</v>
      </c>
      <c r="D32"/>
      <c r="E32"/>
      <c r="G32" t="s">
        <v>81</v>
      </c>
    </row>
  </sheetData>
  <sheetProtection/>
  <mergeCells count="2">
    <mergeCell ref="B5:I5"/>
    <mergeCell ref="B6:I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U57"/>
  <sheetViews>
    <sheetView zoomScalePageLayoutView="0" workbookViewId="0" topLeftCell="A10">
      <selection activeCell="C33" sqref="C33"/>
    </sheetView>
  </sheetViews>
  <sheetFormatPr defaultColWidth="9.140625" defaultRowHeight="12.75"/>
  <cols>
    <col min="2" max="2" width="28.00390625" style="0" customWidth="1"/>
    <col min="3" max="3" width="12.8515625" style="0" customWidth="1"/>
    <col min="4" max="4" width="13.00390625" style="0" customWidth="1"/>
    <col min="5" max="5" width="11.421875" style="0" customWidth="1"/>
    <col min="6" max="6" width="10.140625" style="0" bestFit="1" customWidth="1"/>
    <col min="7" max="7" width="11.140625" style="0" bestFit="1" customWidth="1"/>
    <col min="8" max="8" width="11.140625" style="0" customWidth="1"/>
    <col min="9" max="9" width="10.140625" style="0" bestFit="1" customWidth="1"/>
    <col min="10" max="12" width="10.140625" style="0" customWidth="1"/>
    <col min="13" max="13" width="11.8515625" style="0" customWidth="1"/>
    <col min="14" max="14" width="11.140625" style="0" customWidth="1"/>
  </cols>
  <sheetData>
    <row r="1" ht="12.75">
      <c r="A1" t="s">
        <v>4</v>
      </c>
    </row>
    <row r="2" ht="12.75">
      <c r="A2" s="15" t="s">
        <v>82</v>
      </c>
    </row>
    <row r="3" ht="12.75">
      <c r="A3" s="15" t="s">
        <v>79</v>
      </c>
    </row>
    <row r="6" spans="1:13" ht="12.75">
      <c r="A6" s="67" t="s">
        <v>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ht="12.75" customHeight="1">
      <c r="A7" s="68" t="s">
        <v>112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13" ht="12.7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1:1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33.75" customHeight="1">
      <c r="A10" s="12" t="s">
        <v>6</v>
      </c>
      <c r="B10" s="12"/>
      <c r="C10" s="69" t="s">
        <v>7</v>
      </c>
      <c r="D10" s="69"/>
      <c r="E10" s="13"/>
      <c r="F10" s="13" t="s">
        <v>8</v>
      </c>
      <c r="G10" s="69" t="s">
        <v>31</v>
      </c>
      <c r="H10" s="69"/>
      <c r="I10" s="69"/>
      <c r="J10" s="69"/>
      <c r="K10" s="69"/>
      <c r="L10" s="13"/>
      <c r="M10" s="13" t="s">
        <v>9</v>
      </c>
    </row>
    <row r="11" spans="1:14" ht="41.25" customHeight="1">
      <c r="A11" s="2" t="s">
        <v>10</v>
      </c>
      <c r="B11" s="2" t="s">
        <v>17</v>
      </c>
      <c r="C11" s="3" t="s">
        <v>11</v>
      </c>
      <c r="D11" s="3" t="s">
        <v>42</v>
      </c>
      <c r="E11" s="3" t="s">
        <v>12</v>
      </c>
      <c r="F11" s="3" t="s">
        <v>13</v>
      </c>
      <c r="G11" s="3" t="s">
        <v>14</v>
      </c>
      <c r="H11" s="3" t="s">
        <v>15</v>
      </c>
      <c r="I11" s="3" t="s">
        <v>16</v>
      </c>
      <c r="J11" s="3" t="s">
        <v>30</v>
      </c>
      <c r="K11" s="3" t="s">
        <v>36</v>
      </c>
      <c r="L11" s="3" t="s">
        <v>43</v>
      </c>
      <c r="M11" s="16" t="s">
        <v>0</v>
      </c>
      <c r="N11" s="42"/>
    </row>
    <row r="12" spans="1:229" ht="24.75" customHeight="1">
      <c r="A12" s="70" t="s">
        <v>87</v>
      </c>
      <c r="B12" s="70"/>
      <c r="C12" s="39">
        <f>C13+C14+C15</f>
        <v>42670</v>
      </c>
      <c r="D12" s="39">
        <f aca="true" t="shared" si="0" ref="D12:L12">D13+D14+D15</f>
        <v>55798.6</v>
      </c>
      <c r="E12" s="39">
        <f t="shared" si="0"/>
        <v>30565</v>
      </c>
      <c r="F12" s="39">
        <f t="shared" si="0"/>
        <v>23050.199999999997</v>
      </c>
      <c r="G12" s="39">
        <f t="shared" si="0"/>
        <v>33297.2</v>
      </c>
      <c r="H12" s="39">
        <f t="shared" si="0"/>
        <v>14161</v>
      </c>
      <c r="I12" s="39">
        <f t="shared" si="0"/>
        <v>39745.2</v>
      </c>
      <c r="J12" s="39">
        <f t="shared" si="0"/>
        <v>28120.6</v>
      </c>
      <c r="K12" s="39">
        <f t="shared" si="0"/>
        <v>33066</v>
      </c>
      <c r="L12" s="39">
        <f t="shared" si="0"/>
        <v>26087.6</v>
      </c>
      <c r="M12" s="39">
        <f aca="true" t="shared" si="1" ref="M12:M17">SUM(C12:L12)</f>
        <v>326561.39999999997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</row>
    <row r="13" spans="1:229" s="18" customFormat="1" ht="12.75">
      <c r="A13" s="66" t="s">
        <v>88</v>
      </c>
      <c r="B13" s="66"/>
      <c r="C13" s="5">
        <v>10398</v>
      </c>
      <c r="D13" s="5">
        <v>13601.6</v>
      </c>
      <c r="E13" s="5">
        <v>7442</v>
      </c>
      <c r="F13" s="5">
        <v>5603.6</v>
      </c>
      <c r="G13" s="5">
        <v>8114.6</v>
      </c>
      <c r="H13" s="5">
        <v>3488</v>
      </c>
      <c r="I13" s="5">
        <v>9709.6</v>
      </c>
      <c r="J13" s="5">
        <v>6856</v>
      </c>
      <c r="K13" s="5">
        <v>8154</v>
      </c>
      <c r="L13" s="5">
        <v>6339</v>
      </c>
      <c r="M13" s="5">
        <f t="shared" si="1"/>
        <v>79706.4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</row>
    <row r="14" spans="1:229" s="18" customFormat="1" ht="16.5" customHeight="1">
      <c r="A14" s="66" t="s">
        <v>89</v>
      </c>
      <c r="B14" s="66"/>
      <c r="C14" s="58">
        <v>10430</v>
      </c>
      <c r="D14" s="58">
        <v>13608</v>
      </c>
      <c r="E14" s="58">
        <v>7434</v>
      </c>
      <c r="F14" s="58">
        <v>5614</v>
      </c>
      <c r="G14" s="58">
        <v>8118.6</v>
      </c>
      <c r="H14" s="58">
        <v>3500</v>
      </c>
      <c r="I14" s="58">
        <v>9698.6</v>
      </c>
      <c r="J14" s="58">
        <v>6875.6</v>
      </c>
      <c r="K14" s="58">
        <v>8136</v>
      </c>
      <c r="L14" s="58">
        <v>6358</v>
      </c>
      <c r="M14" s="5">
        <f t="shared" si="1"/>
        <v>79772.79999999999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</row>
    <row r="15" spans="1:229" s="18" customFormat="1" ht="12.75">
      <c r="A15" s="66" t="s">
        <v>90</v>
      </c>
      <c r="B15" s="66"/>
      <c r="C15" s="40">
        <v>21842</v>
      </c>
      <c r="D15" s="40">
        <v>28589</v>
      </c>
      <c r="E15" s="40">
        <v>15689</v>
      </c>
      <c r="F15" s="40">
        <v>11832.599999999999</v>
      </c>
      <c r="G15" s="40">
        <v>17064</v>
      </c>
      <c r="H15" s="5">
        <v>7173</v>
      </c>
      <c r="I15" s="5">
        <v>20337</v>
      </c>
      <c r="J15" s="5">
        <v>14388.999999999998</v>
      </c>
      <c r="K15" s="5">
        <v>16776</v>
      </c>
      <c r="L15" s="5">
        <v>13390.6</v>
      </c>
      <c r="M15" s="5">
        <f t="shared" si="1"/>
        <v>167082.2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</row>
    <row r="16" spans="1:229" s="18" customFormat="1" ht="12.75">
      <c r="A16" s="65" t="s">
        <v>91</v>
      </c>
      <c r="B16" s="65"/>
      <c r="C16" s="40">
        <v>18438</v>
      </c>
      <c r="D16" s="40">
        <v>22125</v>
      </c>
      <c r="E16" s="40">
        <v>11788</v>
      </c>
      <c r="F16" s="40">
        <v>8895</v>
      </c>
      <c r="G16" s="40">
        <v>13010</v>
      </c>
      <c r="H16" s="40">
        <v>5484</v>
      </c>
      <c r="I16" s="40">
        <v>17339.6</v>
      </c>
      <c r="J16" s="40">
        <v>10856</v>
      </c>
      <c r="K16" s="40">
        <v>13929</v>
      </c>
      <c r="L16" s="40">
        <v>10957</v>
      </c>
      <c r="M16" s="5">
        <f t="shared" si="1"/>
        <v>132821.6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</row>
    <row r="17" spans="1:229" ht="12.75">
      <c r="A17" s="65" t="s">
        <v>92</v>
      </c>
      <c r="B17" s="65"/>
      <c r="C17" s="41">
        <v>18458</v>
      </c>
      <c r="D17" s="41">
        <v>24876</v>
      </c>
      <c r="E17" s="41">
        <v>11805</v>
      </c>
      <c r="F17" s="41">
        <v>8889.6</v>
      </c>
      <c r="G17" s="41">
        <v>13039.6</v>
      </c>
      <c r="H17" s="41">
        <v>5472</v>
      </c>
      <c r="I17" s="41">
        <v>17334.600000000002</v>
      </c>
      <c r="J17" s="41">
        <v>10862</v>
      </c>
      <c r="K17" s="41">
        <v>13632</v>
      </c>
      <c r="L17" s="41">
        <v>10973.6</v>
      </c>
      <c r="M17" s="41">
        <f t="shared" si="1"/>
        <v>135342.4</v>
      </c>
      <c r="N17" s="43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</row>
    <row r="18" spans="1:13" ht="12.75">
      <c r="A18" s="65" t="s">
        <v>93</v>
      </c>
      <c r="B18" s="65"/>
      <c r="C18" s="41">
        <v>18433.6</v>
      </c>
      <c r="D18" s="41">
        <v>23146.6</v>
      </c>
      <c r="E18" s="41">
        <v>11822.6</v>
      </c>
      <c r="F18" s="41">
        <v>8904.6</v>
      </c>
      <c r="G18" s="41">
        <v>13017</v>
      </c>
      <c r="H18" s="41">
        <v>5480</v>
      </c>
      <c r="I18" s="41">
        <v>17324.6</v>
      </c>
      <c r="J18" s="41">
        <v>10864</v>
      </c>
      <c r="K18" s="41">
        <v>13596</v>
      </c>
      <c r="L18" s="41">
        <v>10970</v>
      </c>
      <c r="M18" s="41">
        <f>SUM(C18:L18)</f>
        <v>133559</v>
      </c>
    </row>
    <row r="19" spans="1:229" ht="12.75">
      <c r="A19" s="65" t="s">
        <v>94</v>
      </c>
      <c r="B19" s="65"/>
      <c r="C19" s="19">
        <f>C16+C17+C18</f>
        <v>55329.6</v>
      </c>
      <c r="D19" s="19">
        <f aca="true" t="shared" si="2" ref="D19:L19">D16+D17+D18</f>
        <v>70147.6</v>
      </c>
      <c r="E19" s="19">
        <f t="shared" si="2"/>
        <v>35415.6</v>
      </c>
      <c r="F19" s="19">
        <f t="shared" si="2"/>
        <v>26689.199999999997</v>
      </c>
      <c r="G19" s="19">
        <f t="shared" si="2"/>
        <v>39066.6</v>
      </c>
      <c r="H19" s="19">
        <f t="shared" si="2"/>
        <v>16436</v>
      </c>
      <c r="I19" s="19">
        <f t="shared" si="2"/>
        <v>51998.799999999996</v>
      </c>
      <c r="J19" s="19">
        <f t="shared" si="2"/>
        <v>32582</v>
      </c>
      <c r="K19" s="19">
        <f t="shared" si="2"/>
        <v>41157</v>
      </c>
      <c r="L19" s="19">
        <f t="shared" si="2"/>
        <v>32900.6</v>
      </c>
      <c r="M19" s="19">
        <f>SUM(C19:L19)</f>
        <v>401723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</row>
    <row r="20" spans="1:14" ht="12.75">
      <c r="A20" s="65" t="s">
        <v>102</v>
      </c>
      <c r="B20" s="65"/>
      <c r="C20" s="19">
        <v>15134.000000000002</v>
      </c>
      <c r="D20" s="19">
        <v>19651.600000000002</v>
      </c>
      <c r="E20" s="19">
        <v>9688</v>
      </c>
      <c r="F20" s="19">
        <v>7295.599999999999</v>
      </c>
      <c r="G20" s="19">
        <v>10698</v>
      </c>
      <c r="H20" s="19">
        <v>4488</v>
      </c>
      <c r="I20" s="19">
        <v>14239.6</v>
      </c>
      <c r="J20" s="19">
        <v>8919</v>
      </c>
      <c r="K20" s="19">
        <v>11186.6</v>
      </c>
      <c r="L20" s="19">
        <v>9002</v>
      </c>
      <c r="M20" s="19">
        <f>SUM(C20:L20)</f>
        <v>110302.40000000002</v>
      </c>
      <c r="N20" s="43"/>
    </row>
    <row r="21" spans="1:14" ht="12.75">
      <c r="A21" s="65" t="s">
        <v>103</v>
      </c>
      <c r="B21" s="65"/>
      <c r="C21" s="19">
        <v>15163.4</v>
      </c>
      <c r="D21" s="19">
        <v>19314.12</v>
      </c>
      <c r="E21" s="19">
        <v>9706.99</v>
      </c>
      <c r="F21" s="19">
        <v>7330.56</v>
      </c>
      <c r="G21" s="19">
        <v>10714.38</v>
      </c>
      <c r="H21" s="19">
        <v>4513.6</v>
      </c>
      <c r="I21" s="19">
        <v>14238.85</v>
      </c>
      <c r="J21" s="19">
        <v>8939.61</v>
      </c>
      <c r="K21" s="19">
        <v>11206.48</v>
      </c>
      <c r="L21" s="19">
        <v>9015.21</v>
      </c>
      <c r="M21" s="19">
        <f>SUM(C21:L21)</f>
        <v>110143.19999999998</v>
      </c>
      <c r="N21" s="43"/>
    </row>
    <row r="22" spans="1:13" ht="12.75">
      <c r="A22" s="65" t="s">
        <v>104</v>
      </c>
      <c r="B22" s="65"/>
      <c r="C22" s="19">
        <v>19894.47</v>
      </c>
      <c r="D22" s="19">
        <v>20854.89</v>
      </c>
      <c r="E22" s="19">
        <v>12732.72</v>
      </c>
      <c r="F22" s="19">
        <v>9598.53</v>
      </c>
      <c r="G22" s="19">
        <v>14053.04</v>
      </c>
      <c r="H22" s="19">
        <v>5909.81</v>
      </c>
      <c r="I22" s="19">
        <v>18706.11</v>
      </c>
      <c r="J22" s="19">
        <v>11722.2</v>
      </c>
      <c r="K22" s="19">
        <v>14691.72</v>
      </c>
      <c r="L22" s="19">
        <v>11836.51</v>
      </c>
      <c r="M22" s="19">
        <f>SUM(C22:L22)</f>
        <v>140000</v>
      </c>
    </row>
    <row r="23" spans="1:14" ht="12.75">
      <c r="A23" s="65" t="s">
        <v>96</v>
      </c>
      <c r="B23" s="65"/>
      <c r="C23" s="19">
        <f>C20+C21+C22</f>
        <v>50191.87</v>
      </c>
      <c r="D23" s="19">
        <f aca="true" t="shared" si="3" ref="D23:L23">D20+D21+D22</f>
        <v>59820.61</v>
      </c>
      <c r="E23" s="19">
        <f t="shared" si="3"/>
        <v>32127.71</v>
      </c>
      <c r="F23" s="19">
        <f t="shared" si="3"/>
        <v>24224.690000000002</v>
      </c>
      <c r="G23" s="19">
        <f t="shared" si="3"/>
        <v>35465.42</v>
      </c>
      <c r="H23" s="19">
        <f t="shared" si="3"/>
        <v>14911.41</v>
      </c>
      <c r="I23" s="19">
        <f t="shared" si="3"/>
        <v>47184.56</v>
      </c>
      <c r="J23" s="19">
        <f t="shared" si="3"/>
        <v>29580.81</v>
      </c>
      <c r="K23" s="19">
        <f t="shared" si="3"/>
        <v>37084.8</v>
      </c>
      <c r="L23" s="19">
        <f t="shared" si="3"/>
        <v>29853.72</v>
      </c>
      <c r="M23" s="19">
        <f>M20+M21+M22</f>
        <v>360445.6</v>
      </c>
      <c r="N23" s="42"/>
    </row>
    <row r="24" spans="1:14" ht="12.75">
      <c r="A24" s="65" t="s">
        <v>113</v>
      </c>
      <c r="B24" s="65"/>
      <c r="C24" s="19">
        <v>16282</v>
      </c>
      <c r="D24" s="19">
        <v>20754</v>
      </c>
      <c r="E24" s="19">
        <v>10414</v>
      </c>
      <c r="F24" s="19">
        <v>7854</v>
      </c>
      <c r="G24" s="19">
        <v>11470</v>
      </c>
      <c r="H24" s="19">
        <v>4840</v>
      </c>
      <c r="I24" s="19">
        <v>15258</v>
      </c>
      <c r="J24" s="19">
        <v>9598</v>
      </c>
      <c r="K24" s="19">
        <v>11986</v>
      </c>
      <c r="L24" s="19">
        <v>9814</v>
      </c>
      <c r="M24" s="19">
        <f aca="true" t="shared" si="4" ref="M24:M44">SUM(C24:L24)</f>
        <v>118270</v>
      </c>
      <c r="N24" s="60"/>
    </row>
    <row r="25" spans="1:14" ht="12.75">
      <c r="A25" s="65" t="s">
        <v>95</v>
      </c>
      <c r="B25" s="65"/>
      <c r="C25" s="19">
        <v>514.85</v>
      </c>
      <c r="D25" s="19">
        <v>-3076.03</v>
      </c>
      <c r="E25" s="19">
        <v>327.52</v>
      </c>
      <c r="F25" s="19">
        <v>246.05</v>
      </c>
      <c r="G25" s="19">
        <v>360.98</v>
      </c>
      <c r="H25" s="19">
        <v>154.18</v>
      </c>
      <c r="I25" s="19">
        <v>487.99</v>
      </c>
      <c r="J25" s="19">
        <v>302.2</v>
      </c>
      <c r="K25" s="19">
        <v>376.49</v>
      </c>
      <c r="L25" s="19">
        <v>305.77</v>
      </c>
      <c r="M25" s="19">
        <f>SUM(C25:L25)</f>
        <v>0</v>
      </c>
      <c r="N25" s="61"/>
    </row>
    <row r="26" spans="1:14" ht="12.75">
      <c r="A26" s="65" t="s">
        <v>114</v>
      </c>
      <c r="B26" s="65"/>
      <c r="C26" s="19">
        <f>SUM(C24:C25)</f>
        <v>16796.85</v>
      </c>
      <c r="D26" s="19">
        <f aca="true" t="shared" si="5" ref="D26:L26">SUM(D24:D25)</f>
        <v>17677.97</v>
      </c>
      <c r="E26" s="19">
        <f t="shared" si="5"/>
        <v>10741.52</v>
      </c>
      <c r="F26" s="19">
        <f t="shared" si="5"/>
        <v>8100.05</v>
      </c>
      <c r="G26" s="19">
        <f t="shared" si="5"/>
        <v>11830.98</v>
      </c>
      <c r="H26" s="19">
        <f t="shared" si="5"/>
        <v>4994.18</v>
      </c>
      <c r="I26" s="19">
        <f t="shared" si="5"/>
        <v>15745.99</v>
      </c>
      <c r="J26" s="19">
        <f t="shared" si="5"/>
        <v>9900.2</v>
      </c>
      <c r="K26" s="19">
        <f t="shared" si="5"/>
        <v>12362.49</v>
      </c>
      <c r="L26" s="19">
        <f t="shared" si="5"/>
        <v>10119.77</v>
      </c>
      <c r="M26" s="19">
        <f>SUM(C26:L26)</f>
        <v>118270</v>
      </c>
      <c r="N26" s="61"/>
    </row>
    <row r="27" spans="1:13" ht="12.75">
      <c r="A27" s="66" t="s">
        <v>18</v>
      </c>
      <c r="B27" s="66"/>
      <c r="C27" s="50">
        <v>56</v>
      </c>
      <c r="D27" s="50">
        <v>58</v>
      </c>
      <c r="E27" s="50">
        <v>36</v>
      </c>
      <c r="F27" s="50">
        <v>26</v>
      </c>
      <c r="G27" s="50">
        <v>38</v>
      </c>
      <c r="H27" s="50">
        <v>17</v>
      </c>
      <c r="I27" s="50">
        <v>53</v>
      </c>
      <c r="J27" s="50">
        <v>32</v>
      </c>
      <c r="K27" s="50">
        <v>41</v>
      </c>
      <c r="L27" s="50">
        <v>33</v>
      </c>
      <c r="M27" s="17">
        <f t="shared" si="4"/>
        <v>390</v>
      </c>
    </row>
    <row r="28" spans="1:13" ht="12.75">
      <c r="A28" s="66" t="s">
        <v>32</v>
      </c>
      <c r="B28" s="66"/>
      <c r="C28" s="17">
        <v>1</v>
      </c>
      <c r="D28" s="17">
        <v>1</v>
      </c>
      <c r="E28" s="17">
        <v>1</v>
      </c>
      <c r="F28" s="17">
        <v>1</v>
      </c>
      <c r="G28" s="17">
        <v>0</v>
      </c>
      <c r="H28" s="17">
        <v>1</v>
      </c>
      <c r="I28" s="17">
        <v>0</v>
      </c>
      <c r="J28" s="17">
        <v>1</v>
      </c>
      <c r="K28" s="17">
        <v>0</v>
      </c>
      <c r="L28" s="17">
        <v>1</v>
      </c>
      <c r="M28" s="17">
        <f t="shared" si="4"/>
        <v>7</v>
      </c>
    </row>
    <row r="29" spans="1:13" ht="12.75">
      <c r="A29" s="66" t="s">
        <v>37</v>
      </c>
      <c r="B29" s="66"/>
      <c r="C29" s="62">
        <v>551</v>
      </c>
      <c r="D29" s="62">
        <v>581</v>
      </c>
      <c r="E29" s="62">
        <v>349</v>
      </c>
      <c r="F29" s="62">
        <v>262</v>
      </c>
      <c r="G29" s="62">
        <v>388</v>
      </c>
      <c r="H29" s="62">
        <v>165</v>
      </c>
      <c r="I29" s="62">
        <v>517</v>
      </c>
      <c r="J29" s="62">
        <v>322</v>
      </c>
      <c r="K29" s="62">
        <v>405</v>
      </c>
      <c r="L29" s="62">
        <v>326</v>
      </c>
      <c r="M29" s="17">
        <f t="shared" si="4"/>
        <v>3866</v>
      </c>
    </row>
    <row r="30" spans="1:13" ht="12" customHeight="1">
      <c r="A30" s="66" t="s">
        <v>38</v>
      </c>
      <c r="B30" s="66"/>
      <c r="C30" s="17">
        <v>5</v>
      </c>
      <c r="D30" s="17">
        <v>5</v>
      </c>
      <c r="E30" s="17">
        <v>5</v>
      </c>
      <c r="F30" s="17">
        <v>5</v>
      </c>
      <c r="G30" s="17">
        <v>5</v>
      </c>
      <c r="H30" s="17">
        <v>0</v>
      </c>
      <c r="I30" s="17">
        <v>5</v>
      </c>
      <c r="J30" s="17">
        <v>5</v>
      </c>
      <c r="K30" s="17">
        <v>5</v>
      </c>
      <c r="L30" s="17">
        <v>7</v>
      </c>
      <c r="M30" s="17">
        <f t="shared" si="4"/>
        <v>47</v>
      </c>
    </row>
    <row r="31" spans="1:14" ht="12.75">
      <c r="A31" s="65" t="s">
        <v>115</v>
      </c>
      <c r="B31" s="65"/>
      <c r="C31" s="19">
        <v>13770</v>
      </c>
      <c r="D31" s="19">
        <v>17546</v>
      </c>
      <c r="E31" s="19">
        <v>8826</v>
      </c>
      <c r="F31" s="19">
        <v>6646</v>
      </c>
      <c r="G31" s="19">
        <v>9726</v>
      </c>
      <c r="H31" s="19">
        <v>4092</v>
      </c>
      <c r="I31" s="19">
        <v>12942</v>
      </c>
      <c r="J31" s="19">
        <v>8114</v>
      </c>
      <c r="K31" s="19">
        <v>10166</v>
      </c>
      <c r="L31" s="19">
        <v>8172</v>
      </c>
      <c r="M31" s="19">
        <f t="shared" si="4"/>
        <v>100000</v>
      </c>
      <c r="N31" s="60"/>
    </row>
    <row r="32" spans="1:14" ht="12.75">
      <c r="A32" s="65" t="s">
        <v>95</v>
      </c>
      <c r="B32" s="65"/>
      <c r="C32" s="19">
        <v>435.27</v>
      </c>
      <c r="D32" s="19">
        <v>-2600.57</v>
      </c>
      <c r="E32" s="19">
        <v>276.9</v>
      </c>
      <c r="F32" s="19">
        <v>208.02</v>
      </c>
      <c r="G32" s="19">
        <v>305.18</v>
      </c>
      <c r="H32" s="19">
        <v>130.35</v>
      </c>
      <c r="I32" s="19">
        <v>412.56</v>
      </c>
      <c r="J32" s="19">
        <v>255.49</v>
      </c>
      <c r="K32" s="19">
        <v>318.29</v>
      </c>
      <c r="L32" s="19">
        <v>258.51</v>
      </c>
      <c r="M32" s="19">
        <f>SUM(C32:L32)</f>
        <v>0</v>
      </c>
      <c r="N32" s="61"/>
    </row>
    <row r="33" spans="1:14" ht="12.75">
      <c r="A33" s="65" t="s">
        <v>116</v>
      </c>
      <c r="B33" s="65"/>
      <c r="C33" s="19">
        <f>SUM(C31:C32)</f>
        <v>14205.27</v>
      </c>
      <c r="D33" s="19">
        <f aca="true" t="shared" si="6" ref="D33:L33">SUM(D31:D32)</f>
        <v>14945.43</v>
      </c>
      <c r="E33" s="19">
        <f t="shared" si="6"/>
        <v>9102.9</v>
      </c>
      <c r="F33" s="19">
        <f t="shared" si="6"/>
        <v>6854.02</v>
      </c>
      <c r="G33" s="19">
        <f t="shared" si="6"/>
        <v>10031.18</v>
      </c>
      <c r="H33" s="19">
        <f t="shared" si="6"/>
        <v>4222.35</v>
      </c>
      <c r="I33" s="19">
        <f t="shared" si="6"/>
        <v>13354.56</v>
      </c>
      <c r="J33" s="19">
        <f t="shared" si="6"/>
        <v>8369.49</v>
      </c>
      <c r="K33" s="19">
        <f t="shared" si="6"/>
        <v>10484.29</v>
      </c>
      <c r="L33" s="19">
        <f t="shared" si="6"/>
        <v>8430.51</v>
      </c>
      <c r="M33" s="19">
        <f>SUM(C33:L33)</f>
        <v>99999.99999999999</v>
      </c>
      <c r="N33" s="61"/>
    </row>
    <row r="34" spans="1:13" ht="12.75">
      <c r="A34" s="66" t="s">
        <v>18</v>
      </c>
      <c r="B34" s="66"/>
      <c r="C34" s="50">
        <v>47</v>
      </c>
      <c r="D34" s="50">
        <v>49</v>
      </c>
      <c r="E34" s="50">
        <v>30</v>
      </c>
      <c r="F34" s="50">
        <v>24</v>
      </c>
      <c r="G34" s="50">
        <v>32</v>
      </c>
      <c r="H34" s="50">
        <v>12</v>
      </c>
      <c r="I34" s="50">
        <v>43</v>
      </c>
      <c r="J34" s="50">
        <v>28</v>
      </c>
      <c r="K34" s="50">
        <v>35</v>
      </c>
      <c r="L34" s="50">
        <v>29</v>
      </c>
      <c r="M34" s="17">
        <f t="shared" si="4"/>
        <v>329</v>
      </c>
    </row>
    <row r="35" spans="1:13" ht="12.75">
      <c r="A35" s="66" t="s">
        <v>32</v>
      </c>
      <c r="B35" s="66"/>
      <c r="C35" s="17">
        <v>1</v>
      </c>
      <c r="D35" s="17">
        <v>1</v>
      </c>
      <c r="E35" s="17">
        <v>1</v>
      </c>
      <c r="F35" s="17">
        <v>1</v>
      </c>
      <c r="G35" s="17">
        <v>0</v>
      </c>
      <c r="H35" s="17">
        <v>1</v>
      </c>
      <c r="I35" s="17">
        <v>0</v>
      </c>
      <c r="J35" s="17">
        <v>1</v>
      </c>
      <c r="K35" s="17">
        <v>0</v>
      </c>
      <c r="L35" s="17">
        <v>1</v>
      </c>
      <c r="M35" s="17">
        <f t="shared" si="4"/>
        <v>7</v>
      </c>
    </row>
    <row r="36" spans="1:13" ht="12.75">
      <c r="A36" s="66" t="s">
        <v>37</v>
      </c>
      <c r="B36" s="66"/>
      <c r="C36" s="62">
        <v>465</v>
      </c>
      <c r="D36" s="62">
        <v>490</v>
      </c>
      <c r="E36" s="62">
        <v>295</v>
      </c>
      <c r="F36" s="62">
        <v>219</v>
      </c>
      <c r="G36" s="62">
        <v>328</v>
      </c>
      <c r="H36" s="62">
        <v>141</v>
      </c>
      <c r="I36" s="62">
        <v>439</v>
      </c>
      <c r="J36" s="62">
        <v>270</v>
      </c>
      <c r="K36" s="62">
        <v>342</v>
      </c>
      <c r="L36" s="62">
        <v>267</v>
      </c>
      <c r="M36" s="17">
        <f t="shared" si="4"/>
        <v>3256</v>
      </c>
    </row>
    <row r="37" spans="1:13" ht="12.75">
      <c r="A37" s="66" t="s">
        <v>38</v>
      </c>
      <c r="B37" s="66"/>
      <c r="C37" s="17">
        <v>5</v>
      </c>
      <c r="D37" s="17">
        <v>5</v>
      </c>
      <c r="E37" s="17">
        <v>5</v>
      </c>
      <c r="F37" s="17">
        <v>5</v>
      </c>
      <c r="G37" s="17">
        <v>5</v>
      </c>
      <c r="H37" s="17">
        <v>0</v>
      </c>
      <c r="I37" s="17">
        <v>5</v>
      </c>
      <c r="J37" s="17">
        <v>5</v>
      </c>
      <c r="K37" s="17">
        <v>5</v>
      </c>
      <c r="L37" s="17">
        <v>8</v>
      </c>
      <c r="M37" s="17">
        <f t="shared" si="4"/>
        <v>48</v>
      </c>
    </row>
    <row r="38" spans="1:13" ht="12.75">
      <c r="A38" s="65" t="s">
        <v>117</v>
      </c>
      <c r="B38" s="65"/>
      <c r="C38" s="19">
        <v>9207.82</v>
      </c>
      <c r="D38" s="19">
        <v>11723.559999999998</v>
      </c>
      <c r="E38" s="19">
        <v>5877.760000000009</v>
      </c>
      <c r="F38" s="19">
        <v>4448.220000000001</v>
      </c>
      <c r="G38" s="19">
        <v>6538.369999999995</v>
      </c>
      <c r="H38" s="19">
        <v>2703.050000000003</v>
      </c>
      <c r="I38" s="19">
        <v>8710.809999999998</v>
      </c>
      <c r="J38" s="19">
        <v>5408.970000000001</v>
      </c>
      <c r="K38" s="19">
        <v>6830.73</v>
      </c>
      <c r="L38" s="19">
        <v>5550.71</v>
      </c>
      <c r="M38" s="19">
        <f t="shared" si="4"/>
        <v>67000.00000000001</v>
      </c>
    </row>
    <row r="39" spans="1:13" ht="12.75">
      <c r="A39" s="65" t="s">
        <v>95</v>
      </c>
      <c r="B39" s="65"/>
      <c r="C39" s="19">
        <v>290.82000000000005</v>
      </c>
      <c r="D39" s="19">
        <v>-1737.6</v>
      </c>
      <c r="E39" s="19">
        <v>185.01</v>
      </c>
      <c r="F39" s="19">
        <v>138.98999999999992</v>
      </c>
      <c r="G39" s="19">
        <v>203.92000000000002</v>
      </c>
      <c r="H39" s="19">
        <v>87.09</v>
      </c>
      <c r="I39" s="19">
        <v>275.66</v>
      </c>
      <c r="J39" s="19">
        <v>170.70999999999998</v>
      </c>
      <c r="K39" s="19">
        <v>212.67000000000002</v>
      </c>
      <c r="L39" s="19">
        <v>172.73000000000002</v>
      </c>
      <c r="M39" s="19">
        <f>SUM(C39:L39)</f>
        <v>3.410605131648481E-13</v>
      </c>
    </row>
    <row r="40" spans="1:13" ht="12.75">
      <c r="A40" s="65" t="s">
        <v>118</v>
      </c>
      <c r="B40" s="65"/>
      <c r="C40" s="19">
        <f>SUM(C38:C39)</f>
        <v>9498.64</v>
      </c>
      <c r="D40" s="19">
        <f aca="true" t="shared" si="7" ref="D40:L40">SUM(D38:D39)</f>
        <v>9985.959999999997</v>
      </c>
      <c r="E40" s="19">
        <f t="shared" si="7"/>
        <v>6062.7700000000095</v>
      </c>
      <c r="F40" s="19">
        <f t="shared" si="7"/>
        <v>4587.210000000001</v>
      </c>
      <c r="G40" s="19">
        <f t="shared" si="7"/>
        <v>6742.289999999995</v>
      </c>
      <c r="H40" s="19">
        <f t="shared" si="7"/>
        <v>2790.140000000003</v>
      </c>
      <c r="I40" s="19">
        <f t="shared" si="7"/>
        <v>8986.469999999998</v>
      </c>
      <c r="J40" s="19">
        <f t="shared" si="7"/>
        <v>5579.680000000001</v>
      </c>
      <c r="K40" s="19">
        <f t="shared" si="7"/>
        <v>7043.4</v>
      </c>
      <c r="L40" s="19">
        <f t="shared" si="7"/>
        <v>5723.4400000000005</v>
      </c>
      <c r="M40" s="19">
        <f>SUM(C40:L40)</f>
        <v>67000.00000000001</v>
      </c>
    </row>
    <row r="41" spans="1:13" ht="12.75">
      <c r="A41" s="66" t="s">
        <v>18</v>
      </c>
      <c r="B41" s="66"/>
      <c r="C41" s="50">
        <v>33</v>
      </c>
      <c r="D41" s="50">
        <v>36</v>
      </c>
      <c r="E41" s="50">
        <v>18</v>
      </c>
      <c r="F41" s="50">
        <v>17</v>
      </c>
      <c r="G41" s="50">
        <v>23</v>
      </c>
      <c r="H41" s="50">
        <v>9</v>
      </c>
      <c r="I41" s="50">
        <v>33</v>
      </c>
      <c r="J41" s="50">
        <v>19</v>
      </c>
      <c r="K41" s="50">
        <v>24</v>
      </c>
      <c r="L41" s="50">
        <v>19</v>
      </c>
      <c r="M41" s="17">
        <f t="shared" si="4"/>
        <v>231</v>
      </c>
    </row>
    <row r="42" spans="1:13" ht="12.75">
      <c r="A42" s="66" t="s">
        <v>32</v>
      </c>
      <c r="B42" s="66"/>
      <c r="C42" s="17">
        <v>1</v>
      </c>
      <c r="D42" s="17">
        <v>1</v>
      </c>
      <c r="E42" s="17">
        <v>1</v>
      </c>
      <c r="F42" s="17">
        <v>1</v>
      </c>
      <c r="G42" s="17">
        <v>0</v>
      </c>
      <c r="H42" s="17">
        <v>1</v>
      </c>
      <c r="I42" s="17">
        <v>0</v>
      </c>
      <c r="J42" s="17">
        <v>1</v>
      </c>
      <c r="K42" s="17">
        <v>0</v>
      </c>
      <c r="L42" s="17">
        <v>1</v>
      </c>
      <c r="M42" s="17">
        <f t="shared" si="4"/>
        <v>7</v>
      </c>
    </row>
    <row r="43" spans="1:13" ht="12.75">
      <c r="A43" s="66" t="s">
        <v>37</v>
      </c>
      <c r="B43" s="66"/>
      <c r="C43" s="62">
        <v>313</v>
      </c>
      <c r="D43" s="62">
        <v>328</v>
      </c>
      <c r="E43" s="62">
        <v>201</v>
      </c>
      <c r="F43" s="62">
        <v>149</v>
      </c>
      <c r="G43" s="62">
        <v>223</v>
      </c>
      <c r="H43" s="62">
        <v>92</v>
      </c>
      <c r="I43" s="62">
        <v>296</v>
      </c>
      <c r="J43" s="62">
        <v>183</v>
      </c>
      <c r="K43" s="62">
        <v>233</v>
      </c>
      <c r="L43" s="62">
        <v>188</v>
      </c>
      <c r="M43" s="17">
        <f t="shared" si="4"/>
        <v>2206</v>
      </c>
    </row>
    <row r="44" spans="1:13" ht="12.75">
      <c r="A44" s="66" t="s">
        <v>38</v>
      </c>
      <c r="B44" s="66"/>
      <c r="C44" s="17">
        <v>1</v>
      </c>
      <c r="D44" s="17">
        <v>1</v>
      </c>
      <c r="E44" s="17">
        <v>1</v>
      </c>
      <c r="F44" s="17">
        <v>1</v>
      </c>
      <c r="G44" s="17">
        <v>1</v>
      </c>
      <c r="H44" s="17">
        <v>0</v>
      </c>
      <c r="I44" s="17">
        <v>1</v>
      </c>
      <c r="J44" s="17">
        <v>1</v>
      </c>
      <c r="K44" s="17">
        <v>1</v>
      </c>
      <c r="L44" s="17">
        <v>1</v>
      </c>
      <c r="M44" s="17">
        <f t="shared" si="4"/>
        <v>9</v>
      </c>
    </row>
    <row r="45" spans="1:13" ht="12.75">
      <c r="A45" s="65" t="s">
        <v>119</v>
      </c>
      <c r="B45" s="65"/>
      <c r="C45" s="19">
        <f aca="true" t="shared" si="8" ref="C45:M45">C24+C31+C38</f>
        <v>39259.82</v>
      </c>
      <c r="D45" s="19">
        <f t="shared" si="8"/>
        <v>50023.56</v>
      </c>
      <c r="E45" s="19">
        <f t="shared" si="8"/>
        <v>25117.76000000001</v>
      </c>
      <c r="F45" s="19">
        <f t="shared" si="8"/>
        <v>18948.22</v>
      </c>
      <c r="G45" s="19">
        <f t="shared" si="8"/>
        <v>27734.369999999995</v>
      </c>
      <c r="H45" s="19">
        <f t="shared" si="8"/>
        <v>11635.050000000003</v>
      </c>
      <c r="I45" s="19">
        <f t="shared" si="8"/>
        <v>36910.81</v>
      </c>
      <c r="J45" s="19">
        <f t="shared" si="8"/>
        <v>23120.97</v>
      </c>
      <c r="K45" s="19">
        <f t="shared" si="8"/>
        <v>28982.73</v>
      </c>
      <c r="L45" s="19">
        <f t="shared" si="8"/>
        <v>23536.71</v>
      </c>
      <c r="M45" s="19">
        <f t="shared" si="8"/>
        <v>285270</v>
      </c>
    </row>
    <row r="46" spans="1:13" ht="12.75">
      <c r="A46" s="65" t="s">
        <v>95</v>
      </c>
      <c r="B46" s="65"/>
      <c r="C46" s="19">
        <f>C25+C32+C39</f>
        <v>1240.94</v>
      </c>
      <c r="D46" s="19">
        <f aca="true" t="shared" si="9" ref="D46:L46">D25+D32+D39</f>
        <v>-7414.200000000001</v>
      </c>
      <c r="E46" s="19">
        <f t="shared" si="9"/>
        <v>789.43</v>
      </c>
      <c r="F46" s="19">
        <f t="shared" si="9"/>
        <v>593.06</v>
      </c>
      <c r="G46" s="19">
        <f t="shared" si="9"/>
        <v>870.0800000000002</v>
      </c>
      <c r="H46" s="19">
        <f t="shared" si="9"/>
        <v>371.62</v>
      </c>
      <c r="I46" s="19">
        <f t="shared" si="9"/>
        <v>1176.21</v>
      </c>
      <c r="J46" s="19">
        <f t="shared" si="9"/>
        <v>728.4000000000001</v>
      </c>
      <c r="K46" s="19">
        <f t="shared" si="9"/>
        <v>907.45</v>
      </c>
      <c r="L46" s="19">
        <f t="shared" si="9"/>
        <v>737.01</v>
      </c>
      <c r="M46" s="19">
        <f>SUM(C46:L46)</f>
        <v>0</v>
      </c>
    </row>
    <row r="47" spans="1:13" ht="12.75">
      <c r="A47" s="65" t="s">
        <v>120</v>
      </c>
      <c r="B47" s="65"/>
      <c r="C47" s="19">
        <f>SUM(C45:C46)</f>
        <v>40500.76</v>
      </c>
      <c r="D47" s="19">
        <f aca="true" t="shared" si="10" ref="D47:L47">SUM(D45:D46)</f>
        <v>42609.36</v>
      </c>
      <c r="E47" s="19">
        <f t="shared" si="10"/>
        <v>25907.19000000001</v>
      </c>
      <c r="F47" s="19">
        <f t="shared" si="10"/>
        <v>19541.280000000002</v>
      </c>
      <c r="G47" s="19">
        <f t="shared" si="10"/>
        <v>28604.449999999997</v>
      </c>
      <c r="H47" s="19">
        <f t="shared" si="10"/>
        <v>12006.670000000004</v>
      </c>
      <c r="I47" s="19">
        <f t="shared" si="10"/>
        <v>38087.02</v>
      </c>
      <c r="J47" s="19">
        <f t="shared" si="10"/>
        <v>23849.370000000003</v>
      </c>
      <c r="K47" s="19">
        <f t="shared" si="10"/>
        <v>29890.18</v>
      </c>
      <c r="L47" s="19">
        <f t="shared" si="10"/>
        <v>24273.719999999998</v>
      </c>
      <c r="M47" s="19">
        <f>SUM(C47:L47)</f>
        <v>285269.99999999994</v>
      </c>
    </row>
    <row r="48" spans="1:13" ht="12.75">
      <c r="A48" s="65" t="s">
        <v>97</v>
      </c>
      <c r="B48" s="65"/>
      <c r="C48" s="19">
        <f aca="true" t="shared" si="11" ref="C48:L48">C13+C14+C15+C16+C17+C18+C20+C21+C22+C24+C31+C38</f>
        <v>187451.29</v>
      </c>
      <c r="D48" s="19">
        <f t="shared" si="11"/>
        <v>235790.37</v>
      </c>
      <c r="E48" s="19">
        <f t="shared" si="11"/>
        <v>123226.07000000002</v>
      </c>
      <c r="F48" s="19">
        <f t="shared" si="11"/>
        <v>92912.31</v>
      </c>
      <c r="G48" s="19">
        <f t="shared" si="11"/>
        <v>135563.59</v>
      </c>
      <c r="H48" s="19">
        <f t="shared" si="11"/>
        <v>57143.46</v>
      </c>
      <c r="I48" s="19">
        <f t="shared" si="11"/>
        <v>175839.37</v>
      </c>
      <c r="J48" s="19">
        <f t="shared" si="11"/>
        <v>113404.38</v>
      </c>
      <c r="K48" s="19">
        <f t="shared" si="11"/>
        <v>140290.53</v>
      </c>
      <c r="L48" s="19">
        <f t="shared" si="11"/>
        <v>112378.63</v>
      </c>
      <c r="M48" s="19">
        <f>SUM(C48:L48)</f>
        <v>1374000</v>
      </c>
    </row>
    <row r="49" spans="1:13" ht="19.5" customHeight="1">
      <c r="A49" s="65" t="s">
        <v>95</v>
      </c>
      <c r="B49" s="65"/>
      <c r="C49" s="5">
        <f>C25+C32+C39</f>
        <v>1240.94</v>
      </c>
      <c r="D49" s="5">
        <f aca="true" t="shared" si="12" ref="D49:L49">D25+D32+D39</f>
        <v>-7414.200000000001</v>
      </c>
      <c r="E49" s="5">
        <f t="shared" si="12"/>
        <v>789.43</v>
      </c>
      <c r="F49" s="5">
        <f t="shared" si="12"/>
        <v>593.06</v>
      </c>
      <c r="G49" s="5">
        <f t="shared" si="12"/>
        <v>870.0800000000002</v>
      </c>
      <c r="H49" s="5">
        <f t="shared" si="12"/>
        <v>371.62</v>
      </c>
      <c r="I49" s="5">
        <f t="shared" si="12"/>
        <v>1176.21</v>
      </c>
      <c r="J49" s="5">
        <f t="shared" si="12"/>
        <v>728.4000000000001</v>
      </c>
      <c r="K49" s="5">
        <f t="shared" si="12"/>
        <v>907.45</v>
      </c>
      <c r="L49" s="5">
        <f t="shared" si="12"/>
        <v>737.01</v>
      </c>
      <c r="M49" s="5">
        <f>SUM(C49:L49)</f>
        <v>0</v>
      </c>
    </row>
    <row r="50" spans="1:13" ht="19.5" customHeight="1">
      <c r="A50" s="65" t="s">
        <v>98</v>
      </c>
      <c r="B50" s="65"/>
      <c r="C50" s="19">
        <f>SUM(C48:C49)</f>
        <v>188692.23</v>
      </c>
      <c r="D50" s="19">
        <f aca="true" t="shared" si="13" ref="D50:L50">SUM(D48:D49)</f>
        <v>228376.16999999998</v>
      </c>
      <c r="E50" s="19">
        <f t="shared" si="13"/>
        <v>124015.50000000001</v>
      </c>
      <c r="F50" s="19">
        <f t="shared" si="13"/>
        <v>93505.37</v>
      </c>
      <c r="G50" s="19">
        <f t="shared" si="13"/>
        <v>136433.66999999998</v>
      </c>
      <c r="H50" s="19">
        <f t="shared" si="13"/>
        <v>57515.08</v>
      </c>
      <c r="I50" s="19">
        <f t="shared" si="13"/>
        <v>177015.58</v>
      </c>
      <c r="J50" s="19">
        <f t="shared" si="13"/>
        <v>114132.78</v>
      </c>
      <c r="K50" s="19">
        <f t="shared" si="13"/>
        <v>141197.98</v>
      </c>
      <c r="L50" s="19">
        <f t="shared" si="13"/>
        <v>113115.64</v>
      </c>
      <c r="M50" s="19">
        <f>SUM(C50:L50)</f>
        <v>1373999.9999999998</v>
      </c>
    </row>
    <row r="51" spans="3:13" ht="19.5" customHeight="1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3:10" ht="19.5" customHeight="1">
      <c r="C52" t="s">
        <v>78</v>
      </c>
      <c r="D52" s="59"/>
      <c r="E52" s="59"/>
      <c r="F52" s="59"/>
      <c r="G52" s="59"/>
      <c r="H52" s="59"/>
      <c r="I52" s="59"/>
      <c r="J52" s="59"/>
    </row>
    <row r="53" spans="3:9" ht="19.5" customHeight="1">
      <c r="C53" t="s">
        <v>80</v>
      </c>
      <c r="D53" s="6"/>
      <c r="E53" s="6"/>
      <c r="F53" s="6"/>
      <c r="G53" s="6"/>
      <c r="I53" s="6" t="s">
        <v>79</v>
      </c>
    </row>
    <row r="54" ht="19.5" customHeight="1">
      <c r="I54" s="6" t="s">
        <v>99</v>
      </c>
    </row>
    <row r="57" spans="3:12" ht="12.75">
      <c r="C57" s="6"/>
      <c r="D57" s="6"/>
      <c r="E57" s="6"/>
      <c r="F57" s="6"/>
      <c r="G57" s="6"/>
      <c r="H57" s="6"/>
      <c r="I57" s="6"/>
      <c r="J57" s="6"/>
      <c r="K57" s="6"/>
      <c r="L57" s="6"/>
    </row>
  </sheetData>
  <sheetProtection/>
  <mergeCells count="43">
    <mergeCell ref="A18:B18"/>
    <mergeCell ref="A25:B25"/>
    <mergeCell ref="A23:B23"/>
    <mergeCell ref="A49:B49"/>
    <mergeCell ref="A50:B50"/>
    <mergeCell ref="A24:B24"/>
    <mergeCell ref="A27:B27"/>
    <mergeCell ref="A28:B28"/>
    <mergeCell ref="A44:B44"/>
    <mergeCell ref="A29:B29"/>
    <mergeCell ref="A34:B34"/>
    <mergeCell ref="A48:B48"/>
    <mergeCell ref="A43:B43"/>
    <mergeCell ref="A6:M6"/>
    <mergeCell ref="A7:M8"/>
    <mergeCell ref="C10:D10"/>
    <mergeCell ref="G10:K10"/>
    <mergeCell ref="A32:B32"/>
    <mergeCell ref="A12:B12"/>
    <mergeCell ref="A14:B14"/>
    <mergeCell ref="A13:B13"/>
    <mergeCell ref="A17:B17"/>
    <mergeCell ref="A15:B15"/>
    <mergeCell ref="A16:B16"/>
    <mergeCell ref="A21:B21"/>
    <mergeCell ref="A36:B36"/>
    <mergeCell ref="A19:B19"/>
    <mergeCell ref="A22:B22"/>
    <mergeCell ref="A20:B20"/>
    <mergeCell ref="A31:B31"/>
    <mergeCell ref="A30:B30"/>
    <mergeCell ref="A35:B35"/>
    <mergeCell ref="A26:B26"/>
    <mergeCell ref="A39:B39"/>
    <mergeCell ref="A33:B33"/>
    <mergeCell ref="A40:B40"/>
    <mergeCell ref="A46:B46"/>
    <mergeCell ref="A47:B47"/>
    <mergeCell ref="A37:B37"/>
    <mergeCell ref="A38:B38"/>
    <mergeCell ref="A41:B41"/>
    <mergeCell ref="A42:B42"/>
    <mergeCell ref="A45:B4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selection activeCell="I7" sqref="I7"/>
    </sheetView>
  </sheetViews>
  <sheetFormatPr defaultColWidth="9.140625" defaultRowHeight="12.75"/>
  <cols>
    <col min="2" max="2" width="26.28125" style="0" customWidth="1"/>
    <col min="3" max="3" width="18.57421875" style="0" customWidth="1"/>
    <col min="4" max="4" width="16.00390625" style="0" customWidth="1"/>
    <col min="5" max="5" width="13.421875" style="0" customWidth="1"/>
    <col min="6" max="6" width="10.57421875" style="0" customWidth="1"/>
    <col min="7" max="7" width="14.28125" style="0" customWidth="1"/>
    <col min="8" max="9" width="12.28125" style="0" customWidth="1"/>
  </cols>
  <sheetData>
    <row r="2" ht="12.75">
      <c r="A2" t="s">
        <v>4</v>
      </c>
    </row>
    <row r="4" ht="12.75">
      <c r="A4" s="15"/>
    </row>
    <row r="5" spans="1:9" ht="12.75">
      <c r="A5" s="67" t="s">
        <v>5</v>
      </c>
      <c r="B5" s="67"/>
      <c r="C5" s="67"/>
      <c r="D5" s="67"/>
      <c r="E5" s="67"/>
      <c r="F5" s="67"/>
      <c r="G5" s="67"/>
      <c r="H5" s="67"/>
      <c r="I5" s="1"/>
    </row>
    <row r="6" spans="1:9" ht="12.75" customHeight="1">
      <c r="A6" s="73" t="s">
        <v>105</v>
      </c>
      <c r="B6" s="73"/>
      <c r="C6" s="73"/>
      <c r="D6" s="73"/>
      <c r="E6" s="73"/>
      <c r="F6" s="73"/>
      <c r="G6" s="73"/>
      <c r="H6" s="73"/>
      <c r="I6" s="38"/>
    </row>
    <row r="7" spans="1:9" ht="35.25" customHeight="1">
      <c r="A7" s="73"/>
      <c r="B7" s="73"/>
      <c r="C7" s="73"/>
      <c r="D7" s="73"/>
      <c r="E7" s="73"/>
      <c r="F7" s="73"/>
      <c r="G7" s="73"/>
      <c r="H7" s="73"/>
      <c r="I7" s="38"/>
    </row>
    <row r="8" spans="1:2" ht="19.5" customHeight="1">
      <c r="A8" s="1"/>
      <c r="B8" s="1"/>
    </row>
    <row r="9" spans="1:9" ht="73.5" customHeight="1">
      <c r="A9" s="2" t="s">
        <v>10</v>
      </c>
      <c r="B9" s="2" t="s">
        <v>17</v>
      </c>
      <c r="C9" s="20" t="s">
        <v>106</v>
      </c>
      <c r="D9" s="7" t="s">
        <v>19</v>
      </c>
      <c r="E9" s="7" t="s">
        <v>20</v>
      </c>
      <c r="F9" s="7" t="s">
        <v>23</v>
      </c>
      <c r="G9" s="7" t="s">
        <v>24</v>
      </c>
      <c r="H9" s="7" t="s">
        <v>26</v>
      </c>
      <c r="I9" s="9"/>
    </row>
    <row r="10" spans="1:9" ht="90" customHeight="1">
      <c r="A10" s="71" t="s">
        <v>1</v>
      </c>
      <c r="B10" s="71"/>
      <c r="C10" s="20" t="s">
        <v>107</v>
      </c>
      <c r="D10" s="7" t="s">
        <v>28</v>
      </c>
      <c r="E10" s="7" t="s">
        <v>3</v>
      </c>
      <c r="F10" s="7" t="s">
        <v>29</v>
      </c>
      <c r="G10" s="7" t="s">
        <v>34</v>
      </c>
      <c r="H10" s="7" t="s">
        <v>33</v>
      </c>
      <c r="I10" s="9"/>
    </row>
    <row r="11" spans="1:11" ht="12.75">
      <c r="A11" s="71" t="s">
        <v>11</v>
      </c>
      <c r="B11" s="71"/>
      <c r="C11" s="72">
        <v>2965.68</v>
      </c>
      <c r="D11" s="2">
        <v>144</v>
      </c>
      <c r="E11" s="14">
        <v>60</v>
      </c>
      <c r="F11" s="4">
        <f aca="true" t="shared" si="0" ref="F11:F20">D11+E11</f>
        <v>204</v>
      </c>
      <c r="G11" s="72">
        <f>C11/F20</f>
        <v>2.2812572114275165</v>
      </c>
      <c r="H11" s="4">
        <f>F11*G11</f>
        <v>465.37647113121335</v>
      </c>
      <c r="I11" s="8"/>
      <c r="J11" s="8"/>
      <c r="K11" s="6"/>
    </row>
    <row r="12" spans="1:11" ht="12.75" customHeight="1">
      <c r="A12" s="71" t="s">
        <v>12</v>
      </c>
      <c r="B12" s="71"/>
      <c r="C12" s="72"/>
      <c r="D12" s="2">
        <v>111.37</v>
      </c>
      <c r="E12" s="14">
        <v>40</v>
      </c>
      <c r="F12" s="4">
        <f t="shared" si="0"/>
        <v>151.37</v>
      </c>
      <c r="G12" s="72"/>
      <c r="H12" s="4">
        <f>F12*G11</f>
        <v>345.31390409378315</v>
      </c>
      <c r="I12" s="8"/>
      <c r="J12" s="8"/>
      <c r="K12" s="6"/>
    </row>
    <row r="13" spans="1:11" ht="12.75">
      <c r="A13" s="71" t="s">
        <v>13</v>
      </c>
      <c r="B13" s="71"/>
      <c r="C13" s="72"/>
      <c r="D13" s="2">
        <v>63.4</v>
      </c>
      <c r="E13" s="2">
        <v>60</v>
      </c>
      <c r="F13" s="4">
        <f t="shared" si="0"/>
        <v>123.4</v>
      </c>
      <c r="G13" s="72"/>
      <c r="H13" s="4">
        <f>F13*G11</f>
        <v>281.50713989015554</v>
      </c>
      <c r="I13" s="8"/>
      <c r="J13" s="8"/>
      <c r="K13" s="6"/>
    </row>
    <row r="14" spans="1:11" ht="12.75">
      <c r="A14" s="71" t="s">
        <v>14</v>
      </c>
      <c r="B14" s="71"/>
      <c r="C14" s="72"/>
      <c r="D14" s="2">
        <v>132.19</v>
      </c>
      <c r="E14" s="2">
        <v>40</v>
      </c>
      <c r="F14" s="4">
        <f t="shared" si="0"/>
        <v>172.19</v>
      </c>
      <c r="G14" s="72"/>
      <c r="H14" s="4">
        <f>F14*G11</f>
        <v>392.80967923570404</v>
      </c>
      <c r="I14" s="8"/>
      <c r="J14" s="8"/>
      <c r="K14" s="6"/>
    </row>
    <row r="15" spans="1:11" ht="12.75">
      <c r="A15" s="71" t="s">
        <v>15</v>
      </c>
      <c r="B15" s="71"/>
      <c r="C15" s="72"/>
      <c r="D15" s="2">
        <v>46.67</v>
      </c>
      <c r="E15" s="2">
        <v>0</v>
      </c>
      <c r="F15" s="4">
        <f t="shared" si="0"/>
        <v>46.67</v>
      </c>
      <c r="G15" s="72"/>
      <c r="H15" s="4">
        <f>F15*G11</f>
        <v>106.4662740573222</v>
      </c>
      <c r="I15" s="8"/>
      <c r="J15" s="8"/>
      <c r="K15" s="6"/>
    </row>
    <row r="16" spans="1:11" ht="12.75">
      <c r="A16" s="71" t="s">
        <v>16</v>
      </c>
      <c r="B16" s="71"/>
      <c r="C16" s="72"/>
      <c r="D16" s="2">
        <v>90</v>
      </c>
      <c r="E16" s="2">
        <v>60</v>
      </c>
      <c r="F16" s="4">
        <f t="shared" si="0"/>
        <v>150</v>
      </c>
      <c r="G16" s="72"/>
      <c r="H16" s="4">
        <f>F16*G11</f>
        <v>342.18858171412745</v>
      </c>
      <c r="I16" s="8"/>
      <c r="J16" s="8"/>
      <c r="K16" s="6"/>
    </row>
    <row r="17" spans="1:11" ht="17.25" customHeight="1">
      <c r="A17" s="71" t="s">
        <v>30</v>
      </c>
      <c r="B17" s="71"/>
      <c r="C17" s="72"/>
      <c r="D17" s="2">
        <v>85.56</v>
      </c>
      <c r="E17" s="2">
        <v>45.71</v>
      </c>
      <c r="F17" s="4">
        <f t="shared" si="0"/>
        <v>131.27</v>
      </c>
      <c r="G17" s="72"/>
      <c r="H17" s="4">
        <f>F17*G11</f>
        <v>299.46063414409014</v>
      </c>
      <c r="I17" s="8"/>
      <c r="J17" s="8"/>
      <c r="K17" s="6"/>
    </row>
    <row r="18" spans="1:11" ht="17.25" customHeight="1">
      <c r="A18" s="71" t="s">
        <v>35</v>
      </c>
      <c r="B18" s="71"/>
      <c r="C18" s="72"/>
      <c r="D18" s="14">
        <v>120</v>
      </c>
      <c r="E18" s="2">
        <v>68.57</v>
      </c>
      <c r="F18" s="4">
        <f t="shared" si="0"/>
        <v>188.57</v>
      </c>
      <c r="G18" s="72"/>
      <c r="H18" s="4">
        <f>F18*G11</f>
        <v>430.1766723588868</v>
      </c>
      <c r="I18" s="8"/>
      <c r="J18" s="8"/>
      <c r="K18" s="6"/>
    </row>
    <row r="19" spans="1:11" ht="17.25" customHeight="1">
      <c r="A19" s="74" t="s">
        <v>43</v>
      </c>
      <c r="B19" s="75"/>
      <c r="C19" s="72"/>
      <c r="D19" s="2">
        <v>98.26</v>
      </c>
      <c r="E19" s="2">
        <v>34.29</v>
      </c>
      <c r="F19" s="4">
        <f t="shared" si="0"/>
        <v>132.55</v>
      </c>
      <c r="G19" s="72"/>
      <c r="H19" s="4">
        <f>F19*G11-0.01</f>
        <v>302.37064337471736</v>
      </c>
      <c r="I19" s="8"/>
      <c r="J19" s="8"/>
      <c r="K19" s="6"/>
    </row>
    <row r="20" spans="1:9" ht="12.75">
      <c r="A20" s="71" t="s">
        <v>0</v>
      </c>
      <c r="B20" s="71"/>
      <c r="C20" s="72"/>
      <c r="D20" s="4">
        <f>SUM(D11:D19)</f>
        <v>891.45</v>
      </c>
      <c r="E20" s="4">
        <f>SUM(E11:E19)</f>
        <v>408.57</v>
      </c>
      <c r="F20" s="4">
        <f t="shared" si="0"/>
        <v>1300.02</v>
      </c>
      <c r="G20" s="72"/>
      <c r="H20" s="4">
        <f>SUM(H11:H19)+0.01</f>
        <v>2965.68</v>
      </c>
      <c r="I20" s="8"/>
    </row>
    <row r="23" spans="2:7" ht="18.75">
      <c r="B23" t="s">
        <v>78</v>
      </c>
      <c r="E23" s="22"/>
      <c r="F23" t="s">
        <v>79</v>
      </c>
      <c r="G23" s="22"/>
    </row>
    <row r="24" spans="2:7" ht="18.75">
      <c r="B24" t="s">
        <v>80</v>
      </c>
      <c r="E24" s="22"/>
      <c r="F24" t="s">
        <v>81</v>
      </c>
      <c r="G24" s="22"/>
    </row>
  </sheetData>
  <sheetProtection/>
  <mergeCells count="15">
    <mergeCell ref="A12:B12"/>
    <mergeCell ref="A13:B13"/>
    <mergeCell ref="A17:B17"/>
    <mergeCell ref="A6:H7"/>
    <mergeCell ref="A19:B19"/>
    <mergeCell ref="A20:B20"/>
    <mergeCell ref="A15:B15"/>
    <mergeCell ref="A16:B16"/>
    <mergeCell ref="A18:B18"/>
    <mergeCell ref="A5:H5"/>
    <mergeCell ref="A10:B10"/>
    <mergeCell ref="C11:C20"/>
    <mergeCell ref="A14:B14"/>
    <mergeCell ref="G11:G20"/>
    <mergeCell ref="A11:B1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J7" sqref="J7"/>
    </sheetView>
  </sheetViews>
  <sheetFormatPr defaultColWidth="9.140625" defaultRowHeight="12.75"/>
  <cols>
    <col min="2" max="2" width="26.28125" style="0" customWidth="1"/>
    <col min="3" max="3" width="18.421875" style="0" customWidth="1"/>
    <col min="4" max="4" width="16.00390625" style="0" customWidth="1"/>
    <col min="5" max="5" width="13.421875" style="0" customWidth="1"/>
    <col min="6" max="6" width="10.57421875" style="0" customWidth="1"/>
    <col min="7" max="7" width="14.28125" style="0" customWidth="1"/>
    <col min="8" max="8" width="10.8515625" style="0" bestFit="1" customWidth="1"/>
  </cols>
  <sheetData>
    <row r="1" ht="12.75">
      <c r="A1" t="s">
        <v>4</v>
      </c>
    </row>
    <row r="3" spans="1:8" ht="12.75">
      <c r="A3" s="67" t="s">
        <v>5</v>
      </c>
      <c r="B3" s="67"/>
      <c r="C3" s="67"/>
      <c r="D3" s="67"/>
      <c r="E3" s="67"/>
      <c r="F3" s="67"/>
      <c r="G3" s="67"/>
      <c r="H3" s="67"/>
    </row>
    <row r="4" spans="1:8" ht="12.75" customHeight="1">
      <c r="A4" s="73" t="s">
        <v>109</v>
      </c>
      <c r="B4" s="73"/>
      <c r="C4" s="73"/>
      <c r="D4" s="73"/>
      <c r="E4" s="73"/>
      <c r="F4" s="73"/>
      <c r="G4" s="73"/>
      <c r="H4" s="73"/>
    </row>
    <row r="5" spans="1:8" ht="56.25" customHeight="1">
      <c r="A5" s="73"/>
      <c r="B5" s="73"/>
      <c r="C5" s="73"/>
      <c r="D5" s="73"/>
      <c r="E5" s="73"/>
      <c r="F5" s="73"/>
      <c r="G5" s="73"/>
      <c r="H5" s="73"/>
    </row>
    <row r="6" spans="1:8" ht="64.5" customHeight="1">
      <c r="A6" s="2" t="s">
        <v>10</v>
      </c>
      <c r="B6" s="2" t="s">
        <v>17</v>
      </c>
      <c r="C6" s="20" t="s">
        <v>108</v>
      </c>
      <c r="D6" s="7" t="s">
        <v>21</v>
      </c>
      <c r="E6" s="2" t="s">
        <v>22</v>
      </c>
      <c r="F6" s="2" t="s">
        <v>27</v>
      </c>
      <c r="G6" s="7" t="s">
        <v>25</v>
      </c>
      <c r="H6" s="20" t="s">
        <v>40</v>
      </c>
    </row>
    <row r="7" spans="1:8" ht="102" customHeight="1">
      <c r="A7" s="71" t="s">
        <v>1</v>
      </c>
      <c r="B7" s="71"/>
      <c r="C7" s="20" t="s">
        <v>121</v>
      </c>
      <c r="D7" s="7" t="s">
        <v>28</v>
      </c>
      <c r="E7" s="7" t="s">
        <v>3</v>
      </c>
      <c r="F7" s="7" t="s">
        <v>29</v>
      </c>
      <c r="G7" s="7" t="s">
        <v>34</v>
      </c>
      <c r="H7" s="7" t="s">
        <v>33</v>
      </c>
    </row>
    <row r="8" spans="1:8" ht="12.75">
      <c r="A8" s="71" t="s">
        <v>11</v>
      </c>
      <c r="B8" s="71"/>
      <c r="C8" s="72">
        <v>4448.52</v>
      </c>
      <c r="D8" s="14">
        <v>115</v>
      </c>
      <c r="E8" s="2">
        <v>2</v>
      </c>
      <c r="F8" s="2">
        <f aca="true" t="shared" si="0" ref="F8:F17">D8+E8</f>
        <v>117</v>
      </c>
      <c r="G8" s="72">
        <f>C8/F17</f>
        <v>6.62869915064819</v>
      </c>
      <c r="H8" s="4">
        <f>F8*G8</f>
        <v>775.5578006258382</v>
      </c>
    </row>
    <row r="9" spans="1:8" ht="12.75" customHeight="1">
      <c r="A9" s="71" t="s">
        <v>12</v>
      </c>
      <c r="B9" s="71"/>
      <c r="C9" s="72"/>
      <c r="D9" s="2">
        <v>65</v>
      </c>
      <c r="E9" s="2">
        <v>2</v>
      </c>
      <c r="F9" s="2">
        <f t="shared" si="0"/>
        <v>67</v>
      </c>
      <c r="G9" s="72"/>
      <c r="H9" s="4">
        <f>F9*G8</f>
        <v>444.12284309342874</v>
      </c>
    </row>
    <row r="10" spans="1:8" ht="12.75">
      <c r="A10" s="71" t="s">
        <v>13</v>
      </c>
      <c r="B10" s="71"/>
      <c r="C10" s="72"/>
      <c r="D10" s="2">
        <v>45</v>
      </c>
      <c r="E10" s="2">
        <v>2</v>
      </c>
      <c r="F10" s="2">
        <f t="shared" si="0"/>
        <v>47</v>
      </c>
      <c r="G10" s="72"/>
      <c r="H10" s="4">
        <f>F10*G8</f>
        <v>311.5488600804649</v>
      </c>
    </row>
    <row r="11" spans="1:8" ht="12.75">
      <c r="A11" s="71" t="s">
        <v>14</v>
      </c>
      <c r="B11" s="71"/>
      <c r="C11" s="72"/>
      <c r="D11" s="2">
        <v>70</v>
      </c>
      <c r="E11" s="2">
        <v>2</v>
      </c>
      <c r="F11" s="2">
        <f t="shared" si="0"/>
        <v>72</v>
      </c>
      <c r="G11" s="72"/>
      <c r="H11" s="4">
        <f>F11*G8</f>
        <v>477.26633884666967</v>
      </c>
    </row>
    <row r="12" spans="1:8" ht="12.75">
      <c r="A12" s="71" t="s">
        <v>15</v>
      </c>
      <c r="B12" s="71"/>
      <c r="C12" s="72"/>
      <c r="D12" s="2">
        <v>38</v>
      </c>
      <c r="E12" s="2">
        <v>2</v>
      </c>
      <c r="F12" s="2">
        <f t="shared" si="0"/>
        <v>40</v>
      </c>
      <c r="G12" s="72"/>
      <c r="H12" s="4">
        <f>F12*G8</f>
        <v>265.1479660259276</v>
      </c>
    </row>
    <row r="13" spans="1:8" ht="12.75">
      <c r="A13" s="71" t="s">
        <v>16</v>
      </c>
      <c r="B13" s="71"/>
      <c r="C13" s="72"/>
      <c r="D13" s="2">
        <v>122.96</v>
      </c>
      <c r="E13" s="2">
        <v>2.86</v>
      </c>
      <c r="F13" s="2">
        <f t="shared" si="0"/>
        <v>125.82</v>
      </c>
      <c r="G13" s="72"/>
      <c r="H13" s="4">
        <f>F13*G8</f>
        <v>834.0229271345552</v>
      </c>
    </row>
    <row r="14" spans="1:8" ht="12.75">
      <c r="A14" s="71" t="s">
        <v>30</v>
      </c>
      <c r="B14" s="71"/>
      <c r="C14" s="72"/>
      <c r="D14" s="2">
        <v>62.71</v>
      </c>
      <c r="E14" s="2">
        <v>2</v>
      </c>
      <c r="F14" s="2">
        <f t="shared" si="0"/>
        <v>64.71000000000001</v>
      </c>
      <c r="G14" s="72"/>
      <c r="H14" s="4">
        <f>F14*G8</f>
        <v>428.9431220384444</v>
      </c>
    </row>
    <row r="15" spans="1:8" ht="12.75">
      <c r="A15" s="71" t="s">
        <v>35</v>
      </c>
      <c r="B15" s="71"/>
      <c r="C15" s="72"/>
      <c r="D15" s="2">
        <v>70</v>
      </c>
      <c r="E15" s="2">
        <v>2</v>
      </c>
      <c r="F15" s="2">
        <f t="shared" si="0"/>
        <v>72</v>
      </c>
      <c r="G15" s="72"/>
      <c r="H15" s="4">
        <f>F15*G8</f>
        <v>477.26633884666967</v>
      </c>
    </row>
    <row r="16" spans="1:8" ht="12.75">
      <c r="A16" s="74" t="s">
        <v>43</v>
      </c>
      <c r="B16" s="75"/>
      <c r="C16" s="72"/>
      <c r="D16" s="2">
        <v>63.57</v>
      </c>
      <c r="E16" s="2">
        <v>2</v>
      </c>
      <c r="F16" s="2">
        <f t="shared" si="0"/>
        <v>65.57</v>
      </c>
      <c r="G16" s="72"/>
      <c r="H16" s="4">
        <f>F16*G8</f>
        <v>434.6438033080018</v>
      </c>
    </row>
    <row r="17" spans="1:8" ht="12.75">
      <c r="A17" s="71" t="s">
        <v>0</v>
      </c>
      <c r="B17" s="71"/>
      <c r="C17" s="72"/>
      <c r="D17" s="2">
        <f>SUM(D8:D16)</f>
        <v>652.24</v>
      </c>
      <c r="E17" s="2">
        <f>SUM(E8:E16)</f>
        <v>18.86</v>
      </c>
      <c r="F17" s="2">
        <f t="shared" si="0"/>
        <v>671.1</v>
      </c>
      <c r="G17" s="72"/>
      <c r="H17" s="4">
        <f>SUM(H8:H16)</f>
        <v>4448.52</v>
      </c>
    </row>
    <row r="18" ht="12" customHeight="1"/>
    <row r="21" spans="2:7" ht="18.75">
      <c r="B21" t="s">
        <v>78</v>
      </c>
      <c r="E21" s="22"/>
      <c r="F21" t="s">
        <v>79</v>
      </c>
      <c r="G21" s="22"/>
    </row>
    <row r="22" spans="2:7" ht="18.75">
      <c r="B22" t="s">
        <v>80</v>
      </c>
      <c r="E22" s="22"/>
      <c r="F22" t="s">
        <v>81</v>
      </c>
      <c r="G22" s="22"/>
    </row>
  </sheetData>
  <sheetProtection/>
  <mergeCells count="15">
    <mergeCell ref="A9:B9"/>
    <mergeCell ref="A10:B10"/>
    <mergeCell ref="A14:B14"/>
    <mergeCell ref="A4:H5"/>
    <mergeCell ref="A16:B16"/>
    <mergeCell ref="A17:B17"/>
    <mergeCell ref="A12:B12"/>
    <mergeCell ref="A13:B13"/>
    <mergeCell ref="A15:B15"/>
    <mergeCell ref="A3:H3"/>
    <mergeCell ref="A7:B7"/>
    <mergeCell ref="C8:C17"/>
    <mergeCell ref="A11:B11"/>
    <mergeCell ref="G8:G17"/>
    <mergeCell ref="A8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29"/>
  <sheetViews>
    <sheetView zoomScalePageLayoutView="0" workbookViewId="0" topLeftCell="A7">
      <selection activeCell="E16" sqref="E16:E24"/>
    </sheetView>
  </sheetViews>
  <sheetFormatPr defaultColWidth="9.140625" defaultRowHeight="12.75"/>
  <cols>
    <col min="3" max="3" width="10.28125" style="0" customWidth="1"/>
    <col min="4" max="4" width="16.28125" style="0" customWidth="1"/>
    <col min="5" max="6" width="10.00390625" style="0" customWidth="1"/>
    <col min="7" max="7" width="11.57421875" style="0" customWidth="1"/>
    <col min="8" max="8" width="10.140625" style="0" bestFit="1" customWidth="1"/>
    <col min="9" max="9" width="11.8515625" style="0" customWidth="1"/>
    <col min="10" max="10" width="10.7109375" style="0" customWidth="1"/>
  </cols>
  <sheetData>
    <row r="2" ht="12.75">
      <c r="B2" t="s">
        <v>4</v>
      </c>
    </row>
    <row r="4" ht="12.75">
      <c r="B4" s="15"/>
    </row>
    <row r="7" spans="2:7" ht="12.75">
      <c r="B7" s="67" t="s">
        <v>5</v>
      </c>
      <c r="C7" s="67"/>
      <c r="D7" s="67"/>
      <c r="E7" s="67"/>
      <c r="F7" s="67"/>
      <c r="G7" s="67"/>
    </row>
    <row r="8" spans="2:7" ht="12.75" customHeight="1">
      <c r="B8" s="68" t="s">
        <v>110</v>
      </c>
      <c r="C8" s="78"/>
      <c r="D8" s="78"/>
      <c r="E8" s="78"/>
      <c r="F8" s="78"/>
      <c r="G8" s="78"/>
    </row>
    <row r="9" spans="2:7" ht="69" customHeight="1">
      <c r="B9" s="78"/>
      <c r="C9" s="78"/>
      <c r="D9" s="78"/>
      <c r="E9" s="78"/>
      <c r="F9" s="78"/>
      <c r="G9" s="78"/>
    </row>
    <row r="10" spans="2:7" ht="12.75">
      <c r="B10" s="10"/>
      <c r="C10" s="10"/>
      <c r="D10" s="10"/>
      <c r="E10" s="10"/>
      <c r="F10" s="10"/>
      <c r="G10" s="10"/>
    </row>
    <row r="11" spans="2:7" ht="12.75">
      <c r="B11" s="10"/>
      <c r="C11" s="10"/>
      <c r="D11" s="10"/>
      <c r="E11" s="10"/>
      <c r="F11" s="10"/>
      <c r="G11" s="10"/>
    </row>
    <row r="12" spans="2:3" ht="12.75">
      <c r="B12" s="1"/>
      <c r="C12" s="1"/>
    </row>
    <row r="13" spans="2:7" ht="48" customHeight="1">
      <c r="B13" s="71" t="s">
        <v>10</v>
      </c>
      <c r="C13" s="71" t="s">
        <v>17</v>
      </c>
      <c r="D13" s="77" t="s">
        <v>122</v>
      </c>
      <c r="E13" s="77" t="s">
        <v>26</v>
      </c>
      <c r="F13" s="77" t="s">
        <v>100</v>
      </c>
      <c r="G13" s="77" t="s">
        <v>101</v>
      </c>
    </row>
    <row r="14" spans="2:7" ht="98.25" customHeight="1">
      <c r="B14" s="71"/>
      <c r="C14" s="71"/>
      <c r="D14" s="71"/>
      <c r="E14" s="71"/>
      <c r="F14" s="71"/>
      <c r="G14" s="71"/>
    </row>
    <row r="15" spans="2:11" ht="34.5" customHeight="1">
      <c r="B15" s="76" t="s">
        <v>1</v>
      </c>
      <c r="C15" s="76"/>
      <c r="D15" s="3" t="s">
        <v>2</v>
      </c>
      <c r="E15" s="3" t="s">
        <v>28</v>
      </c>
      <c r="F15" s="3" t="s">
        <v>3</v>
      </c>
      <c r="G15" s="3" t="s">
        <v>29</v>
      </c>
      <c r="H15" s="42"/>
      <c r="K15" s="42"/>
    </row>
    <row r="16" spans="2:12" ht="12.75">
      <c r="B16" s="71" t="s">
        <v>11</v>
      </c>
      <c r="C16" s="71"/>
      <c r="D16" s="72">
        <v>7414.2</v>
      </c>
      <c r="E16" s="4">
        <v>465.38</v>
      </c>
      <c r="F16" s="4">
        <v>775.56</v>
      </c>
      <c r="G16" s="5">
        <f>E16+F16</f>
        <v>1240.94</v>
      </c>
      <c r="H16" s="6"/>
      <c r="I16" s="6"/>
      <c r="J16" s="6"/>
      <c r="K16" s="6"/>
      <c r="L16" s="6"/>
    </row>
    <row r="17" spans="2:12" ht="12.75" customHeight="1">
      <c r="B17" s="71" t="s">
        <v>12</v>
      </c>
      <c r="C17" s="71"/>
      <c r="D17" s="72"/>
      <c r="E17" s="4">
        <v>345.31</v>
      </c>
      <c r="F17" s="4">
        <v>444.12</v>
      </c>
      <c r="G17" s="5">
        <f aca="true" t="shared" si="0" ref="G17:G24">E17+F17</f>
        <v>789.4300000000001</v>
      </c>
      <c r="H17" s="6"/>
      <c r="I17" s="6"/>
      <c r="J17" s="6"/>
      <c r="K17" s="6"/>
      <c r="L17" s="6"/>
    </row>
    <row r="18" spans="2:12" ht="12.75">
      <c r="B18" s="71" t="s">
        <v>13</v>
      </c>
      <c r="C18" s="71"/>
      <c r="D18" s="72"/>
      <c r="E18" s="4">
        <v>281.51</v>
      </c>
      <c r="F18" s="4">
        <v>311.55</v>
      </c>
      <c r="G18" s="5">
        <f t="shared" si="0"/>
        <v>593.06</v>
      </c>
      <c r="H18" s="6"/>
      <c r="I18" s="6"/>
      <c r="J18" s="6"/>
      <c r="K18" s="6"/>
      <c r="L18" s="6"/>
    </row>
    <row r="19" spans="2:12" ht="12.75">
      <c r="B19" s="71" t="s">
        <v>14</v>
      </c>
      <c r="C19" s="71"/>
      <c r="D19" s="72"/>
      <c r="E19" s="4">
        <v>392.81</v>
      </c>
      <c r="F19" s="4">
        <v>477.27</v>
      </c>
      <c r="G19" s="5">
        <f t="shared" si="0"/>
        <v>870.0799999999999</v>
      </c>
      <c r="H19" s="6"/>
      <c r="I19" s="6"/>
      <c r="J19" s="6"/>
      <c r="K19" s="6"/>
      <c r="L19" s="6"/>
    </row>
    <row r="20" spans="2:12" ht="26.25" customHeight="1">
      <c r="B20" s="71" t="s">
        <v>15</v>
      </c>
      <c r="C20" s="71"/>
      <c r="D20" s="72"/>
      <c r="E20" s="4">
        <v>106.47</v>
      </c>
      <c r="F20" s="4">
        <v>265.15</v>
      </c>
      <c r="G20" s="5">
        <f t="shared" si="0"/>
        <v>371.62</v>
      </c>
      <c r="H20" s="6"/>
      <c r="I20" s="6"/>
      <c r="J20" s="6"/>
      <c r="K20" s="6"/>
      <c r="L20" s="6"/>
    </row>
    <row r="21" spans="2:12" ht="14.25" customHeight="1">
      <c r="B21" s="71" t="s">
        <v>16</v>
      </c>
      <c r="C21" s="71"/>
      <c r="D21" s="72"/>
      <c r="E21" s="4">
        <v>342.19</v>
      </c>
      <c r="F21" s="4">
        <v>834.02</v>
      </c>
      <c r="G21" s="5">
        <f t="shared" si="0"/>
        <v>1176.21</v>
      </c>
      <c r="H21" s="6"/>
      <c r="I21" s="6"/>
      <c r="J21" s="6"/>
      <c r="K21" s="6"/>
      <c r="L21" s="6"/>
    </row>
    <row r="22" spans="2:12" ht="27.75" customHeight="1">
      <c r="B22" s="71" t="s">
        <v>30</v>
      </c>
      <c r="C22" s="71"/>
      <c r="D22" s="72"/>
      <c r="E22" s="4">
        <v>299.46</v>
      </c>
      <c r="F22" s="4">
        <v>428.94</v>
      </c>
      <c r="G22" s="5">
        <f t="shared" si="0"/>
        <v>728.4</v>
      </c>
      <c r="H22" s="6"/>
      <c r="I22" s="6"/>
      <c r="J22" s="6"/>
      <c r="K22" s="6"/>
      <c r="L22" s="6"/>
    </row>
    <row r="23" spans="2:12" ht="27.75" customHeight="1">
      <c r="B23" s="71" t="s">
        <v>35</v>
      </c>
      <c r="C23" s="71"/>
      <c r="D23" s="72"/>
      <c r="E23" s="4">
        <v>430.18</v>
      </c>
      <c r="F23" s="4">
        <v>477.27</v>
      </c>
      <c r="G23" s="5">
        <f t="shared" si="0"/>
        <v>907.45</v>
      </c>
      <c r="H23" s="6"/>
      <c r="I23" s="6"/>
      <c r="J23" s="6"/>
      <c r="K23" s="6"/>
      <c r="L23" s="6"/>
    </row>
    <row r="24" spans="2:12" ht="27.75" customHeight="1">
      <c r="B24" s="74" t="s">
        <v>43</v>
      </c>
      <c r="C24" s="75"/>
      <c r="D24" s="72"/>
      <c r="E24" s="4">
        <v>302.37</v>
      </c>
      <c r="F24" s="4">
        <v>434.64</v>
      </c>
      <c r="G24" s="5">
        <f t="shared" si="0"/>
        <v>737.01</v>
      </c>
      <c r="H24" s="6"/>
      <c r="I24" s="6"/>
      <c r="J24" s="6"/>
      <c r="K24" s="6"/>
      <c r="L24" s="6"/>
    </row>
    <row r="25" spans="2:10" ht="12.75">
      <c r="B25" s="71" t="s">
        <v>0</v>
      </c>
      <c r="C25" s="71"/>
      <c r="D25" s="72"/>
      <c r="E25" s="4">
        <f>SUM(E16:E24)</f>
        <v>2965.68</v>
      </c>
      <c r="F25" s="4">
        <f>SUM(F16:F24)</f>
        <v>4448.5199999999995</v>
      </c>
      <c r="G25" s="4">
        <f>SUM(G16:G24)</f>
        <v>7414.2</v>
      </c>
      <c r="H25" s="6"/>
      <c r="I25" s="6"/>
      <c r="J25" s="6"/>
    </row>
    <row r="28" spans="2:7" ht="18.75">
      <c r="B28" t="s">
        <v>78</v>
      </c>
      <c r="E28" s="22"/>
      <c r="F28" t="s">
        <v>79</v>
      </c>
      <c r="G28" s="22"/>
    </row>
    <row r="29" spans="2:7" ht="18.75">
      <c r="B29" t="s">
        <v>80</v>
      </c>
      <c r="E29" s="22"/>
      <c r="F29" t="s">
        <v>81</v>
      </c>
      <c r="G29" s="22"/>
    </row>
  </sheetData>
  <sheetProtection/>
  <mergeCells count="20">
    <mergeCell ref="B16:C16"/>
    <mergeCell ref="B17:C17"/>
    <mergeCell ref="B18:C18"/>
    <mergeCell ref="B22:C22"/>
    <mergeCell ref="B7:G7"/>
    <mergeCell ref="B13:B14"/>
    <mergeCell ref="C13:C14"/>
    <mergeCell ref="D13:D14"/>
    <mergeCell ref="E13:E14"/>
    <mergeCell ref="G13:G14"/>
    <mergeCell ref="B25:C25"/>
    <mergeCell ref="B21:C21"/>
    <mergeCell ref="D16:D25"/>
    <mergeCell ref="B15:C15"/>
    <mergeCell ref="F13:F14"/>
    <mergeCell ref="B8:G9"/>
    <mergeCell ref="B24:C24"/>
    <mergeCell ref="B23:C23"/>
    <mergeCell ref="B19:C19"/>
    <mergeCell ref="B20:C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ingrijiri_ot</dc:creator>
  <cp:keywords/>
  <dc:description/>
  <cp:lastModifiedBy>informatica2</cp:lastModifiedBy>
  <cp:lastPrinted>2017-09-14T14:42:01Z</cp:lastPrinted>
  <dcterms:created xsi:type="dcterms:W3CDTF">2010-10-28T05:43:04Z</dcterms:created>
  <dcterms:modified xsi:type="dcterms:W3CDTF">2017-09-15T09:50:23Z</dcterms:modified>
  <cp:category/>
  <cp:version/>
  <cp:contentType/>
  <cp:contentStatus/>
</cp:coreProperties>
</file>