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880" windowWidth="12120" windowHeight="1185" activeTab="4"/>
  </bookViews>
  <sheets>
    <sheet name="CA-CB" sheetId="1" r:id="rId1"/>
    <sheet name="REPARTIZARE  2020" sheetId="2" r:id="rId2"/>
    <sheet name="criteriul A" sheetId="3" r:id="rId3"/>
    <sheet name="cRITERIUL B" sheetId="4" r:id="rId4"/>
    <sheet name="A+B" sheetId="5" r:id="rId5"/>
  </sheets>
  <definedNames/>
  <calcPr fullCalcOnLoad="1"/>
</workbook>
</file>

<file path=xl/sharedStrings.xml><?xml version="1.0" encoding="utf-8"?>
<sst xmlns="http://schemas.openxmlformats.org/spreadsheetml/2006/main" count="148" uniqueCount="73">
  <si>
    <t>TOTAL</t>
  </si>
  <si>
    <t>CASA DE ASIGURARI DE SANATATE OLT</t>
  </si>
  <si>
    <t>SITUATIA</t>
  </si>
  <si>
    <t>Zona/localitatea</t>
  </si>
  <si>
    <t>CARACAL</t>
  </si>
  <si>
    <t>BALS</t>
  </si>
  <si>
    <t>OLT</t>
  </si>
  <si>
    <t>Furnizorul</t>
  </si>
  <si>
    <t>SPITALUL CARACAL</t>
  </si>
  <si>
    <t>SPITALUL CORABIA</t>
  </si>
  <si>
    <t>SPITALUL BALS</t>
  </si>
  <si>
    <t>SC DELTAMED SRL</t>
  </si>
  <si>
    <t>SPITALUL SLATINA</t>
  </si>
  <si>
    <t>criterii de selectie</t>
  </si>
  <si>
    <t>Servicii medicale-consultatii</t>
  </si>
  <si>
    <t>SLATINA</t>
  </si>
  <si>
    <t>Servicii medicale-consultatii cu proceduri</t>
  </si>
  <si>
    <t>SC RODIANA SALGADA SRL</t>
  </si>
  <si>
    <t>Zile de tratament-tarif 28</t>
  </si>
  <si>
    <t>Zile de tratament-tarif 42</t>
  </si>
  <si>
    <t>Luna/an</t>
  </si>
  <si>
    <t>SC LISIMED SRL</t>
  </si>
  <si>
    <t>Directia Relatii Contractuale</t>
  </si>
  <si>
    <t>CORABIA</t>
  </si>
  <si>
    <t>Comp.E.C.S.M.M.D.M.</t>
  </si>
  <si>
    <t>Directia Relatii Contractuale,</t>
  </si>
  <si>
    <t>Marina COTOSMAN</t>
  </si>
  <si>
    <t>CENTRUL MEDICAL SAMA SA</t>
  </si>
  <si>
    <t>Ec.Carmen CIRJAN</t>
  </si>
  <si>
    <t>A1-Evaluarea capacităţii resurselor tehnice</t>
  </si>
  <si>
    <t>A2-Evaluarea salii de kinetoterapie</t>
  </si>
  <si>
    <t>TOTAL A1+A2</t>
  </si>
  <si>
    <t>Valoarea unui punct pentru criteriul A</t>
  </si>
  <si>
    <t>Valoarea aferenta criteriului A</t>
  </si>
  <si>
    <t>C1</t>
  </si>
  <si>
    <t>C3</t>
  </si>
  <si>
    <t>C4</t>
  </si>
  <si>
    <t>C5=C3+C4</t>
  </si>
  <si>
    <t>C6=C2/totC5</t>
  </si>
  <si>
    <t>C7i=C5i*C6</t>
  </si>
  <si>
    <t>SC RODIANA SALGADA SRL-D</t>
  </si>
  <si>
    <t>CENTRUL MEDICAL SAMA SRL</t>
  </si>
  <si>
    <t>B1-Evaluarea resurselor umane</t>
  </si>
  <si>
    <t>B2-Program saptamanal de activitate</t>
  </si>
  <si>
    <t>B1+B2</t>
  </si>
  <si>
    <t>Valoarea unui punct pentru criteriul B</t>
  </si>
  <si>
    <t xml:space="preserve">Valoarea aferenta criteriului B, </t>
  </si>
  <si>
    <t>C2</t>
  </si>
  <si>
    <t xml:space="preserve">CREDITE DE ANGAJAMENT  </t>
  </si>
  <si>
    <t xml:space="preserve">CREDITE BUGETARE </t>
  </si>
  <si>
    <t>Anexa nr.1</t>
  </si>
  <si>
    <t>Anexa nr.3</t>
  </si>
  <si>
    <t>Anexa nr.5</t>
  </si>
  <si>
    <t>Anexa nr.4</t>
  </si>
  <si>
    <t>Contract aprilie  2021, din care:</t>
  </si>
  <si>
    <t>Contract mai  2021, din care:</t>
  </si>
  <si>
    <t>Contract perioada aprilie-mai  2021, din care:</t>
  </si>
  <si>
    <t>privind  serviciile medicale in specialitatea  de medicina fizica si reabilitare, propuse spre contractare  in perioada aprilie-mai 2021</t>
  </si>
  <si>
    <t>privind  serviciile medicale in specialitatea  de medicina fizica si reabilitare, propuse spre contractare  pentru perioada aprilie-mai 2021</t>
  </si>
  <si>
    <t>Suma aprobata destinata stabilirii criteriului A, pentru   perioada aprilie-mai 2021</t>
  </si>
  <si>
    <t>C2=50%* 275.000 lei (suma alocata pentru   perioada aprilie-mai 2021)</t>
  </si>
  <si>
    <t xml:space="preserve">privind  serviciile medicale in specialitatea  de medicina fizica si reabilitare, propuse spre contractare pentru perioada aprilie-mai 2021, </t>
  </si>
  <si>
    <t>Suma aprobata destinata stabilirii criteriului B,pentru   perioada aprilie-mai 2021</t>
  </si>
  <si>
    <t>C2=50%* 137.500 lei (suma alocata pentru  perioada aprilie-mai 2021)</t>
  </si>
  <si>
    <t xml:space="preserve">privind  serviciile medicale in specialitatea  de medicina fizica si reabilitare, propuse spre contractare pentru  perioada aprilie-mai 2021, </t>
  </si>
  <si>
    <t>Suma aprobata destinata repartizarii, pentru   perioada aprilie-mai 2021</t>
  </si>
  <si>
    <t>Valoarea aferenta criteriului A,   pentru   perioada aprilie-mai 2021</t>
  </si>
  <si>
    <t>Valoarea aferenta criteriului B,   pentru  perioada aprilie-mai 2021</t>
  </si>
  <si>
    <t>Total suma contractata ,   pentru  perioada aprilie-mai 2021</t>
  </si>
  <si>
    <t>privind  serviciile medicale in specialitatea  de medicina fizica si reabilitare, propuse spre contractare   pentru perioada aprilie-mai 2021</t>
  </si>
  <si>
    <t>aprilie 2021</t>
  </si>
  <si>
    <t>mai 2021</t>
  </si>
  <si>
    <t>Total perioada aprilie-mai 2021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</si>
</sst>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"/>
    <numFmt numFmtId="174" formatCode="0.000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174" fontId="0" fillId="0" borderId="0" xfId="0" applyNumberFormat="1" applyAlignment="1">
      <alignment/>
    </xf>
    <xf numFmtId="4" fontId="0" fillId="0" borderId="0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center" vertical="top" wrapTex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140625" style="8" customWidth="1"/>
    <col min="2" max="2" width="23.28125" style="9" customWidth="1"/>
    <col min="3" max="3" width="20.7109375" style="9" customWidth="1"/>
    <col min="4" max="4" width="17.57421875" style="9" customWidth="1"/>
    <col min="5" max="5" width="17.421875" style="8" customWidth="1"/>
    <col min="6" max="7" width="13.00390625" style="8" bestFit="1" customWidth="1"/>
    <col min="8" max="8" width="10.28125" style="8" bestFit="1" customWidth="1"/>
    <col min="9" max="9" width="13.00390625" style="8" bestFit="1" customWidth="1"/>
    <col min="10" max="16384" width="9.140625" style="8" customWidth="1"/>
  </cols>
  <sheetData>
    <row r="1" spans="2:3" s="10" customFormat="1" ht="18.75">
      <c r="B1" s="12" t="s">
        <v>1</v>
      </c>
      <c r="C1" s="11"/>
    </row>
    <row r="2" spans="2:5" s="10" customFormat="1" ht="20.25">
      <c r="B2" s="12"/>
      <c r="C2" s="11"/>
      <c r="D2" s="11"/>
      <c r="E2" s="27" t="s">
        <v>50</v>
      </c>
    </row>
    <row r="3" spans="2:4" s="10" customFormat="1" ht="18.75">
      <c r="B3" s="12"/>
      <c r="C3" s="11"/>
      <c r="D3" s="11"/>
    </row>
    <row r="4" spans="2:5" s="10" customFormat="1" ht="18.75">
      <c r="B4" s="59" t="s">
        <v>2</v>
      </c>
      <c r="C4" s="59"/>
      <c r="D4" s="59"/>
      <c r="E4" s="42"/>
    </row>
    <row r="5" spans="2:5" s="13" customFormat="1" ht="18.75" customHeight="1">
      <c r="B5" s="58" t="s">
        <v>69</v>
      </c>
      <c r="C5" s="58"/>
      <c r="D5" s="58"/>
      <c r="E5" s="41"/>
    </row>
    <row r="6" spans="2:5" ht="36.75" customHeight="1">
      <c r="B6" s="58"/>
      <c r="C6" s="58"/>
      <c r="D6" s="58"/>
      <c r="E6" s="41"/>
    </row>
    <row r="7" spans="2:4" ht="18.75">
      <c r="B7" s="14"/>
      <c r="C7" s="14"/>
      <c r="D7" s="21"/>
    </row>
    <row r="8" spans="2:5" s="15" customFormat="1" ht="56.25">
      <c r="B8" s="16" t="s">
        <v>20</v>
      </c>
      <c r="C8" s="16" t="s">
        <v>48</v>
      </c>
      <c r="D8" s="16" t="s">
        <v>49</v>
      </c>
      <c r="E8" s="44"/>
    </row>
    <row r="9" spans="2:5" s="17" customFormat="1" ht="15.75">
      <c r="B9" s="18">
        <v>0</v>
      </c>
      <c r="C9" s="18">
        <v>1</v>
      </c>
      <c r="D9" s="18">
        <v>2</v>
      </c>
      <c r="E9" s="45"/>
    </row>
    <row r="10" spans="2:5" s="17" customFormat="1" ht="18.75">
      <c r="B10" s="23" t="s">
        <v>70</v>
      </c>
      <c r="C10" s="56">
        <v>137500</v>
      </c>
      <c r="D10" s="57">
        <v>116500</v>
      </c>
      <c r="E10" s="45"/>
    </row>
    <row r="11" spans="2:5" ht="18.75">
      <c r="B11" s="23" t="s">
        <v>71</v>
      </c>
      <c r="C11" s="19">
        <v>137500</v>
      </c>
      <c r="D11" s="20">
        <v>137500</v>
      </c>
      <c r="E11" s="46"/>
    </row>
    <row r="12" spans="2:4" ht="34.5" customHeight="1">
      <c r="B12" s="55" t="s">
        <v>72</v>
      </c>
      <c r="C12" s="20">
        <f>SUM(C10:C11)</f>
        <v>275000</v>
      </c>
      <c r="D12" s="20">
        <f>SUM(D10:D11)</f>
        <v>254000</v>
      </c>
    </row>
    <row r="13" ht="18.75">
      <c r="B13" s="54"/>
    </row>
    <row r="14" ht="18.75">
      <c r="B14" s="54"/>
    </row>
    <row r="15" spans="2:4" ht="21.75" customHeight="1">
      <c r="B15" t="s">
        <v>25</v>
      </c>
      <c r="C15" s="24"/>
      <c r="D15" s="24"/>
    </row>
    <row r="16" spans="2:4" ht="18.75">
      <c r="B16" t="s">
        <v>28</v>
      </c>
      <c r="C16" s="3"/>
      <c r="D16" s="3" t="s">
        <v>24</v>
      </c>
    </row>
    <row r="17" spans="2:4" ht="18.75">
      <c r="B17"/>
      <c r="C17"/>
      <c r="D17" s="3" t="s">
        <v>26</v>
      </c>
    </row>
  </sheetData>
  <sheetProtection/>
  <mergeCells count="2">
    <mergeCell ref="B5:D6"/>
    <mergeCell ref="B4:D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5" sqref="A5:K6"/>
    </sheetView>
  </sheetViews>
  <sheetFormatPr defaultColWidth="9.140625" defaultRowHeight="12.75"/>
  <cols>
    <col min="2" max="2" width="27.57421875" style="0" customWidth="1"/>
    <col min="3" max="3" width="12.140625" style="0" bestFit="1" customWidth="1"/>
    <col min="4" max="4" width="12.28125" style="0" customWidth="1"/>
    <col min="5" max="5" width="10.8515625" style="0" customWidth="1"/>
    <col min="6" max="7" width="12.421875" style="0" customWidth="1"/>
    <col min="8" max="8" width="11.7109375" style="0" customWidth="1"/>
    <col min="9" max="9" width="12.28125" style="0" customWidth="1"/>
    <col min="10" max="10" width="11.8515625" style="0" customWidth="1"/>
    <col min="11" max="13" width="13.8515625" style="0" customWidth="1"/>
    <col min="14" max="17" width="10.140625" style="0" bestFit="1" customWidth="1"/>
  </cols>
  <sheetData>
    <row r="1" spans="1:13" ht="12.75">
      <c r="A1" t="s">
        <v>1</v>
      </c>
      <c r="K1" s="29" t="s">
        <v>51</v>
      </c>
      <c r="L1" s="29"/>
      <c r="M1" s="29"/>
    </row>
    <row r="2" ht="12.75">
      <c r="A2" t="s">
        <v>22</v>
      </c>
    </row>
    <row r="3" ht="12.75">
      <c r="A3" t="s">
        <v>24</v>
      </c>
    </row>
    <row r="4" spans="1:13" ht="12.7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25"/>
      <c r="M4" s="25"/>
    </row>
    <row r="5" spans="1:13" ht="12.75">
      <c r="A5" s="63" t="s">
        <v>57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31"/>
      <c r="M5" s="31"/>
    </row>
    <row r="6" spans="1:13" ht="12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4"/>
      <c r="M6" s="4"/>
    </row>
    <row r="7" spans="1:13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 customHeight="1">
      <c r="A10" s="30" t="s">
        <v>3</v>
      </c>
      <c r="B10" s="30"/>
      <c r="C10" s="26" t="s">
        <v>4</v>
      </c>
      <c r="D10" s="26" t="s">
        <v>23</v>
      </c>
      <c r="E10" s="26" t="s">
        <v>5</v>
      </c>
      <c r="F10" s="61" t="s">
        <v>15</v>
      </c>
      <c r="G10" s="61"/>
      <c r="H10" s="61"/>
      <c r="I10" s="61"/>
      <c r="J10" s="61"/>
      <c r="K10" s="26" t="s">
        <v>6</v>
      </c>
      <c r="L10" s="47"/>
      <c r="M10" s="47"/>
    </row>
    <row r="11" spans="1:13" ht="33.75">
      <c r="A11" s="5" t="s">
        <v>7</v>
      </c>
      <c r="B11" s="5" t="s">
        <v>13</v>
      </c>
      <c r="C11" s="2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17</v>
      </c>
      <c r="I11" s="2" t="s">
        <v>21</v>
      </c>
      <c r="J11" s="2" t="s">
        <v>27</v>
      </c>
      <c r="K11" s="6" t="s">
        <v>0</v>
      </c>
      <c r="L11" s="48"/>
      <c r="M11" s="48"/>
    </row>
    <row r="12" spans="1:13" ht="12.75">
      <c r="A12" s="66" t="s">
        <v>54</v>
      </c>
      <c r="B12" s="66"/>
      <c r="C12" s="52">
        <v>16992.73</v>
      </c>
      <c r="D12" s="52">
        <v>16189.46</v>
      </c>
      <c r="E12" s="52">
        <v>14321.39</v>
      </c>
      <c r="F12" s="52">
        <v>16072.9</v>
      </c>
      <c r="G12" s="52">
        <v>22652.99</v>
      </c>
      <c r="H12" s="52">
        <v>18495.76</v>
      </c>
      <c r="I12" s="52">
        <v>18348.96</v>
      </c>
      <c r="J12" s="52">
        <v>14425.81</v>
      </c>
      <c r="K12" s="22">
        <f aca="true" t="shared" si="0" ref="K12:K26">SUM(C12:J12)</f>
        <v>137500</v>
      </c>
      <c r="L12" s="49"/>
      <c r="M12" s="49"/>
    </row>
    <row r="13" spans="1:13" ht="12.75">
      <c r="A13" s="60" t="s">
        <v>14</v>
      </c>
      <c r="B13" s="60"/>
      <c r="C13" s="50">
        <v>56</v>
      </c>
      <c r="D13" s="50">
        <v>46</v>
      </c>
      <c r="E13" s="50">
        <v>36</v>
      </c>
      <c r="F13" s="50">
        <v>50</v>
      </c>
      <c r="G13" s="50">
        <v>64</v>
      </c>
      <c r="H13" s="50">
        <v>57</v>
      </c>
      <c r="I13" s="50">
        <v>68</v>
      </c>
      <c r="J13" s="50">
        <v>46</v>
      </c>
      <c r="K13" s="53">
        <f t="shared" si="0"/>
        <v>423</v>
      </c>
      <c r="L13" s="49"/>
      <c r="M13" s="49"/>
    </row>
    <row r="14" spans="1:13" ht="12.75">
      <c r="A14" s="60" t="s">
        <v>16</v>
      </c>
      <c r="B14" s="60"/>
      <c r="C14" s="51">
        <v>1</v>
      </c>
      <c r="D14" s="51">
        <v>1</v>
      </c>
      <c r="E14" s="51">
        <v>1</v>
      </c>
      <c r="F14" s="51">
        <v>0</v>
      </c>
      <c r="G14" s="51">
        <v>0</v>
      </c>
      <c r="H14" s="51">
        <v>0</v>
      </c>
      <c r="I14" s="51">
        <v>0</v>
      </c>
      <c r="J14" s="51">
        <v>1</v>
      </c>
      <c r="K14" s="53">
        <f t="shared" si="0"/>
        <v>4</v>
      </c>
      <c r="L14" s="49"/>
      <c r="M14" s="49"/>
    </row>
    <row r="15" spans="1:13" ht="12.75">
      <c r="A15" s="60" t="s">
        <v>18</v>
      </c>
      <c r="B15" s="60"/>
      <c r="C15" s="50">
        <v>544</v>
      </c>
      <c r="D15" s="50">
        <v>526</v>
      </c>
      <c r="E15" s="50">
        <v>470</v>
      </c>
      <c r="F15" s="50">
        <v>519</v>
      </c>
      <c r="G15" s="50">
        <v>739</v>
      </c>
      <c r="H15" s="50">
        <v>598</v>
      </c>
      <c r="I15" s="50">
        <v>581</v>
      </c>
      <c r="J15" s="50">
        <v>463</v>
      </c>
      <c r="K15" s="53">
        <f t="shared" si="0"/>
        <v>4440</v>
      </c>
      <c r="L15" s="49"/>
      <c r="M15" s="49"/>
    </row>
    <row r="16" spans="1:13" ht="12.75">
      <c r="A16" s="60" t="s">
        <v>19</v>
      </c>
      <c r="B16" s="60"/>
      <c r="C16" s="7">
        <v>1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53">
        <f t="shared" si="0"/>
        <v>8</v>
      </c>
      <c r="L16" s="49"/>
      <c r="M16" s="49"/>
    </row>
    <row r="17" spans="1:11" ht="12.75">
      <c r="A17" s="66" t="s">
        <v>55</v>
      </c>
      <c r="B17" s="66"/>
      <c r="C17" s="52">
        <v>16992.73</v>
      </c>
      <c r="D17" s="52">
        <v>16189.46</v>
      </c>
      <c r="E17" s="52">
        <v>14321.39</v>
      </c>
      <c r="F17" s="52">
        <v>16072.9</v>
      </c>
      <c r="G17" s="52">
        <v>22652.99</v>
      </c>
      <c r="H17" s="52">
        <v>18495.76</v>
      </c>
      <c r="I17" s="52">
        <v>18348.96</v>
      </c>
      <c r="J17" s="52">
        <v>14425.81</v>
      </c>
      <c r="K17" s="22">
        <f t="shared" si="0"/>
        <v>137500</v>
      </c>
    </row>
    <row r="18" spans="1:11" ht="12.75">
      <c r="A18" s="60" t="s">
        <v>14</v>
      </c>
      <c r="B18" s="60"/>
      <c r="C18" s="50">
        <v>56</v>
      </c>
      <c r="D18" s="50">
        <v>46</v>
      </c>
      <c r="E18" s="50">
        <v>36</v>
      </c>
      <c r="F18" s="50">
        <v>50</v>
      </c>
      <c r="G18" s="50">
        <v>64</v>
      </c>
      <c r="H18" s="50">
        <v>57</v>
      </c>
      <c r="I18" s="50">
        <v>68</v>
      </c>
      <c r="J18" s="50">
        <v>46</v>
      </c>
      <c r="K18" s="53">
        <f t="shared" si="0"/>
        <v>423</v>
      </c>
    </row>
    <row r="19" spans="1:11" ht="12.75">
      <c r="A19" s="60" t="s">
        <v>16</v>
      </c>
      <c r="B19" s="60"/>
      <c r="C19" s="51">
        <v>1</v>
      </c>
      <c r="D19" s="51">
        <v>1</v>
      </c>
      <c r="E19" s="51">
        <v>1</v>
      </c>
      <c r="F19" s="51">
        <v>0</v>
      </c>
      <c r="G19" s="51">
        <v>0</v>
      </c>
      <c r="H19" s="51">
        <v>0</v>
      </c>
      <c r="I19" s="51">
        <v>0</v>
      </c>
      <c r="J19" s="51">
        <v>1</v>
      </c>
      <c r="K19" s="53">
        <f t="shared" si="0"/>
        <v>4</v>
      </c>
    </row>
    <row r="20" spans="1:11" ht="12.75">
      <c r="A20" s="60" t="s">
        <v>18</v>
      </c>
      <c r="B20" s="60"/>
      <c r="C20" s="50">
        <v>544</v>
      </c>
      <c r="D20" s="50">
        <v>526</v>
      </c>
      <c r="E20" s="50">
        <v>470</v>
      </c>
      <c r="F20" s="50">
        <v>519</v>
      </c>
      <c r="G20" s="50">
        <v>739</v>
      </c>
      <c r="H20" s="50">
        <v>598</v>
      </c>
      <c r="I20" s="50">
        <v>581</v>
      </c>
      <c r="J20" s="50">
        <v>463</v>
      </c>
      <c r="K20" s="53">
        <f t="shared" si="0"/>
        <v>4440</v>
      </c>
    </row>
    <row r="21" spans="1:11" ht="12.75">
      <c r="A21" s="60" t="s">
        <v>19</v>
      </c>
      <c r="B21" s="60"/>
      <c r="C21" s="7">
        <v>1</v>
      </c>
      <c r="D21" s="7">
        <v>1</v>
      </c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53">
        <f t="shared" si="0"/>
        <v>8</v>
      </c>
    </row>
    <row r="22" spans="1:11" ht="27" customHeight="1">
      <c r="A22" s="67" t="s">
        <v>56</v>
      </c>
      <c r="B22" s="68"/>
      <c r="C22" s="52">
        <f>C12+C17</f>
        <v>33985.46</v>
      </c>
      <c r="D22" s="52">
        <f aca="true" t="shared" si="1" ref="D22:J22">D12+D17</f>
        <v>32378.92</v>
      </c>
      <c r="E22" s="52">
        <f t="shared" si="1"/>
        <v>28642.78</v>
      </c>
      <c r="F22" s="52">
        <f t="shared" si="1"/>
        <v>32145.8</v>
      </c>
      <c r="G22" s="52">
        <f t="shared" si="1"/>
        <v>45305.98</v>
      </c>
      <c r="H22" s="52">
        <f t="shared" si="1"/>
        <v>36991.52</v>
      </c>
      <c r="I22" s="52">
        <f t="shared" si="1"/>
        <v>36697.92</v>
      </c>
      <c r="J22" s="52">
        <f t="shared" si="1"/>
        <v>28851.62</v>
      </c>
      <c r="K22" s="22">
        <f t="shared" si="0"/>
        <v>275000</v>
      </c>
    </row>
    <row r="23" spans="1:11" ht="12.75">
      <c r="A23" s="60" t="s">
        <v>14</v>
      </c>
      <c r="B23" s="60"/>
      <c r="C23" s="7">
        <f aca="true" t="shared" si="2" ref="C23:J26">C13+C18</f>
        <v>112</v>
      </c>
      <c r="D23" s="7">
        <f t="shared" si="2"/>
        <v>92</v>
      </c>
      <c r="E23" s="7">
        <f t="shared" si="2"/>
        <v>72</v>
      </c>
      <c r="F23" s="7">
        <f t="shared" si="2"/>
        <v>100</v>
      </c>
      <c r="G23" s="7">
        <f t="shared" si="2"/>
        <v>128</v>
      </c>
      <c r="H23" s="7">
        <f t="shared" si="2"/>
        <v>114</v>
      </c>
      <c r="I23" s="7">
        <f t="shared" si="2"/>
        <v>136</v>
      </c>
      <c r="J23" s="7">
        <f t="shared" si="2"/>
        <v>92</v>
      </c>
      <c r="K23" s="53">
        <f t="shared" si="0"/>
        <v>846</v>
      </c>
    </row>
    <row r="24" spans="1:11" ht="12.75">
      <c r="A24" s="60" t="s">
        <v>16</v>
      </c>
      <c r="B24" s="60"/>
      <c r="C24" s="7">
        <f t="shared" si="2"/>
        <v>2</v>
      </c>
      <c r="D24" s="7">
        <f t="shared" si="2"/>
        <v>2</v>
      </c>
      <c r="E24" s="7">
        <f t="shared" si="2"/>
        <v>2</v>
      </c>
      <c r="F24" s="7">
        <f t="shared" si="2"/>
        <v>0</v>
      </c>
      <c r="G24" s="7">
        <f t="shared" si="2"/>
        <v>0</v>
      </c>
      <c r="H24" s="7">
        <f t="shared" si="2"/>
        <v>0</v>
      </c>
      <c r="I24" s="7">
        <f t="shared" si="2"/>
        <v>0</v>
      </c>
      <c r="J24" s="7">
        <f t="shared" si="2"/>
        <v>2</v>
      </c>
      <c r="K24" s="53">
        <f t="shared" si="0"/>
        <v>8</v>
      </c>
    </row>
    <row r="25" spans="1:11" ht="12.75">
      <c r="A25" s="60" t="s">
        <v>18</v>
      </c>
      <c r="B25" s="60"/>
      <c r="C25" s="7">
        <f t="shared" si="2"/>
        <v>1088</v>
      </c>
      <c r="D25" s="7">
        <f t="shared" si="2"/>
        <v>1052</v>
      </c>
      <c r="E25" s="7">
        <f t="shared" si="2"/>
        <v>940</v>
      </c>
      <c r="F25" s="7">
        <f t="shared" si="2"/>
        <v>1038</v>
      </c>
      <c r="G25" s="7">
        <f t="shared" si="2"/>
        <v>1478</v>
      </c>
      <c r="H25" s="7">
        <f t="shared" si="2"/>
        <v>1196</v>
      </c>
      <c r="I25" s="7">
        <f t="shared" si="2"/>
        <v>1162</v>
      </c>
      <c r="J25" s="7">
        <f t="shared" si="2"/>
        <v>926</v>
      </c>
      <c r="K25" s="53">
        <f t="shared" si="0"/>
        <v>8880</v>
      </c>
    </row>
    <row r="26" spans="1:11" ht="12.75">
      <c r="A26" s="60" t="s">
        <v>19</v>
      </c>
      <c r="B26" s="60"/>
      <c r="C26" s="7">
        <f t="shared" si="2"/>
        <v>2</v>
      </c>
      <c r="D26" s="7">
        <f t="shared" si="2"/>
        <v>2</v>
      </c>
      <c r="E26" s="7">
        <f t="shared" si="2"/>
        <v>2</v>
      </c>
      <c r="F26" s="7">
        <f t="shared" si="2"/>
        <v>2</v>
      </c>
      <c r="G26" s="7">
        <f t="shared" si="2"/>
        <v>2</v>
      </c>
      <c r="H26" s="7">
        <f t="shared" si="2"/>
        <v>2</v>
      </c>
      <c r="I26" s="7">
        <f t="shared" si="2"/>
        <v>2</v>
      </c>
      <c r="J26" s="7">
        <f t="shared" si="2"/>
        <v>2</v>
      </c>
      <c r="K26" s="53">
        <f t="shared" si="0"/>
        <v>16</v>
      </c>
    </row>
    <row r="32" spans="2:10" ht="12.75">
      <c r="B32" t="s">
        <v>25</v>
      </c>
      <c r="C32" s="24"/>
      <c r="D32" s="24"/>
      <c r="E32" s="24"/>
      <c r="J32" s="3" t="s">
        <v>24</v>
      </c>
    </row>
    <row r="33" spans="2:10" ht="12.75">
      <c r="B33" t="s">
        <v>28</v>
      </c>
      <c r="C33" s="3"/>
      <c r="D33" s="3"/>
      <c r="J33" s="3" t="s">
        <v>26</v>
      </c>
    </row>
    <row r="39" spans="3:10" ht="12.75">
      <c r="C39" s="3"/>
      <c r="D39" s="3"/>
      <c r="E39" s="3"/>
      <c r="F39" s="3"/>
      <c r="G39" s="3"/>
      <c r="H39" s="3"/>
      <c r="I39" s="3"/>
      <c r="J39" s="3"/>
    </row>
    <row r="40" spans="3:10" ht="12.75">
      <c r="C40" s="3"/>
      <c r="D40" s="3"/>
      <c r="E40" s="3"/>
      <c r="F40" s="3"/>
      <c r="G40" s="3"/>
      <c r="H40" s="3"/>
      <c r="I40" s="3"/>
      <c r="J40" s="3"/>
    </row>
  </sheetData>
  <sheetProtection/>
  <mergeCells count="18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5:B15"/>
    <mergeCell ref="A14:B14"/>
    <mergeCell ref="A16:B16"/>
    <mergeCell ref="F10:J10"/>
    <mergeCell ref="A4:K4"/>
    <mergeCell ref="A5:K6"/>
    <mergeCell ref="A12:B12"/>
    <mergeCell ref="A13:B1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4">
      <selection activeCell="H19" sqref="H19"/>
    </sheetView>
  </sheetViews>
  <sheetFormatPr defaultColWidth="9.140625" defaultRowHeight="12.75"/>
  <cols>
    <col min="2" max="2" width="26.28125" style="0" customWidth="1"/>
    <col min="3" max="3" width="18.57421875" style="0" customWidth="1"/>
    <col min="4" max="4" width="16.00390625" style="0" customWidth="1"/>
    <col min="5" max="5" width="13.421875" style="0" customWidth="1"/>
    <col min="6" max="6" width="10.57421875" style="0" customWidth="1"/>
    <col min="7" max="7" width="14.28125" style="0" customWidth="1"/>
    <col min="8" max="8" width="12.140625" style="0" customWidth="1"/>
    <col min="9" max="9" width="12.28125" style="0" hidden="1" customWidth="1"/>
    <col min="10" max="10" width="12.140625" style="0" hidden="1" customWidth="1"/>
    <col min="12" max="12" width="9.57421875" style="0" bestFit="1" customWidth="1"/>
  </cols>
  <sheetData>
    <row r="1" ht="12.75">
      <c r="H1" s="29" t="s">
        <v>51</v>
      </c>
    </row>
    <row r="2" ht="12.75">
      <c r="A2" t="s">
        <v>1</v>
      </c>
    </row>
    <row r="4" spans="1:9" ht="12.75">
      <c r="A4" s="62" t="s">
        <v>2</v>
      </c>
      <c r="B4" s="62"/>
      <c r="C4" s="62"/>
      <c r="D4" s="62"/>
      <c r="E4" s="62"/>
      <c r="F4" s="62"/>
      <c r="G4" s="62"/>
      <c r="H4" s="62"/>
      <c r="I4" s="25"/>
    </row>
    <row r="5" spans="1:9" ht="12.75" customHeight="1">
      <c r="A5" s="73" t="s">
        <v>58</v>
      </c>
      <c r="B5" s="73"/>
      <c r="C5" s="73"/>
      <c r="D5" s="73"/>
      <c r="E5" s="73"/>
      <c r="F5" s="73"/>
      <c r="G5" s="73"/>
      <c r="H5" s="73"/>
      <c r="I5" s="32"/>
    </row>
    <row r="6" spans="1:9" ht="35.25" customHeight="1">
      <c r="A6" s="73"/>
      <c r="B6" s="73"/>
      <c r="C6" s="73"/>
      <c r="D6" s="73"/>
      <c r="E6" s="73"/>
      <c r="F6" s="73"/>
      <c r="G6" s="73"/>
      <c r="H6" s="73"/>
      <c r="I6" s="32"/>
    </row>
    <row r="7" spans="1:2" ht="12.75">
      <c r="A7" s="25"/>
      <c r="B7" s="25"/>
    </row>
    <row r="8" spans="1:9" ht="73.5" customHeight="1">
      <c r="A8" s="1" t="s">
        <v>7</v>
      </c>
      <c r="B8" s="1" t="s">
        <v>13</v>
      </c>
      <c r="C8" s="33" t="s">
        <v>59</v>
      </c>
      <c r="D8" s="34" t="s">
        <v>29</v>
      </c>
      <c r="E8" s="34" t="s">
        <v>30</v>
      </c>
      <c r="F8" s="34" t="s">
        <v>31</v>
      </c>
      <c r="G8" s="34" t="s">
        <v>32</v>
      </c>
      <c r="H8" s="34" t="s">
        <v>33</v>
      </c>
      <c r="I8" s="35"/>
    </row>
    <row r="9" spans="1:9" ht="79.5" customHeight="1">
      <c r="A9" s="69" t="s">
        <v>34</v>
      </c>
      <c r="B9" s="69"/>
      <c r="C9" s="33" t="s">
        <v>60</v>
      </c>
      <c r="D9" s="34" t="s">
        <v>35</v>
      </c>
      <c r="E9" s="34" t="s">
        <v>36</v>
      </c>
      <c r="F9" s="34" t="s">
        <v>37</v>
      </c>
      <c r="G9" s="34" t="s">
        <v>38</v>
      </c>
      <c r="H9" s="34" t="s">
        <v>39</v>
      </c>
      <c r="I9" s="35"/>
    </row>
    <row r="10" spans="1:12" ht="12.75" customHeight="1">
      <c r="A10" s="69" t="s">
        <v>8</v>
      </c>
      <c r="B10" s="69"/>
      <c r="C10" s="74">
        <v>137500</v>
      </c>
      <c r="D10" s="1">
        <v>15</v>
      </c>
      <c r="E10" s="5">
        <v>60</v>
      </c>
      <c r="F10" s="36">
        <f aca="true" t="shared" si="0" ref="F10:F17">D10+E10</f>
        <v>75</v>
      </c>
      <c r="G10" s="74">
        <f>C10/F18</f>
        <v>116.56790186254314</v>
      </c>
      <c r="H10" s="36">
        <f>F10*G10+0.01</f>
        <v>8742.602639690736</v>
      </c>
      <c r="I10" s="37"/>
      <c r="J10" s="36">
        <v>8742.6</v>
      </c>
      <c r="L10" s="38"/>
    </row>
    <row r="11" spans="1:12" ht="12.75" customHeight="1">
      <c r="A11" s="69" t="s">
        <v>9</v>
      </c>
      <c r="B11" s="69"/>
      <c r="C11" s="74"/>
      <c r="D11" s="1">
        <v>115</v>
      </c>
      <c r="E11" s="5">
        <v>40</v>
      </c>
      <c r="F11" s="36">
        <f t="shared" si="0"/>
        <v>155</v>
      </c>
      <c r="G11" s="74"/>
      <c r="H11" s="36">
        <f>F11*G10</f>
        <v>18068.024788694187</v>
      </c>
      <c r="I11" s="37"/>
      <c r="J11" s="36">
        <v>18068.02</v>
      </c>
      <c r="L11" s="38"/>
    </row>
    <row r="12" spans="1:12" ht="12.75" customHeight="1">
      <c r="A12" s="69" t="s">
        <v>10</v>
      </c>
      <c r="B12" s="69"/>
      <c r="C12" s="74"/>
      <c r="D12" s="1">
        <v>80</v>
      </c>
      <c r="E12" s="5">
        <v>60</v>
      </c>
      <c r="F12" s="36">
        <f t="shared" si="0"/>
        <v>140</v>
      </c>
      <c r="G12" s="74"/>
      <c r="H12" s="36">
        <f>F12*G10-0.01</f>
        <v>16319.49626075604</v>
      </c>
      <c r="I12" s="37"/>
      <c r="J12" s="36">
        <v>16319.5</v>
      </c>
      <c r="L12" s="38"/>
    </row>
    <row r="13" spans="1:12" ht="12.75" customHeight="1">
      <c r="A13" s="69" t="s">
        <v>11</v>
      </c>
      <c r="B13" s="69"/>
      <c r="C13" s="74"/>
      <c r="D13" s="1">
        <v>113</v>
      </c>
      <c r="E13" s="1">
        <v>40</v>
      </c>
      <c r="F13" s="36">
        <f t="shared" si="0"/>
        <v>153</v>
      </c>
      <c r="G13" s="74"/>
      <c r="H13" s="36">
        <f>F13*G10+0.01</f>
        <v>17834.8989849691</v>
      </c>
      <c r="I13" s="37"/>
      <c r="J13" s="36">
        <v>17834.9</v>
      </c>
      <c r="L13" s="38"/>
    </row>
    <row r="14" spans="1:12" ht="12.75" customHeight="1">
      <c r="A14" s="69" t="s">
        <v>12</v>
      </c>
      <c r="B14" s="69"/>
      <c r="C14" s="74"/>
      <c r="D14" s="1">
        <v>107</v>
      </c>
      <c r="E14" s="1">
        <v>60</v>
      </c>
      <c r="F14" s="36">
        <f t="shared" si="0"/>
        <v>167</v>
      </c>
      <c r="G14" s="74"/>
      <c r="H14" s="36">
        <f>F14*G10</f>
        <v>19466.839611044703</v>
      </c>
      <c r="I14" s="37"/>
      <c r="J14" s="36">
        <v>19466.84</v>
      </c>
      <c r="L14" s="38"/>
    </row>
    <row r="15" spans="1:12" ht="17.25" customHeight="1">
      <c r="A15" s="69" t="s">
        <v>40</v>
      </c>
      <c r="B15" s="69"/>
      <c r="C15" s="74"/>
      <c r="D15" s="5">
        <v>126</v>
      </c>
      <c r="E15" s="1">
        <v>68.57</v>
      </c>
      <c r="F15" s="36">
        <f t="shared" si="0"/>
        <v>194.57</v>
      </c>
      <c r="G15" s="74"/>
      <c r="H15" s="36">
        <f>F15*G10</f>
        <v>22680.616665395017</v>
      </c>
      <c r="I15" s="37"/>
      <c r="J15" s="36">
        <v>22680.62</v>
      </c>
      <c r="L15" s="38"/>
    </row>
    <row r="16" spans="1:12" ht="17.25" customHeight="1">
      <c r="A16" s="70" t="s">
        <v>21</v>
      </c>
      <c r="B16" s="70"/>
      <c r="C16" s="74"/>
      <c r="D16" s="1">
        <v>115</v>
      </c>
      <c r="E16" s="1">
        <v>60</v>
      </c>
      <c r="F16" s="36">
        <f t="shared" si="0"/>
        <v>175</v>
      </c>
      <c r="G16" s="74"/>
      <c r="H16" s="36">
        <f>F16*G10</f>
        <v>20399.38282594505</v>
      </c>
      <c r="I16" s="37"/>
      <c r="J16" s="36">
        <v>20399.38</v>
      </c>
      <c r="L16" s="38"/>
    </row>
    <row r="17" spans="1:12" ht="12.75" customHeight="1">
      <c r="A17" s="71" t="s">
        <v>41</v>
      </c>
      <c r="B17" s="72"/>
      <c r="C17" s="74"/>
      <c r="D17" s="1">
        <v>80</v>
      </c>
      <c r="E17" s="1">
        <v>40</v>
      </c>
      <c r="F17" s="36">
        <f t="shared" si="0"/>
        <v>120</v>
      </c>
      <c r="G17" s="74"/>
      <c r="H17" s="36">
        <f>F17*G10-0.01</f>
        <v>13988.138223505177</v>
      </c>
      <c r="I17" s="37"/>
      <c r="J17" s="3">
        <v>13988.14</v>
      </c>
      <c r="L17" s="38"/>
    </row>
    <row r="18" spans="1:10" ht="12.75">
      <c r="A18" s="69" t="s">
        <v>0</v>
      </c>
      <c r="B18" s="69"/>
      <c r="C18" s="74"/>
      <c r="D18" s="36">
        <f>SUM(D10:D17)</f>
        <v>751</v>
      </c>
      <c r="E18" s="36">
        <f>SUM(E10:E17)</f>
        <v>428.57</v>
      </c>
      <c r="F18" s="36">
        <f>SUM(F10:F17)</f>
        <v>1179.57</v>
      </c>
      <c r="G18" s="74"/>
      <c r="H18" s="36">
        <f>SUM(H10:H17)</f>
        <v>137500.00000000003</v>
      </c>
      <c r="J18" s="3">
        <f>SUM(J10:J17)</f>
        <v>137500</v>
      </c>
    </row>
    <row r="19" spans="1:8" ht="12.75">
      <c r="A19" s="35"/>
      <c r="B19" s="35"/>
      <c r="C19" s="39"/>
      <c r="D19" s="37"/>
      <c r="E19" s="37"/>
      <c r="F19" s="37"/>
      <c r="G19" s="39"/>
      <c r="H19" s="37"/>
    </row>
    <row r="20" spans="1:8" ht="12.75">
      <c r="A20" s="35"/>
      <c r="B20" s="35"/>
      <c r="C20" s="39"/>
      <c r="D20" s="37"/>
      <c r="E20" s="37"/>
      <c r="F20" s="37"/>
      <c r="G20" s="39"/>
      <c r="H20" s="37"/>
    </row>
    <row r="21" spans="2:6" ht="12.75">
      <c r="B21" t="s">
        <v>25</v>
      </c>
      <c r="C21" s="24"/>
      <c r="D21" s="24"/>
      <c r="E21" s="24"/>
      <c r="F21" s="24"/>
    </row>
    <row r="22" spans="2:6" ht="18.75">
      <c r="B22" t="s">
        <v>28</v>
      </c>
      <c r="C22" s="3"/>
      <c r="D22" s="3"/>
      <c r="E22" s="9"/>
      <c r="F22" s="3" t="s">
        <v>24</v>
      </c>
    </row>
    <row r="23" spans="5:6" ht="18.75">
      <c r="E23" s="9"/>
      <c r="F23" s="3" t="s">
        <v>26</v>
      </c>
    </row>
  </sheetData>
  <sheetProtection/>
  <mergeCells count="14">
    <mergeCell ref="A17:B17"/>
    <mergeCell ref="A18:B18"/>
    <mergeCell ref="A4:H4"/>
    <mergeCell ref="A5:H6"/>
    <mergeCell ref="A9:B9"/>
    <mergeCell ref="A10:B10"/>
    <mergeCell ref="C10:C18"/>
    <mergeCell ref="G10:G18"/>
    <mergeCell ref="A11:B11"/>
    <mergeCell ref="A12:B12"/>
    <mergeCell ref="A13:B13"/>
    <mergeCell ref="A14:B14"/>
    <mergeCell ref="A15:B15"/>
    <mergeCell ref="A16:B16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17" sqref="H17"/>
    </sheetView>
  </sheetViews>
  <sheetFormatPr defaultColWidth="9.140625" defaultRowHeight="12.75"/>
  <cols>
    <col min="2" max="2" width="26.28125" style="0" customWidth="1"/>
    <col min="3" max="3" width="18.421875" style="0" customWidth="1"/>
    <col min="4" max="4" width="16.00390625" style="0" customWidth="1"/>
    <col min="5" max="5" width="13.421875" style="0" customWidth="1"/>
    <col min="6" max="6" width="10.57421875" style="0" customWidth="1"/>
    <col min="7" max="7" width="14.28125" style="0" customWidth="1"/>
    <col min="8" max="8" width="13.00390625" style="0" customWidth="1"/>
    <col min="9" max="9" width="13.140625" style="0" hidden="1" customWidth="1"/>
    <col min="10" max="10" width="11.28125" style="0" hidden="1" customWidth="1"/>
  </cols>
  <sheetData>
    <row r="1" spans="1:8" ht="12.75">
      <c r="A1" t="s">
        <v>1</v>
      </c>
      <c r="H1" s="29" t="s">
        <v>53</v>
      </c>
    </row>
    <row r="3" spans="1:9" ht="12.75">
      <c r="A3" s="62" t="s">
        <v>2</v>
      </c>
      <c r="B3" s="62"/>
      <c r="C3" s="62"/>
      <c r="D3" s="62"/>
      <c r="E3" s="62"/>
      <c r="F3" s="62"/>
      <c r="G3" s="62"/>
      <c r="H3" s="62"/>
      <c r="I3" s="25"/>
    </row>
    <row r="4" spans="1:9" ht="12.75" customHeight="1">
      <c r="A4" s="73" t="s">
        <v>61</v>
      </c>
      <c r="B4" s="73"/>
      <c r="C4" s="73"/>
      <c r="D4" s="73"/>
      <c r="E4" s="73"/>
      <c r="F4" s="73"/>
      <c r="G4" s="73"/>
      <c r="H4" s="73"/>
      <c r="I4" s="32"/>
    </row>
    <row r="5" spans="1:9" ht="24" customHeight="1">
      <c r="A5" s="73"/>
      <c r="B5" s="73"/>
      <c r="C5" s="73"/>
      <c r="D5" s="73"/>
      <c r="E5" s="73"/>
      <c r="F5" s="73"/>
      <c r="G5" s="73"/>
      <c r="H5" s="73"/>
      <c r="I5" s="32"/>
    </row>
    <row r="6" spans="1:9" ht="64.5" customHeight="1">
      <c r="A6" s="1" t="s">
        <v>7</v>
      </c>
      <c r="B6" s="1" t="s">
        <v>13</v>
      </c>
      <c r="C6" s="33" t="s">
        <v>62</v>
      </c>
      <c r="D6" s="34" t="s">
        <v>42</v>
      </c>
      <c r="E6" s="1" t="s">
        <v>43</v>
      </c>
      <c r="F6" s="1" t="s">
        <v>44</v>
      </c>
      <c r="G6" s="34" t="s">
        <v>45</v>
      </c>
      <c r="H6" s="33" t="s">
        <v>46</v>
      </c>
      <c r="I6" s="43"/>
    </row>
    <row r="7" spans="1:9" ht="78.75" customHeight="1">
      <c r="A7" s="69" t="s">
        <v>34</v>
      </c>
      <c r="B7" s="69"/>
      <c r="C7" s="33" t="s">
        <v>63</v>
      </c>
      <c r="D7" s="34" t="s">
        <v>35</v>
      </c>
      <c r="E7" s="34" t="s">
        <v>36</v>
      </c>
      <c r="F7" s="34" t="s">
        <v>37</v>
      </c>
      <c r="G7" s="34" t="s">
        <v>38</v>
      </c>
      <c r="H7" s="34" t="s">
        <v>39</v>
      </c>
      <c r="I7" s="35"/>
    </row>
    <row r="8" spans="1:10" ht="12.75" customHeight="1">
      <c r="A8" s="69" t="s">
        <v>8</v>
      </c>
      <c r="B8" s="69"/>
      <c r="C8" s="74">
        <v>137500</v>
      </c>
      <c r="D8" s="5">
        <v>125</v>
      </c>
      <c r="E8" s="1">
        <v>2</v>
      </c>
      <c r="F8" s="1">
        <f aca="true" t="shared" si="0" ref="F8:F15">D8+E8</f>
        <v>127</v>
      </c>
      <c r="G8" s="74">
        <f>C8/F16</f>
        <v>198.76261239122266</v>
      </c>
      <c r="H8" s="36">
        <f>F8*G8+0.01</f>
        <v>25242.861773685276</v>
      </c>
      <c r="I8" s="36"/>
      <c r="J8" s="36">
        <v>25242.86</v>
      </c>
    </row>
    <row r="9" spans="1:10" ht="12.75" customHeight="1">
      <c r="A9" s="69" t="s">
        <v>9</v>
      </c>
      <c r="B9" s="69"/>
      <c r="C9" s="74"/>
      <c r="D9" s="1">
        <v>70</v>
      </c>
      <c r="E9" s="1">
        <v>2</v>
      </c>
      <c r="F9" s="1">
        <f t="shared" si="0"/>
        <v>72</v>
      </c>
      <c r="G9" s="74"/>
      <c r="H9" s="36">
        <f>F9*G8-0.01</f>
        <v>14310.898092168032</v>
      </c>
      <c r="I9" s="36"/>
      <c r="J9" s="36">
        <v>14310.9</v>
      </c>
    </row>
    <row r="10" spans="1:10" ht="12.75" customHeight="1">
      <c r="A10" s="69" t="s">
        <v>10</v>
      </c>
      <c r="B10" s="69"/>
      <c r="C10" s="74"/>
      <c r="D10" s="1">
        <v>60</v>
      </c>
      <c r="E10" s="1">
        <v>2</v>
      </c>
      <c r="F10" s="1">
        <f t="shared" si="0"/>
        <v>62</v>
      </c>
      <c r="G10" s="74"/>
      <c r="H10" s="36">
        <f>F10*G8</f>
        <v>12323.281968255806</v>
      </c>
      <c r="I10" s="36"/>
      <c r="J10" s="36">
        <v>12323.28</v>
      </c>
    </row>
    <row r="11" spans="1:10" ht="12.75" customHeight="1">
      <c r="A11" s="69" t="s">
        <v>11</v>
      </c>
      <c r="B11" s="69"/>
      <c r="C11" s="74"/>
      <c r="D11" s="1">
        <v>70</v>
      </c>
      <c r="E11" s="1">
        <v>2</v>
      </c>
      <c r="F11" s="1">
        <f t="shared" si="0"/>
        <v>72</v>
      </c>
      <c r="G11" s="74"/>
      <c r="H11" s="36">
        <f>F11*G8-0.01</f>
        <v>14310.898092168032</v>
      </c>
      <c r="I11" s="36"/>
      <c r="J11" s="36">
        <v>14310.9</v>
      </c>
    </row>
    <row r="12" spans="1:10" ht="12.75" customHeight="1">
      <c r="A12" s="69" t="s">
        <v>12</v>
      </c>
      <c r="B12" s="69"/>
      <c r="C12" s="74"/>
      <c r="D12" s="1">
        <v>128</v>
      </c>
      <c r="E12" s="1">
        <v>2</v>
      </c>
      <c r="F12" s="1">
        <f t="shared" si="0"/>
        <v>130</v>
      </c>
      <c r="G12" s="74"/>
      <c r="H12" s="36">
        <f>F12*G8</f>
        <v>25839.139610858947</v>
      </c>
      <c r="I12" s="36"/>
      <c r="J12" s="36">
        <v>25839.14</v>
      </c>
    </row>
    <row r="13" spans="1:10" ht="12.75" customHeight="1">
      <c r="A13" s="69" t="s">
        <v>17</v>
      </c>
      <c r="B13" s="69"/>
      <c r="C13" s="74"/>
      <c r="D13" s="1">
        <v>70</v>
      </c>
      <c r="E13" s="1">
        <v>2</v>
      </c>
      <c r="F13" s="1">
        <f t="shared" si="0"/>
        <v>72</v>
      </c>
      <c r="G13" s="74"/>
      <c r="H13" s="36">
        <f>F13*G8-0.01</f>
        <v>14310.898092168032</v>
      </c>
      <c r="I13" s="36"/>
      <c r="J13" s="36">
        <v>14310.9</v>
      </c>
    </row>
    <row r="14" spans="1:10" ht="12.75" customHeight="1">
      <c r="A14" s="70" t="s">
        <v>21</v>
      </c>
      <c r="B14" s="70"/>
      <c r="C14" s="74"/>
      <c r="D14" s="1">
        <v>80</v>
      </c>
      <c r="E14" s="1">
        <v>2</v>
      </c>
      <c r="F14" s="1">
        <f t="shared" si="0"/>
        <v>82</v>
      </c>
      <c r="G14" s="74"/>
      <c r="H14" s="36">
        <f>F14*G8+0.01</f>
        <v>16298.544216080258</v>
      </c>
      <c r="I14" s="36"/>
      <c r="J14" s="36">
        <v>16298.54</v>
      </c>
    </row>
    <row r="15" spans="1:10" ht="12.75">
      <c r="A15" s="71" t="s">
        <v>41</v>
      </c>
      <c r="B15" s="72"/>
      <c r="C15" s="74"/>
      <c r="D15" s="1">
        <v>71.5</v>
      </c>
      <c r="E15" s="1">
        <v>3.28</v>
      </c>
      <c r="F15" s="1">
        <f t="shared" si="0"/>
        <v>74.78</v>
      </c>
      <c r="G15" s="74"/>
      <c r="H15" s="36">
        <f>F15*G8+0.01</f>
        <v>14863.478154615632</v>
      </c>
      <c r="I15" s="37"/>
      <c r="J15" s="36">
        <v>14863.48</v>
      </c>
    </row>
    <row r="16" spans="1:10" ht="12" customHeight="1">
      <c r="A16" s="69" t="s">
        <v>0</v>
      </c>
      <c r="B16" s="69"/>
      <c r="C16" s="74"/>
      <c r="D16" s="1">
        <f>SUM(D8:D15)</f>
        <v>674.5</v>
      </c>
      <c r="E16" s="1">
        <f>SUM(E8:E15)</f>
        <v>17.28</v>
      </c>
      <c r="F16" s="1">
        <f>SUM(F8:F15)</f>
        <v>691.78</v>
      </c>
      <c r="G16" s="74"/>
      <c r="H16" s="36">
        <f>SUM(H8:H15)</f>
        <v>137500.00000000003</v>
      </c>
      <c r="I16" s="37"/>
      <c r="J16" s="3">
        <f>SUM(J8:J15)</f>
        <v>137500</v>
      </c>
    </row>
    <row r="17" ht="12" customHeight="1"/>
    <row r="19" spans="2:6" ht="12.75">
      <c r="B19" t="s">
        <v>25</v>
      </c>
      <c r="C19" s="24"/>
      <c r="D19" s="24"/>
      <c r="E19" s="24"/>
      <c r="F19" s="24"/>
    </row>
    <row r="20" spans="2:6" ht="18.75">
      <c r="B20" t="s">
        <v>28</v>
      </c>
      <c r="C20" s="3"/>
      <c r="D20" s="3"/>
      <c r="E20" s="9"/>
      <c r="F20" s="3" t="s">
        <v>24</v>
      </c>
    </row>
    <row r="21" spans="5:6" ht="18.75">
      <c r="E21" s="9"/>
      <c r="F21" s="3" t="s">
        <v>26</v>
      </c>
    </row>
  </sheetData>
  <sheetProtection/>
  <mergeCells count="14">
    <mergeCell ref="A15:B15"/>
    <mergeCell ref="A16:B16"/>
    <mergeCell ref="A3:H3"/>
    <mergeCell ref="A4:H5"/>
    <mergeCell ref="A7:B7"/>
    <mergeCell ref="A8:B8"/>
    <mergeCell ref="C8:C16"/>
    <mergeCell ref="G8:G16"/>
    <mergeCell ref="A9:B9"/>
    <mergeCell ref="A10:B10"/>
    <mergeCell ref="A11:B11"/>
    <mergeCell ref="A12:B12"/>
    <mergeCell ref="A13:B13"/>
    <mergeCell ref="A14:B1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9"/>
  <sheetViews>
    <sheetView tabSelected="1" zoomScalePageLayoutView="0" workbookViewId="0" topLeftCell="A13">
      <selection activeCell="D16" sqref="D16:D24"/>
    </sheetView>
  </sheetViews>
  <sheetFormatPr defaultColWidth="9.140625" defaultRowHeight="12.75"/>
  <cols>
    <col min="3" max="3" width="10.28125" style="0" customWidth="1"/>
    <col min="4" max="4" width="13.28125" style="0" customWidth="1"/>
    <col min="5" max="6" width="10.00390625" style="0" customWidth="1"/>
    <col min="7" max="7" width="11.57421875" style="0" customWidth="1"/>
    <col min="8" max="8" width="10.140625" style="0" bestFit="1" customWidth="1"/>
    <col min="10" max="10" width="10.140625" style="0" bestFit="1" customWidth="1"/>
    <col min="11" max="11" width="9.7109375" style="0" bestFit="1" customWidth="1"/>
  </cols>
  <sheetData>
    <row r="2" ht="12.75">
      <c r="B2" t="s">
        <v>1</v>
      </c>
    </row>
    <row r="4" ht="12.75">
      <c r="B4" s="29"/>
    </row>
    <row r="7" spans="2:8" ht="12.75">
      <c r="B7" s="62" t="s">
        <v>2</v>
      </c>
      <c r="C7" s="62"/>
      <c r="D7" s="62"/>
      <c r="E7" s="62"/>
      <c r="F7" s="62"/>
      <c r="G7" s="62"/>
      <c r="H7" s="29" t="s">
        <v>52</v>
      </c>
    </row>
    <row r="8" spans="2:7" ht="12.75" customHeight="1">
      <c r="B8" s="63" t="s">
        <v>64</v>
      </c>
      <c r="C8" s="64"/>
      <c r="D8" s="64"/>
      <c r="E8" s="64"/>
      <c r="F8" s="64"/>
      <c r="G8" s="64"/>
    </row>
    <row r="9" spans="2:7" ht="50.25" customHeight="1">
      <c r="B9" s="64"/>
      <c r="C9" s="64"/>
      <c r="D9" s="64"/>
      <c r="E9" s="64"/>
      <c r="F9" s="64"/>
      <c r="G9" s="64"/>
    </row>
    <row r="10" spans="2:7" ht="12.75">
      <c r="B10" s="31"/>
      <c r="C10" s="31"/>
      <c r="D10" s="31"/>
      <c r="E10" s="31"/>
      <c r="F10" s="31"/>
      <c r="G10" s="31"/>
    </row>
    <row r="11" spans="2:7" ht="12.75">
      <c r="B11" s="31"/>
      <c r="C11" s="31"/>
      <c r="D11" s="31"/>
      <c r="E11" s="31"/>
      <c r="F11" s="31"/>
      <c r="G11" s="31"/>
    </row>
    <row r="12" spans="2:3" ht="12.75">
      <c r="B12" s="25"/>
      <c r="C12" s="25"/>
    </row>
    <row r="13" spans="2:7" ht="48" customHeight="1">
      <c r="B13" s="69" t="s">
        <v>7</v>
      </c>
      <c r="C13" s="69" t="s">
        <v>13</v>
      </c>
      <c r="D13" s="70" t="s">
        <v>65</v>
      </c>
      <c r="E13" s="70" t="s">
        <v>66</v>
      </c>
      <c r="F13" s="70" t="s">
        <v>67</v>
      </c>
      <c r="G13" s="70" t="s">
        <v>68</v>
      </c>
    </row>
    <row r="14" spans="2:7" ht="98.25" customHeight="1">
      <c r="B14" s="69"/>
      <c r="C14" s="69"/>
      <c r="D14" s="69"/>
      <c r="E14" s="69"/>
      <c r="F14" s="69"/>
      <c r="G14" s="69"/>
    </row>
    <row r="15" spans="2:8" ht="34.5" customHeight="1">
      <c r="B15" s="75" t="s">
        <v>34</v>
      </c>
      <c r="C15" s="75"/>
      <c r="D15" s="2" t="s">
        <v>47</v>
      </c>
      <c r="E15" s="2" t="s">
        <v>35</v>
      </c>
      <c r="F15" s="2" t="s">
        <v>36</v>
      </c>
      <c r="G15" s="2" t="s">
        <v>37</v>
      </c>
      <c r="H15" s="40"/>
    </row>
    <row r="16" spans="2:11" ht="12.75" customHeight="1">
      <c r="B16" s="69" t="s">
        <v>8</v>
      </c>
      <c r="C16" s="69"/>
      <c r="D16" s="74">
        <f>E24+F24</f>
        <v>275000</v>
      </c>
      <c r="E16" s="36">
        <f>'criteriul A'!J10</f>
        <v>8742.6</v>
      </c>
      <c r="F16" s="36">
        <f>'cRITERIUL B'!J8</f>
        <v>25242.86</v>
      </c>
      <c r="G16" s="28">
        <f>E16+F16</f>
        <v>33985.46</v>
      </c>
      <c r="H16" s="3"/>
      <c r="J16" s="3"/>
      <c r="K16" s="3"/>
    </row>
    <row r="17" spans="2:11" ht="12.75" customHeight="1">
      <c r="B17" s="69" t="s">
        <v>9</v>
      </c>
      <c r="C17" s="69"/>
      <c r="D17" s="74"/>
      <c r="E17" s="36">
        <f>'criteriul A'!J11</f>
        <v>18068.02</v>
      </c>
      <c r="F17" s="36">
        <f>'cRITERIUL B'!J9</f>
        <v>14310.9</v>
      </c>
      <c r="G17" s="28">
        <f aca="true" t="shared" si="0" ref="G17:G22">E17+F17</f>
        <v>32378.92</v>
      </c>
      <c r="H17" s="3"/>
      <c r="J17" s="3"/>
      <c r="K17" s="3"/>
    </row>
    <row r="18" spans="2:11" ht="12.75" customHeight="1">
      <c r="B18" s="69" t="s">
        <v>10</v>
      </c>
      <c r="C18" s="69"/>
      <c r="D18" s="74"/>
      <c r="E18" s="36">
        <f>'criteriul A'!J12</f>
        <v>16319.5</v>
      </c>
      <c r="F18" s="36">
        <f>'cRITERIUL B'!J10</f>
        <v>12323.28</v>
      </c>
      <c r="G18" s="28">
        <f t="shared" si="0"/>
        <v>28642.78</v>
      </c>
      <c r="H18" s="3"/>
      <c r="J18" s="3"/>
      <c r="K18" s="3"/>
    </row>
    <row r="19" spans="2:11" ht="12.75" customHeight="1">
      <c r="B19" s="69" t="s">
        <v>11</v>
      </c>
      <c r="C19" s="69"/>
      <c r="D19" s="74"/>
      <c r="E19" s="36">
        <f>'criteriul A'!J13</f>
        <v>17834.9</v>
      </c>
      <c r="F19" s="36">
        <f>'cRITERIUL B'!J11</f>
        <v>14310.9</v>
      </c>
      <c r="G19" s="28">
        <f t="shared" si="0"/>
        <v>32145.800000000003</v>
      </c>
      <c r="H19" s="3"/>
      <c r="J19" s="3"/>
      <c r="K19" s="3"/>
    </row>
    <row r="20" spans="2:11" ht="14.25" customHeight="1">
      <c r="B20" s="69" t="s">
        <v>12</v>
      </c>
      <c r="C20" s="69"/>
      <c r="D20" s="74"/>
      <c r="E20" s="36">
        <f>'criteriul A'!J14</f>
        <v>19466.84</v>
      </c>
      <c r="F20" s="36">
        <f>'cRITERIUL B'!J12</f>
        <v>25839.14</v>
      </c>
      <c r="G20" s="28">
        <f t="shared" si="0"/>
        <v>45305.979999999996</v>
      </c>
      <c r="H20" s="3"/>
      <c r="J20" s="3"/>
      <c r="K20" s="3"/>
    </row>
    <row r="21" spans="2:11" ht="27.75" customHeight="1">
      <c r="B21" s="69" t="s">
        <v>40</v>
      </c>
      <c r="C21" s="69"/>
      <c r="D21" s="74"/>
      <c r="E21" s="36">
        <f>'criteriul A'!J15</f>
        <v>22680.62</v>
      </c>
      <c r="F21" s="36">
        <f>'cRITERIUL B'!J13</f>
        <v>14310.9</v>
      </c>
      <c r="G21" s="28">
        <f t="shared" si="0"/>
        <v>36991.52</v>
      </c>
      <c r="H21" s="3"/>
      <c r="J21" s="3"/>
      <c r="K21" s="3"/>
    </row>
    <row r="22" spans="2:11" ht="27.75" customHeight="1">
      <c r="B22" s="70" t="s">
        <v>21</v>
      </c>
      <c r="C22" s="70"/>
      <c r="D22" s="74"/>
      <c r="E22" s="36">
        <f>'criteriul A'!J16</f>
        <v>20399.38</v>
      </c>
      <c r="F22" s="36">
        <f>'cRITERIUL B'!J14</f>
        <v>16298.54</v>
      </c>
      <c r="G22" s="28">
        <f t="shared" si="0"/>
        <v>36697.92</v>
      </c>
      <c r="H22" s="3"/>
      <c r="J22" s="3"/>
      <c r="K22" s="3"/>
    </row>
    <row r="23" spans="2:8" ht="26.25" customHeight="1">
      <c r="B23" s="71" t="s">
        <v>27</v>
      </c>
      <c r="C23" s="72"/>
      <c r="D23" s="74"/>
      <c r="E23" s="36">
        <f>'criteriul A'!J17</f>
        <v>13988.14</v>
      </c>
      <c r="F23" s="36">
        <f>'cRITERIUL B'!J15</f>
        <v>14863.48</v>
      </c>
      <c r="G23" s="28">
        <f>SUM(E23:F23)</f>
        <v>28851.62</v>
      </c>
      <c r="H23" s="3"/>
    </row>
    <row r="24" spans="2:7" ht="12.75">
      <c r="B24" s="69" t="s">
        <v>0</v>
      </c>
      <c r="C24" s="69"/>
      <c r="D24" s="74"/>
      <c r="E24" s="36">
        <f>SUM(E16:E23)</f>
        <v>137500</v>
      </c>
      <c r="F24" s="36">
        <f>SUM(F16:F23)</f>
        <v>137500</v>
      </c>
      <c r="G24" s="36">
        <f>SUM(G16:G23)</f>
        <v>275000</v>
      </c>
    </row>
    <row r="27" spans="2:6" ht="12.75">
      <c r="B27" t="s">
        <v>25</v>
      </c>
      <c r="C27" s="24"/>
      <c r="D27" s="24"/>
      <c r="E27" s="24"/>
      <c r="F27" s="24"/>
    </row>
    <row r="28" spans="2:6" ht="18.75">
      <c r="B28" t="s">
        <v>28</v>
      </c>
      <c r="C28" s="3"/>
      <c r="D28" s="3"/>
      <c r="E28" s="9"/>
      <c r="F28" s="3" t="s">
        <v>24</v>
      </c>
    </row>
    <row r="29" spans="5:6" ht="18.75">
      <c r="E29" s="9"/>
      <c r="F29" s="3" t="s">
        <v>26</v>
      </c>
    </row>
  </sheetData>
  <sheetProtection/>
  <mergeCells count="19">
    <mergeCell ref="B22:C22"/>
    <mergeCell ref="B7:G7"/>
    <mergeCell ref="B8:G9"/>
    <mergeCell ref="B13:B14"/>
    <mergeCell ref="C13:C14"/>
    <mergeCell ref="D13:D14"/>
    <mergeCell ref="E13:E14"/>
    <mergeCell ref="F13:F14"/>
    <mergeCell ref="G13:G14"/>
    <mergeCell ref="B23:C23"/>
    <mergeCell ref="B24:C24"/>
    <mergeCell ref="B15:C15"/>
    <mergeCell ref="B16:C16"/>
    <mergeCell ref="D16:D24"/>
    <mergeCell ref="B17:C17"/>
    <mergeCell ref="B18:C18"/>
    <mergeCell ref="B19:C19"/>
    <mergeCell ref="B20:C20"/>
    <mergeCell ref="B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ingrijiri_ot</dc:creator>
  <cp:keywords/>
  <dc:description/>
  <cp:lastModifiedBy>eduard</cp:lastModifiedBy>
  <cp:lastPrinted>2021-04-01T12:42:25Z</cp:lastPrinted>
  <dcterms:created xsi:type="dcterms:W3CDTF">2010-10-28T05:43:04Z</dcterms:created>
  <dcterms:modified xsi:type="dcterms:W3CDTF">2021-04-01T12:42:28Z</dcterms:modified>
  <cp:category/>
  <cp:version/>
  <cp:contentType/>
  <cp:contentStatus/>
</cp:coreProperties>
</file>