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05" windowWidth="14805" windowHeight="6210"/>
  </bookViews>
  <sheets>
    <sheet name="repartizare luni" sheetId="16" r:id="rId1"/>
    <sheet name="centralizator " sheetId="17" r:id="rId2"/>
    <sheet name="Sheet3" sheetId="18" r:id="rId3"/>
  </sheets>
  <calcPr calcId="145621"/>
</workbook>
</file>

<file path=xl/calcChain.xml><?xml version="1.0" encoding="utf-8"?>
<calcChain xmlns="http://schemas.openxmlformats.org/spreadsheetml/2006/main">
  <c r="I50" i="16" l="1"/>
  <c r="I51" i="16"/>
  <c r="I52" i="16"/>
  <c r="I53" i="16"/>
  <c r="I54" i="16"/>
  <c r="I49" i="16"/>
  <c r="I41" i="16"/>
  <c r="I42" i="16"/>
  <c r="I43" i="16"/>
  <c r="I44" i="16"/>
  <c r="I40" i="16"/>
  <c r="I32" i="16"/>
  <c r="I33" i="16"/>
  <c r="I34" i="16"/>
  <c r="I35" i="16"/>
  <c r="I31" i="16"/>
  <c r="I25" i="16"/>
  <c r="I26" i="16"/>
  <c r="I27" i="16"/>
  <c r="I24" i="16"/>
  <c r="I17" i="16"/>
  <c r="I18" i="16"/>
  <c r="I19" i="16"/>
  <c r="I20" i="16"/>
  <c r="I16" i="16"/>
  <c r="I10" i="16"/>
  <c r="I11" i="16"/>
  <c r="I12" i="16"/>
  <c r="I9" i="16"/>
  <c r="M32" i="16" l="1"/>
  <c r="M33" i="16"/>
  <c r="M34" i="16"/>
  <c r="M35" i="16"/>
  <c r="M31" i="16"/>
  <c r="M25" i="16"/>
  <c r="M26" i="16"/>
  <c r="M27" i="16"/>
  <c r="M24" i="16"/>
  <c r="M17" i="16"/>
  <c r="M18" i="16"/>
  <c r="M19" i="16"/>
  <c r="M20" i="16"/>
  <c r="M16" i="16"/>
  <c r="M10" i="16"/>
  <c r="M11" i="16"/>
  <c r="M12" i="16"/>
  <c r="M9" i="16"/>
  <c r="AG40" i="16"/>
  <c r="AG31" i="16"/>
  <c r="AC41" i="16" l="1"/>
  <c r="AO26" i="16" l="1"/>
  <c r="AO35" i="16"/>
  <c r="AO20" i="16" l="1"/>
  <c r="AO19" i="16" l="1"/>
  <c r="AO18" i="16"/>
  <c r="AH17" i="16"/>
  <c r="AO17" i="16"/>
  <c r="AO16" i="16"/>
  <c r="AO12" i="16"/>
  <c r="AO11" i="16" l="1"/>
  <c r="AO9" i="16" l="1"/>
  <c r="AO10" i="16"/>
  <c r="AN55" i="16" l="1"/>
  <c r="AG44" i="16" l="1"/>
  <c r="AG54" i="16" s="1"/>
  <c r="X35" i="16"/>
  <c r="AH31" i="16"/>
  <c r="AF24" i="16"/>
  <c r="AO24" i="16" s="1"/>
  <c r="F29" i="17"/>
  <c r="E29" i="17"/>
  <c r="G28" i="17"/>
  <c r="G27" i="17"/>
  <c r="G29" i="17" s="1"/>
  <c r="H26" i="17" s="1"/>
  <c r="G26" i="17"/>
  <c r="F25" i="17"/>
  <c r="E25" i="17"/>
  <c r="B25" i="17"/>
  <c r="B30" i="17" s="1"/>
  <c r="F24" i="17"/>
  <c r="E24" i="17"/>
  <c r="G23" i="17"/>
  <c r="G22" i="17"/>
  <c r="G24" i="17" s="1"/>
  <c r="G21" i="17"/>
  <c r="F19" i="17"/>
  <c r="E19" i="17"/>
  <c r="G18" i="17"/>
  <c r="G17" i="17"/>
  <c r="G16" i="17"/>
  <c r="F15" i="17"/>
  <c r="E15" i="17"/>
  <c r="E20" i="17" s="1"/>
  <c r="G14" i="17"/>
  <c r="G13" i="17"/>
  <c r="G12" i="17"/>
  <c r="G15" i="17" s="1"/>
  <c r="D12" i="17"/>
  <c r="D20" i="17" s="1"/>
  <c r="D25" i="17" s="1"/>
  <c r="D30" i="17" s="1"/>
  <c r="L55" i="16"/>
  <c r="K55" i="16"/>
  <c r="J55" i="16"/>
  <c r="I55" i="16"/>
  <c r="H55" i="16"/>
  <c r="G55" i="16"/>
  <c r="B55" i="16"/>
  <c r="AF54" i="16"/>
  <c r="R54" i="16"/>
  <c r="N54" i="16"/>
  <c r="F54" i="16"/>
  <c r="E54" i="16" s="1"/>
  <c r="AG53" i="16"/>
  <c r="AF53" i="16"/>
  <c r="AD53" i="16"/>
  <c r="AC53" i="16"/>
  <c r="AA53" i="16"/>
  <c r="Z53" i="16"/>
  <c r="U53" i="16"/>
  <c r="T53" i="16"/>
  <c r="R53" i="16"/>
  <c r="Q53" i="16"/>
  <c r="P53" i="16"/>
  <c r="F53" i="16"/>
  <c r="E53" i="16" s="1"/>
  <c r="R52" i="16"/>
  <c r="F52" i="16"/>
  <c r="E52" i="16" s="1"/>
  <c r="R51" i="16"/>
  <c r="F51" i="16"/>
  <c r="E51" i="16" s="1"/>
  <c r="R50" i="16"/>
  <c r="F50" i="16"/>
  <c r="E50" i="16" s="1"/>
  <c r="Z49" i="16"/>
  <c r="F49" i="16"/>
  <c r="E49" i="16" s="1"/>
  <c r="S45" i="16"/>
  <c r="L45" i="16"/>
  <c r="K45" i="16"/>
  <c r="J45" i="16"/>
  <c r="I45" i="16"/>
  <c r="H45" i="16"/>
  <c r="G45" i="16"/>
  <c r="F45" i="16"/>
  <c r="B45" i="16"/>
  <c r="AH44" i="16"/>
  <c r="AD44" i="16"/>
  <c r="AD54" i="16" s="1"/>
  <c r="AE54" i="16" s="1"/>
  <c r="AC44" i="16"/>
  <c r="AC54" i="16" s="1"/>
  <c r="AA44" i="16"/>
  <c r="AA54" i="16" s="1"/>
  <c r="Z44" i="16"/>
  <c r="Z54" i="16" s="1"/>
  <c r="W54" i="16" s="1"/>
  <c r="U44" i="16"/>
  <c r="U54" i="16" s="1"/>
  <c r="T44" i="16"/>
  <c r="Q44" i="16"/>
  <c r="Q54" i="16" s="1"/>
  <c r="P44" i="16"/>
  <c r="N44" i="16"/>
  <c r="E44" i="16"/>
  <c r="AG43" i="16"/>
  <c r="AG52" i="16" s="1"/>
  <c r="AF43" i="16"/>
  <c r="AF52" i="16" s="1"/>
  <c r="AC43" i="16"/>
  <c r="AA43" i="16"/>
  <c r="AA52" i="16" s="1"/>
  <c r="Z43" i="16"/>
  <c r="Z52" i="16" s="1"/>
  <c r="U43" i="16"/>
  <c r="N43" i="16" s="1"/>
  <c r="T43" i="16"/>
  <c r="T52" i="16" s="1"/>
  <c r="Q43" i="16"/>
  <c r="Q52" i="16" s="1"/>
  <c r="P43" i="16"/>
  <c r="E43" i="16"/>
  <c r="AG42" i="16"/>
  <c r="AG51" i="16" s="1"/>
  <c r="AF42" i="16"/>
  <c r="AC42" i="16"/>
  <c r="AC51" i="16" s="1"/>
  <c r="AA42" i="16"/>
  <c r="Z42" i="16"/>
  <c r="Z51" i="16" s="1"/>
  <c r="U42" i="16"/>
  <c r="U51" i="16" s="1"/>
  <c r="N51" i="16" s="1"/>
  <c r="T42" i="16"/>
  <c r="Q42" i="16"/>
  <c r="Q51" i="16" s="1"/>
  <c r="P42" i="16"/>
  <c r="N42" i="16"/>
  <c r="E42" i="16"/>
  <c r="AG41" i="16"/>
  <c r="AG50" i="16" s="1"/>
  <c r="AF41" i="16"/>
  <c r="AF50" i="16" s="1"/>
  <c r="AA41" i="16"/>
  <c r="AA50" i="16" s="1"/>
  <c r="Z41" i="16"/>
  <c r="U41" i="16"/>
  <c r="T41" i="16"/>
  <c r="T50" i="16" s="1"/>
  <c r="Q41" i="16"/>
  <c r="Q50" i="16" s="1"/>
  <c r="P41" i="16"/>
  <c r="E41" i="16"/>
  <c r="AF40" i="16"/>
  <c r="AC40" i="16"/>
  <c r="AC49" i="16" s="1"/>
  <c r="AA40" i="16"/>
  <c r="AB40" i="16" s="1"/>
  <c r="U40" i="16"/>
  <c r="U49" i="16" s="1"/>
  <c r="T40" i="16"/>
  <c r="T49" i="16" s="1"/>
  <c r="R40" i="16"/>
  <c r="Q40" i="16"/>
  <c r="Q49" i="16" s="1"/>
  <c r="P40" i="16"/>
  <c r="E40" i="16"/>
  <c r="AG36" i="16"/>
  <c r="AF36" i="16"/>
  <c r="AD36" i="16"/>
  <c r="AC36" i="16"/>
  <c r="AA36" i="16"/>
  <c r="Z36" i="16"/>
  <c r="U36" i="16"/>
  <c r="T36" i="16"/>
  <c r="S36" i="16"/>
  <c r="R36" i="16"/>
  <c r="Q36" i="16"/>
  <c r="P36" i="16"/>
  <c r="M36" i="16"/>
  <c r="L36" i="16"/>
  <c r="K36" i="16"/>
  <c r="J36" i="16"/>
  <c r="I36" i="16"/>
  <c r="H36" i="16"/>
  <c r="G36" i="16"/>
  <c r="F36" i="16"/>
  <c r="B36" i="16"/>
  <c r="AE35" i="16"/>
  <c r="AB35" i="16"/>
  <c r="W35" i="16"/>
  <c r="V35" i="16"/>
  <c r="N35" i="16"/>
  <c r="O35" i="16" s="1"/>
  <c r="E35" i="16"/>
  <c r="C35" i="16"/>
  <c r="D35" i="16" s="1"/>
  <c r="AH34" i="16"/>
  <c r="AE34" i="16"/>
  <c r="AB34" i="16"/>
  <c r="X34" i="16"/>
  <c r="W34" i="16"/>
  <c r="V34" i="16"/>
  <c r="N34" i="16"/>
  <c r="O34" i="16" s="1"/>
  <c r="E34" i="16"/>
  <c r="C34" i="16"/>
  <c r="D34" i="16" s="1"/>
  <c r="AH33" i="16"/>
  <c r="AE33" i="16"/>
  <c r="AB33" i="16"/>
  <c r="X33" i="16"/>
  <c r="W33" i="16"/>
  <c r="V33" i="16"/>
  <c r="N33" i="16"/>
  <c r="O33" i="16" s="1"/>
  <c r="E33" i="16"/>
  <c r="C33" i="16"/>
  <c r="D33" i="16" s="1"/>
  <c r="AH32" i="16"/>
  <c r="AE32" i="16"/>
  <c r="AB32" i="16"/>
  <c r="X32" i="16"/>
  <c r="W32" i="16"/>
  <c r="V32" i="16"/>
  <c r="N32" i="16"/>
  <c r="O32" i="16" s="1"/>
  <c r="E32" i="16"/>
  <c r="C32" i="16"/>
  <c r="D32" i="16" s="1"/>
  <c r="AE31" i="16"/>
  <c r="AB31" i="16"/>
  <c r="AB36" i="16" s="1"/>
  <c r="X31" i="16"/>
  <c r="W31" i="16"/>
  <c r="V31" i="16"/>
  <c r="N31" i="16"/>
  <c r="N36" i="16" s="1"/>
  <c r="E31" i="16"/>
  <c r="AG28" i="16"/>
  <c r="AC28" i="16"/>
  <c r="AA28" i="16"/>
  <c r="Z28" i="16"/>
  <c r="U28" i="16"/>
  <c r="T28" i="16"/>
  <c r="S28" i="16"/>
  <c r="R28" i="16"/>
  <c r="Q28" i="16"/>
  <c r="P28" i="16"/>
  <c r="M28" i="16"/>
  <c r="L28" i="16"/>
  <c r="K28" i="16"/>
  <c r="J28" i="16"/>
  <c r="I28" i="16"/>
  <c r="H28" i="16"/>
  <c r="G28" i="16"/>
  <c r="F28" i="16"/>
  <c r="B28" i="16"/>
  <c r="AH27" i="16"/>
  <c r="AB27" i="16"/>
  <c r="W27" i="16"/>
  <c r="V27" i="16"/>
  <c r="O27" i="16"/>
  <c r="N27" i="16"/>
  <c r="E27" i="16"/>
  <c r="AH26" i="16"/>
  <c r="AB26" i="16"/>
  <c r="W26" i="16"/>
  <c r="V26" i="16"/>
  <c r="O26" i="16"/>
  <c r="N26" i="16"/>
  <c r="E26" i="16"/>
  <c r="AH25" i="16"/>
  <c r="AB25" i="16"/>
  <c r="W25" i="16"/>
  <c r="V25" i="16"/>
  <c r="N25" i="16"/>
  <c r="E25" i="16"/>
  <c r="AB24" i="16"/>
  <c r="W24" i="16"/>
  <c r="V24" i="16"/>
  <c r="N24" i="16"/>
  <c r="O24" i="16" s="1"/>
  <c r="E24" i="16"/>
  <c r="AG21" i="16"/>
  <c r="AF21" i="16"/>
  <c r="AD21" i="16"/>
  <c r="AC21" i="16"/>
  <c r="AA21" i="16"/>
  <c r="Z21" i="16"/>
  <c r="U21" i="16"/>
  <c r="T21" i="16"/>
  <c r="S21" i="16"/>
  <c r="R21" i="16"/>
  <c r="Q21" i="16"/>
  <c r="P21" i="16"/>
  <c r="M21" i="16"/>
  <c r="L21" i="16"/>
  <c r="K21" i="16"/>
  <c r="J21" i="16"/>
  <c r="I21" i="16"/>
  <c r="H21" i="16"/>
  <c r="G21" i="16"/>
  <c r="F21" i="16"/>
  <c r="B21" i="16"/>
  <c r="AH20" i="16"/>
  <c r="AE20" i="16"/>
  <c r="AB20" i="16"/>
  <c r="X20" i="16"/>
  <c r="W20" i="16"/>
  <c r="V20" i="16"/>
  <c r="N20" i="16"/>
  <c r="O20" i="16" s="1"/>
  <c r="E20" i="16"/>
  <c r="C20" i="16"/>
  <c r="C53" i="16" s="1"/>
  <c r="AH19" i="16"/>
  <c r="AE19" i="16"/>
  <c r="AB19" i="16"/>
  <c r="X19" i="16"/>
  <c r="W19" i="16"/>
  <c r="V19" i="16"/>
  <c r="N19" i="16"/>
  <c r="O19" i="16" s="1"/>
  <c r="E19" i="16"/>
  <c r="C19" i="16"/>
  <c r="D19" i="16" s="1"/>
  <c r="AH18" i="16"/>
  <c r="AE18" i="16"/>
  <c r="AB18" i="16"/>
  <c r="X18" i="16"/>
  <c r="W18" i="16"/>
  <c r="V18" i="16"/>
  <c r="N18" i="16"/>
  <c r="O18" i="16" s="1"/>
  <c r="E18" i="16"/>
  <c r="C18" i="16"/>
  <c r="D18" i="16" s="1"/>
  <c r="AE17" i="16"/>
  <c r="AB17" i="16"/>
  <c r="X17" i="16"/>
  <c r="W17" i="16"/>
  <c r="V17" i="16"/>
  <c r="N17" i="16"/>
  <c r="O17" i="16" s="1"/>
  <c r="E17" i="16"/>
  <c r="C17" i="16"/>
  <c r="D17" i="16" s="1"/>
  <c r="AH16" i="16"/>
  <c r="AE16" i="16"/>
  <c r="AB16" i="16"/>
  <c r="X16" i="16"/>
  <c r="W16" i="16"/>
  <c r="V16" i="16"/>
  <c r="N16" i="16"/>
  <c r="E16" i="16"/>
  <c r="C16" i="16"/>
  <c r="AG13" i="16"/>
  <c r="AF13" i="16"/>
  <c r="AD13" i="16"/>
  <c r="AC13" i="16"/>
  <c r="AA13" i="16"/>
  <c r="Z13" i="16"/>
  <c r="U13" i="16"/>
  <c r="T13" i="16"/>
  <c r="S13" i="16"/>
  <c r="R13" i="16"/>
  <c r="Q13" i="16"/>
  <c r="P13" i="16"/>
  <c r="M13" i="16"/>
  <c r="L13" i="16"/>
  <c r="K13" i="16"/>
  <c r="J13" i="16"/>
  <c r="I13" i="16"/>
  <c r="H13" i="16"/>
  <c r="G13" i="16"/>
  <c r="F13" i="16"/>
  <c r="B13" i="16"/>
  <c r="AH12" i="16"/>
  <c r="AE12" i="16"/>
  <c r="AB12" i="16"/>
  <c r="X12" i="16"/>
  <c r="W12" i="16"/>
  <c r="V12" i="16"/>
  <c r="O12" i="16"/>
  <c r="N12" i="16"/>
  <c r="E12" i="16"/>
  <c r="C12" i="16"/>
  <c r="AH11" i="16"/>
  <c r="AE11" i="16"/>
  <c r="AB11" i="16"/>
  <c r="X11" i="16"/>
  <c r="W11" i="16"/>
  <c r="V11" i="16"/>
  <c r="N11" i="16"/>
  <c r="O11" i="16" s="1"/>
  <c r="E11" i="16"/>
  <c r="C11" i="16"/>
  <c r="AH10" i="16"/>
  <c r="AE10" i="16"/>
  <c r="AB10" i="16"/>
  <c r="X10" i="16"/>
  <c r="W10" i="16"/>
  <c r="V10" i="16"/>
  <c r="N10" i="16"/>
  <c r="O10" i="16" s="1"/>
  <c r="E10" i="16"/>
  <c r="C10" i="16"/>
  <c r="AH9" i="16"/>
  <c r="AE9" i="16"/>
  <c r="AB9" i="16"/>
  <c r="X9" i="16"/>
  <c r="W9" i="16"/>
  <c r="V9" i="16"/>
  <c r="V13" i="16" s="1"/>
  <c r="N9" i="16"/>
  <c r="O9" i="16" s="1"/>
  <c r="E9" i="16"/>
  <c r="C9" i="16"/>
  <c r="D9" i="16" s="1"/>
  <c r="P54" i="16" l="1"/>
  <c r="M44" i="16"/>
  <c r="AB28" i="16"/>
  <c r="E28" i="16"/>
  <c r="W42" i="16"/>
  <c r="P52" i="16"/>
  <c r="M52" i="16" s="1"/>
  <c r="M43" i="16"/>
  <c r="O43" i="16" s="1"/>
  <c r="M53" i="16"/>
  <c r="AF28" i="16"/>
  <c r="P50" i="16"/>
  <c r="M50" i="16" s="1"/>
  <c r="M41" i="16"/>
  <c r="V41" i="16"/>
  <c r="V44" i="16"/>
  <c r="AB53" i="16"/>
  <c r="P49" i="16"/>
  <c r="M49" i="16" s="1"/>
  <c r="M40" i="16"/>
  <c r="E21" i="16"/>
  <c r="V36" i="16"/>
  <c r="P51" i="16"/>
  <c r="M51" i="16" s="1"/>
  <c r="O51" i="16" s="1"/>
  <c r="M42" i="16"/>
  <c r="O42" i="16" s="1"/>
  <c r="AH24" i="16"/>
  <c r="E36" i="16"/>
  <c r="O44" i="16"/>
  <c r="D16" i="16"/>
  <c r="AE21" i="16"/>
  <c r="Y10" i="16"/>
  <c r="Y11" i="16"/>
  <c r="Y33" i="16"/>
  <c r="W36" i="16"/>
  <c r="F55" i="16"/>
  <c r="AH13" i="16"/>
  <c r="E13" i="16"/>
  <c r="AB21" i="16"/>
  <c r="V40" i="16"/>
  <c r="Y9" i="16"/>
  <c r="Y12" i="16"/>
  <c r="V21" i="16"/>
  <c r="V28" i="16"/>
  <c r="O31" i="16"/>
  <c r="O36" i="16" s="1"/>
  <c r="AB44" i="16"/>
  <c r="V53" i="16"/>
  <c r="N28" i="16"/>
  <c r="E55" i="16"/>
  <c r="O25" i="16"/>
  <c r="O28" i="16" s="1"/>
  <c r="Y32" i="16"/>
  <c r="Q55" i="16"/>
  <c r="O13" i="16"/>
  <c r="AB13" i="16"/>
  <c r="W28" i="16"/>
  <c r="E45" i="16"/>
  <c r="W44" i="16"/>
  <c r="N53" i="16"/>
  <c r="O53" i="16" s="1"/>
  <c r="AH54" i="16"/>
  <c r="AO54" i="16" s="1"/>
  <c r="AG45" i="16"/>
  <c r="Y34" i="16"/>
  <c r="AH41" i="16"/>
  <c r="C31" i="16"/>
  <c r="D31" i="16" s="1"/>
  <c r="D36" i="16" s="1"/>
  <c r="Y35" i="16"/>
  <c r="AH35" i="16"/>
  <c r="AH36" i="16" s="1"/>
  <c r="AH50" i="16"/>
  <c r="AO50" i="16" s="1"/>
  <c r="AH28" i="16"/>
  <c r="X53" i="16"/>
  <c r="Y17" i="16"/>
  <c r="Y19" i="16"/>
  <c r="C21" i="16"/>
  <c r="Y16" i="16"/>
  <c r="Y18" i="16"/>
  <c r="D20" i="16"/>
  <c r="D53" i="16" s="1"/>
  <c r="Y20" i="16"/>
  <c r="H21" i="17"/>
  <c r="F30" i="17"/>
  <c r="E30" i="17"/>
  <c r="C44" i="16"/>
  <c r="D44" i="16" s="1"/>
  <c r="D54" i="16" s="1"/>
  <c r="AE44" i="16"/>
  <c r="X54" i="16"/>
  <c r="Y54" i="16" s="1"/>
  <c r="AE36" i="16"/>
  <c r="X21" i="16"/>
  <c r="D11" i="16"/>
  <c r="D10" i="16"/>
  <c r="AG49" i="16"/>
  <c r="AG55" i="16" s="1"/>
  <c r="AH40" i="16"/>
  <c r="F20" i="17"/>
  <c r="G20" i="17" s="1"/>
  <c r="H12" i="17" s="1"/>
  <c r="G19" i="17"/>
  <c r="G30" i="17" s="1"/>
  <c r="G25" i="17"/>
  <c r="AH52" i="16"/>
  <c r="AO52" i="16" s="1"/>
  <c r="N21" i="16"/>
  <c r="O16" i="16"/>
  <c r="O21" i="16" s="1"/>
  <c r="AH21" i="16"/>
  <c r="W21" i="16"/>
  <c r="Y31" i="16"/>
  <c r="R49" i="16"/>
  <c r="S49" i="16" s="1"/>
  <c r="S55" i="16" s="1"/>
  <c r="R45" i="16"/>
  <c r="W40" i="16"/>
  <c r="AC50" i="16"/>
  <c r="P45" i="16"/>
  <c r="U45" i="16"/>
  <c r="AC45" i="16"/>
  <c r="V49" i="16"/>
  <c r="AB52" i="16"/>
  <c r="W52" i="16"/>
  <c r="W13" i="16"/>
  <c r="AE13" i="16"/>
  <c r="N13" i="16"/>
  <c r="X13" i="16"/>
  <c r="N40" i="16"/>
  <c r="AA49" i="16"/>
  <c r="AA45" i="16"/>
  <c r="V42" i="16"/>
  <c r="T51" i="16"/>
  <c r="V51" i="16" s="1"/>
  <c r="V43" i="16"/>
  <c r="AH43" i="16"/>
  <c r="X44" i="16"/>
  <c r="Y44" i="16" s="1"/>
  <c r="Q45" i="16"/>
  <c r="AF45" i="16"/>
  <c r="AA51" i="16"/>
  <c r="U52" i="16"/>
  <c r="AC52" i="16"/>
  <c r="AH53" i="16"/>
  <c r="AO53" i="16" s="1"/>
  <c r="T54" i="16"/>
  <c r="V54" i="16" s="1"/>
  <c r="AB54" i="16"/>
  <c r="Z50" i="16"/>
  <c r="AB41" i="16"/>
  <c r="Z45" i="16"/>
  <c r="W41" i="16"/>
  <c r="C13" i="16"/>
  <c r="D12" i="16"/>
  <c r="X36" i="16"/>
  <c r="N41" i="16"/>
  <c r="O41" i="16" s="1"/>
  <c r="U50" i="16"/>
  <c r="V50" i="16" s="1"/>
  <c r="AB42" i="16"/>
  <c r="AH42" i="16"/>
  <c r="AF51" i="16"/>
  <c r="AH51" i="16" s="1"/>
  <c r="AO51" i="16" s="1"/>
  <c r="AB43" i="16"/>
  <c r="W43" i="16"/>
  <c r="T45" i="16"/>
  <c r="P55" i="16"/>
  <c r="AF49" i="16"/>
  <c r="AE53" i="16"/>
  <c r="W53" i="16"/>
  <c r="M45" i="16" l="1"/>
  <c r="M54" i="16"/>
  <c r="O54" i="16" s="1"/>
  <c r="D21" i="16"/>
  <c r="M55" i="16"/>
  <c r="Y13" i="16"/>
  <c r="Y53" i="16"/>
  <c r="C36" i="16"/>
  <c r="W51" i="16"/>
  <c r="AB45" i="16"/>
  <c r="V45" i="16"/>
  <c r="Y36" i="16"/>
  <c r="AH45" i="16"/>
  <c r="Y21" i="16"/>
  <c r="H25" i="17"/>
  <c r="H30" i="17" s="1"/>
  <c r="C54" i="16"/>
  <c r="N52" i="16"/>
  <c r="O52" i="16" s="1"/>
  <c r="V52" i="16"/>
  <c r="V55" i="16" s="1"/>
  <c r="AF55" i="16"/>
  <c r="AF57" i="16" s="1"/>
  <c r="AH49" i="16"/>
  <c r="W49" i="16"/>
  <c r="AA55" i="16"/>
  <c r="AB49" i="16"/>
  <c r="Z55" i="16"/>
  <c r="W50" i="16"/>
  <c r="AB50" i="16"/>
  <c r="N45" i="16"/>
  <c r="O40" i="16"/>
  <c r="O45" i="16" s="1"/>
  <c r="T55" i="16"/>
  <c r="N49" i="16"/>
  <c r="R55" i="16"/>
  <c r="AC55" i="16"/>
  <c r="AC57" i="16" s="1"/>
  <c r="U55" i="16"/>
  <c r="N50" i="16"/>
  <c r="O50" i="16" s="1"/>
  <c r="D13" i="16"/>
  <c r="AB51" i="16"/>
  <c r="W45" i="16"/>
  <c r="AH55" i="16" l="1"/>
  <c r="AO49" i="16"/>
  <c r="AO55" i="16" s="1"/>
  <c r="AB55" i="16"/>
  <c r="O49" i="16"/>
  <c r="O55" i="16" s="1"/>
  <c r="N55" i="16"/>
  <c r="W55" i="16"/>
  <c r="AE27" i="16" l="1"/>
  <c r="AE26" i="16"/>
  <c r="AE24" i="16"/>
  <c r="AD28" i="16"/>
  <c r="C25" i="16"/>
  <c r="D25" i="16" s="1"/>
  <c r="AE25" i="16"/>
  <c r="C24" i="16"/>
  <c r="D24" i="16" s="1"/>
  <c r="C26" i="16"/>
  <c r="D26" i="16" s="1"/>
  <c r="AD43" i="16"/>
  <c r="AE43" i="16" s="1"/>
  <c r="X27" i="16"/>
  <c r="Y27" i="16" s="1"/>
  <c r="C27" i="16"/>
  <c r="D27" i="16" s="1"/>
  <c r="X25" i="16"/>
  <c r="Y25" i="16" s="1"/>
  <c r="AD41" i="16"/>
  <c r="X41" i="16" s="1"/>
  <c r="Y41" i="16" s="1"/>
  <c r="X26" i="16"/>
  <c r="Y26" i="16" s="1"/>
  <c r="AD42" i="16"/>
  <c r="X42" i="16" s="1"/>
  <c r="Y42" i="16" s="1"/>
  <c r="X24" i="16"/>
  <c r="AD40" i="16"/>
  <c r="C40" i="16" s="1"/>
  <c r="D40" i="16" l="1"/>
  <c r="C49" i="16"/>
  <c r="AD49" i="16"/>
  <c r="AE49" i="16" s="1"/>
  <c r="AE28" i="16"/>
  <c r="X28" i="16"/>
  <c r="AE40" i="16"/>
  <c r="D28" i="16"/>
  <c r="AE41" i="16"/>
  <c r="AD51" i="16"/>
  <c r="X51" i="16" s="1"/>
  <c r="Y51" i="16" s="1"/>
  <c r="AE42" i="16"/>
  <c r="C42" i="16"/>
  <c r="C41" i="16"/>
  <c r="X40" i="16"/>
  <c r="Y40" i="16" s="1"/>
  <c r="AD50" i="16"/>
  <c r="X43" i="16"/>
  <c r="Y43" i="16" s="1"/>
  <c r="C43" i="16"/>
  <c r="AD45" i="16"/>
  <c r="C28" i="16"/>
  <c r="AD52" i="16"/>
  <c r="Y24" i="16"/>
  <c r="Y28" i="16" s="1"/>
  <c r="X49" i="16" l="1"/>
  <c r="Y49" i="16" s="1"/>
  <c r="Y45" i="16"/>
  <c r="AE51" i="16"/>
  <c r="C45" i="16"/>
  <c r="AE45" i="16"/>
  <c r="X50" i="16"/>
  <c r="Y50" i="16" s="1"/>
  <c r="AE50" i="16"/>
  <c r="AD55" i="16"/>
  <c r="C50" i="16"/>
  <c r="D41" i="16"/>
  <c r="D50" i="16" s="1"/>
  <c r="C51" i="16"/>
  <c r="D42" i="16"/>
  <c r="D51" i="16" s="1"/>
  <c r="X45" i="16"/>
  <c r="X52" i="16"/>
  <c r="Y52" i="16" s="1"/>
  <c r="AE52" i="16"/>
  <c r="AE55" i="16" s="1"/>
  <c r="D43" i="16"/>
  <c r="D52" i="16" s="1"/>
  <c r="C52" i="16"/>
  <c r="D49" i="16"/>
  <c r="C55" i="16" l="1"/>
  <c r="D55" i="16"/>
  <c r="Y55" i="16"/>
  <c r="X55" i="16"/>
  <c r="D45" i="16"/>
  <c r="AM50" i="16" l="1"/>
  <c r="AM54" i="16"/>
  <c r="AM49" i="16"/>
  <c r="AM51" i="16"/>
  <c r="AM55" i="16"/>
  <c r="AM52" i="16"/>
  <c r="AM53" i="16"/>
</calcChain>
</file>

<file path=xl/sharedStrings.xml><?xml version="1.0" encoding="utf-8"?>
<sst xmlns="http://schemas.openxmlformats.org/spreadsheetml/2006/main" count="314" uniqueCount="93">
  <si>
    <t>CASA DE ASIGURĂRI DE SĂNĂTATE OLT</t>
  </si>
  <si>
    <t>Unitatea Sanitară,                         DRG(ACUȚI)</t>
  </si>
  <si>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</si>
  <si>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</si>
  <si>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</si>
  <si>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</si>
  <si>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</si>
  <si>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</si>
  <si>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</si>
  <si>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</si>
  <si>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</si>
  <si>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</si>
  <si>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Phoenix</t>
  </si>
  <si>
    <t>SPITALIZARE DE ZI  - TOTAL</t>
  </si>
  <si>
    <t>TOTAL SERVICII</t>
  </si>
  <si>
    <t>Valoare contract martie 2016</t>
  </si>
  <si>
    <t>Valoare contract aprilie 2016</t>
  </si>
  <si>
    <t xml:space="preserve">Valoare contract ianuarie 2016 </t>
  </si>
  <si>
    <t xml:space="preserve">Valoare contract februarie 2016 </t>
  </si>
  <si>
    <t>Valoare contract iulie 2016 modificat</t>
  </si>
  <si>
    <t>Valoare contract  august 2016 modificat</t>
  </si>
  <si>
    <t>18=16+17</t>
  </si>
  <si>
    <t xml:space="preserve">Valoare contract mai 2016 </t>
  </si>
  <si>
    <t xml:space="preserve">Valoare contract iunie 2016 </t>
  </si>
  <si>
    <t>DIRECTIA RELATII CONTRACTUALE</t>
  </si>
  <si>
    <t>COMP.E.C.S.M.M.D.M.</t>
  </si>
  <si>
    <t>Valoare contract anul 2016</t>
  </si>
  <si>
    <t>Influente (+/-</t>
  </si>
  <si>
    <t>Valoare contract anul 2016 modificat</t>
  </si>
  <si>
    <t>Valoare contract trimestrul I 2016</t>
  </si>
  <si>
    <t xml:space="preserve">Valoare contract trimestrul II 2016 </t>
  </si>
  <si>
    <t xml:space="preserve">Valoare contract trimestrul III 2016 </t>
  </si>
  <si>
    <t>Valoare contract trimestrul III 2016 modificat</t>
  </si>
  <si>
    <t>Valoare contract  august 2016</t>
  </si>
  <si>
    <t>Valoare contract septembrie 2016</t>
  </si>
  <si>
    <t>Valoare contract  septembrie 2016 modificat</t>
  </si>
  <si>
    <t xml:space="preserve">Valoare contract trimestrul IV 2016 </t>
  </si>
  <si>
    <t>Valoare contract trimestrul IV 2016 modificat</t>
  </si>
  <si>
    <t>Valoare contract octombrie 2016</t>
  </si>
  <si>
    <t>Valoare contract  octombrie 2016 modificat</t>
  </si>
  <si>
    <t>Valoare contract noiembrie 2016</t>
  </si>
  <si>
    <t>Valoare contract  noiembrie 2016 modificat</t>
  </si>
  <si>
    <t>Valoare contract decembrie 2016</t>
  </si>
  <si>
    <t>Valoare contract  decembrie 2016 modificat</t>
  </si>
  <si>
    <t>3=1+2</t>
  </si>
  <si>
    <t>4=5+6+7</t>
  </si>
  <si>
    <t>8=9+10+11</t>
  </si>
  <si>
    <t>14=12+13</t>
  </si>
  <si>
    <t>21=19+20</t>
  </si>
  <si>
    <t>24=22+23</t>
  </si>
  <si>
    <t>27=25+26</t>
  </si>
  <si>
    <t>30=28+29</t>
  </si>
  <si>
    <t>33=31+32</t>
  </si>
  <si>
    <t xml:space="preserve">Direcţia Relaţii Contractuale, </t>
  </si>
  <si>
    <t>Comp.E.C.S.M.M.D.M.</t>
  </si>
  <si>
    <t>Ec. Sorina-Daniela OANCEA</t>
  </si>
  <si>
    <t>Ec. Eduard DRAPATOF</t>
  </si>
  <si>
    <t>CASA DE ASIGURĂRI SOCIALE DE SĂNĂTATE OLT</t>
  </si>
  <si>
    <t>SITUATIA</t>
  </si>
  <si>
    <t>Luna/an</t>
  </si>
  <si>
    <t>CREDITE DE ANGAJAMENT APROBATE</t>
  </si>
  <si>
    <t>CREDITE DE ANGAJAMENT RETINUTE LA CONTRACTARE (5%)</t>
  </si>
  <si>
    <t>SERVICII CONTRACTATE PENTRU COMPLEXITATEA CAZURILOR DIN SECTIA DE ATI (1%)</t>
  </si>
  <si>
    <t xml:space="preserve">CREDITE DE ANGAJAMENT INITIALE </t>
  </si>
  <si>
    <t xml:space="preserve">INFLUENTE CREDITE DE ANGAJAMENT </t>
  </si>
  <si>
    <t>CREDITE DE ANGAJAMENT FINALE</t>
  </si>
  <si>
    <t>CREDITE DE ANGAJAMENT TOTALE</t>
  </si>
  <si>
    <t>7=5+6</t>
  </si>
  <si>
    <t>8=3+4+5+6</t>
  </si>
  <si>
    <t>ianuarie 2016</t>
  </si>
  <si>
    <t>februarie 2016</t>
  </si>
  <si>
    <t>martie 2016</t>
  </si>
  <si>
    <t>Trimestrul I-2016</t>
  </si>
  <si>
    <t>aprilie 2016</t>
  </si>
  <si>
    <t>34529000</t>
  </si>
  <si>
    <t>mai 2016</t>
  </si>
  <si>
    <t>iunie 2016</t>
  </si>
  <si>
    <t>Trimestrul II-2016</t>
  </si>
  <si>
    <t>Semestrul I-2016</t>
  </si>
  <si>
    <t>iulie 2016</t>
  </si>
  <si>
    <t>august 2016</t>
  </si>
  <si>
    <t>septembrie 2016</t>
  </si>
  <si>
    <t>Trimestrul III-2016</t>
  </si>
  <si>
    <t>01.01.2016-30.09.2016</t>
  </si>
  <si>
    <t>octombrie 2016</t>
  </si>
  <si>
    <t>noiembrie 2016</t>
  </si>
  <si>
    <t>decembrie 2016</t>
  </si>
  <si>
    <t>Trimestrul IV-2016</t>
  </si>
  <si>
    <t>Anul -2016</t>
  </si>
  <si>
    <t>SITUAŢIA serviciilor medicale spitalicesti in anul 2016 cu influentele ce decurg din aplicarea prevederilor OUG nr.14/2016 cu privire la rectificarea bugetului de stat pe anul 2016</t>
  </si>
  <si>
    <t xml:space="preserve"> serviciilor medicale spitalicesti in anul 2016 cu influentele ce decurg din aplicarea prevederilor OUG nr.14/2016 cu privire la rectificarea bugetului de stat pe anul 2016</t>
  </si>
  <si>
    <t>lei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</si>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</sst>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charset val="238"/>
    </font>
    <font>
      <sz val="10"/>
      <name val="Calibri"/>
      <family val="2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 applyAlignment="1"/>
    <xf numFmtId="4" fontId="1" fillId="0" borderId="0" xfId="0" applyNumberFormat="1" applyFont="1" applyAlignment="1">
      <alignment vertical="center"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2" borderId="0" xfId="0" applyFont="1" applyFill="1"/>
    <xf numFmtId="4" fontId="4" fillId="0" borderId="1" xfId="0" applyNumberFormat="1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4" fontId="1" fillId="0" borderId="0" xfId="0" applyNumberFormat="1" applyFont="1" applyAlignment="1">
      <alignment horizontal="center"/>
    </xf>
    <xf numFmtId="0" fontId="8" fillId="0" borderId="0" xfId="0" applyFont="1"/>
    <xf numFmtId="4" fontId="7" fillId="0" borderId="0" xfId="0" applyNumberFormat="1" applyFont="1"/>
    <xf numFmtId="0" fontId="5" fillId="0" borderId="1" xfId="0" applyFont="1" applyBorder="1"/>
    <xf numFmtId="4" fontId="2" fillId="0" borderId="0" xfId="0" applyNumberFormat="1" applyFont="1"/>
    <xf numFmtId="0" fontId="2" fillId="0" borderId="1" xfId="0" applyFont="1" applyBorder="1"/>
    <xf numFmtId="4" fontId="5" fillId="0" borderId="1" xfId="0" applyNumberFormat="1" applyFont="1" applyBorder="1"/>
    <xf numFmtId="4" fontId="4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9" fillId="0" borderId="0" xfId="0" applyFont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10" fillId="2" borderId="0" xfId="0" applyNumberFormat="1" applyFont="1" applyFill="1"/>
    <xf numFmtId="4" fontId="10" fillId="0" borderId="0" xfId="0" applyNumberFormat="1" applyFont="1"/>
    <xf numFmtId="4" fontId="1" fillId="0" borderId="0" xfId="0" applyNumberFormat="1" applyFont="1"/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/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11" fillId="0" borderId="1" xfId="0" applyNumberFormat="1" applyFont="1" applyBorder="1"/>
    <xf numFmtId="4" fontId="11" fillId="0" borderId="1" xfId="0" applyNumberFormat="1" applyFont="1" applyFill="1" applyBorder="1"/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1" fillId="0" borderId="1" xfId="0" applyNumberFormat="1" applyFont="1" applyBorder="1"/>
    <xf numFmtId="4" fontId="12" fillId="0" borderId="0" xfId="0" applyNumberFormat="1" applyFont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/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3"/>
  <sheetViews>
    <sheetView tabSelected="1" topLeftCell="A43" workbookViewId="0">
      <selection activeCell="B73" sqref="B73"/>
    </sheetView>
  </sheetViews>
  <sheetFormatPr defaultColWidth="13.85546875" defaultRowHeight="12.75" x14ac:dyDescent="0.2"/>
  <cols>
    <col min="1" max="1" width="22.85546875" style="2" customWidth="1"/>
    <col min="2" max="2" width="14" style="32" customWidth="1"/>
    <col min="3" max="5" width="13.5703125" style="6" customWidth="1"/>
    <col min="6" max="6" width="12.28515625" style="6" customWidth="1"/>
    <col min="7" max="7" width="12.140625" style="6" customWidth="1"/>
    <col min="8" max="8" width="12.28515625" style="2" customWidth="1"/>
    <col min="9" max="10" width="13.85546875" style="2"/>
    <col min="11" max="11" width="13.85546875" style="2" customWidth="1"/>
    <col min="12" max="13" width="13.85546875" style="2"/>
    <col min="14" max="15" width="13.85546875" style="2" customWidth="1"/>
    <col min="16" max="33" width="13.85546875" style="2"/>
    <col min="34" max="38" width="13.85546875" style="2" customWidth="1"/>
    <col min="39" max="39" width="0.140625" style="2" hidden="1" customWidth="1"/>
    <col min="40" max="42" width="13.85546875" style="2" hidden="1" customWidth="1"/>
    <col min="43" max="16384" width="13.85546875" style="2"/>
  </cols>
  <sheetData>
    <row r="1" spans="1:41" x14ac:dyDescent="0.2">
      <c r="A1" s="1" t="s">
        <v>0</v>
      </c>
      <c r="B1" s="31"/>
      <c r="C1" s="3"/>
      <c r="D1" s="3"/>
      <c r="E1" s="3"/>
      <c r="F1" s="4"/>
      <c r="G1" s="3"/>
    </row>
    <row r="2" spans="1:41" x14ac:dyDescent="0.2">
      <c r="A2" s="5" t="s">
        <v>24</v>
      </c>
      <c r="B2" s="43"/>
      <c r="F2" s="7"/>
    </row>
    <row r="3" spans="1:41" x14ac:dyDescent="0.2">
      <c r="A3" s="8" t="s">
        <v>25</v>
      </c>
      <c r="F3" s="7"/>
    </row>
    <row r="4" spans="1:41" x14ac:dyDescent="0.2">
      <c r="A4" s="8"/>
      <c r="I4" s="23"/>
    </row>
    <row r="5" spans="1:41" ht="42" customHeight="1" x14ac:dyDescent="0.2">
      <c r="A5" s="89" t="s">
        <v>89</v>
      </c>
      <c r="B5" s="89"/>
      <c r="C5" s="89"/>
      <c r="D5" s="89"/>
      <c r="E5" s="89"/>
      <c r="F5" s="89"/>
      <c r="G5" s="89"/>
      <c r="H5" s="89"/>
      <c r="I5" s="89"/>
      <c r="J5" s="89"/>
      <c r="K5" s="89" t="s">
        <v>89</v>
      </c>
      <c r="L5" s="89"/>
      <c r="M5" s="89"/>
      <c r="N5" s="89"/>
      <c r="O5" s="89"/>
      <c r="P5" s="89"/>
      <c r="Q5" s="89"/>
      <c r="R5" s="89"/>
      <c r="S5" s="89"/>
      <c r="T5" s="89"/>
      <c r="U5" s="89" t="s">
        <v>89</v>
      </c>
      <c r="V5" s="89"/>
      <c r="W5" s="89"/>
      <c r="X5" s="89"/>
      <c r="Y5" s="89"/>
      <c r="Z5" s="89"/>
      <c r="AA5" s="89"/>
      <c r="AB5" s="89"/>
      <c r="AC5" s="89"/>
      <c r="AD5" s="89"/>
      <c r="AE5" s="89" t="s">
        <v>89</v>
      </c>
      <c r="AF5" s="89"/>
      <c r="AG5" s="89"/>
      <c r="AH5" s="89"/>
      <c r="AI5" s="89"/>
      <c r="AJ5" s="89"/>
      <c r="AK5" s="89"/>
      <c r="AL5" s="89"/>
      <c r="AM5" s="89"/>
      <c r="AN5" s="9"/>
      <c r="AO5" s="9"/>
    </row>
    <row r="6" spans="1:41" ht="13.5" thickBot="1" x14ac:dyDescent="0.25">
      <c r="A6" s="9"/>
      <c r="B6" s="30"/>
    </row>
    <row r="7" spans="1:41" ht="63" customHeight="1" thickBot="1" x14ac:dyDescent="0.25">
      <c r="A7" s="44" t="s">
        <v>1</v>
      </c>
      <c r="B7" s="35" t="s">
        <v>26</v>
      </c>
      <c r="C7" s="35" t="s">
        <v>27</v>
      </c>
      <c r="D7" s="35" t="s">
        <v>28</v>
      </c>
      <c r="E7" s="35" t="s">
        <v>29</v>
      </c>
      <c r="F7" s="35" t="s">
        <v>17</v>
      </c>
      <c r="G7" s="37" t="s">
        <v>18</v>
      </c>
      <c r="H7" s="37" t="s">
        <v>15</v>
      </c>
      <c r="I7" s="35" t="s">
        <v>30</v>
      </c>
      <c r="J7" s="35" t="s">
        <v>16</v>
      </c>
      <c r="K7" s="37" t="s">
        <v>22</v>
      </c>
      <c r="L7" s="37" t="s">
        <v>23</v>
      </c>
      <c r="M7" s="35" t="s">
        <v>31</v>
      </c>
      <c r="N7" s="35" t="s">
        <v>27</v>
      </c>
      <c r="O7" s="35" t="s">
        <v>32</v>
      </c>
      <c r="P7" s="33" t="s">
        <v>19</v>
      </c>
      <c r="Q7" s="33" t="s">
        <v>33</v>
      </c>
      <c r="R7" s="35" t="s">
        <v>27</v>
      </c>
      <c r="S7" s="35" t="s">
        <v>20</v>
      </c>
      <c r="T7" s="33" t="s">
        <v>34</v>
      </c>
      <c r="U7" s="35" t="s">
        <v>27</v>
      </c>
      <c r="V7" s="35" t="s">
        <v>35</v>
      </c>
      <c r="W7" s="35" t="s">
        <v>36</v>
      </c>
      <c r="X7" s="35" t="s">
        <v>27</v>
      </c>
      <c r="Y7" s="35" t="s">
        <v>37</v>
      </c>
      <c r="Z7" s="35" t="s">
        <v>38</v>
      </c>
      <c r="AA7" s="35" t="s">
        <v>27</v>
      </c>
      <c r="AB7" s="35" t="s">
        <v>39</v>
      </c>
      <c r="AC7" s="37" t="s">
        <v>40</v>
      </c>
      <c r="AD7" s="35" t="s">
        <v>27</v>
      </c>
      <c r="AE7" s="35" t="s">
        <v>41</v>
      </c>
      <c r="AF7" s="37" t="s">
        <v>42</v>
      </c>
      <c r="AG7" s="35" t="s">
        <v>27</v>
      </c>
      <c r="AH7" s="35" t="s">
        <v>43</v>
      </c>
    </row>
    <row r="8" spans="1:41" x14ac:dyDescent="0.2">
      <c r="A8" s="42" t="s">
        <v>2</v>
      </c>
      <c r="B8" s="45">
        <v>1</v>
      </c>
      <c r="C8" s="27">
        <v>2</v>
      </c>
      <c r="D8" s="27" t="s">
        <v>44</v>
      </c>
      <c r="E8" s="27" t="s">
        <v>45</v>
      </c>
      <c r="F8" s="27">
        <v>5</v>
      </c>
      <c r="G8" s="27">
        <v>6</v>
      </c>
      <c r="H8" s="27">
        <v>7</v>
      </c>
      <c r="I8" s="27" t="s">
        <v>46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 t="s">
        <v>47</v>
      </c>
      <c r="P8" s="27">
        <v>15</v>
      </c>
      <c r="Q8" s="27">
        <v>16</v>
      </c>
      <c r="R8" s="27">
        <v>17</v>
      </c>
      <c r="S8" s="27" t="s">
        <v>21</v>
      </c>
      <c r="T8" s="24">
        <v>19</v>
      </c>
      <c r="U8" s="24">
        <v>20</v>
      </c>
      <c r="V8" s="24" t="s">
        <v>48</v>
      </c>
      <c r="W8" s="24">
        <v>22</v>
      </c>
      <c r="X8" s="24">
        <v>23</v>
      </c>
      <c r="Y8" s="24" t="s">
        <v>49</v>
      </c>
      <c r="Z8" s="24">
        <v>25</v>
      </c>
      <c r="AA8" s="24">
        <v>26</v>
      </c>
      <c r="AB8" s="24" t="s">
        <v>50</v>
      </c>
      <c r="AC8" s="24">
        <v>28</v>
      </c>
      <c r="AD8" s="24">
        <v>29</v>
      </c>
      <c r="AE8" s="24" t="s">
        <v>51</v>
      </c>
      <c r="AF8" s="24">
        <v>31</v>
      </c>
      <c r="AG8" s="24">
        <v>32</v>
      </c>
      <c r="AH8" s="24" t="s">
        <v>52</v>
      </c>
    </row>
    <row r="9" spans="1:41" s="10" customFormat="1" x14ac:dyDescent="0.2">
      <c r="A9" s="22" t="s">
        <v>3</v>
      </c>
      <c r="B9" s="12">
        <v>62060399.25</v>
      </c>
      <c r="C9" s="12">
        <f>R9+U9+AA9+AD9+AG9</f>
        <v>4619284.1999999993</v>
      </c>
      <c r="D9" s="12">
        <f>B9+C9</f>
        <v>66679683.450000003</v>
      </c>
      <c r="E9" s="12">
        <f>F9+G9+H9</f>
        <v>16632240.75</v>
      </c>
      <c r="F9" s="12">
        <v>5366317.5</v>
      </c>
      <c r="G9" s="12">
        <v>5633797.5</v>
      </c>
      <c r="H9" s="25">
        <v>5632125.75</v>
      </c>
      <c r="I9" s="12">
        <f>J9+K9+L9</f>
        <v>18138487.5</v>
      </c>
      <c r="J9" s="12">
        <v>5936384.25</v>
      </c>
      <c r="K9" s="12">
        <v>6100215.75</v>
      </c>
      <c r="L9" s="12">
        <v>6101887.5</v>
      </c>
      <c r="M9" s="46">
        <f>P9+Q9+T9</f>
        <v>18039361.5</v>
      </c>
      <c r="N9" s="12">
        <f>R9+U9</f>
        <v>0</v>
      </c>
      <c r="O9" s="12">
        <f>M9+N9</f>
        <v>18039361.5</v>
      </c>
      <c r="P9" s="12">
        <v>5838681.2999999998</v>
      </c>
      <c r="Q9" s="12">
        <v>6100340.0999999996</v>
      </c>
      <c r="R9" s="12">
        <v>0</v>
      </c>
      <c r="S9" s="12">
        <v>6100340.0999999996</v>
      </c>
      <c r="T9" s="22">
        <v>6100340.0999999996</v>
      </c>
      <c r="U9" s="12">
        <v>0</v>
      </c>
      <c r="V9" s="22">
        <f>SUM(T9:U9)</f>
        <v>6100340.0999999996</v>
      </c>
      <c r="W9" s="22">
        <f>Z9+AC9+AF9</f>
        <v>9250309.4999999981</v>
      </c>
      <c r="X9" s="22">
        <f>AA9+AD9+AG9</f>
        <v>4619284.1999999993</v>
      </c>
      <c r="Y9" s="22">
        <f>SUM(W9:X9)</f>
        <v>13869593.699999997</v>
      </c>
      <c r="Z9" s="22">
        <v>6100340.0999999996</v>
      </c>
      <c r="AA9" s="12">
        <v>0</v>
      </c>
      <c r="AB9" s="22">
        <f>SUM(Z9:AA9)</f>
        <v>6100340.0999999996</v>
      </c>
      <c r="AC9" s="22">
        <v>2819541.3</v>
      </c>
      <c r="AD9" s="12">
        <v>3280798.8</v>
      </c>
      <c r="AE9" s="22">
        <f>SUM(AC9:AD9)</f>
        <v>6100340.0999999996</v>
      </c>
      <c r="AF9" s="22">
        <v>330428.09999999998</v>
      </c>
      <c r="AG9" s="12">
        <v>1338485.3999999999</v>
      </c>
      <c r="AH9" s="22">
        <f>SUM(AF9:AG9)</f>
        <v>1668913.5</v>
      </c>
      <c r="AN9" s="10">
        <v>1668913.5</v>
      </c>
      <c r="AO9" s="36">
        <f>AN9-AF9</f>
        <v>1338485.3999999999</v>
      </c>
    </row>
    <row r="10" spans="1:41" s="10" customFormat="1" x14ac:dyDescent="0.2">
      <c r="A10" s="22" t="s">
        <v>4</v>
      </c>
      <c r="B10" s="12">
        <v>5175135.8100000005</v>
      </c>
      <c r="C10" s="12">
        <f t="shared" ref="C10:C12" si="0">R10+U10+AA10+AD10+AG10</f>
        <v>383868.16000000003</v>
      </c>
      <c r="D10" s="12">
        <f>B10+C10</f>
        <v>5559003.9700000007</v>
      </c>
      <c r="E10" s="12">
        <f>F10+G10+H10</f>
        <v>1355435.37</v>
      </c>
      <c r="F10" s="12">
        <v>415713.42</v>
      </c>
      <c r="G10" s="12">
        <v>415713.42</v>
      </c>
      <c r="H10" s="25">
        <v>524008.53</v>
      </c>
      <c r="I10" s="12">
        <f t="shared" ref="I10:I12" si="1">J10+K10+L10</f>
        <v>1580759</v>
      </c>
      <c r="J10" s="12">
        <v>455887.4</v>
      </c>
      <c r="K10" s="12">
        <v>562435.80000000005</v>
      </c>
      <c r="L10" s="12">
        <v>562435.80000000005</v>
      </c>
      <c r="M10" s="46">
        <f t="shared" ref="M10:M12" si="2">P10+Q10+T10</f>
        <v>1488574.72</v>
      </c>
      <c r="N10" s="12">
        <f t="shared" ref="N10:N12" si="3">R10+U10</f>
        <v>0</v>
      </c>
      <c r="O10" s="12">
        <f>M10+N10</f>
        <v>1488574.72</v>
      </c>
      <c r="P10" s="12">
        <v>498507.52000000002</v>
      </c>
      <c r="Q10" s="12">
        <v>495033.59999999998</v>
      </c>
      <c r="R10" s="12">
        <v>0</v>
      </c>
      <c r="S10" s="12">
        <v>495033.59999999998</v>
      </c>
      <c r="T10" s="22">
        <v>495033.59999999998</v>
      </c>
      <c r="U10" s="12">
        <v>0</v>
      </c>
      <c r="V10" s="22">
        <f t="shared" ref="V10:V12" si="4">SUM(T10:U10)</f>
        <v>495033.59999999998</v>
      </c>
      <c r="W10" s="22">
        <f t="shared" ref="W10:X12" si="5">Z10+AC10+AF10</f>
        <v>750366.71999999997</v>
      </c>
      <c r="X10" s="22">
        <f t="shared" si="5"/>
        <v>383868.16000000003</v>
      </c>
      <c r="Y10" s="22">
        <f t="shared" ref="Y10:Y12" si="6">SUM(W10:X10)</f>
        <v>1134234.8799999999</v>
      </c>
      <c r="Z10" s="22">
        <v>495033.59999999998</v>
      </c>
      <c r="AA10" s="12">
        <v>0</v>
      </c>
      <c r="AB10" s="22">
        <f t="shared" ref="AB10:AB12" si="7">SUM(Z10:AA10)</f>
        <v>495033.59999999998</v>
      </c>
      <c r="AC10" s="22">
        <v>229278.72</v>
      </c>
      <c r="AD10" s="12">
        <v>265754.88</v>
      </c>
      <c r="AE10" s="22">
        <f t="shared" ref="AE10:AE12" si="8">SUM(AC10:AD10)</f>
        <v>495033.59999999998</v>
      </c>
      <c r="AF10" s="22">
        <v>26054.400000000001</v>
      </c>
      <c r="AG10" s="12">
        <v>118113.28</v>
      </c>
      <c r="AH10" s="22">
        <f t="shared" ref="AH10:AH12" si="9">SUM(AF10:AG10)</f>
        <v>144167.67999999999</v>
      </c>
      <c r="AN10" s="10">
        <v>144167.67999999999</v>
      </c>
      <c r="AO10" s="36">
        <f>AN10-AF10</f>
        <v>118113.28</v>
      </c>
    </row>
    <row r="11" spans="1:41" s="10" customFormat="1" x14ac:dyDescent="0.2">
      <c r="A11" s="22" t="s">
        <v>5</v>
      </c>
      <c r="B11" s="12">
        <v>22427785.040000003</v>
      </c>
      <c r="C11" s="12">
        <f t="shared" si="0"/>
        <v>1731617.4900000002</v>
      </c>
      <c r="D11" s="12">
        <f>B11+C11</f>
        <v>24159402.530000001</v>
      </c>
      <c r="E11" s="12">
        <f>F11+G11+H11</f>
        <v>6105055.6800000006</v>
      </c>
      <c r="F11" s="12">
        <v>2035556.6400000001</v>
      </c>
      <c r="G11" s="12">
        <v>2035556.6400000001</v>
      </c>
      <c r="H11" s="25">
        <v>2033942.4000000001</v>
      </c>
      <c r="I11" s="12">
        <f t="shared" si="1"/>
        <v>6510229.9199999999</v>
      </c>
      <c r="J11" s="12">
        <v>1954844.6400000001</v>
      </c>
      <c r="K11" s="12">
        <v>2277692.64</v>
      </c>
      <c r="L11" s="12">
        <v>2277692.64</v>
      </c>
      <c r="M11" s="46">
        <f t="shared" si="2"/>
        <v>6521762.6100000003</v>
      </c>
      <c r="N11" s="12">
        <f t="shared" si="3"/>
        <v>0</v>
      </c>
      <c r="O11" s="12">
        <f>M11+N11</f>
        <v>6521762.6100000003</v>
      </c>
      <c r="P11" s="12">
        <v>2182766.9500000002</v>
      </c>
      <c r="Q11" s="12">
        <v>2169497.83</v>
      </c>
      <c r="R11" s="12">
        <v>0</v>
      </c>
      <c r="S11" s="12">
        <v>2169497.83</v>
      </c>
      <c r="T11" s="22">
        <v>2169497.83</v>
      </c>
      <c r="U11" s="12">
        <v>0</v>
      </c>
      <c r="V11" s="22">
        <f t="shared" si="4"/>
        <v>2169497.83</v>
      </c>
      <c r="W11" s="22">
        <f t="shared" si="5"/>
        <v>3290736.83</v>
      </c>
      <c r="X11" s="22">
        <f t="shared" si="5"/>
        <v>1731617.4900000002</v>
      </c>
      <c r="Y11" s="22">
        <f t="shared" si="6"/>
        <v>5022354.32</v>
      </c>
      <c r="Z11" s="22">
        <v>2169497.83</v>
      </c>
      <c r="AA11" s="12">
        <v>0</v>
      </c>
      <c r="AB11" s="22">
        <f t="shared" si="7"/>
        <v>2169497.83</v>
      </c>
      <c r="AC11" s="22">
        <v>1003475.7</v>
      </c>
      <c r="AD11" s="12">
        <v>1166022.1300000001</v>
      </c>
      <c r="AE11" s="22">
        <f t="shared" si="8"/>
        <v>2169497.83</v>
      </c>
      <c r="AF11" s="22">
        <v>117763.3</v>
      </c>
      <c r="AG11" s="12">
        <v>565595.36</v>
      </c>
      <c r="AH11" s="22">
        <f t="shared" si="9"/>
        <v>683358.66</v>
      </c>
      <c r="AN11" s="10">
        <v>683358.66</v>
      </c>
      <c r="AO11" s="36">
        <f>AN11-AF11</f>
        <v>565595.36</v>
      </c>
    </row>
    <row r="12" spans="1:41" s="10" customFormat="1" x14ac:dyDescent="0.2">
      <c r="A12" s="22" t="s">
        <v>6</v>
      </c>
      <c r="B12" s="12">
        <v>5463598.9800000004</v>
      </c>
      <c r="C12" s="12">
        <f t="shared" si="0"/>
        <v>411303.76</v>
      </c>
      <c r="D12" s="12">
        <f>B12+C12</f>
        <v>5874902.7400000002</v>
      </c>
      <c r="E12" s="12">
        <f>F12+G12+H12</f>
        <v>1465693.6099999999</v>
      </c>
      <c r="F12" s="12">
        <v>463228.02</v>
      </c>
      <c r="G12" s="12">
        <v>463228.02</v>
      </c>
      <c r="H12" s="25">
        <v>539237.56999999995</v>
      </c>
      <c r="I12" s="12">
        <f t="shared" si="1"/>
        <v>1583293.4</v>
      </c>
      <c r="J12" s="12">
        <v>513423.03</v>
      </c>
      <c r="K12" s="12">
        <v>534935.18000000005</v>
      </c>
      <c r="L12" s="12">
        <v>534935.18999999994</v>
      </c>
      <c r="M12" s="46">
        <f t="shared" si="2"/>
        <v>1594880.6800000002</v>
      </c>
      <c r="N12" s="12">
        <f t="shared" si="3"/>
        <v>0</v>
      </c>
      <c r="O12" s="12">
        <f>M12+N12</f>
        <v>1594880.6800000002</v>
      </c>
      <c r="P12" s="12">
        <v>513410.64</v>
      </c>
      <c r="Q12" s="12">
        <v>540735.02</v>
      </c>
      <c r="R12" s="12">
        <v>0</v>
      </c>
      <c r="S12" s="12">
        <v>540735.02</v>
      </c>
      <c r="T12" s="22">
        <v>540735.02</v>
      </c>
      <c r="U12" s="12">
        <v>0</v>
      </c>
      <c r="V12" s="22">
        <f t="shared" si="4"/>
        <v>540735.02</v>
      </c>
      <c r="W12" s="22">
        <f t="shared" si="5"/>
        <v>819731.29</v>
      </c>
      <c r="X12" s="22">
        <f t="shared" si="5"/>
        <v>411303.76</v>
      </c>
      <c r="Y12" s="22">
        <f t="shared" si="6"/>
        <v>1231035.05</v>
      </c>
      <c r="Z12" s="22">
        <v>540735.02</v>
      </c>
      <c r="AA12" s="12">
        <v>0</v>
      </c>
      <c r="AB12" s="22">
        <f t="shared" si="7"/>
        <v>540735.02</v>
      </c>
      <c r="AC12" s="22">
        <v>250233.75</v>
      </c>
      <c r="AD12" s="12">
        <v>290501.27</v>
      </c>
      <c r="AE12" s="22">
        <f t="shared" si="8"/>
        <v>540735.02</v>
      </c>
      <c r="AF12" s="22">
        <v>28762.52</v>
      </c>
      <c r="AG12" s="12">
        <v>120802.49</v>
      </c>
      <c r="AH12" s="22">
        <f t="shared" si="9"/>
        <v>149565.01</v>
      </c>
      <c r="AN12" s="10">
        <v>149565.01</v>
      </c>
      <c r="AO12" s="36">
        <f>AN12-AF12</f>
        <v>120802.49</v>
      </c>
    </row>
    <row r="13" spans="1:41" s="13" customFormat="1" x14ac:dyDescent="0.2">
      <c r="A13" s="42" t="s">
        <v>7</v>
      </c>
      <c r="B13" s="16">
        <f>SUM(B9:B12)</f>
        <v>95126919.080000013</v>
      </c>
      <c r="C13" s="16">
        <f>SUM(C9:C12)</f>
        <v>7146073.6099999994</v>
      </c>
      <c r="D13" s="16">
        <f>SUM(D9:D12)</f>
        <v>102272992.69</v>
      </c>
      <c r="E13" s="16">
        <f t="shared" ref="E13" si="10">SUM(E9:E12)</f>
        <v>25558425.41</v>
      </c>
      <c r="F13" s="28">
        <f>SUM(F9:F12)</f>
        <v>8280815.5800000001</v>
      </c>
      <c r="G13" s="28">
        <f>SUM(G9:G12)</f>
        <v>8548295.5800000001</v>
      </c>
      <c r="H13" s="26">
        <f>SUM(H9:H12)</f>
        <v>8729314.25</v>
      </c>
      <c r="I13" s="16">
        <f>SUM(I9:I12)</f>
        <v>27812769.82</v>
      </c>
      <c r="J13" s="16">
        <f t="shared" ref="J13:AF13" si="11">SUM(J9:J12)</f>
        <v>8860539.3200000003</v>
      </c>
      <c r="K13" s="16">
        <f t="shared" si="11"/>
        <v>9475279.3699999992</v>
      </c>
      <c r="L13" s="16">
        <f>SUM(L9:L12)</f>
        <v>9476951.129999999</v>
      </c>
      <c r="M13" s="47">
        <f t="shared" si="11"/>
        <v>27644579.509999998</v>
      </c>
      <c r="N13" s="16">
        <f t="shared" si="11"/>
        <v>0</v>
      </c>
      <c r="O13" s="16">
        <f t="shared" si="11"/>
        <v>27644579.509999998</v>
      </c>
      <c r="P13" s="16">
        <f t="shared" si="11"/>
        <v>9033366.4100000001</v>
      </c>
      <c r="Q13" s="16">
        <f t="shared" si="11"/>
        <v>9305606.5499999989</v>
      </c>
      <c r="R13" s="16">
        <f>SUM(R9:R12)</f>
        <v>0</v>
      </c>
      <c r="S13" s="16">
        <f>SUM(S9:S12)</f>
        <v>9305606.5499999989</v>
      </c>
      <c r="T13" s="16">
        <f t="shared" si="11"/>
        <v>9305606.5499999989</v>
      </c>
      <c r="U13" s="16">
        <f>SUM(U9:U12)</f>
        <v>0</v>
      </c>
      <c r="V13" s="16">
        <f>SUM(V9:V12)</f>
        <v>9305606.5499999989</v>
      </c>
      <c r="W13" s="16">
        <f t="shared" si="11"/>
        <v>14111144.34</v>
      </c>
      <c r="X13" s="16">
        <f>SUM(X9:X12)</f>
        <v>7146073.6099999994</v>
      </c>
      <c r="Y13" s="16">
        <f>SUM(Y9:Y12)</f>
        <v>21257217.949999999</v>
      </c>
      <c r="Z13" s="16">
        <f t="shared" si="11"/>
        <v>9305606.5499999989</v>
      </c>
      <c r="AA13" s="16">
        <f>SUM(AA9:AA12)</f>
        <v>0</v>
      </c>
      <c r="AB13" s="16">
        <f>SUM(AB9:AB12)</f>
        <v>9305606.5499999989</v>
      </c>
      <c r="AC13" s="16">
        <f t="shared" si="11"/>
        <v>4302529.47</v>
      </c>
      <c r="AD13" s="16">
        <f>SUM(AD9:AD12)</f>
        <v>5003077.08</v>
      </c>
      <c r="AE13" s="16">
        <f>SUM(AE9:AE12)</f>
        <v>9305606.5499999989</v>
      </c>
      <c r="AF13" s="16">
        <f t="shared" si="11"/>
        <v>503008.32</v>
      </c>
      <c r="AG13" s="16">
        <f>SUM(AG9:AG12)</f>
        <v>2142996.5300000003</v>
      </c>
      <c r="AH13" s="16">
        <f>SUM(AH9:AH12)</f>
        <v>2646004.8499999996</v>
      </c>
    </row>
    <row r="14" spans="1:41" s="10" customFormat="1" ht="13.5" thickBot="1" x14ac:dyDescent="0.25">
      <c r="A14" s="14"/>
      <c r="B14" s="48"/>
      <c r="C14" s="15"/>
      <c r="D14" s="15"/>
      <c r="E14" s="15"/>
      <c r="F14" s="15"/>
      <c r="G14" s="38"/>
      <c r="H14" s="40"/>
      <c r="I14" s="11"/>
      <c r="J14" s="15"/>
      <c r="K14" s="15"/>
      <c r="L14" s="15"/>
      <c r="M14" s="15"/>
      <c r="N14" s="15"/>
      <c r="O14" s="15"/>
      <c r="P14" s="15"/>
      <c r="Q14" s="15"/>
      <c r="R14" s="15"/>
      <c r="S14" s="15"/>
      <c r="U14" s="15"/>
    </row>
    <row r="15" spans="1:41" s="10" customFormat="1" ht="60.75" customHeight="1" thickBot="1" x14ac:dyDescent="0.25">
      <c r="A15" s="49" t="s">
        <v>8</v>
      </c>
      <c r="B15" s="35" t="s">
        <v>26</v>
      </c>
      <c r="C15" s="35" t="s">
        <v>27</v>
      </c>
      <c r="D15" s="35" t="s">
        <v>28</v>
      </c>
      <c r="E15" s="35" t="s">
        <v>29</v>
      </c>
      <c r="F15" s="35" t="s">
        <v>17</v>
      </c>
      <c r="G15" s="37" t="s">
        <v>18</v>
      </c>
      <c r="H15" s="37" t="s">
        <v>15</v>
      </c>
      <c r="I15" s="35" t="s">
        <v>30</v>
      </c>
      <c r="J15" s="35" t="s">
        <v>16</v>
      </c>
      <c r="K15" s="37" t="s">
        <v>22</v>
      </c>
      <c r="L15" s="37" t="s">
        <v>23</v>
      </c>
      <c r="M15" s="35" t="s">
        <v>31</v>
      </c>
      <c r="N15" s="35" t="s">
        <v>27</v>
      </c>
      <c r="O15" s="35" t="s">
        <v>32</v>
      </c>
      <c r="P15" s="33" t="s">
        <v>19</v>
      </c>
      <c r="Q15" s="33" t="s">
        <v>33</v>
      </c>
      <c r="R15" s="35" t="s">
        <v>27</v>
      </c>
      <c r="S15" s="35" t="s">
        <v>20</v>
      </c>
      <c r="T15" s="33" t="s">
        <v>34</v>
      </c>
      <c r="U15" s="35" t="s">
        <v>27</v>
      </c>
      <c r="V15" s="35" t="s">
        <v>35</v>
      </c>
      <c r="W15" s="35" t="s">
        <v>36</v>
      </c>
      <c r="X15" s="35" t="s">
        <v>27</v>
      </c>
      <c r="Y15" s="35" t="s">
        <v>37</v>
      </c>
      <c r="Z15" s="35" t="s">
        <v>38</v>
      </c>
      <c r="AA15" s="35" t="s">
        <v>27</v>
      </c>
      <c r="AB15" s="35" t="s">
        <v>39</v>
      </c>
      <c r="AC15" s="37" t="s">
        <v>40</v>
      </c>
      <c r="AD15" s="35" t="s">
        <v>27</v>
      </c>
      <c r="AE15" s="35" t="s">
        <v>41</v>
      </c>
      <c r="AF15" s="37" t="s">
        <v>42</v>
      </c>
      <c r="AG15" s="35" t="s">
        <v>27</v>
      </c>
      <c r="AH15" s="35" t="s">
        <v>43</v>
      </c>
    </row>
    <row r="16" spans="1:41" s="10" customFormat="1" x14ac:dyDescent="0.2">
      <c r="A16" s="22" t="s">
        <v>3</v>
      </c>
      <c r="B16" s="12">
        <v>8688865.5399999991</v>
      </c>
      <c r="C16" s="12">
        <f>R16+U16+AA16+AD16+AG16</f>
        <v>601895.6</v>
      </c>
      <c r="D16" s="12">
        <f>B16+C16</f>
        <v>9290761.1399999987</v>
      </c>
      <c r="E16" s="12">
        <f>F16+G16+H16</f>
        <v>2188899.83</v>
      </c>
      <c r="F16" s="12">
        <v>557398.60000000009</v>
      </c>
      <c r="G16" s="12">
        <v>838556.55</v>
      </c>
      <c r="H16" s="25">
        <v>792944.68</v>
      </c>
      <c r="I16" s="12">
        <f>J16+K16+L16</f>
        <v>2814097.64</v>
      </c>
      <c r="J16" s="12">
        <v>838556.54</v>
      </c>
      <c r="K16" s="12">
        <v>987770.55</v>
      </c>
      <c r="L16" s="12">
        <v>987770.55</v>
      </c>
      <c r="M16" s="46">
        <f>P16+Q16+T16</f>
        <v>2426355.1799999997</v>
      </c>
      <c r="N16" s="12">
        <f>R16+U16</f>
        <v>0</v>
      </c>
      <c r="O16" s="12">
        <f>M16+N16</f>
        <v>2426355.1799999997</v>
      </c>
      <c r="P16" s="12">
        <v>765622.28</v>
      </c>
      <c r="Q16" s="12">
        <v>830366.45</v>
      </c>
      <c r="R16" s="12">
        <v>0</v>
      </c>
      <c r="S16" s="12">
        <v>830366.45</v>
      </c>
      <c r="T16" s="22">
        <v>830366.45</v>
      </c>
      <c r="U16" s="12">
        <v>0</v>
      </c>
      <c r="V16" s="22">
        <f>SUM(T16:U16)</f>
        <v>830366.45</v>
      </c>
      <c r="W16" s="22">
        <f>Z16+AC16+AF16</f>
        <v>1259512.8899999999</v>
      </c>
      <c r="X16" s="22">
        <f>AA16+AD16+AG16</f>
        <v>601895.6</v>
      </c>
      <c r="Y16" s="22">
        <f>SUM(W16:X16)</f>
        <v>1861408.4899999998</v>
      </c>
      <c r="Z16" s="22">
        <v>830366.45</v>
      </c>
      <c r="AA16" s="12">
        <v>0</v>
      </c>
      <c r="AB16" s="22">
        <f>SUM(Z16:AA16)</f>
        <v>830366.45</v>
      </c>
      <c r="AC16" s="22">
        <v>383954.48</v>
      </c>
      <c r="AD16" s="12">
        <v>446411.97</v>
      </c>
      <c r="AE16" s="22">
        <f>SUM(AC16:AD16)</f>
        <v>830366.45</v>
      </c>
      <c r="AF16" s="22">
        <v>45191.96</v>
      </c>
      <c r="AG16" s="12">
        <v>155483.63</v>
      </c>
      <c r="AH16" s="22">
        <f>SUM(AF16:AG16)</f>
        <v>200675.59</v>
      </c>
      <c r="AN16" s="10">
        <v>200661.77</v>
      </c>
      <c r="AO16" s="10">
        <f>AN16-AF16</f>
        <v>155469.81</v>
      </c>
    </row>
    <row r="17" spans="1:41" s="10" customFormat="1" x14ac:dyDescent="0.2">
      <c r="A17" s="22" t="s">
        <v>4</v>
      </c>
      <c r="B17" s="12">
        <v>858171.33000000007</v>
      </c>
      <c r="C17" s="12">
        <f t="shared" ref="C17:C20" si="12">R17+U17+AA17+AD17+AG17</f>
        <v>55782.94</v>
      </c>
      <c r="D17" s="12">
        <f>B17+C17</f>
        <v>913954.27</v>
      </c>
      <c r="E17" s="12">
        <f>F17+G17+H17</f>
        <v>239209.11</v>
      </c>
      <c r="F17" s="12">
        <v>79736.37</v>
      </c>
      <c r="G17" s="12">
        <v>79736.37</v>
      </c>
      <c r="H17" s="25">
        <v>79736.37</v>
      </c>
      <c r="I17" s="12">
        <f t="shared" ref="I17:I20" si="13">J17+K17+L17</f>
        <v>239209.11</v>
      </c>
      <c r="J17" s="12">
        <v>79736.37</v>
      </c>
      <c r="K17" s="12">
        <v>79736.37</v>
      </c>
      <c r="L17" s="12">
        <v>79736.37</v>
      </c>
      <c r="M17" s="46">
        <f t="shared" ref="M17:M20" si="14">P17+Q17+T17</f>
        <v>251023.24000000002</v>
      </c>
      <c r="N17" s="12">
        <f t="shared" ref="N17:N20" si="15">R17+U17</f>
        <v>0</v>
      </c>
      <c r="O17" s="12">
        <f>M17+N17</f>
        <v>251023.24000000002</v>
      </c>
      <c r="P17" s="12">
        <v>79383.42</v>
      </c>
      <c r="Q17" s="12">
        <v>85819.91</v>
      </c>
      <c r="R17" s="12">
        <v>0</v>
      </c>
      <c r="S17" s="12">
        <v>85819.91</v>
      </c>
      <c r="T17" s="22">
        <v>85819.91</v>
      </c>
      <c r="U17" s="12">
        <v>0</v>
      </c>
      <c r="V17" s="22">
        <f t="shared" ref="V17:V20" si="16">SUM(T17:U17)</f>
        <v>85819.91</v>
      </c>
      <c r="W17" s="22">
        <f t="shared" ref="W17:X20" si="17">Z17+AC17+AF17</f>
        <v>128729.87</v>
      </c>
      <c r="X17" s="22">
        <f t="shared" si="17"/>
        <v>55782.94</v>
      </c>
      <c r="Y17" s="22">
        <f t="shared" ref="Y17:Y20" si="18">SUM(W17:X17)</f>
        <v>184512.81</v>
      </c>
      <c r="Z17" s="22">
        <v>85819.91</v>
      </c>
      <c r="AA17" s="12">
        <v>0</v>
      </c>
      <c r="AB17" s="22">
        <f t="shared" ref="AB17:AB20" si="19">SUM(Z17:AA17)</f>
        <v>85819.91</v>
      </c>
      <c r="AC17" s="22">
        <v>38618.959999999999</v>
      </c>
      <c r="AD17" s="12">
        <v>47200.950000000004</v>
      </c>
      <c r="AE17" s="22">
        <f t="shared" ref="AE17:AE20" si="20">SUM(AC17:AD17)</f>
        <v>85819.91</v>
      </c>
      <c r="AF17" s="22">
        <v>4291</v>
      </c>
      <c r="AG17" s="12">
        <v>8581.99</v>
      </c>
      <c r="AH17" s="22">
        <f>SUM(AF17:AG17)</f>
        <v>12872.99</v>
      </c>
      <c r="AN17" s="10">
        <v>12872.99</v>
      </c>
      <c r="AO17" s="10">
        <f>AN17-AF17</f>
        <v>8581.99</v>
      </c>
    </row>
    <row r="18" spans="1:41" s="10" customFormat="1" x14ac:dyDescent="0.2">
      <c r="A18" s="22" t="s">
        <v>5</v>
      </c>
      <c r="B18" s="12">
        <v>1928086.71</v>
      </c>
      <c r="C18" s="12">
        <f t="shared" si="12"/>
        <v>130125.70999999999</v>
      </c>
      <c r="D18" s="12">
        <f>B18+C18</f>
        <v>2058212.42</v>
      </c>
      <c r="E18" s="12">
        <f>F18+G18+H18</f>
        <v>561307.02</v>
      </c>
      <c r="F18" s="12">
        <v>187102.34</v>
      </c>
      <c r="G18" s="12">
        <v>187102.34</v>
      </c>
      <c r="H18" s="25">
        <v>187102.34</v>
      </c>
      <c r="I18" s="12">
        <f t="shared" si="13"/>
        <v>561307.02</v>
      </c>
      <c r="J18" s="12">
        <v>187102.34</v>
      </c>
      <c r="K18" s="12">
        <v>187102.34</v>
      </c>
      <c r="L18" s="12">
        <v>187102.34</v>
      </c>
      <c r="M18" s="46">
        <f t="shared" si="14"/>
        <v>532862.04</v>
      </c>
      <c r="N18" s="12">
        <f t="shared" si="15"/>
        <v>0</v>
      </c>
      <c r="O18" s="12">
        <f>M18+N18</f>
        <v>532862.04</v>
      </c>
      <c r="P18" s="12">
        <v>172466.74</v>
      </c>
      <c r="Q18" s="12">
        <v>180197.65</v>
      </c>
      <c r="R18" s="12">
        <v>0</v>
      </c>
      <c r="S18" s="12">
        <v>180197.65</v>
      </c>
      <c r="T18" s="22">
        <v>180197.65</v>
      </c>
      <c r="U18" s="12">
        <v>0</v>
      </c>
      <c r="V18" s="22">
        <f t="shared" si="16"/>
        <v>180197.65</v>
      </c>
      <c r="W18" s="22">
        <f t="shared" si="17"/>
        <v>272610.63</v>
      </c>
      <c r="X18" s="22">
        <f t="shared" si="17"/>
        <v>130125.70999999999</v>
      </c>
      <c r="Y18" s="22">
        <f t="shared" si="18"/>
        <v>402736.33999999997</v>
      </c>
      <c r="Z18" s="22">
        <v>180197.65</v>
      </c>
      <c r="AA18" s="12">
        <v>0</v>
      </c>
      <c r="AB18" s="22">
        <f t="shared" si="19"/>
        <v>180197.65</v>
      </c>
      <c r="AC18" s="22">
        <v>83944.77</v>
      </c>
      <c r="AD18" s="12">
        <v>96252.87999999999</v>
      </c>
      <c r="AE18" s="22">
        <f t="shared" si="20"/>
        <v>180197.65</v>
      </c>
      <c r="AF18" s="22">
        <v>8468.2099999999991</v>
      </c>
      <c r="AG18" s="12">
        <v>33872.83</v>
      </c>
      <c r="AH18" s="22">
        <f t="shared" ref="AH18:AH20" si="21">SUM(AF18:AG18)</f>
        <v>42341.04</v>
      </c>
      <c r="AN18" s="10">
        <v>42341.04</v>
      </c>
      <c r="AO18" s="10">
        <f>AN18-AF18</f>
        <v>33872.83</v>
      </c>
    </row>
    <row r="19" spans="1:41" s="10" customFormat="1" x14ac:dyDescent="0.2">
      <c r="A19" s="22" t="s">
        <v>6</v>
      </c>
      <c r="B19" s="12">
        <v>384339.57999999996</v>
      </c>
      <c r="C19" s="12">
        <f t="shared" si="12"/>
        <v>27891.47</v>
      </c>
      <c r="D19" s="12">
        <f>B19+C19</f>
        <v>412231.04999999993</v>
      </c>
      <c r="E19" s="12">
        <f>F19+G19+H19</f>
        <v>95240.680000000008</v>
      </c>
      <c r="F19" s="12">
        <v>15504.3</v>
      </c>
      <c r="G19" s="12">
        <v>39868.19</v>
      </c>
      <c r="H19" s="25">
        <v>39868.19</v>
      </c>
      <c r="I19" s="12">
        <f t="shared" si="13"/>
        <v>119604.57</v>
      </c>
      <c r="J19" s="12">
        <v>39868.19</v>
      </c>
      <c r="K19" s="12">
        <v>39868.19</v>
      </c>
      <c r="L19" s="12">
        <v>39868.19</v>
      </c>
      <c r="M19" s="46">
        <f t="shared" si="14"/>
        <v>109420.38999999998</v>
      </c>
      <c r="N19" s="12">
        <f t="shared" si="15"/>
        <v>0</v>
      </c>
      <c r="O19" s="12">
        <f>M19+N19</f>
        <v>109420.38999999998</v>
      </c>
      <c r="P19" s="12">
        <v>32182.47</v>
      </c>
      <c r="Q19" s="12">
        <v>38618.959999999999</v>
      </c>
      <c r="R19" s="12">
        <v>0</v>
      </c>
      <c r="S19" s="12">
        <v>38618.959999999999</v>
      </c>
      <c r="T19" s="22">
        <v>38618.959999999999</v>
      </c>
      <c r="U19" s="12">
        <v>0</v>
      </c>
      <c r="V19" s="22">
        <f t="shared" si="16"/>
        <v>38618.959999999999</v>
      </c>
      <c r="W19" s="22">
        <f t="shared" si="17"/>
        <v>60073.94</v>
      </c>
      <c r="X19" s="22">
        <f t="shared" si="17"/>
        <v>27891.47</v>
      </c>
      <c r="Y19" s="22">
        <f t="shared" si="18"/>
        <v>87965.41</v>
      </c>
      <c r="Z19" s="22">
        <v>38618.959999999999</v>
      </c>
      <c r="AA19" s="12">
        <v>0</v>
      </c>
      <c r="AB19" s="22">
        <f t="shared" si="19"/>
        <v>38618.959999999999</v>
      </c>
      <c r="AC19" s="22">
        <v>19309.48</v>
      </c>
      <c r="AD19" s="12">
        <v>19309.48</v>
      </c>
      <c r="AE19" s="22">
        <f t="shared" si="20"/>
        <v>38618.959999999999</v>
      </c>
      <c r="AF19" s="22">
        <v>2145.5</v>
      </c>
      <c r="AG19" s="12">
        <v>8581.99</v>
      </c>
      <c r="AH19" s="22">
        <f t="shared" si="21"/>
        <v>10727.49</v>
      </c>
      <c r="AN19" s="10">
        <v>10727.49</v>
      </c>
      <c r="AO19" s="10">
        <f>AN19-AF19</f>
        <v>8581.99</v>
      </c>
    </row>
    <row r="20" spans="1:41" s="10" customFormat="1" x14ac:dyDescent="0.2">
      <c r="A20" s="22" t="s">
        <v>9</v>
      </c>
      <c r="B20" s="12">
        <v>7252508.7100000009</v>
      </c>
      <c r="C20" s="12">
        <f t="shared" si="12"/>
        <v>567464.45000000007</v>
      </c>
      <c r="D20" s="12">
        <f>B20+C20</f>
        <v>7819973.1600000011</v>
      </c>
      <c r="E20" s="12">
        <f>F20+G20+H20</f>
        <v>2008326.33</v>
      </c>
      <c r="F20" s="12">
        <v>669442.11</v>
      </c>
      <c r="G20" s="12">
        <v>669442.11</v>
      </c>
      <c r="H20" s="25">
        <v>669442.11</v>
      </c>
      <c r="I20" s="12">
        <f t="shared" si="13"/>
        <v>2008326.33</v>
      </c>
      <c r="J20" s="12">
        <v>669442.11</v>
      </c>
      <c r="K20" s="12">
        <v>669442.11</v>
      </c>
      <c r="L20" s="12">
        <v>669442.11</v>
      </c>
      <c r="M20" s="46">
        <f t="shared" si="14"/>
        <v>2129068.2600000002</v>
      </c>
      <c r="N20" s="12">
        <f t="shared" si="15"/>
        <v>0</v>
      </c>
      <c r="O20" s="12">
        <f>M20+N20</f>
        <v>2129068.2600000002</v>
      </c>
      <c r="P20" s="12">
        <v>668945.18000000005</v>
      </c>
      <c r="Q20" s="12">
        <v>730061.54</v>
      </c>
      <c r="R20" s="12">
        <v>0</v>
      </c>
      <c r="S20" s="12">
        <v>730061.54</v>
      </c>
      <c r="T20" s="22">
        <v>730061.54</v>
      </c>
      <c r="U20" s="12">
        <v>0</v>
      </c>
      <c r="V20" s="22">
        <f t="shared" si="16"/>
        <v>730061.54</v>
      </c>
      <c r="W20" s="22">
        <f t="shared" si="17"/>
        <v>1106787.79</v>
      </c>
      <c r="X20" s="22">
        <f t="shared" si="17"/>
        <v>567464.45000000007</v>
      </c>
      <c r="Y20" s="22">
        <f t="shared" si="18"/>
        <v>1674252.2400000002</v>
      </c>
      <c r="Z20" s="22">
        <v>730061.54</v>
      </c>
      <c r="AA20" s="12">
        <v>0</v>
      </c>
      <c r="AB20" s="22">
        <f t="shared" si="19"/>
        <v>730061.54</v>
      </c>
      <c r="AC20" s="22">
        <v>339000.85</v>
      </c>
      <c r="AD20" s="12">
        <v>391060.69000000006</v>
      </c>
      <c r="AE20" s="22">
        <f t="shared" si="20"/>
        <v>730061.54</v>
      </c>
      <c r="AF20" s="22">
        <v>37725.4</v>
      </c>
      <c r="AG20" s="12">
        <v>176403.76</v>
      </c>
      <c r="AH20" s="22">
        <f t="shared" si="21"/>
        <v>214129.16</v>
      </c>
      <c r="AN20" s="10">
        <v>214129.16</v>
      </c>
      <c r="AO20" s="10">
        <f>AN20-AF20</f>
        <v>176403.76</v>
      </c>
    </row>
    <row r="21" spans="1:41" s="13" customFormat="1" x14ac:dyDescent="0.2">
      <c r="A21" s="42" t="s">
        <v>7</v>
      </c>
      <c r="B21" s="26">
        <f t="shared" ref="B21:AF21" si="22">SUM(B16:B20)</f>
        <v>19111971.869999997</v>
      </c>
      <c r="C21" s="16">
        <f>SUM(C16:C20)</f>
        <v>1383160.17</v>
      </c>
      <c r="D21" s="16">
        <f>SUM(D16:D20)</f>
        <v>20495132.039999999</v>
      </c>
      <c r="E21" s="16">
        <f t="shared" si="22"/>
        <v>5092982.9700000007</v>
      </c>
      <c r="F21" s="28">
        <f t="shared" si="22"/>
        <v>1509183.7200000002</v>
      </c>
      <c r="G21" s="28">
        <f t="shared" si="22"/>
        <v>1814705.56</v>
      </c>
      <c r="H21" s="26">
        <f t="shared" si="22"/>
        <v>1769093.69</v>
      </c>
      <c r="I21" s="16">
        <f t="shared" si="22"/>
        <v>5742544.6699999999</v>
      </c>
      <c r="J21" s="16">
        <f t="shared" si="22"/>
        <v>1814705.5499999998</v>
      </c>
      <c r="K21" s="16">
        <f t="shared" si="22"/>
        <v>1963919.56</v>
      </c>
      <c r="L21" s="16">
        <f t="shared" si="22"/>
        <v>1963919.56</v>
      </c>
      <c r="M21" s="47">
        <f t="shared" si="22"/>
        <v>5448729.1100000003</v>
      </c>
      <c r="N21" s="16">
        <f t="shared" si="22"/>
        <v>0</v>
      </c>
      <c r="O21" s="16">
        <f t="shared" si="22"/>
        <v>5448729.1100000003</v>
      </c>
      <c r="P21" s="16">
        <f t="shared" si="22"/>
        <v>1718600.0900000003</v>
      </c>
      <c r="Q21" s="16">
        <f t="shared" si="22"/>
        <v>1865064.51</v>
      </c>
      <c r="R21" s="16">
        <f>SUM(R16:R20)</f>
        <v>0</v>
      </c>
      <c r="S21" s="16">
        <f>SUM(S16:S20)</f>
        <v>1865064.51</v>
      </c>
      <c r="T21" s="16">
        <f t="shared" si="22"/>
        <v>1865064.51</v>
      </c>
      <c r="U21" s="16">
        <f>SUM(U16:U20)</f>
        <v>0</v>
      </c>
      <c r="V21" s="16">
        <f>SUM(V16:V20)</f>
        <v>1865064.51</v>
      </c>
      <c r="W21" s="16">
        <f t="shared" si="22"/>
        <v>2827715.1199999996</v>
      </c>
      <c r="X21" s="16">
        <f>SUM(X16:X20)</f>
        <v>1383160.17</v>
      </c>
      <c r="Y21" s="16">
        <f>SUM(Y16:Y20)</f>
        <v>4210875.29</v>
      </c>
      <c r="Z21" s="16">
        <f t="shared" si="22"/>
        <v>1865064.51</v>
      </c>
      <c r="AA21" s="16">
        <f>SUM(AA16:AA20)</f>
        <v>0</v>
      </c>
      <c r="AB21" s="16">
        <f>SUM(AB16:AB20)</f>
        <v>1865064.51</v>
      </c>
      <c r="AC21" s="16">
        <f t="shared" si="22"/>
        <v>864828.54</v>
      </c>
      <c r="AD21" s="16">
        <f>SUM(AD16:AD20)</f>
        <v>1000235.97</v>
      </c>
      <c r="AE21" s="16">
        <f>SUM(AE16:AE20)</f>
        <v>1865064.51</v>
      </c>
      <c r="AF21" s="16">
        <f t="shared" si="22"/>
        <v>97822.07</v>
      </c>
      <c r="AG21" s="16">
        <f>SUM(AG16:AG20)</f>
        <v>382924.2</v>
      </c>
      <c r="AH21" s="16">
        <f>SUM(AH16:AH20)</f>
        <v>480746.27</v>
      </c>
    </row>
    <row r="22" spans="1:41" s="10" customFormat="1" ht="13.5" thickBot="1" x14ac:dyDescent="0.25">
      <c r="A22" s="14"/>
      <c r="B22" s="48"/>
      <c r="C22" s="15"/>
      <c r="D22" s="15"/>
      <c r="E22" s="15"/>
      <c r="F22" s="15"/>
      <c r="G22" s="38"/>
      <c r="H22" s="40"/>
      <c r="I22" s="11"/>
      <c r="J22" s="15"/>
      <c r="K22" s="15"/>
      <c r="L22" s="15"/>
      <c r="M22" s="15"/>
      <c r="N22" s="15"/>
      <c r="O22" s="15"/>
      <c r="P22" s="15"/>
      <c r="Q22" s="15"/>
      <c r="R22" s="15"/>
      <c r="S22" s="15"/>
      <c r="U22" s="15"/>
    </row>
    <row r="23" spans="1:41" s="10" customFormat="1" ht="63.75" customHeight="1" thickBot="1" x14ac:dyDescent="0.25">
      <c r="A23" s="50" t="s">
        <v>10</v>
      </c>
      <c r="B23" s="35" t="s">
        <v>26</v>
      </c>
      <c r="C23" s="35" t="s">
        <v>27</v>
      </c>
      <c r="D23" s="35" t="s">
        <v>28</v>
      </c>
      <c r="E23" s="35" t="s">
        <v>29</v>
      </c>
      <c r="F23" s="35" t="s">
        <v>17</v>
      </c>
      <c r="G23" s="37" t="s">
        <v>18</v>
      </c>
      <c r="H23" s="37" t="s">
        <v>15</v>
      </c>
      <c r="I23" s="35" t="s">
        <v>30</v>
      </c>
      <c r="J23" s="35" t="s">
        <v>16</v>
      </c>
      <c r="K23" s="37" t="s">
        <v>22</v>
      </c>
      <c r="L23" s="37" t="s">
        <v>23</v>
      </c>
      <c r="M23" s="35" t="s">
        <v>31</v>
      </c>
      <c r="N23" s="35" t="s">
        <v>27</v>
      </c>
      <c r="O23" s="35" t="s">
        <v>32</v>
      </c>
      <c r="P23" s="33" t="s">
        <v>19</v>
      </c>
      <c r="Q23" s="33" t="s">
        <v>33</v>
      </c>
      <c r="R23" s="35" t="s">
        <v>27</v>
      </c>
      <c r="S23" s="35" t="s">
        <v>20</v>
      </c>
      <c r="T23" s="33" t="s">
        <v>34</v>
      </c>
      <c r="U23" s="35" t="s">
        <v>27</v>
      </c>
      <c r="V23" s="35" t="s">
        <v>35</v>
      </c>
      <c r="W23" s="35" t="s">
        <v>36</v>
      </c>
      <c r="X23" s="35" t="s">
        <v>27</v>
      </c>
      <c r="Y23" s="35" t="s">
        <v>37</v>
      </c>
      <c r="Z23" s="35" t="s">
        <v>38</v>
      </c>
      <c r="AA23" s="35" t="s">
        <v>27</v>
      </c>
      <c r="AB23" s="35" t="s">
        <v>39</v>
      </c>
      <c r="AC23" s="37" t="s">
        <v>40</v>
      </c>
      <c r="AD23" s="35" t="s">
        <v>27</v>
      </c>
      <c r="AE23" s="35" t="s">
        <v>41</v>
      </c>
      <c r="AF23" s="37" t="s">
        <v>42</v>
      </c>
      <c r="AG23" s="35" t="s">
        <v>27</v>
      </c>
      <c r="AH23" s="35" t="s">
        <v>43</v>
      </c>
    </row>
    <row r="24" spans="1:41" s="10" customFormat="1" x14ac:dyDescent="0.2">
      <c r="A24" s="22" t="s">
        <v>3</v>
      </c>
      <c r="B24" s="12">
        <v>1914344.3200000005</v>
      </c>
      <c r="C24" s="12">
        <f>R24+U24+AA24+AD24+AG24</f>
        <v>169036.63</v>
      </c>
      <c r="D24" s="12">
        <f>B24+C24</f>
        <v>2083380.9500000007</v>
      </c>
      <c r="E24" s="12">
        <f>F24+G24+H24</f>
        <v>591575.90000000014</v>
      </c>
      <c r="F24" s="12">
        <v>198208.30000000005</v>
      </c>
      <c r="G24" s="12">
        <v>195968.30000000005</v>
      </c>
      <c r="H24" s="25">
        <v>197399.30000000005</v>
      </c>
      <c r="I24" s="12">
        <f>J24+K24+L24</f>
        <v>460496.3400000002</v>
      </c>
      <c r="J24" s="12">
        <v>153498.78000000006</v>
      </c>
      <c r="K24" s="12">
        <v>153498.78000000006</v>
      </c>
      <c r="L24" s="12">
        <v>153498.78000000006</v>
      </c>
      <c r="M24" s="46">
        <f>P24+Q24+T24</f>
        <v>538830.55000000005</v>
      </c>
      <c r="N24" s="12">
        <f>R24+U24</f>
        <v>0</v>
      </c>
      <c r="O24" s="12">
        <f>M24+N24</f>
        <v>538830.55000000005</v>
      </c>
      <c r="P24" s="12">
        <v>150358.15</v>
      </c>
      <c r="Q24" s="12">
        <v>189584.2</v>
      </c>
      <c r="R24" s="12">
        <v>0</v>
      </c>
      <c r="S24" s="12">
        <v>189584.2</v>
      </c>
      <c r="T24" s="22">
        <v>198888.2</v>
      </c>
      <c r="U24" s="12">
        <v>0</v>
      </c>
      <c r="V24" s="22">
        <f>SUM(T24:U24)</f>
        <v>198888.2</v>
      </c>
      <c r="W24" s="22">
        <f>Z24+AC24+AF24</f>
        <v>323441.52999999997</v>
      </c>
      <c r="X24" s="22">
        <f>AA24+AD24+AG24</f>
        <v>169036.63</v>
      </c>
      <c r="Y24" s="22">
        <f>SUM(W24:X24)</f>
        <v>492478.16</v>
      </c>
      <c r="Z24" s="22">
        <v>198888.2</v>
      </c>
      <c r="AA24" s="12">
        <v>0</v>
      </c>
      <c r="AB24" s="22">
        <f>SUM(Z24:AA24)</f>
        <v>198888.2</v>
      </c>
      <c r="AC24" s="22">
        <v>113177.92</v>
      </c>
      <c r="AD24" s="12">
        <v>85710.280000000013</v>
      </c>
      <c r="AE24" s="22">
        <f>SUM(AC24:AD24)</f>
        <v>198888.2</v>
      </c>
      <c r="AF24" s="22">
        <f>11375.41</f>
        <v>11375.41</v>
      </c>
      <c r="AG24" s="12">
        <v>83326.350000000006</v>
      </c>
      <c r="AH24" s="22">
        <f>SUM(AF24:AG24)</f>
        <v>94701.760000000009</v>
      </c>
      <c r="AN24" s="36">
        <v>94701.759999999995</v>
      </c>
      <c r="AO24" s="36">
        <f>AN24-AF24</f>
        <v>83326.349999999991</v>
      </c>
    </row>
    <row r="25" spans="1:41" s="10" customFormat="1" x14ac:dyDescent="0.2">
      <c r="A25" s="22" t="s">
        <v>4</v>
      </c>
      <c r="B25" s="12">
        <v>20621.28</v>
      </c>
      <c r="C25" s="12">
        <f t="shared" ref="C25:C27" si="23">R25+U25+AA25+AD25+AG25</f>
        <v>0</v>
      </c>
      <c r="D25" s="12">
        <f>B25+C25</f>
        <v>20621.28</v>
      </c>
      <c r="E25" s="12">
        <f>F25+G25+H25</f>
        <v>8580</v>
      </c>
      <c r="F25" s="12">
        <v>2860</v>
      </c>
      <c r="G25" s="12">
        <v>2860</v>
      </c>
      <c r="H25" s="25">
        <v>2860</v>
      </c>
      <c r="I25" s="12">
        <f t="shared" ref="I25:I27" si="24">J25+K25+L25</f>
        <v>8580</v>
      </c>
      <c r="J25" s="12">
        <v>2860</v>
      </c>
      <c r="K25" s="12">
        <v>2860</v>
      </c>
      <c r="L25" s="12">
        <v>2860</v>
      </c>
      <c r="M25" s="46">
        <f t="shared" ref="M25:M27" si="25">P25+Q25+T25</f>
        <v>1730.6399999999999</v>
      </c>
      <c r="N25" s="12">
        <f t="shared" ref="N25:N27" si="26">R25+U25</f>
        <v>0</v>
      </c>
      <c r="O25" s="12">
        <f>M25+N25</f>
        <v>1730.6399999999999</v>
      </c>
      <c r="P25" s="12">
        <v>576.88</v>
      </c>
      <c r="Q25" s="12">
        <v>576.88</v>
      </c>
      <c r="R25" s="12">
        <v>0</v>
      </c>
      <c r="S25" s="12">
        <v>576.88</v>
      </c>
      <c r="T25" s="22">
        <v>576.88</v>
      </c>
      <c r="U25" s="12">
        <v>0</v>
      </c>
      <c r="V25" s="22">
        <f t="shared" ref="V25:V27" si="27">SUM(T25:U25)</f>
        <v>576.88</v>
      </c>
      <c r="W25" s="22">
        <f t="shared" ref="W25:X27" si="28">Z25+AC25+AF25</f>
        <v>1730.6399999999999</v>
      </c>
      <c r="X25" s="22">
        <f t="shared" si="28"/>
        <v>0</v>
      </c>
      <c r="Y25" s="22">
        <f t="shared" ref="Y25:Y27" si="29">SUM(W25:X25)</f>
        <v>1730.6399999999999</v>
      </c>
      <c r="Z25" s="22">
        <v>576.88</v>
      </c>
      <c r="AA25" s="12">
        <v>0</v>
      </c>
      <c r="AB25" s="22">
        <f t="shared" ref="AB25:AB27" si="30">SUM(Z25:AA25)</f>
        <v>576.88</v>
      </c>
      <c r="AC25" s="22">
        <v>576.88</v>
      </c>
      <c r="AD25" s="12">
        <v>0</v>
      </c>
      <c r="AE25" s="22">
        <f t="shared" ref="AE25:AE27" si="31">SUM(AC25:AD25)</f>
        <v>576.88</v>
      </c>
      <c r="AF25" s="22">
        <v>576.88</v>
      </c>
      <c r="AG25" s="12">
        <v>0</v>
      </c>
      <c r="AH25" s="22">
        <f t="shared" ref="AH25:AH27" si="32">SUM(AF25:AG25)</f>
        <v>576.88</v>
      </c>
    </row>
    <row r="26" spans="1:41" s="10" customFormat="1" x14ac:dyDescent="0.2">
      <c r="A26" s="22" t="s">
        <v>5</v>
      </c>
      <c r="B26" s="12">
        <v>229119.53999999998</v>
      </c>
      <c r="C26" s="12">
        <f t="shared" si="23"/>
        <v>32228.800000000003</v>
      </c>
      <c r="D26" s="12">
        <f>B26+C26</f>
        <v>261348.33999999997</v>
      </c>
      <c r="E26" s="12">
        <f>F26+G26+H26</f>
        <v>26273.879999999997</v>
      </c>
      <c r="F26" s="12">
        <v>8757.9599999999991</v>
      </c>
      <c r="G26" s="12">
        <v>8757.9599999999991</v>
      </c>
      <c r="H26" s="25">
        <v>8757.9599999999991</v>
      </c>
      <c r="I26" s="12">
        <f t="shared" si="24"/>
        <v>31820.879999999997</v>
      </c>
      <c r="J26" s="12">
        <v>8757.9599999999991</v>
      </c>
      <c r="K26" s="12">
        <v>11531.46</v>
      </c>
      <c r="L26" s="12">
        <v>11531.46</v>
      </c>
      <c r="M26" s="46">
        <f t="shared" si="25"/>
        <v>105574.45000000001</v>
      </c>
      <c r="N26" s="12">
        <f t="shared" si="26"/>
        <v>0</v>
      </c>
      <c r="O26" s="12">
        <f>M26+N26</f>
        <v>105574.45000000001</v>
      </c>
      <c r="P26" s="12">
        <v>19316.490000000002</v>
      </c>
      <c r="Q26" s="12">
        <v>43128.98</v>
      </c>
      <c r="R26" s="12">
        <v>0</v>
      </c>
      <c r="S26" s="12">
        <v>43128.98</v>
      </c>
      <c r="T26" s="22">
        <v>43128.98</v>
      </c>
      <c r="U26" s="12">
        <v>0</v>
      </c>
      <c r="V26" s="22">
        <f t="shared" si="27"/>
        <v>43128.98</v>
      </c>
      <c r="W26" s="22">
        <f t="shared" si="28"/>
        <v>65450.33</v>
      </c>
      <c r="X26" s="22">
        <f t="shared" si="28"/>
        <v>32228.800000000003</v>
      </c>
      <c r="Y26" s="22">
        <f t="shared" si="29"/>
        <v>97679.13</v>
      </c>
      <c r="Z26" s="22">
        <v>43128.98</v>
      </c>
      <c r="AA26" s="12">
        <v>0</v>
      </c>
      <c r="AB26" s="22">
        <f t="shared" si="30"/>
        <v>43128.98</v>
      </c>
      <c r="AC26" s="22">
        <v>20440.490000000002</v>
      </c>
      <c r="AD26" s="12">
        <v>22688.49</v>
      </c>
      <c r="AE26" s="22">
        <f t="shared" si="31"/>
        <v>43128.98</v>
      </c>
      <c r="AF26" s="22">
        <v>1880.86</v>
      </c>
      <c r="AG26" s="12">
        <v>9540.31</v>
      </c>
      <c r="AH26" s="22">
        <f t="shared" si="32"/>
        <v>11421.17</v>
      </c>
      <c r="AN26" s="10">
        <v>11421.17</v>
      </c>
      <c r="AO26" s="10">
        <f>AN26-AF26</f>
        <v>9540.31</v>
      </c>
    </row>
    <row r="27" spans="1:41" s="10" customFormat="1" x14ac:dyDescent="0.2">
      <c r="A27" s="22" t="s">
        <v>6</v>
      </c>
      <c r="B27" s="12">
        <v>13300</v>
      </c>
      <c r="C27" s="12">
        <f t="shared" si="23"/>
        <v>2100</v>
      </c>
      <c r="D27" s="12">
        <f>B27+C27</f>
        <v>15400</v>
      </c>
      <c r="E27" s="12">
        <f>F27+G27+H27</f>
        <v>0</v>
      </c>
      <c r="F27" s="12">
        <v>0</v>
      </c>
      <c r="G27" s="12">
        <v>0</v>
      </c>
      <c r="H27" s="25">
        <v>0</v>
      </c>
      <c r="I27" s="12">
        <f t="shared" si="24"/>
        <v>3000</v>
      </c>
      <c r="J27" s="12">
        <v>1000</v>
      </c>
      <c r="K27" s="12">
        <v>1000</v>
      </c>
      <c r="L27" s="12">
        <v>1000</v>
      </c>
      <c r="M27" s="46">
        <f t="shared" si="25"/>
        <v>6700</v>
      </c>
      <c r="N27" s="12">
        <f t="shared" si="26"/>
        <v>0</v>
      </c>
      <c r="O27" s="12">
        <f>M27+N27</f>
        <v>6700</v>
      </c>
      <c r="P27" s="12">
        <v>1900</v>
      </c>
      <c r="Q27" s="12">
        <v>2400</v>
      </c>
      <c r="R27" s="12">
        <v>0</v>
      </c>
      <c r="S27" s="12">
        <v>2400</v>
      </c>
      <c r="T27" s="22">
        <v>2400</v>
      </c>
      <c r="U27" s="12">
        <v>0</v>
      </c>
      <c r="V27" s="22">
        <f t="shared" si="27"/>
        <v>2400</v>
      </c>
      <c r="W27" s="22">
        <f t="shared" si="28"/>
        <v>3600</v>
      </c>
      <c r="X27" s="22">
        <f t="shared" si="28"/>
        <v>2100</v>
      </c>
      <c r="Y27" s="22">
        <f t="shared" si="29"/>
        <v>5700</v>
      </c>
      <c r="Z27" s="22">
        <v>2400</v>
      </c>
      <c r="AA27" s="12">
        <v>0</v>
      </c>
      <c r="AB27" s="22">
        <f t="shared" si="30"/>
        <v>2400</v>
      </c>
      <c r="AC27" s="22">
        <v>600</v>
      </c>
      <c r="AD27" s="12">
        <v>1800</v>
      </c>
      <c r="AE27" s="22">
        <f t="shared" si="31"/>
        <v>2400</v>
      </c>
      <c r="AF27" s="22">
        <v>600</v>
      </c>
      <c r="AG27" s="12">
        <v>300</v>
      </c>
      <c r="AH27" s="22">
        <f t="shared" si="32"/>
        <v>900</v>
      </c>
    </row>
    <row r="28" spans="1:41" s="13" customFormat="1" x14ac:dyDescent="0.2">
      <c r="A28" s="42" t="s">
        <v>7</v>
      </c>
      <c r="B28" s="16">
        <f t="shared" ref="B28:AF28" si="33">SUM(B24:B27)</f>
        <v>2177385.1400000006</v>
      </c>
      <c r="C28" s="16">
        <f>SUM(C24:C27)</f>
        <v>203365.43</v>
      </c>
      <c r="D28" s="16">
        <f>SUM(D24:D27)</f>
        <v>2380750.5700000003</v>
      </c>
      <c r="E28" s="16">
        <f t="shared" si="33"/>
        <v>626429.78000000014</v>
      </c>
      <c r="F28" s="28">
        <f t="shared" si="33"/>
        <v>209826.26000000004</v>
      </c>
      <c r="G28" s="28">
        <f t="shared" si="33"/>
        <v>207586.26000000004</v>
      </c>
      <c r="H28" s="26">
        <f t="shared" si="33"/>
        <v>209017.26000000004</v>
      </c>
      <c r="I28" s="16">
        <f t="shared" si="33"/>
        <v>503897.2200000002</v>
      </c>
      <c r="J28" s="16">
        <f t="shared" si="33"/>
        <v>166116.74000000005</v>
      </c>
      <c r="K28" s="16">
        <f t="shared" si="33"/>
        <v>168890.24000000005</v>
      </c>
      <c r="L28" s="16">
        <f t="shared" si="33"/>
        <v>168890.24000000005</v>
      </c>
      <c r="M28" s="47">
        <f t="shared" si="33"/>
        <v>652835.64000000013</v>
      </c>
      <c r="N28" s="16">
        <f t="shared" si="33"/>
        <v>0</v>
      </c>
      <c r="O28" s="16">
        <f t="shared" si="33"/>
        <v>652835.64000000013</v>
      </c>
      <c r="P28" s="16">
        <f t="shared" si="33"/>
        <v>172151.52</v>
      </c>
      <c r="Q28" s="16">
        <f t="shared" si="33"/>
        <v>235690.06000000003</v>
      </c>
      <c r="R28" s="16">
        <f>SUM(R24:R27)</f>
        <v>0</v>
      </c>
      <c r="S28" s="16">
        <f>SUM(S24:S27)</f>
        <v>235690.06000000003</v>
      </c>
      <c r="T28" s="16">
        <f t="shared" si="33"/>
        <v>244994.06000000003</v>
      </c>
      <c r="U28" s="16">
        <f>SUM(U24:U27)</f>
        <v>0</v>
      </c>
      <c r="V28" s="16">
        <f>SUM(V24:V27)</f>
        <v>244994.06000000003</v>
      </c>
      <c r="W28" s="16">
        <f t="shared" si="33"/>
        <v>394222.5</v>
      </c>
      <c r="X28" s="16">
        <f>SUM(X24:X27)</f>
        <v>203365.43</v>
      </c>
      <c r="Y28" s="16">
        <f>SUM(Y24:Y27)</f>
        <v>597587.92999999993</v>
      </c>
      <c r="Z28" s="16">
        <f t="shared" si="33"/>
        <v>244994.06000000003</v>
      </c>
      <c r="AA28" s="16">
        <f>SUM(AA24:AA27)</f>
        <v>0</v>
      </c>
      <c r="AB28" s="16">
        <f>SUM(AB24:AB27)</f>
        <v>244994.06000000003</v>
      </c>
      <c r="AC28" s="16">
        <f t="shared" si="33"/>
        <v>134795.29</v>
      </c>
      <c r="AD28" s="16">
        <f>SUM(AD24:AD27)</f>
        <v>110198.77000000002</v>
      </c>
      <c r="AE28" s="16">
        <f>SUM(AE24:AE27)</f>
        <v>244994.06000000003</v>
      </c>
      <c r="AF28" s="16">
        <f t="shared" si="33"/>
        <v>14433.15</v>
      </c>
      <c r="AG28" s="16">
        <f>SUM(AG24:AG27)</f>
        <v>93166.66</v>
      </c>
      <c r="AH28" s="16">
        <f>SUM(AH24:AH27)</f>
        <v>107599.81000000001</v>
      </c>
    </row>
    <row r="29" spans="1:41" s="10" customFormat="1" ht="13.5" thickBot="1" x14ac:dyDescent="0.25">
      <c r="A29" s="14"/>
      <c r="B29" s="48"/>
      <c r="C29" s="15"/>
      <c r="D29" s="15"/>
      <c r="E29" s="15"/>
      <c r="F29" s="15"/>
      <c r="G29" s="38"/>
      <c r="H29" s="40"/>
      <c r="I29" s="11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41" s="10" customFormat="1" ht="50.25" customHeight="1" thickBot="1" x14ac:dyDescent="0.25">
      <c r="A30" s="49" t="s">
        <v>11</v>
      </c>
      <c r="B30" s="35" t="s">
        <v>26</v>
      </c>
      <c r="C30" s="35" t="s">
        <v>27</v>
      </c>
      <c r="D30" s="35" t="s">
        <v>28</v>
      </c>
      <c r="E30" s="35" t="s">
        <v>29</v>
      </c>
      <c r="F30" s="35" t="s">
        <v>17</v>
      </c>
      <c r="G30" s="37" t="s">
        <v>18</v>
      </c>
      <c r="H30" s="37" t="s">
        <v>15</v>
      </c>
      <c r="I30" s="35" t="s">
        <v>30</v>
      </c>
      <c r="J30" s="35" t="s">
        <v>16</v>
      </c>
      <c r="K30" s="37" t="s">
        <v>22</v>
      </c>
      <c r="L30" s="37" t="s">
        <v>23</v>
      </c>
      <c r="M30" s="35" t="s">
        <v>31</v>
      </c>
      <c r="N30" s="35" t="s">
        <v>27</v>
      </c>
      <c r="O30" s="35" t="s">
        <v>32</v>
      </c>
      <c r="P30" s="33" t="s">
        <v>19</v>
      </c>
      <c r="Q30" s="33" t="s">
        <v>33</v>
      </c>
      <c r="R30" s="35" t="s">
        <v>27</v>
      </c>
      <c r="S30" s="35" t="s">
        <v>20</v>
      </c>
      <c r="T30" s="33" t="s">
        <v>34</v>
      </c>
      <c r="U30" s="35" t="s">
        <v>27</v>
      </c>
      <c r="V30" s="35" t="s">
        <v>35</v>
      </c>
      <c r="W30" s="35" t="s">
        <v>36</v>
      </c>
      <c r="X30" s="35" t="s">
        <v>27</v>
      </c>
      <c r="Y30" s="35" t="s">
        <v>37</v>
      </c>
      <c r="Z30" s="35" t="s">
        <v>38</v>
      </c>
      <c r="AA30" s="35" t="s">
        <v>27</v>
      </c>
      <c r="AB30" s="35" t="s">
        <v>39</v>
      </c>
      <c r="AC30" s="37" t="s">
        <v>40</v>
      </c>
      <c r="AD30" s="35" t="s">
        <v>27</v>
      </c>
      <c r="AE30" s="35" t="s">
        <v>41</v>
      </c>
      <c r="AF30" s="37" t="s">
        <v>42</v>
      </c>
      <c r="AG30" s="35" t="s">
        <v>27</v>
      </c>
      <c r="AH30" s="35" t="s">
        <v>43</v>
      </c>
    </row>
    <row r="31" spans="1:41" s="10" customFormat="1" x14ac:dyDescent="0.2">
      <c r="A31" s="22" t="s">
        <v>3</v>
      </c>
      <c r="B31" s="12">
        <v>3465906.44</v>
      </c>
      <c r="C31" s="12">
        <f>R31+U31+AA31+AD31+AG31</f>
        <v>238970.37999999998</v>
      </c>
      <c r="D31" s="12">
        <f>B31+C31</f>
        <v>3704876.82</v>
      </c>
      <c r="E31" s="12">
        <f>F31+G31+H31</f>
        <v>710494.29</v>
      </c>
      <c r="F31" s="12">
        <v>198403.16000000003</v>
      </c>
      <c r="G31" s="12">
        <v>265530.69</v>
      </c>
      <c r="H31" s="25">
        <v>246560.44</v>
      </c>
      <c r="I31" s="12">
        <f>J31+K31+L31</f>
        <v>1064632.3800000001</v>
      </c>
      <c r="J31" s="12">
        <v>354877.46</v>
      </c>
      <c r="K31" s="12">
        <v>354877.46</v>
      </c>
      <c r="L31" s="12">
        <v>354877.46</v>
      </c>
      <c r="M31" s="46">
        <f>P31+Q31+T31</f>
        <v>1103210.08</v>
      </c>
      <c r="N31" s="12">
        <f>R31+U31</f>
        <v>0</v>
      </c>
      <c r="O31" s="12">
        <f>M31+N31</f>
        <v>1103210.08</v>
      </c>
      <c r="P31" s="12">
        <v>301038.61</v>
      </c>
      <c r="Q31" s="12">
        <v>400936.97</v>
      </c>
      <c r="R31" s="12">
        <v>0</v>
      </c>
      <c r="S31" s="12">
        <v>400936.97</v>
      </c>
      <c r="T31" s="22">
        <v>401234.5</v>
      </c>
      <c r="U31" s="22">
        <v>0</v>
      </c>
      <c r="V31" s="22">
        <f>SUM(T31:U31)</f>
        <v>401234.5</v>
      </c>
      <c r="W31" s="22">
        <f>Z31+AC31+AF31</f>
        <v>587569.69000000006</v>
      </c>
      <c r="X31" s="22">
        <f>AA31+AD31+AG31</f>
        <v>238970.37999999998</v>
      </c>
      <c r="Y31" s="22">
        <f>SUM(W31:X31)</f>
        <v>826540.07000000007</v>
      </c>
      <c r="Z31" s="22">
        <v>400936.97</v>
      </c>
      <c r="AA31" s="22">
        <v>0</v>
      </c>
      <c r="AB31" s="22">
        <f>SUM(Z31:AA31)</f>
        <v>400936.97</v>
      </c>
      <c r="AC31" s="22">
        <v>162267.82</v>
      </c>
      <c r="AD31" s="22">
        <v>238669.14999999997</v>
      </c>
      <c r="AE31" s="22">
        <f>SUM(AC31:AD31)</f>
        <v>400936.97</v>
      </c>
      <c r="AF31" s="22">
        <v>24364.9</v>
      </c>
      <c r="AG31" s="25">
        <f>11.51+342.21-52.49</f>
        <v>301.22999999999996</v>
      </c>
      <c r="AH31" s="22">
        <f>SUM(AF31:AG31)</f>
        <v>24666.13</v>
      </c>
    </row>
    <row r="32" spans="1:41" s="10" customFormat="1" x14ac:dyDescent="0.2">
      <c r="A32" s="22" t="s">
        <v>4</v>
      </c>
      <c r="B32" s="12">
        <v>587013.63</v>
      </c>
      <c r="C32" s="12">
        <f t="shared" ref="C32:C35" si="34">R32+U32+AA32+AD32+AG32</f>
        <v>40935.060000000005</v>
      </c>
      <c r="D32" s="12">
        <f>B32+C32</f>
        <v>627948.69000000006</v>
      </c>
      <c r="E32" s="12">
        <f>F32+G32+H32</f>
        <v>82040.800000000003</v>
      </c>
      <c r="F32" s="12">
        <v>19623.120000000003</v>
      </c>
      <c r="G32" s="12">
        <v>42794.559999999998</v>
      </c>
      <c r="H32" s="25">
        <v>19623.120000000003</v>
      </c>
      <c r="I32" s="12">
        <f t="shared" ref="I32:I35" si="35">J32+K32+L32</f>
        <v>190983.63</v>
      </c>
      <c r="J32" s="12">
        <v>63661.21</v>
      </c>
      <c r="K32" s="12">
        <v>63661.21</v>
      </c>
      <c r="L32" s="12">
        <v>63661.21</v>
      </c>
      <c r="M32" s="46">
        <f t="shared" ref="M32:M35" si="36">P32+Q32+T32</f>
        <v>208168.41</v>
      </c>
      <c r="N32" s="12">
        <f t="shared" ref="N32:N35" si="37">R32+U32</f>
        <v>0</v>
      </c>
      <c r="O32" s="12">
        <f>M32+N32</f>
        <v>208168.41</v>
      </c>
      <c r="P32" s="12">
        <v>69389.47</v>
      </c>
      <c r="Q32" s="12">
        <v>69389.47</v>
      </c>
      <c r="R32" s="12">
        <v>0</v>
      </c>
      <c r="S32" s="12">
        <v>69389.47</v>
      </c>
      <c r="T32" s="22">
        <v>69389.47</v>
      </c>
      <c r="U32" s="22">
        <v>0</v>
      </c>
      <c r="V32" s="22">
        <f>SUM(T32:U32)</f>
        <v>69389.47</v>
      </c>
      <c r="W32" s="22">
        <f t="shared" ref="W32:X35" si="38">Z32+AC32+AF32</f>
        <v>105820.79</v>
      </c>
      <c r="X32" s="22">
        <f t="shared" si="38"/>
        <v>40935.060000000005</v>
      </c>
      <c r="Y32" s="22">
        <f t="shared" ref="Y32:Y35" si="39">SUM(W32:X32)</f>
        <v>146755.85</v>
      </c>
      <c r="Z32" s="22">
        <v>69389.47</v>
      </c>
      <c r="AA32" s="22">
        <v>0</v>
      </c>
      <c r="AB32" s="22">
        <f>SUM(Z32:AA32)</f>
        <v>69389.47</v>
      </c>
      <c r="AC32" s="22">
        <v>31972.31</v>
      </c>
      <c r="AD32" s="22">
        <v>37417.160000000003</v>
      </c>
      <c r="AE32" s="22">
        <f>SUM(AC32:AD32)</f>
        <v>69389.47</v>
      </c>
      <c r="AF32" s="22">
        <v>4459.01</v>
      </c>
      <c r="AG32" s="25">
        <v>3517.9</v>
      </c>
      <c r="AH32" s="22">
        <f>SUM(AF32:AG32)</f>
        <v>7976.91</v>
      </c>
    </row>
    <row r="33" spans="1:41" s="10" customFormat="1" x14ac:dyDescent="0.2">
      <c r="A33" s="22" t="s">
        <v>5</v>
      </c>
      <c r="B33" s="12">
        <v>1321603.1100000001</v>
      </c>
      <c r="C33" s="12">
        <f t="shared" si="34"/>
        <v>85009.32</v>
      </c>
      <c r="D33" s="12">
        <f>B33+C33</f>
        <v>1406612.4300000002</v>
      </c>
      <c r="E33" s="12">
        <f>F33+G33+H33</f>
        <v>301822.08000000002</v>
      </c>
      <c r="F33" s="12">
        <v>100607.36</v>
      </c>
      <c r="G33" s="12">
        <v>100607.36</v>
      </c>
      <c r="H33" s="25">
        <v>100607.36</v>
      </c>
      <c r="I33" s="12">
        <f t="shared" si="35"/>
        <v>366560.30000000005</v>
      </c>
      <c r="J33" s="12">
        <v>100607.36</v>
      </c>
      <c r="K33" s="12">
        <v>132976.47</v>
      </c>
      <c r="L33" s="12">
        <v>132976.47</v>
      </c>
      <c r="M33" s="46">
        <f t="shared" si="36"/>
        <v>414633.70000000007</v>
      </c>
      <c r="N33" s="12">
        <f t="shared" si="37"/>
        <v>0</v>
      </c>
      <c r="O33" s="12">
        <f>M33+N33</f>
        <v>414633.70000000007</v>
      </c>
      <c r="P33" s="12">
        <v>101435.86</v>
      </c>
      <c r="Q33" s="12">
        <v>156598.92000000001</v>
      </c>
      <c r="R33" s="12">
        <v>0</v>
      </c>
      <c r="S33" s="12">
        <v>156598.92000000001</v>
      </c>
      <c r="T33" s="22">
        <v>156598.92000000001</v>
      </c>
      <c r="U33" s="22">
        <v>0</v>
      </c>
      <c r="V33" s="22">
        <f t="shared" ref="V33:V35" si="40">SUM(T33:U33)</f>
        <v>156598.92000000001</v>
      </c>
      <c r="W33" s="22">
        <f t="shared" si="38"/>
        <v>238587.03000000003</v>
      </c>
      <c r="X33" s="22">
        <f t="shared" si="38"/>
        <v>85009.32</v>
      </c>
      <c r="Y33" s="22">
        <f t="shared" si="39"/>
        <v>323596.35000000003</v>
      </c>
      <c r="Z33" s="22">
        <v>156598.92000000001</v>
      </c>
      <c r="AA33" s="22">
        <v>0</v>
      </c>
      <c r="AB33" s="22">
        <f t="shared" ref="AB33:AB35" si="41">SUM(Z33:AA33)</f>
        <v>156598.92000000001</v>
      </c>
      <c r="AC33" s="22">
        <v>71589.600000000006</v>
      </c>
      <c r="AD33" s="22">
        <v>85009.32</v>
      </c>
      <c r="AE33" s="22">
        <f t="shared" ref="AE33:AE35" si="42">SUM(AC33:AD33)</f>
        <v>156598.92000000001</v>
      </c>
      <c r="AF33" s="22">
        <v>10398.51</v>
      </c>
      <c r="AG33" s="25">
        <v>0</v>
      </c>
      <c r="AH33" s="22">
        <f t="shared" ref="AH33:AH35" si="43">SUM(AF33:AG33)</f>
        <v>10398.51</v>
      </c>
    </row>
    <row r="34" spans="1:41" s="10" customFormat="1" x14ac:dyDescent="0.2">
      <c r="A34" s="22" t="s">
        <v>6</v>
      </c>
      <c r="B34" s="12">
        <v>241007.56999999998</v>
      </c>
      <c r="C34" s="12">
        <f t="shared" si="34"/>
        <v>16150.53</v>
      </c>
      <c r="D34" s="12">
        <f>B34+C34</f>
        <v>257158.09999999998</v>
      </c>
      <c r="E34" s="12">
        <f>F34+G34+H34</f>
        <v>43920.03</v>
      </c>
      <c r="F34" s="12">
        <v>10732.769999999999</v>
      </c>
      <c r="G34" s="12">
        <v>14910.509999999998</v>
      </c>
      <c r="H34" s="25">
        <v>18276.75</v>
      </c>
      <c r="I34" s="12">
        <f t="shared" si="35"/>
        <v>73281.149999999994</v>
      </c>
      <c r="J34" s="12">
        <v>24427.05</v>
      </c>
      <c r="K34" s="12">
        <v>24427.05</v>
      </c>
      <c r="L34" s="12">
        <v>24427.05</v>
      </c>
      <c r="M34" s="46">
        <f t="shared" si="36"/>
        <v>80402.44</v>
      </c>
      <c r="N34" s="12">
        <f t="shared" si="37"/>
        <v>0</v>
      </c>
      <c r="O34" s="12">
        <f>M34+N34</f>
        <v>80402.44</v>
      </c>
      <c r="P34" s="12">
        <v>22774.080000000002</v>
      </c>
      <c r="Q34" s="12">
        <v>28814.18</v>
      </c>
      <c r="R34" s="12">
        <v>0</v>
      </c>
      <c r="S34" s="12">
        <v>28814.18</v>
      </c>
      <c r="T34" s="22">
        <v>28814.18</v>
      </c>
      <c r="U34" s="22">
        <v>0</v>
      </c>
      <c r="V34" s="22">
        <f t="shared" si="40"/>
        <v>28814.18</v>
      </c>
      <c r="W34" s="22">
        <f t="shared" si="38"/>
        <v>43403.950000000004</v>
      </c>
      <c r="X34" s="22">
        <f t="shared" si="38"/>
        <v>16150.53</v>
      </c>
      <c r="Y34" s="22">
        <f t="shared" si="39"/>
        <v>59554.48</v>
      </c>
      <c r="Z34" s="22">
        <v>28814.18</v>
      </c>
      <c r="AA34" s="22">
        <v>0</v>
      </c>
      <c r="AB34" s="22">
        <f t="shared" si="41"/>
        <v>28814.18</v>
      </c>
      <c r="AC34" s="22">
        <v>12663.65</v>
      </c>
      <c r="AD34" s="22">
        <v>16150.53</v>
      </c>
      <c r="AE34" s="22">
        <f t="shared" si="42"/>
        <v>28814.18</v>
      </c>
      <c r="AF34" s="22">
        <v>1926.12</v>
      </c>
      <c r="AG34" s="25">
        <v>0</v>
      </c>
      <c r="AH34" s="22">
        <f t="shared" si="43"/>
        <v>1926.12</v>
      </c>
    </row>
    <row r="35" spans="1:41" s="10" customFormat="1" x14ac:dyDescent="0.2">
      <c r="A35" s="22" t="s">
        <v>12</v>
      </c>
      <c r="B35" s="12">
        <v>1580073.1600000001</v>
      </c>
      <c r="C35" s="12">
        <f t="shared" si="34"/>
        <v>124335.5</v>
      </c>
      <c r="D35" s="12">
        <f>B35+C35</f>
        <v>1704408.6600000001</v>
      </c>
      <c r="E35" s="12">
        <f>F35+G35+H35</f>
        <v>373646.4</v>
      </c>
      <c r="F35" s="12">
        <v>124548.8</v>
      </c>
      <c r="G35" s="12">
        <v>124548.8</v>
      </c>
      <c r="H35" s="25">
        <v>124548.8</v>
      </c>
      <c r="I35" s="12">
        <f t="shared" si="35"/>
        <v>511487.25999999995</v>
      </c>
      <c r="J35" s="12">
        <v>124548.8</v>
      </c>
      <c r="K35" s="12">
        <v>193469.22999999998</v>
      </c>
      <c r="L35" s="12">
        <v>193469.22999999998</v>
      </c>
      <c r="M35" s="46">
        <f t="shared" si="36"/>
        <v>456928.5</v>
      </c>
      <c r="N35" s="12">
        <f t="shared" si="37"/>
        <v>0</v>
      </c>
      <c r="O35" s="12">
        <f>M35+N35</f>
        <v>456928.5</v>
      </c>
      <c r="P35" s="12">
        <v>142761.5</v>
      </c>
      <c r="Q35" s="12">
        <v>157083.5</v>
      </c>
      <c r="R35" s="12">
        <v>0</v>
      </c>
      <c r="S35" s="12">
        <v>157083.5</v>
      </c>
      <c r="T35" s="22">
        <v>157083.5</v>
      </c>
      <c r="U35" s="22">
        <v>0</v>
      </c>
      <c r="V35" s="22">
        <f t="shared" si="40"/>
        <v>157083.5</v>
      </c>
      <c r="W35" s="22">
        <f t="shared" si="38"/>
        <v>238011</v>
      </c>
      <c r="X35" s="22">
        <f t="shared" si="38"/>
        <v>124335.5</v>
      </c>
      <c r="Y35" s="22">
        <f t="shared" si="39"/>
        <v>362346.5</v>
      </c>
      <c r="Z35" s="22">
        <v>157083.5</v>
      </c>
      <c r="AA35" s="22">
        <v>0</v>
      </c>
      <c r="AB35" s="22">
        <f t="shared" si="41"/>
        <v>157083.5</v>
      </c>
      <c r="AC35" s="22">
        <v>72672.5</v>
      </c>
      <c r="AD35" s="22">
        <v>84411</v>
      </c>
      <c r="AE35" s="22">
        <f t="shared" si="42"/>
        <v>157083.5</v>
      </c>
      <c r="AF35" s="22">
        <v>8255</v>
      </c>
      <c r="AG35" s="25">
        <v>39924.5</v>
      </c>
      <c r="AH35" s="22">
        <f t="shared" si="43"/>
        <v>48179.5</v>
      </c>
      <c r="AN35" s="10">
        <v>48179.5</v>
      </c>
      <c r="AO35" s="10">
        <f>AN35-AF35</f>
        <v>39924.5</v>
      </c>
    </row>
    <row r="36" spans="1:41" s="13" customFormat="1" x14ac:dyDescent="0.2">
      <c r="A36" s="42" t="s">
        <v>7</v>
      </c>
      <c r="B36" s="16">
        <f t="shared" ref="B36:AG36" si="44">SUM(B31:B35)</f>
        <v>7195603.9100000001</v>
      </c>
      <c r="C36" s="16">
        <f>SUM(C31:C35)</f>
        <v>505400.79000000004</v>
      </c>
      <c r="D36" s="16">
        <f>SUM(D31:D35)</f>
        <v>7701004.6999999993</v>
      </c>
      <c r="E36" s="16">
        <f t="shared" si="44"/>
        <v>1511923.6</v>
      </c>
      <c r="F36" s="16">
        <f t="shared" si="44"/>
        <v>453915.21</v>
      </c>
      <c r="G36" s="16">
        <f t="shared" si="44"/>
        <v>548391.92000000004</v>
      </c>
      <c r="H36" s="26">
        <f t="shared" si="44"/>
        <v>509616.47</v>
      </c>
      <c r="I36" s="16">
        <f t="shared" si="44"/>
        <v>2206944.7200000002</v>
      </c>
      <c r="J36" s="16">
        <f t="shared" si="44"/>
        <v>668121.88000000012</v>
      </c>
      <c r="K36" s="16">
        <f t="shared" si="44"/>
        <v>769411.42</v>
      </c>
      <c r="L36" s="16">
        <f t="shared" si="44"/>
        <v>769411.42</v>
      </c>
      <c r="M36" s="47">
        <f t="shared" si="44"/>
        <v>2263343.13</v>
      </c>
      <c r="N36" s="16">
        <f t="shared" si="44"/>
        <v>0</v>
      </c>
      <c r="O36" s="16">
        <f t="shared" si="44"/>
        <v>2263343.13</v>
      </c>
      <c r="P36" s="16">
        <f t="shared" si="44"/>
        <v>637399.52</v>
      </c>
      <c r="Q36" s="16">
        <f t="shared" si="44"/>
        <v>812823.04000000004</v>
      </c>
      <c r="R36" s="16">
        <f>SUM(R31:R35)</f>
        <v>0</v>
      </c>
      <c r="S36" s="16">
        <f>SUM(S31:S35)</f>
        <v>812823.04000000004</v>
      </c>
      <c r="T36" s="16">
        <f t="shared" si="44"/>
        <v>813120.57000000007</v>
      </c>
      <c r="U36" s="16">
        <f>SUM(U31:U35)</f>
        <v>0</v>
      </c>
      <c r="V36" s="16">
        <f>SUM(V31:V35)</f>
        <v>813120.57000000007</v>
      </c>
      <c r="W36" s="16">
        <f t="shared" si="44"/>
        <v>1213392.46</v>
      </c>
      <c r="X36" s="16">
        <f>SUM(X31:X35)</f>
        <v>505400.79000000004</v>
      </c>
      <c r="Y36" s="16">
        <f>SUM(Y31:Y35)</f>
        <v>1718793.25</v>
      </c>
      <c r="Z36" s="16">
        <f t="shared" si="44"/>
        <v>812823.04000000004</v>
      </c>
      <c r="AA36" s="16">
        <f>SUM(AA31:AA35)</f>
        <v>0</v>
      </c>
      <c r="AB36" s="16">
        <f>SUM(AB31:AB35)</f>
        <v>812823.04000000004</v>
      </c>
      <c r="AC36" s="16">
        <f t="shared" si="44"/>
        <v>351165.88</v>
      </c>
      <c r="AD36" s="16">
        <f>SUM(AD31:AD35)</f>
        <v>461657.16</v>
      </c>
      <c r="AE36" s="16">
        <f>SUM(AE31:AE35)</f>
        <v>812823.04000000004</v>
      </c>
      <c r="AF36" s="16">
        <f t="shared" si="44"/>
        <v>49403.540000000008</v>
      </c>
      <c r="AG36" s="16">
        <f t="shared" si="44"/>
        <v>43743.63</v>
      </c>
      <c r="AH36" s="16">
        <f>SUM(AH31:AH35)</f>
        <v>93147.170000000013</v>
      </c>
    </row>
    <row r="37" spans="1:41" s="10" customFormat="1" x14ac:dyDescent="0.2">
      <c r="A37" s="14"/>
      <c r="B37" s="51"/>
      <c r="C37" s="15"/>
      <c r="D37" s="15"/>
      <c r="E37" s="15"/>
      <c r="F37" s="15"/>
      <c r="G37" s="39"/>
      <c r="H37" s="40"/>
      <c r="I37" s="11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41" s="10" customFormat="1" ht="13.5" thickBot="1" x14ac:dyDescent="0.25">
      <c r="A38" s="14"/>
      <c r="B38" s="48"/>
      <c r="C38" s="15"/>
      <c r="D38" s="34"/>
      <c r="E38" s="15"/>
      <c r="F38" s="15"/>
      <c r="G38" s="39"/>
      <c r="H38" s="40"/>
      <c r="I38" s="11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41" s="10" customFormat="1" ht="57" customHeight="1" x14ac:dyDescent="0.2">
      <c r="A39" s="52" t="s">
        <v>13</v>
      </c>
      <c r="B39" s="35" t="s">
        <v>26</v>
      </c>
      <c r="C39" s="35" t="s">
        <v>27</v>
      </c>
      <c r="D39" s="35" t="s">
        <v>28</v>
      </c>
      <c r="E39" s="35" t="s">
        <v>29</v>
      </c>
      <c r="F39" s="35" t="s">
        <v>17</v>
      </c>
      <c r="G39" s="37" t="s">
        <v>18</v>
      </c>
      <c r="H39" s="37" t="s">
        <v>15</v>
      </c>
      <c r="I39" s="35" t="s">
        <v>30</v>
      </c>
      <c r="J39" s="35" t="s">
        <v>16</v>
      </c>
      <c r="K39" s="37" t="s">
        <v>22</v>
      </c>
      <c r="L39" s="37" t="s">
        <v>23</v>
      </c>
      <c r="M39" s="35" t="s">
        <v>31</v>
      </c>
      <c r="N39" s="35" t="s">
        <v>27</v>
      </c>
      <c r="O39" s="35" t="s">
        <v>32</v>
      </c>
      <c r="P39" s="33" t="s">
        <v>19</v>
      </c>
      <c r="Q39" s="33" t="s">
        <v>33</v>
      </c>
      <c r="R39" s="35" t="s">
        <v>27</v>
      </c>
      <c r="S39" s="35" t="s">
        <v>20</v>
      </c>
      <c r="T39" s="33" t="s">
        <v>34</v>
      </c>
      <c r="U39" s="35" t="s">
        <v>27</v>
      </c>
      <c r="V39" s="35" t="s">
        <v>35</v>
      </c>
      <c r="W39" s="35" t="s">
        <v>36</v>
      </c>
      <c r="X39" s="35" t="s">
        <v>27</v>
      </c>
      <c r="Y39" s="35" t="s">
        <v>37</v>
      </c>
      <c r="Z39" s="35" t="s">
        <v>38</v>
      </c>
      <c r="AA39" s="35" t="s">
        <v>27</v>
      </c>
      <c r="AB39" s="35" t="s">
        <v>39</v>
      </c>
      <c r="AC39" s="37" t="s">
        <v>40</v>
      </c>
      <c r="AD39" s="35" t="s">
        <v>27</v>
      </c>
      <c r="AE39" s="35" t="s">
        <v>41</v>
      </c>
      <c r="AF39" s="37" t="s">
        <v>42</v>
      </c>
      <c r="AG39" s="35" t="s">
        <v>27</v>
      </c>
      <c r="AH39" s="35" t="s">
        <v>43</v>
      </c>
    </row>
    <row r="40" spans="1:41" s="10" customFormat="1" x14ac:dyDescent="0.2">
      <c r="A40" s="22" t="s">
        <v>3</v>
      </c>
      <c r="B40" s="25">
        <v>5380250.7599999998</v>
      </c>
      <c r="C40" s="12">
        <f>R40+U40+AA40+AD40+AG40</f>
        <v>408007.01</v>
      </c>
      <c r="D40" s="25">
        <f>B40+C40</f>
        <v>5788257.7699999996</v>
      </c>
      <c r="E40" s="12">
        <f>F40+G40+H40</f>
        <v>1302070.19</v>
      </c>
      <c r="F40" s="12">
        <v>396611.46000000008</v>
      </c>
      <c r="G40" s="12">
        <v>461498.99</v>
      </c>
      <c r="H40" s="12">
        <v>443959.74</v>
      </c>
      <c r="I40" s="12">
        <f>J40+K40+L40</f>
        <v>1525128.7200000002</v>
      </c>
      <c r="J40" s="12">
        <v>508376.24000000011</v>
      </c>
      <c r="K40" s="12">
        <v>508376.24000000011</v>
      </c>
      <c r="L40" s="12">
        <v>508376.24000000011</v>
      </c>
      <c r="M40" s="46">
        <f>P40+Q40+T40</f>
        <v>1642040.63</v>
      </c>
      <c r="N40" s="12">
        <f>R40+U40</f>
        <v>0</v>
      </c>
      <c r="O40" s="25">
        <f>M40+N40</f>
        <v>1642040.63</v>
      </c>
      <c r="P40" s="25">
        <f>P24+P31</f>
        <v>451396.76</v>
      </c>
      <c r="Q40" s="25">
        <f t="shared" ref="Q40:U42" si="45">Q24+Q31</f>
        <v>590521.16999999993</v>
      </c>
      <c r="R40" s="25">
        <f t="shared" si="45"/>
        <v>0</v>
      </c>
      <c r="S40" s="25">
        <v>590521.17000000004</v>
      </c>
      <c r="T40" s="25">
        <f t="shared" si="45"/>
        <v>600122.69999999995</v>
      </c>
      <c r="U40" s="25">
        <f t="shared" si="45"/>
        <v>0</v>
      </c>
      <c r="V40" s="25">
        <f>SUM(T40:U40)</f>
        <v>600122.69999999995</v>
      </c>
      <c r="W40" s="25">
        <f>Z40+AC40+AF40</f>
        <v>911011.22</v>
      </c>
      <c r="X40" s="25">
        <f>AA40+AD40+AG40</f>
        <v>408007.01</v>
      </c>
      <c r="Y40" s="25">
        <f>SUM(W40:X40)</f>
        <v>1319018.23</v>
      </c>
      <c r="Z40" s="25">
        <v>599825.17000000004</v>
      </c>
      <c r="AA40" s="25">
        <f t="shared" ref="Z40:AG43" si="46">AA24+AA31</f>
        <v>0</v>
      </c>
      <c r="AB40" s="25">
        <f>SUM(Z40:AA40)</f>
        <v>599825.17000000004</v>
      </c>
      <c r="AC40" s="25">
        <f t="shared" si="46"/>
        <v>275445.74</v>
      </c>
      <c r="AD40" s="25">
        <f t="shared" si="46"/>
        <v>324379.43</v>
      </c>
      <c r="AE40" s="25">
        <f>SUM(AC40:AD40)</f>
        <v>599825.16999999993</v>
      </c>
      <c r="AF40" s="25">
        <f t="shared" si="46"/>
        <v>35740.31</v>
      </c>
      <c r="AG40" s="25">
        <f>AG24+AG31</f>
        <v>83627.58</v>
      </c>
      <c r="AH40" s="25">
        <f>SUM(AF40:AG40)</f>
        <v>119367.89</v>
      </c>
    </row>
    <row r="41" spans="1:41" s="10" customFormat="1" x14ac:dyDescent="0.2">
      <c r="A41" s="22" t="s">
        <v>4</v>
      </c>
      <c r="B41" s="25">
        <v>607634.91</v>
      </c>
      <c r="C41" s="12">
        <f t="shared" ref="C41:C43" si="47">R41+U41+AA41+AD41+AG41</f>
        <v>40935.060000000005</v>
      </c>
      <c r="D41" s="25">
        <f>B41+C41</f>
        <v>648569.97000000009</v>
      </c>
      <c r="E41" s="12">
        <f>F41+G41+H41</f>
        <v>90620.799999999988</v>
      </c>
      <c r="F41" s="12">
        <v>22483.120000000003</v>
      </c>
      <c r="G41" s="12">
        <v>45654.55999999999</v>
      </c>
      <c r="H41" s="12">
        <v>22483.120000000003</v>
      </c>
      <c r="I41" s="12">
        <f t="shared" ref="I41:I44" si="48">J41+K41+L41</f>
        <v>199563.62999999998</v>
      </c>
      <c r="J41" s="12">
        <v>66521.209999999992</v>
      </c>
      <c r="K41" s="12">
        <v>66521.209999999992</v>
      </c>
      <c r="L41" s="12">
        <v>66521.209999999992</v>
      </c>
      <c r="M41" s="46">
        <f t="shared" ref="M41:M44" si="49">P41+Q41+T41</f>
        <v>209899.05000000002</v>
      </c>
      <c r="N41" s="12">
        <f t="shared" ref="N41:N44" si="50">R41+U41</f>
        <v>0</v>
      </c>
      <c r="O41" s="25">
        <f>M41+N41</f>
        <v>209899.05000000002</v>
      </c>
      <c r="P41" s="25">
        <f>P25+P32</f>
        <v>69966.350000000006</v>
      </c>
      <c r="Q41" s="25">
        <f t="shared" si="45"/>
        <v>69966.350000000006</v>
      </c>
      <c r="R41" s="25">
        <v>0</v>
      </c>
      <c r="S41" s="25">
        <v>69966.350000000006</v>
      </c>
      <c r="T41" s="25">
        <f t="shared" si="45"/>
        <v>69966.350000000006</v>
      </c>
      <c r="U41" s="25">
        <f t="shared" si="45"/>
        <v>0</v>
      </c>
      <c r="V41" s="25">
        <f t="shared" ref="V41:V44" si="51">SUM(T41:U41)</f>
        <v>69966.350000000006</v>
      </c>
      <c r="W41" s="25">
        <f t="shared" ref="W41:X44" si="52">Z41+AC41+AF41</f>
        <v>107551.43000000001</v>
      </c>
      <c r="X41" s="22">
        <f t="shared" si="52"/>
        <v>40935.060000000005</v>
      </c>
      <c r="Y41" s="25">
        <f t="shared" ref="Y41:Y44" si="53">SUM(W41:X41)</f>
        <v>148486.49000000002</v>
      </c>
      <c r="Z41" s="25">
        <f t="shared" si="46"/>
        <v>69966.350000000006</v>
      </c>
      <c r="AA41" s="25">
        <f t="shared" si="46"/>
        <v>0</v>
      </c>
      <c r="AB41" s="25">
        <f t="shared" ref="AB41:AB44" si="54">SUM(Z41:AA41)</f>
        <v>69966.350000000006</v>
      </c>
      <c r="AC41" s="25">
        <f>AC25+AC32</f>
        <v>32549.190000000002</v>
      </c>
      <c r="AD41" s="25">
        <f t="shared" si="46"/>
        <v>37417.160000000003</v>
      </c>
      <c r="AE41" s="25">
        <f t="shared" ref="AE41:AE44" si="55">SUM(AC41:AD41)</f>
        <v>69966.350000000006</v>
      </c>
      <c r="AF41" s="25">
        <f t="shared" si="46"/>
        <v>5035.8900000000003</v>
      </c>
      <c r="AG41" s="25">
        <f t="shared" si="46"/>
        <v>3517.9</v>
      </c>
      <c r="AH41" s="25">
        <f t="shared" ref="AH41:AH44" si="56">SUM(AF41:AG41)</f>
        <v>8553.7900000000009</v>
      </c>
    </row>
    <row r="42" spans="1:41" s="10" customFormat="1" x14ac:dyDescent="0.2">
      <c r="A42" s="22" t="s">
        <v>5</v>
      </c>
      <c r="B42" s="25">
        <v>1550722.6500000004</v>
      </c>
      <c r="C42" s="12">
        <f t="shared" si="47"/>
        <v>117238.12000000001</v>
      </c>
      <c r="D42" s="25">
        <f>B42+C42</f>
        <v>1667960.7700000005</v>
      </c>
      <c r="E42" s="12">
        <f>F42+G42+H42</f>
        <v>328095.96000000002</v>
      </c>
      <c r="F42" s="12">
        <v>109365.32</v>
      </c>
      <c r="G42" s="12">
        <v>109365.32</v>
      </c>
      <c r="H42" s="12">
        <v>109365.32</v>
      </c>
      <c r="I42" s="12">
        <f t="shared" si="48"/>
        <v>398381.18</v>
      </c>
      <c r="J42" s="12">
        <v>109365.32</v>
      </c>
      <c r="K42" s="12">
        <v>144507.93</v>
      </c>
      <c r="L42" s="12">
        <v>144507.93</v>
      </c>
      <c r="M42" s="46">
        <f t="shared" si="49"/>
        <v>520208.15</v>
      </c>
      <c r="N42" s="12">
        <f t="shared" si="50"/>
        <v>0</v>
      </c>
      <c r="O42" s="25">
        <f>M42+N42</f>
        <v>520208.15</v>
      </c>
      <c r="P42" s="25">
        <f t="shared" ref="P42" si="57">P26+P33</f>
        <v>120752.35</v>
      </c>
      <c r="Q42" s="25">
        <f t="shared" si="45"/>
        <v>199727.90000000002</v>
      </c>
      <c r="R42" s="25">
        <v>0</v>
      </c>
      <c r="S42" s="25">
        <v>199727.90000000002</v>
      </c>
      <c r="T42" s="25">
        <f t="shared" si="45"/>
        <v>199727.90000000002</v>
      </c>
      <c r="U42" s="25">
        <f t="shared" si="45"/>
        <v>0</v>
      </c>
      <c r="V42" s="25">
        <f t="shared" si="51"/>
        <v>199727.90000000002</v>
      </c>
      <c r="W42" s="25">
        <f t="shared" si="52"/>
        <v>304037.36000000004</v>
      </c>
      <c r="X42" s="22">
        <f t="shared" si="52"/>
        <v>117238.12000000001</v>
      </c>
      <c r="Y42" s="25">
        <f t="shared" si="53"/>
        <v>421275.48000000004</v>
      </c>
      <c r="Z42" s="25">
        <f t="shared" si="46"/>
        <v>199727.90000000002</v>
      </c>
      <c r="AA42" s="25">
        <f t="shared" si="46"/>
        <v>0</v>
      </c>
      <c r="AB42" s="25">
        <f t="shared" si="54"/>
        <v>199727.90000000002</v>
      </c>
      <c r="AC42" s="25">
        <f t="shared" si="46"/>
        <v>92030.090000000011</v>
      </c>
      <c r="AD42" s="25">
        <f t="shared" si="46"/>
        <v>107697.81000000001</v>
      </c>
      <c r="AE42" s="25">
        <f t="shared" si="55"/>
        <v>199727.90000000002</v>
      </c>
      <c r="AF42" s="25">
        <f t="shared" si="46"/>
        <v>12279.37</v>
      </c>
      <c r="AG42" s="25">
        <f t="shared" si="46"/>
        <v>9540.31</v>
      </c>
      <c r="AH42" s="25">
        <f t="shared" si="56"/>
        <v>21819.68</v>
      </c>
    </row>
    <row r="43" spans="1:41" s="10" customFormat="1" x14ac:dyDescent="0.2">
      <c r="A43" s="22" t="s">
        <v>6</v>
      </c>
      <c r="B43" s="25">
        <v>254307.56999999998</v>
      </c>
      <c r="C43" s="12">
        <f t="shared" si="47"/>
        <v>18250.53</v>
      </c>
      <c r="D43" s="25">
        <f>B43+C43</f>
        <v>272558.09999999998</v>
      </c>
      <c r="E43" s="12">
        <f>F43+G43+H43</f>
        <v>43920.03</v>
      </c>
      <c r="F43" s="12">
        <v>10732.769999999999</v>
      </c>
      <c r="G43" s="12">
        <v>14910.509999999998</v>
      </c>
      <c r="H43" s="12">
        <v>18276.75</v>
      </c>
      <c r="I43" s="12">
        <f t="shared" si="48"/>
        <v>76281.149999999994</v>
      </c>
      <c r="J43" s="12">
        <v>25427.05</v>
      </c>
      <c r="K43" s="12">
        <v>25427.05</v>
      </c>
      <c r="L43" s="12">
        <v>25427.05</v>
      </c>
      <c r="M43" s="46">
        <f t="shared" si="49"/>
        <v>87102.44</v>
      </c>
      <c r="N43" s="12">
        <f t="shared" si="50"/>
        <v>0</v>
      </c>
      <c r="O43" s="25">
        <f>M43+N43</f>
        <v>87102.44</v>
      </c>
      <c r="P43" s="25">
        <f>P27+P34</f>
        <v>24674.080000000002</v>
      </c>
      <c r="Q43" s="25">
        <f>Q27+Q34</f>
        <v>31214.18</v>
      </c>
      <c r="R43" s="25">
        <v>0</v>
      </c>
      <c r="S43" s="25">
        <v>31214.18</v>
      </c>
      <c r="T43" s="25">
        <f>T27+T34</f>
        <v>31214.18</v>
      </c>
      <c r="U43" s="25">
        <f>U27+U34</f>
        <v>0</v>
      </c>
      <c r="V43" s="25">
        <f t="shared" si="51"/>
        <v>31214.18</v>
      </c>
      <c r="W43" s="25">
        <f t="shared" si="52"/>
        <v>47003.950000000004</v>
      </c>
      <c r="X43" s="22">
        <f t="shared" si="52"/>
        <v>18250.53</v>
      </c>
      <c r="Y43" s="25">
        <f t="shared" si="53"/>
        <v>65254.48</v>
      </c>
      <c r="Z43" s="25">
        <f>Z27+Z34</f>
        <v>31214.18</v>
      </c>
      <c r="AA43" s="25">
        <f>AA27+AA34</f>
        <v>0</v>
      </c>
      <c r="AB43" s="25">
        <f t="shared" si="54"/>
        <v>31214.18</v>
      </c>
      <c r="AC43" s="25">
        <f>AC27+AC34</f>
        <v>13263.65</v>
      </c>
      <c r="AD43" s="25">
        <f>AD27+AD34</f>
        <v>17950.53</v>
      </c>
      <c r="AE43" s="25">
        <f t="shared" si="55"/>
        <v>31214.18</v>
      </c>
      <c r="AF43" s="25">
        <f t="shared" si="46"/>
        <v>2526.12</v>
      </c>
      <c r="AG43" s="25">
        <f t="shared" si="46"/>
        <v>300</v>
      </c>
      <c r="AH43" s="25">
        <f t="shared" si="56"/>
        <v>2826.12</v>
      </c>
    </row>
    <row r="44" spans="1:41" s="10" customFormat="1" x14ac:dyDescent="0.2">
      <c r="A44" s="22" t="s">
        <v>12</v>
      </c>
      <c r="B44" s="25">
        <v>1580073.1600000001</v>
      </c>
      <c r="C44" s="12">
        <f>R44+U44+AA44+AD44+AG44</f>
        <v>124335.5</v>
      </c>
      <c r="D44" s="25">
        <f>B44+C44</f>
        <v>1704408.6600000001</v>
      </c>
      <c r="E44" s="12">
        <f>F44+G44+H44</f>
        <v>373646.4</v>
      </c>
      <c r="F44" s="12">
        <v>124548.8</v>
      </c>
      <c r="G44" s="12">
        <v>124548.8</v>
      </c>
      <c r="H44" s="12">
        <v>124548.8</v>
      </c>
      <c r="I44" s="12">
        <f t="shared" si="48"/>
        <v>511487.25999999995</v>
      </c>
      <c r="J44" s="12">
        <v>124548.8</v>
      </c>
      <c r="K44" s="12">
        <v>193469.22999999998</v>
      </c>
      <c r="L44" s="12">
        <v>193469.22999999998</v>
      </c>
      <c r="M44" s="46">
        <f t="shared" si="49"/>
        <v>456928.5</v>
      </c>
      <c r="N44" s="12">
        <f t="shared" si="50"/>
        <v>0</v>
      </c>
      <c r="O44" s="25">
        <f>M44+N44</f>
        <v>456928.5</v>
      </c>
      <c r="P44" s="25">
        <f>P35</f>
        <v>142761.5</v>
      </c>
      <c r="Q44" s="25">
        <f>Q35</f>
        <v>157083.5</v>
      </c>
      <c r="R44" s="25">
        <v>0</v>
      </c>
      <c r="S44" s="25">
        <v>157083.5</v>
      </c>
      <c r="T44" s="25">
        <f>T35</f>
        <v>157083.5</v>
      </c>
      <c r="U44" s="25">
        <f>U35</f>
        <v>0</v>
      </c>
      <c r="V44" s="25">
        <f t="shared" si="51"/>
        <v>157083.5</v>
      </c>
      <c r="W44" s="25">
        <f t="shared" si="52"/>
        <v>238011</v>
      </c>
      <c r="X44" s="25">
        <f>AA44+AD44+AG44</f>
        <v>124335.5</v>
      </c>
      <c r="Y44" s="25">
        <f t="shared" si="53"/>
        <v>362346.5</v>
      </c>
      <c r="Z44" s="25">
        <f>Z35</f>
        <v>157083.5</v>
      </c>
      <c r="AA44" s="25">
        <f>AA35</f>
        <v>0</v>
      </c>
      <c r="AB44" s="25">
        <f t="shared" si="54"/>
        <v>157083.5</v>
      </c>
      <c r="AC44" s="25">
        <f>AC35</f>
        <v>72672.5</v>
      </c>
      <c r="AD44" s="25">
        <f>AD35</f>
        <v>84411</v>
      </c>
      <c r="AE44" s="25">
        <f t="shared" si="55"/>
        <v>157083.5</v>
      </c>
      <c r="AF44" s="25">
        <v>8255</v>
      </c>
      <c r="AG44" s="25">
        <f>AG35</f>
        <v>39924.5</v>
      </c>
      <c r="AH44" s="25">
        <f t="shared" si="56"/>
        <v>48179.5</v>
      </c>
    </row>
    <row r="45" spans="1:41" s="13" customFormat="1" x14ac:dyDescent="0.2">
      <c r="A45" s="42" t="s">
        <v>7</v>
      </c>
      <c r="B45" s="26">
        <f t="shared" ref="B45:G45" si="58">SUM(B40:B44)</f>
        <v>9372989.0500000007</v>
      </c>
      <c r="C45" s="16">
        <f>SUM(C40:C44)</f>
        <v>708766.22000000009</v>
      </c>
      <c r="D45" s="16">
        <f>SUM(D40:D44)</f>
        <v>10081755.27</v>
      </c>
      <c r="E45" s="16">
        <f>SUM(E40:E44)</f>
        <v>2138353.38</v>
      </c>
      <c r="F45" s="16">
        <f t="shared" si="58"/>
        <v>663741.4700000002</v>
      </c>
      <c r="G45" s="16">
        <f t="shared" si="58"/>
        <v>755978.18</v>
      </c>
      <c r="H45" s="16">
        <f>SUM(H40:H44)</f>
        <v>718633.73</v>
      </c>
      <c r="I45" s="16">
        <f>SUM(I40:I44)</f>
        <v>2710841.94</v>
      </c>
      <c r="J45" s="16">
        <f t="shared" ref="J45:Q45" si="59">SUM(J40:J44)</f>
        <v>834238.62000000011</v>
      </c>
      <c r="K45" s="16">
        <f t="shared" si="59"/>
        <v>938301.66000000015</v>
      </c>
      <c r="L45" s="16">
        <f>SUM(L40:L44)</f>
        <v>938301.66000000015</v>
      </c>
      <c r="M45" s="16">
        <f>SUM(M40:M44)</f>
        <v>2916178.77</v>
      </c>
      <c r="N45" s="16">
        <f>SUM(N40:N44)</f>
        <v>0</v>
      </c>
      <c r="O45" s="16">
        <f>SUM(O40:O44)</f>
        <v>2916178.77</v>
      </c>
      <c r="P45" s="16">
        <f>SUM(P40:P44)</f>
        <v>809551.03999999992</v>
      </c>
      <c r="Q45" s="16">
        <f t="shared" si="59"/>
        <v>1048513.1</v>
      </c>
      <c r="R45" s="16">
        <f>SUM(R40:R44)</f>
        <v>0</v>
      </c>
      <c r="S45" s="16">
        <f>SUM(S40:S44)</f>
        <v>1048513.1000000001</v>
      </c>
      <c r="T45" s="16">
        <f t="shared" ref="T45:AG45" si="60">SUM(T40:T44)</f>
        <v>1058114.6299999999</v>
      </c>
      <c r="U45" s="16">
        <f>SUM(U40:U44)</f>
        <v>0</v>
      </c>
      <c r="V45" s="16">
        <f>SUM(V40:V44)</f>
        <v>1058114.6299999999</v>
      </c>
      <c r="W45" s="16">
        <f t="shared" si="60"/>
        <v>1607614.96</v>
      </c>
      <c r="X45" s="16">
        <f>SUM(X40:X44)</f>
        <v>708766.22000000009</v>
      </c>
      <c r="Y45" s="16">
        <f>SUM(Y40:Y44)</f>
        <v>2316381.1799999997</v>
      </c>
      <c r="Z45" s="16">
        <f t="shared" si="60"/>
        <v>1057817.1000000001</v>
      </c>
      <c r="AA45" s="16">
        <f>SUM(AA40:AA44)</f>
        <v>0</v>
      </c>
      <c r="AB45" s="16">
        <f>SUM(AB40:AB44)</f>
        <v>1057817.1000000001</v>
      </c>
      <c r="AC45" s="16">
        <f t="shared" si="60"/>
        <v>485961.17000000004</v>
      </c>
      <c r="AD45" s="16">
        <f t="shared" si="60"/>
        <v>571855.92999999993</v>
      </c>
      <c r="AE45" s="16">
        <f>SUM(AE40:AE44)</f>
        <v>1057817.1000000001</v>
      </c>
      <c r="AF45" s="16">
        <f t="shared" si="60"/>
        <v>63836.69</v>
      </c>
      <c r="AG45" s="16">
        <f t="shared" si="60"/>
        <v>136910.28999999998</v>
      </c>
      <c r="AH45" s="16">
        <f>SUM(AH40:AH44)</f>
        <v>200746.97999999998</v>
      </c>
    </row>
    <row r="46" spans="1:41" s="10" customFormat="1" x14ac:dyDescent="0.2">
      <c r="A46" s="14"/>
      <c r="B46" s="51"/>
      <c r="C46" s="15"/>
      <c r="D46" s="15"/>
      <c r="E46" s="15"/>
      <c r="F46" s="15"/>
      <c r="G46" s="39"/>
      <c r="H46" s="40"/>
      <c r="I46" s="11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41" s="10" customFormat="1" ht="13.5" thickBot="1" x14ac:dyDescent="0.25">
      <c r="A47" s="14"/>
      <c r="B47" s="48"/>
      <c r="C47" s="15"/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41" s="10" customFormat="1" ht="60.75" customHeight="1" x14ac:dyDescent="0.2">
      <c r="A48" s="52" t="s">
        <v>14</v>
      </c>
      <c r="B48" s="35" t="s">
        <v>26</v>
      </c>
      <c r="C48" s="35" t="s">
        <v>27</v>
      </c>
      <c r="D48" s="35" t="s">
        <v>28</v>
      </c>
      <c r="E48" s="35" t="s">
        <v>29</v>
      </c>
      <c r="F48" s="35" t="s">
        <v>17</v>
      </c>
      <c r="G48" s="37" t="s">
        <v>18</v>
      </c>
      <c r="H48" s="37" t="s">
        <v>15</v>
      </c>
      <c r="I48" s="35" t="s">
        <v>30</v>
      </c>
      <c r="J48" s="35" t="s">
        <v>16</v>
      </c>
      <c r="K48" s="37" t="s">
        <v>22</v>
      </c>
      <c r="L48" s="37" t="s">
        <v>23</v>
      </c>
      <c r="M48" s="35" t="s">
        <v>31</v>
      </c>
      <c r="N48" s="35" t="s">
        <v>27</v>
      </c>
      <c r="O48" s="35" t="s">
        <v>32</v>
      </c>
      <c r="P48" s="33" t="s">
        <v>19</v>
      </c>
      <c r="Q48" s="33" t="s">
        <v>33</v>
      </c>
      <c r="R48" s="35" t="s">
        <v>27</v>
      </c>
      <c r="S48" s="35" t="s">
        <v>20</v>
      </c>
      <c r="T48" s="33" t="s">
        <v>34</v>
      </c>
      <c r="U48" s="35" t="s">
        <v>27</v>
      </c>
      <c r="V48" s="35" t="s">
        <v>35</v>
      </c>
      <c r="W48" s="35" t="s">
        <v>36</v>
      </c>
      <c r="X48" s="35" t="s">
        <v>27</v>
      </c>
      <c r="Y48" s="35" t="s">
        <v>37</v>
      </c>
      <c r="Z48" s="35" t="s">
        <v>38</v>
      </c>
      <c r="AA48" s="35" t="s">
        <v>27</v>
      </c>
      <c r="AB48" s="35" t="s">
        <v>39</v>
      </c>
      <c r="AC48" s="37" t="s">
        <v>40</v>
      </c>
      <c r="AD48" s="35" t="s">
        <v>27</v>
      </c>
      <c r="AE48" s="35" t="s">
        <v>41</v>
      </c>
      <c r="AF48" s="37" t="s">
        <v>42</v>
      </c>
      <c r="AG48" s="35" t="s">
        <v>27</v>
      </c>
      <c r="AH48" s="35" t="s">
        <v>43</v>
      </c>
      <c r="AM48" s="41" t="s">
        <v>92</v>
      </c>
    </row>
    <row r="49" spans="1:42" s="10" customFormat="1" x14ac:dyDescent="0.2">
      <c r="A49" s="42" t="s">
        <v>3</v>
      </c>
      <c r="B49" s="26">
        <v>76129515.549999997</v>
      </c>
      <c r="C49" s="16">
        <f>C9+C16+C40</f>
        <v>5629186.8099999987</v>
      </c>
      <c r="D49" s="16">
        <f>D9+D16+D40</f>
        <v>81758702.359999999</v>
      </c>
      <c r="E49" s="12">
        <f t="shared" ref="E49:E54" si="61">F49+G49+H49</f>
        <v>20123210.770000003</v>
      </c>
      <c r="F49" s="16">
        <f>F9+F16+F40</f>
        <v>6320327.5599999996</v>
      </c>
      <c r="G49" s="16">
        <v>6933853.040000001</v>
      </c>
      <c r="H49" s="16">
        <v>6869030.1699999999</v>
      </c>
      <c r="I49" s="16">
        <f>J49+K49+L49</f>
        <v>22477713.859999999</v>
      </c>
      <c r="J49" s="16">
        <v>7283317.0300000003</v>
      </c>
      <c r="K49" s="16">
        <v>7596362.54</v>
      </c>
      <c r="L49" s="16">
        <v>7598034.29</v>
      </c>
      <c r="M49" s="47">
        <f>P49+Q49+T49</f>
        <v>22107757.309999999</v>
      </c>
      <c r="N49" s="12">
        <f>R49+U49</f>
        <v>0</v>
      </c>
      <c r="O49" s="26">
        <f t="shared" ref="O49:O54" si="62">M49+N49</f>
        <v>22107757.309999999</v>
      </c>
      <c r="P49" s="26">
        <f>P9+P16+P40</f>
        <v>7055700.3399999999</v>
      </c>
      <c r="Q49" s="26">
        <f t="shared" ref="Q49:U50" si="63">Q9+Q16+Q40</f>
        <v>7521227.7199999997</v>
      </c>
      <c r="R49" s="26">
        <f>R9+R16+R40</f>
        <v>0</v>
      </c>
      <c r="S49" s="26">
        <f>SUM(Q49:R49)</f>
        <v>7521227.7199999997</v>
      </c>
      <c r="T49" s="26">
        <f t="shared" si="63"/>
        <v>7530829.25</v>
      </c>
      <c r="U49" s="26">
        <f t="shared" si="63"/>
        <v>0</v>
      </c>
      <c r="V49" s="26">
        <f>SUM(T49:U49)</f>
        <v>7530829.25</v>
      </c>
      <c r="W49" s="25">
        <f>Z49+AC49+AF49</f>
        <v>11420833.609999998</v>
      </c>
      <c r="X49" s="25">
        <f>AA49+AD49+AG49</f>
        <v>5629186.8099999996</v>
      </c>
      <c r="Y49" s="25">
        <f>SUM(W49:X49)</f>
        <v>17050020.419999998</v>
      </c>
      <c r="Z49" s="26">
        <f>Z9+Z16+Z40</f>
        <v>7530531.7199999997</v>
      </c>
      <c r="AA49" s="26">
        <f t="shared" ref="Z49:AG50" si="64">AA9+AA16+AA40</f>
        <v>0</v>
      </c>
      <c r="AB49" s="26">
        <f>SUM(Z49:AA49)</f>
        <v>7530531.7199999997</v>
      </c>
      <c r="AC49" s="26">
        <f t="shared" si="64"/>
        <v>3478941.5199999996</v>
      </c>
      <c r="AD49" s="26">
        <f t="shared" si="64"/>
        <v>4051590.1999999997</v>
      </c>
      <c r="AE49" s="26">
        <f>SUM(AC49:AD49)</f>
        <v>7530531.7199999988</v>
      </c>
      <c r="AF49" s="26">
        <f t="shared" si="64"/>
        <v>411360.37</v>
      </c>
      <c r="AG49" s="26">
        <f t="shared" si="64"/>
        <v>1577596.6099999999</v>
      </c>
      <c r="AH49" s="26">
        <f>SUM(AF49:AG49)</f>
        <v>1988956.98</v>
      </c>
      <c r="AM49" s="10">
        <f>C49/$C$55</f>
        <v>0.6093512459406798</v>
      </c>
      <c r="AN49" s="10">
        <v>1988073.3699999999</v>
      </c>
      <c r="AO49" s="36">
        <f>AN49-AH49</f>
        <v>-883.61000000010245</v>
      </c>
    </row>
    <row r="50" spans="1:42" s="10" customFormat="1" x14ac:dyDescent="0.2">
      <c r="A50" s="42" t="s">
        <v>4</v>
      </c>
      <c r="B50" s="26">
        <v>6640942.0499999998</v>
      </c>
      <c r="C50" s="16">
        <f t="shared" ref="C50:F52" si="65">C10+C17+C41</f>
        <v>480586.16000000003</v>
      </c>
      <c r="D50" s="16">
        <f t="shared" si="65"/>
        <v>7121528.21</v>
      </c>
      <c r="E50" s="12">
        <f t="shared" si="61"/>
        <v>1685265.28</v>
      </c>
      <c r="F50" s="16">
        <f t="shared" si="65"/>
        <v>517932.91</v>
      </c>
      <c r="G50" s="16">
        <v>541104.35</v>
      </c>
      <c r="H50" s="16">
        <v>626228.02</v>
      </c>
      <c r="I50" s="16">
        <f t="shared" ref="I50:I54" si="66">J50+K50+L50</f>
        <v>2019531.7399999998</v>
      </c>
      <c r="J50" s="16">
        <v>602144.98</v>
      </c>
      <c r="K50" s="16">
        <v>708693.38</v>
      </c>
      <c r="L50" s="16">
        <v>708693.38</v>
      </c>
      <c r="M50" s="47">
        <f t="shared" ref="M50:M54" si="67">P50+Q50+T50</f>
        <v>1949497.0099999998</v>
      </c>
      <c r="N50" s="12">
        <f t="shared" ref="N50:N54" si="68">R50+U50</f>
        <v>0</v>
      </c>
      <c r="O50" s="26">
        <f t="shared" si="62"/>
        <v>1949497.0099999998</v>
      </c>
      <c r="P50" s="26">
        <f>P10+P17+P41</f>
        <v>647857.29</v>
      </c>
      <c r="Q50" s="26">
        <f t="shared" si="63"/>
        <v>650819.86</v>
      </c>
      <c r="R50" s="26">
        <f t="shared" si="63"/>
        <v>0</v>
      </c>
      <c r="S50" s="26">
        <v>650819.86</v>
      </c>
      <c r="T50" s="26">
        <f t="shared" si="63"/>
        <v>650819.86</v>
      </c>
      <c r="U50" s="26">
        <f t="shared" si="63"/>
        <v>0</v>
      </c>
      <c r="V50" s="26">
        <f t="shared" ref="V50:V54" si="69">SUM(T50:U50)</f>
        <v>650819.86</v>
      </c>
      <c r="W50" s="25">
        <f t="shared" ref="W50:X54" si="70">Z50+AC50+AF50</f>
        <v>986648.02</v>
      </c>
      <c r="X50" s="25">
        <f t="shared" si="70"/>
        <v>480586.16</v>
      </c>
      <c r="Y50" s="25">
        <f t="shared" ref="Y50:Y54" si="71">SUM(W50:X50)</f>
        <v>1467234.18</v>
      </c>
      <c r="Z50" s="26">
        <f t="shared" si="64"/>
        <v>650819.86</v>
      </c>
      <c r="AA50" s="26">
        <f t="shared" si="64"/>
        <v>0</v>
      </c>
      <c r="AB50" s="26">
        <f t="shared" ref="AB50:AB54" si="72">SUM(Z50:AA50)</f>
        <v>650819.86</v>
      </c>
      <c r="AC50" s="26">
        <f t="shared" si="64"/>
        <v>300446.87</v>
      </c>
      <c r="AD50" s="26">
        <f t="shared" si="64"/>
        <v>350372.99</v>
      </c>
      <c r="AE50" s="26">
        <f t="shared" ref="AE50:AE54" si="73">SUM(AC50:AD50)</f>
        <v>650819.86</v>
      </c>
      <c r="AF50" s="26">
        <f t="shared" si="64"/>
        <v>35381.29</v>
      </c>
      <c r="AG50" s="26">
        <f t="shared" si="64"/>
        <v>130213.17</v>
      </c>
      <c r="AH50" s="26">
        <f t="shared" ref="AH50:AH54" si="74">SUM(AF50:AG50)</f>
        <v>165594.46</v>
      </c>
      <c r="AM50" s="10">
        <f>C50/$C$55</f>
        <v>5.2022749512881591E-2</v>
      </c>
      <c r="AN50" s="10">
        <v>165582.29999999999</v>
      </c>
      <c r="AO50" s="36">
        <f>AN50-AH50</f>
        <v>-12.160000000003492</v>
      </c>
      <c r="AP50" s="36"/>
    </row>
    <row r="51" spans="1:42" s="10" customFormat="1" x14ac:dyDescent="0.2">
      <c r="A51" s="42" t="s">
        <v>5</v>
      </c>
      <c r="B51" s="26">
        <v>25906594.400000002</v>
      </c>
      <c r="C51" s="16">
        <f t="shared" si="65"/>
        <v>1978981.3200000003</v>
      </c>
      <c r="D51" s="16">
        <f t="shared" si="65"/>
        <v>27885575.720000003</v>
      </c>
      <c r="E51" s="12">
        <f t="shared" si="61"/>
        <v>6994458.6600000001</v>
      </c>
      <c r="F51" s="16">
        <f t="shared" si="65"/>
        <v>2332024.2999999998</v>
      </c>
      <c r="G51" s="16">
        <v>2332024.2999999998</v>
      </c>
      <c r="H51" s="16">
        <v>2330410.06</v>
      </c>
      <c r="I51" s="16">
        <f t="shared" si="66"/>
        <v>7469918.1199999992</v>
      </c>
      <c r="J51" s="16">
        <v>2251312.2999999998</v>
      </c>
      <c r="K51" s="16">
        <v>2609302.9099999997</v>
      </c>
      <c r="L51" s="16">
        <v>2609302.9099999997</v>
      </c>
      <c r="M51" s="47">
        <f t="shared" si="67"/>
        <v>7574832.7999999998</v>
      </c>
      <c r="N51" s="12">
        <f t="shared" si="68"/>
        <v>0</v>
      </c>
      <c r="O51" s="26">
        <f t="shared" si="62"/>
        <v>7574832.7999999998</v>
      </c>
      <c r="P51" s="26">
        <f>P11+P18+P42</f>
        <v>2475986.0400000005</v>
      </c>
      <c r="Q51" s="26">
        <f>Q18+Q42+Q11</f>
        <v>2549423.38</v>
      </c>
      <c r="R51" s="26">
        <f>R18+R42+R11</f>
        <v>0</v>
      </c>
      <c r="S51" s="26">
        <v>2549423.38</v>
      </c>
      <c r="T51" s="26">
        <f>T18+T42+T11</f>
        <v>2549423.38</v>
      </c>
      <c r="U51" s="26">
        <f>U18+U42+U11</f>
        <v>0</v>
      </c>
      <c r="V51" s="26">
        <f t="shared" si="69"/>
        <v>2549423.38</v>
      </c>
      <c r="W51" s="25">
        <f>Z51+AC51+AF51</f>
        <v>3867384.82</v>
      </c>
      <c r="X51" s="25">
        <f>AA51+AD51+AG51</f>
        <v>1978981.32</v>
      </c>
      <c r="Y51" s="25">
        <f t="shared" si="71"/>
        <v>5846366.1399999997</v>
      </c>
      <c r="Z51" s="26">
        <f>Z18+Z42+Z11</f>
        <v>2549423.38</v>
      </c>
      <c r="AA51" s="26">
        <f>AA18+AA42+AA11</f>
        <v>0</v>
      </c>
      <c r="AB51" s="26">
        <f t="shared" si="72"/>
        <v>2549423.38</v>
      </c>
      <c r="AC51" s="26">
        <f t="shared" ref="AC51:AG51" si="75">AC18+AC42+AC11</f>
        <v>1179450.56</v>
      </c>
      <c r="AD51" s="26">
        <f t="shared" si="75"/>
        <v>1369972.82</v>
      </c>
      <c r="AE51" s="26">
        <f t="shared" si="73"/>
        <v>2549423.38</v>
      </c>
      <c r="AF51" s="26">
        <f t="shared" si="75"/>
        <v>138510.88</v>
      </c>
      <c r="AG51" s="26">
        <f t="shared" si="75"/>
        <v>609008.5</v>
      </c>
      <c r="AH51" s="26">
        <f t="shared" si="74"/>
        <v>747519.38</v>
      </c>
      <c r="AM51" s="10">
        <f>C51/$C$55</f>
        <v>0.21422183589521548</v>
      </c>
      <c r="AN51" s="10">
        <v>747521.63</v>
      </c>
      <c r="AO51" s="36">
        <f>AN51-AH51</f>
        <v>2.25</v>
      </c>
      <c r="AP51" s="36"/>
    </row>
    <row r="52" spans="1:42" s="10" customFormat="1" x14ac:dyDescent="0.2">
      <c r="A52" s="42" t="s">
        <v>6</v>
      </c>
      <c r="B52" s="26">
        <v>6102246.1300000008</v>
      </c>
      <c r="C52" s="16">
        <f t="shared" si="65"/>
        <v>457445.76</v>
      </c>
      <c r="D52" s="16">
        <f t="shared" si="65"/>
        <v>6559691.8899999997</v>
      </c>
      <c r="E52" s="12">
        <f t="shared" si="61"/>
        <v>1604854.3199999998</v>
      </c>
      <c r="F52" s="16">
        <f t="shared" si="65"/>
        <v>489465.09</v>
      </c>
      <c r="G52" s="16">
        <v>518006.72000000003</v>
      </c>
      <c r="H52" s="16">
        <v>597382.50999999989</v>
      </c>
      <c r="I52" s="16">
        <f t="shared" si="66"/>
        <v>1779179.1199999999</v>
      </c>
      <c r="J52" s="16">
        <v>578718.27</v>
      </c>
      <c r="K52" s="16">
        <v>600230.42000000004</v>
      </c>
      <c r="L52" s="16">
        <v>600230.42999999993</v>
      </c>
      <c r="M52" s="47">
        <f t="shared" si="67"/>
        <v>1791403.5100000002</v>
      </c>
      <c r="N52" s="12">
        <f t="shared" si="68"/>
        <v>0</v>
      </c>
      <c r="O52" s="26">
        <f t="shared" si="62"/>
        <v>1791403.5100000002</v>
      </c>
      <c r="P52" s="26">
        <f>P12+P19+P43</f>
        <v>570267.18999999994</v>
      </c>
      <c r="Q52" s="26">
        <f>Q19+Q43+Q12</f>
        <v>610568.16</v>
      </c>
      <c r="R52" s="26">
        <f>R19+R43+R12</f>
        <v>0</v>
      </c>
      <c r="S52" s="26">
        <v>610568.16</v>
      </c>
      <c r="T52" s="26">
        <f>T19+T43+T12</f>
        <v>610568.16</v>
      </c>
      <c r="U52" s="26">
        <f>U19+U43+U12</f>
        <v>0</v>
      </c>
      <c r="V52" s="26">
        <f t="shared" si="69"/>
        <v>610568.16</v>
      </c>
      <c r="W52" s="25">
        <f>Z52+AC52+AF52</f>
        <v>926809.18</v>
      </c>
      <c r="X52" s="25">
        <f>AA52+AD52+AG52</f>
        <v>457445.76</v>
      </c>
      <c r="Y52" s="25">
        <f t="shared" si="71"/>
        <v>1384254.94</v>
      </c>
      <c r="Z52" s="26">
        <f>Z19+Z43+Z12</f>
        <v>610568.16</v>
      </c>
      <c r="AA52" s="26">
        <f>AA19+AA43+AA12</f>
        <v>0</v>
      </c>
      <c r="AB52" s="26">
        <f t="shared" si="72"/>
        <v>610568.16</v>
      </c>
      <c r="AC52" s="26">
        <f>AC19+AC43+AC12</f>
        <v>282806.88</v>
      </c>
      <c r="AD52" s="26">
        <f>AD19+AD43+AD12</f>
        <v>327761.28000000003</v>
      </c>
      <c r="AE52" s="26">
        <f t="shared" si="73"/>
        <v>610568.16</v>
      </c>
      <c r="AF52" s="26">
        <f>AF19+AF43+AF12</f>
        <v>33434.14</v>
      </c>
      <c r="AG52" s="26">
        <f>AG19+AG43+AG12</f>
        <v>129684.48000000001</v>
      </c>
      <c r="AH52" s="26">
        <f t="shared" si="74"/>
        <v>163118.62</v>
      </c>
      <c r="AM52" s="10">
        <f>C52/$C$55</f>
        <v>4.9517835029227117E-2</v>
      </c>
      <c r="AN52" s="10">
        <v>163127.64000000001</v>
      </c>
      <c r="AO52" s="36">
        <f>AN52-AH52</f>
        <v>9.0200000000186265</v>
      </c>
    </row>
    <row r="53" spans="1:42" s="10" customFormat="1" x14ac:dyDescent="0.2">
      <c r="A53" s="42" t="s">
        <v>9</v>
      </c>
      <c r="B53" s="26">
        <v>7252508.7100000009</v>
      </c>
      <c r="C53" s="16">
        <f t="shared" ref="C53:F53" si="76">C20</f>
        <v>567464.45000000007</v>
      </c>
      <c r="D53" s="16">
        <f t="shared" si="76"/>
        <v>7819973.1600000011</v>
      </c>
      <c r="E53" s="12">
        <f t="shared" si="61"/>
        <v>2008326.33</v>
      </c>
      <c r="F53" s="16">
        <f t="shared" si="76"/>
        <v>669442.11</v>
      </c>
      <c r="G53" s="16">
        <v>669442.11</v>
      </c>
      <c r="H53" s="16">
        <v>669442.11</v>
      </c>
      <c r="I53" s="16">
        <f t="shared" si="66"/>
        <v>2008326.33</v>
      </c>
      <c r="J53" s="16">
        <v>669442.11</v>
      </c>
      <c r="K53" s="16">
        <v>669442.11</v>
      </c>
      <c r="L53" s="16">
        <v>669442.11</v>
      </c>
      <c r="M53" s="47">
        <f t="shared" si="67"/>
        <v>2129068.2600000002</v>
      </c>
      <c r="N53" s="12">
        <f t="shared" si="68"/>
        <v>0</v>
      </c>
      <c r="O53" s="26">
        <f t="shared" si="62"/>
        <v>2129068.2600000002</v>
      </c>
      <c r="P53" s="26">
        <f>P20</f>
        <v>668945.18000000005</v>
      </c>
      <c r="Q53" s="26">
        <f>Q20</f>
        <v>730061.54</v>
      </c>
      <c r="R53" s="26">
        <f>R20</f>
        <v>0</v>
      </c>
      <c r="S53" s="26">
        <v>730061.54</v>
      </c>
      <c r="T53" s="26">
        <f>T20</f>
        <v>730061.54</v>
      </c>
      <c r="U53" s="26">
        <f>U20</f>
        <v>0</v>
      </c>
      <c r="V53" s="26">
        <f t="shared" si="69"/>
        <v>730061.54</v>
      </c>
      <c r="W53" s="25">
        <f t="shared" si="70"/>
        <v>1106787.79</v>
      </c>
      <c r="X53" s="25">
        <f t="shared" si="70"/>
        <v>567464.45000000007</v>
      </c>
      <c r="Y53" s="25">
        <f t="shared" si="71"/>
        <v>1674252.2400000002</v>
      </c>
      <c r="Z53" s="26">
        <f>Z20</f>
        <v>730061.54</v>
      </c>
      <c r="AA53" s="26">
        <f>AA20</f>
        <v>0</v>
      </c>
      <c r="AB53" s="26">
        <f t="shared" si="72"/>
        <v>730061.54</v>
      </c>
      <c r="AC53" s="26">
        <f>AC20</f>
        <v>339000.85</v>
      </c>
      <c r="AD53" s="26">
        <f>AD20</f>
        <v>391060.69000000006</v>
      </c>
      <c r="AE53" s="26">
        <f t="shared" si="73"/>
        <v>730061.54</v>
      </c>
      <c r="AF53" s="26">
        <f>AF20</f>
        <v>37725.4</v>
      </c>
      <c r="AG53" s="26">
        <f>AG20</f>
        <v>176403.76</v>
      </c>
      <c r="AH53" s="26">
        <f t="shared" si="74"/>
        <v>214129.16</v>
      </c>
      <c r="AM53" s="10">
        <f>C53/$C$55</f>
        <v>6.1427197445334508E-2</v>
      </c>
      <c r="AN53" s="10">
        <v>214875.63</v>
      </c>
      <c r="AO53" s="36">
        <f>AN53-AH53</f>
        <v>746.47000000000116</v>
      </c>
    </row>
    <row r="54" spans="1:42" s="10" customFormat="1" x14ac:dyDescent="0.2">
      <c r="A54" s="42" t="s">
        <v>12</v>
      </c>
      <c r="B54" s="26">
        <v>1580073.1600000001</v>
      </c>
      <c r="C54" s="16">
        <f>C44</f>
        <v>124335.5</v>
      </c>
      <c r="D54" s="16">
        <f t="shared" ref="D54:F54" si="77">D44</f>
        <v>1704408.6600000001</v>
      </c>
      <c r="E54" s="12">
        <f t="shared" si="61"/>
        <v>373646.4</v>
      </c>
      <c r="F54" s="16">
        <f t="shared" si="77"/>
        <v>124548.8</v>
      </c>
      <c r="G54" s="16">
        <v>124548.8</v>
      </c>
      <c r="H54" s="16">
        <v>124548.8</v>
      </c>
      <c r="I54" s="16">
        <f t="shared" si="66"/>
        <v>511487.25999999995</v>
      </c>
      <c r="J54" s="16">
        <v>124548.8</v>
      </c>
      <c r="K54" s="16">
        <v>193469.22999999998</v>
      </c>
      <c r="L54" s="16">
        <v>193469.22999999998</v>
      </c>
      <c r="M54" s="47">
        <f t="shared" si="67"/>
        <v>456928.5</v>
      </c>
      <c r="N54" s="12">
        <f t="shared" si="68"/>
        <v>0</v>
      </c>
      <c r="O54" s="26">
        <f t="shared" si="62"/>
        <v>456928.5</v>
      </c>
      <c r="P54" s="26">
        <f>P44</f>
        <v>142761.5</v>
      </c>
      <c r="Q54" s="26">
        <f>Q44</f>
        <v>157083.5</v>
      </c>
      <c r="R54" s="26">
        <f>R44</f>
        <v>0</v>
      </c>
      <c r="S54" s="26">
        <v>157083.5</v>
      </c>
      <c r="T54" s="26">
        <f>T44</f>
        <v>157083.5</v>
      </c>
      <c r="U54" s="26">
        <f>U44</f>
        <v>0</v>
      </c>
      <c r="V54" s="26">
        <f t="shared" si="69"/>
        <v>157083.5</v>
      </c>
      <c r="W54" s="25">
        <f t="shared" si="70"/>
        <v>238011</v>
      </c>
      <c r="X54" s="25">
        <f t="shared" si="70"/>
        <v>124335.5</v>
      </c>
      <c r="Y54" s="25">
        <f t="shared" si="71"/>
        <v>362346.5</v>
      </c>
      <c r="Z54" s="26">
        <f>Z44</f>
        <v>157083.5</v>
      </c>
      <c r="AA54" s="26">
        <f>AA44</f>
        <v>0</v>
      </c>
      <c r="AB54" s="26">
        <f t="shared" si="72"/>
        <v>157083.5</v>
      </c>
      <c r="AC54" s="26">
        <f>AC44</f>
        <v>72672.5</v>
      </c>
      <c r="AD54" s="26">
        <f>AD44</f>
        <v>84411</v>
      </c>
      <c r="AE54" s="26">
        <f t="shared" si="73"/>
        <v>157083.5</v>
      </c>
      <c r="AF54" s="26">
        <f>AF44</f>
        <v>8255</v>
      </c>
      <c r="AG54" s="26">
        <f>AG44</f>
        <v>39924.5</v>
      </c>
      <c r="AH54" s="26">
        <f t="shared" si="74"/>
        <v>48179.5</v>
      </c>
      <c r="AM54" s="10">
        <f>C54/$C$55</f>
        <v>1.3459136176661618E-2</v>
      </c>
      <c r="AN54" s="10">
        <v>48178.58</v>
      </c>
      <c r="AO54" s="36">
        <f>AN54-AH54</f>
        <v>-0.91999999999825377</v>
      </c>
    </row>
    <row r="55" spans="1:42" s="10" customFormat="1" ht="12" customHeight="1" x14ac:dyDescent="0.2">
      <c r="A55" s="42" t="s">
        <v>7</v>
      </c>
      <c r="B55" s="26">
        <f t="shared" ref="B55:E55" si="78">SUM(B49:B54)</f>
        <v>123611880</v>
      </c>
      <c r="C55" s="26">
        <f>SUM(C49:C54)</f>
        <v>9237999.9999999981</v>
      </c>
      <c r="D55" s="26">
        <f t="shared" si="78"/>
        <v>132849879.99999999</v>
      </c>
      <c r="E55" s="16">
        <f t="shared" si="78"/>
        <v>32789761.760000005</v>
      </c>
      <c r="F55" s="16">
        <f t="shared" ref="F55:L55" si="79">SUM(F49:F54)</f>
        <v>10453740.77</v>
      </c>
      <c r="G55" s="16">
        <f t="shared" si="79"/>
        <v>11118979.320000002</v>
      </c>
      <c r="H55" s="16">
        <f t="shared" si="79"/>
        <v>11217041.67</v>
      </c>
      <c r="I55" s="16">
        <f t="shared" si="79"/>
        <v>36266156.429999992</v>
      </c>
      <c r="J55" s="16">
        <f t="shared" si="79"/>
        <v>11509483.489999998</v>
      </c>
      <c r="K55" s="16">
        <f t="shared" si="79"/>
        <v>12377500.59</v>
      </c>
      <c r="L55" s="16">
        <f t="shared" si="79"/>
        <v>12379172.35</v>
      </c>
      <c r="M55" s="16">
        <f>SUM(M49:M54)</f>
        <v>36009487.390000001</v>
      </c>
      <c r="N55" s="16">
        <f>SUM(N49:N54)</f>
        <v>0</v>
      </c>
      <c r="O55" s="16">
        <f>SUM(O49:O54)</f>
        <v>36009487.390000001</v>
      </c>
      <c r="P55" s="16">
        <f t="shared" ref="P55:AG55" si="80">SUM(P49:P54)</f>
        <v>11561517.539999999</v>
      </c>
      <c r="Q55" s="16">
        <f t="shared" si="80"/>
        <v>12219184.16</v>
      </c>
      <c r="R55" s="16">
        <f t="shared" si="80"/>
        <v>0</v>
      </c>
      <c r="S55" s="16">
        <f>SUM(S49:S54)</f>
        <v>12219184.16</v>
      </c>
      <c r="T55" s="16">
        <f t="shared" si="80"/>
        <v>12228785.690000001</v>
      </c>
      <c r="U55" s="16">
        <f>SUM(U49:U54)</f>
        <v>0</v>
      </c>
      <c r="V55" s="16">
        <f>SUM(V49:V54)</f>
        <v>12228785.690000001</v>
      </c>
      <c r="W55" s="16">
        <f t="shared" si="80"/>
        <v>18546474.419999998</v>
      </c>
      <c r="X55" s="16">
        <f t="shared" si="80"/>
        <v>9238000</v>
      </c>
      <c r="Y55" s="16">
        <f>SUM(Y49:Y54)</f>
        <v>27784474.420000002</v>
      </c>
      <c r="Z55" s="16">
        <f t="shared" si="80"/>
        <v>12228488.16</v>
      </c>
      <c r="AA55" s="16">
        <f t="shared" si="80"/>
        <v>0</v>
      </c>
      <c r="AB55" s="16">
        <f>SUM(AB49:AB54)</f>
        <v>12228488.16</v>
      </c>
      <c r="AC55" s="16">
        <f t="shared" si="80"/>
        <v>5653319.1799999988</v>
      </c>
      <c r="AD55" s="16">
        <f t="shared" si="80"/>
        <v>6575168.9800000004</v>
      </c>
      <c r="AE55" s="16">
        <f>SUM(AE49:AE54)</f>
        <v>12228488.16</v>
      </c>
      <c r="AF55" s="16">
        <f t="shared" si="80"/>
        <v>664667.08000000007</v>
      </c>
      <c r="AG55" s="16">
        <f t="shared" si="80"/>
        <v>2662831.0199999996</v>
      </c>
      <c r="AH55" s="16">
        <f>SUM(AH49:AH54)</f>
        <v>3327498.1</v>
      </c>
      <c r="AM55" s="10">
        <f>C55/$C$55</f>
        <v>1</v>
      </c>
      <c r="AN55" s="10">
        <f>SUM(AN49:AN54)</f>
        <v>3327359.15</v>
      </c>
      <c r="AO55" s="36">
        <f>SUM(AO49:AO54)</f>
        <v>-138.9500000000844</v>
      </c>
    </row>
    <row r="56" spans="1:42" s="10" customFormat="1" hidden="1" x14ac:dyDescent="0.2">
      <c r="A56" s="14"/>
      <c r="B56" s="51"/>
      <c r="C56" s="34"/>
      <c r="D56" s="34"/>
      <c r="E56" s="34"/>
      <c r="F56" s="34"/>
      <c r="G56" s="15"/>
      <c r="H56" s="36"/>
      <c r="I56" s="36"/>
      <c r="AC56" s="10">
        <v>5653288.6399999997</v>
      </c>
      <c r="AF56" s="10">
        <v>664439.92000000004</v>
      </c>
    </row>
    <row r="57" spans="1:42" s="53" customFormat="1" hidden="1" x14ac:dyDescent="0.2">
      <c r="B57" s="54"/>
      <c r="C57" s="55"/>
      <c r="D57" s="55"/>
      <c r="E57" s="55"/>
      <c r="F57" s="55"/>
      <c r="G57" s="55"/>
      <c r="I57" s="56"/>
      <c r="M57" s="56"/>
      <c r="Q57" s="56"/>
      <c r="R57" s="56"/>
      <c r="S57" s="56"/>
      <c r="AC57" s="56">
        <f>AC56-AC55</f>
        <v>-30.53999999910593</v>
      </c>
      <c r="AD57" s="56"/>
      <c r="AE57" s="56"/>
      <c r="AF57" s="56">
        <f>AF56-AF55</f>
        <v>-227.1600000000326</v>
      </c>
      <c r="AG57" s="56"/>
      <c r="AH57" s="56"/>
    </row>
    <row r="58" spans="1:42" s="17" customFormat="1" hidden="1" x14ac:dyDescent="0.2">
      <c r="A58" s="51"/>
      <c r="B58" s="51"/>
      <c r="C58" s="19"/>
      <c r="D58" s="19"/>
      <c r="E58" s="19"/>
      <c r="F58" s="19"/>
      <c r="G58" s="19"/>
      <c r="M58" s="57"/>
      <c r="AC58" s="17">
        <v>5653588.6399999997</v>
      </c>
      <c r="AF58" s="17">
        <v>664139.92000000004</v>
      </c>
    </row>
    <row r="59" spans="1:42" s="17" customFormat="1" x14ac:dyDescent="0.2">
      <c r="A59" s="51"/>
      <c r="B59" s="51"/>
      <c r="C59" s="19"/>
      <c r="D59" s="19"/>
      <c r="E59" s="19"/>
      <c r="F59" s="19"/>
      <c r="G59" s="19"/>
      <c r="M59" s="57"/>
      <c r="Q59" s="57"/>
      <c r="AG59" s="57"/>
    </row>
    <row r="60" spans="1:42" s="18" customFormat="1" x14ac:dyDescent="0.2">
      <c r="A60" s="2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</row>
    <row r="61" spans="1:42" s="18" customFormat="1" x14ac:dyDescent="0.2">
      <c r="A61" s="53"/>
      <c r="B61" s="59"/>
      <c r="C61" s="19"/>
      <c r="D61" s="19"/>
      <c r="E61" s="19"/>
      <c r="F61" s="2"/>
      <c r="G61" s="29"/>
      <c r="M61" s="21"/>
      <c r="Q61" s="21"/>
      <c r="R61" s="21"/>
      <c r="S61" s="21"/>
    </row>
    <row r="62" spans="1:42" ht="15" x14ac:dyDescent="0.25">
      <c r="B62" s="18" t="s">
        <v>53</v>
      </c>
      <c r="C62" s="2"/>
      <c r="D62" s="60"/>
      <c r="F62" s="2"/>
      <c r="G62" s="17" t="s">
        <v>54</v>
      </c>
      <c r="L62" s="18" t="s">
        <v>53</v>
      </c>
      <c r="N62" s="60"/>
      <c r="O62" s="6"/>
      <c r="Q62" s="17" t="s">
        <v>54</v>
      </c>
      <c r="S62" s="61"/>
      <c r="T62" s="6"/>
      <c r="V62" s="18" t="s">
        <v>53</v>
      </c>
      <c r="AA62" s="61"/>
      <c r="AB62" s="17" t="s">
        <v>54</v>
      </c>
      <c r="AD62" s="61"/>
      <c r="AE62" s="6"/>
      <c r="AF62" s="18" t="s">
        <v>53</v>
      </c>
      <c r="AH62" s="60"/>
      <c r="AJ62" s="17" t="s">
        <v>54</v>
      </c>
    </row>
    <row r="63" spans="1:42" ht="15" x14ac:dyDescent="0.25">
      <c r="B63" s="18" t="s">
        <v>55</v>
      </c>
      <c r="C63" s="2"/>
      <c r="D63"/>
      <c r="G63" s="18" t="s">
        <v>56</v>
      </c>
      <c r="L63" s="18" t="s">
        <v>55</v>
      </c>
      <c r="N63"/>
      <c r="O63" s="6"/>
      <c r="P63" s="6"/>
      <c r="Q63" s="18" t="s">
        <v>56</v>
      </c>
      <c r="S63"/>
      <c r="T63" s="6"/>
      <c r="U63" s="6"/>
      <c r="V63" s="18" t="s">
        <v>55</v>
      </c>
      <c r="AA63" s="61"/>
      <c r="AB63" s="18" t="s">
        <v>56</v>
      </c>
      <c r="AD63"/>
      <c r="AE63" s="6"/>
      <c r="AF63" s="18" t="s">
        <v>55</v>
      </c>
      <c r="AH63"/>
      <c r="AJ63" s="18" t="s">
        <v>56</v>
      </c>
    </row>
    <row r="64" spans="1:42" x14ac:dyDescent="0.2">
      <c r="B64" s="54"/>
    </row>
    <row r="65" spans="2:7" x14ac:dyDescent="0.2">
      <c r="B65" s="54"/>
      <c r="C65" s="2"/>
      <c r="D65" s="2"/>
      <c r="E65" s="2"/>
      <c r="F65" s="2"/>
      <c r="G65" s="2"/>
    </row>
    <row r="66" spans="2:7" x14ac:dyDescent="0.2">
      <c r="B66" s="54"/>
      <c r="C66" s="2"/>
      <c r="D66" s="2"/>
      <c r="E66" s="2"/>
      <c r="F66" s="2"/>
      <c r="G66" s="2"/>
    </row>
    <row r="67" spans="2:7" x14ac:dyDescent="0.2">
      <c r="B67" s="54"/>
      <c r="C67" s="2"/>
      <c r="D67" s="2"/>
      <c r="E67" s="2"/>
      <c r="F67" s="2"/>
      <c r="G67" s="2"/>
    </row>
    <row r="68" spans="2:7" x14ac:dyDescent="0.2">
      <c r="B68" s="54"/>
      <c r="C68" s="23"/>
      <c r="D68" s="2"/>
      <c r="E68" s="2"/>
      <c r="F68" s="2"/>
      <c r="G68" s="2"/>
    </row>
    <row r="69" spans="2:7" x14ac:dyDescent="0.2">
      <c r="B69" s="54"/>
      <c r="C69" s="23"/>
      <c r="D69" s="2"/>
      <c r="E69" s="2"/>
      <c r="F69" s="2"/>
      <c r="G69" s="2"/>
    </row>
    <row r="70" spans="2:7" x14ac:dyDescent="0.2">
      <c r="B70" s="54"/>
      <c r="C70" s="23"/>
      <c r="D70" s="2"/>
      <c r="E70" s="2"/>
      <c r="F70" s="2"/>
      <c r="G70" s="2"/>
    </row>
    <row r="71" spans="2:7" x14ac:dyDescent="0.2">
      <c r="B71" s="54"/>
      <c r="C71" s="23"/>
      <c r="D71" s="2"/>
      <c r="E71" s="2"/>
      <c r="F71" s="2"/>
      <c r="G71" s="2"/>
    </row>
    <row r="72" spans="2:7" x14ac:dyDescent="0.2">
      <c r="B72" s="54"/>
      <c r="C72" s="23"/>
      <c r="D72" s="2"/>
      <c r="E72" s="2"/>
      <c r="F72" s="2"/>
      <c r="G72" s="2"/>
    </row>
    <row r="73" spans="2:7" x14ac:dyDescent="0.2">
      <c r="B73" s="54"/>
      <c r="C73" s="23"/>
      <c r="D73" s="2"/>
      <c r="E73" s="2"/>
      <c r="F73" s="2"/>
      <c r="G73" s="2"/>
    </row>
    <row r="74" spans="2:7" x14ac:dyDescent="0.2">
      <c r="B74" s="54"/>
      <c r="C74" s="23"/>
      <c r="D74" s="2"/>
      <c r="E74" s="2"/>
      <c r="F74" s="2"/>
      <c r="G74" s="2"/>
    </row>
    <row r="75" spans="2:7" x14ac:dyDescent="0.2">
      <c r="B75" s="54"/>
      <c r="C75" s="23"/>
      <c r="D75" s="2"/>
      <c r="E75" s="2"/>
      <c r="F75" s="2"/>
      <c r="G75" s="2"/>
    </row>
    <row r="76" spans="2:7" x14ac:dyDescent="0.2">
      <c r="B76" s="54"/>
      <c r="C76" s="2"/>
      <c r="D76" s="2"/>
      <c r="E76" s="2"/>
      <c r="F76" s="2"/>
      <c r="G76" s="2"/>
    </row>
    <row r="77" spans="2:7" x14ac:dyDescent="0.2">
      <c r="B77" s="54"/>
      <c r="C77" s="2"/>
      <c r="D77" s="2"/>
      <c r="E77" s="2"/>
      <c r="F77" s="2"/>
      <c r="G77" s="2"/>
    </row>
    <row r="78" spans="2:7" x14ac:dyDescent="0.2">
      <c r="B78" s="54"/>
      <c r="C78" s="2"/>
      <c r="D78" s="2"/>
      <c r="E78" s="2"/>
      <c r="F78" s="2"/>
      <c r="G78" s="2"/>
    </row>
    <row r="79" spans="2:7" x14ac:dyDescent="0.2">
      <c r="B79" s="54"/>
      <c r="C79" s="2"/>
      <c r="D79" s="2"/>
      <c r="E79" s="2"/>
      <c r="F79" s="2"/>
      <c r="G79" s="2"/>
    </row>
    <row r="80" spans="2:7" x14ac:dyDescent="0.2">
      <c r="B80" s="54"/>
      <c r="C80" s="2"/>
      <c r="D80" s="2"/>
      <c r="E80" s="2"/>
      <c r="F80" s="2"/>
      <c r="G80" s="2"/>
    </row>
    <row r="81" spans="2:7" x14ac:dyDescent="0.2">
      <c r="B81" s="54"/>
      <c r="C81" s="2"/>
      <c r="D81" s="2"/>
      <c r="E81" s="2"/>
      <c r="F81" s="2"/>
      <c r="G81" s="2"/>
    </row>
    <row r="82" spans="2:7" x14ac:dyDescent="0.2">
      <c r="B82" s="54"/>
      <c r="C82" s="2"/>
      <c r="D82" s="2"/>
      <c r="E82" s="2"/>
      <c r="F82" s="2"/>
      <c r="G82" s="2"/>
    </row>
    <row r="83" spans="2:7" x14ac:dyDescent="0.2">
      <c r="B83" s="54"/>
      <c r="C83" s="2"/>
      <c r="D83" s="2"/>
      <c r="E83" s="2"/>
      <c r="F83" s="2"/>
      <c r="G83" s="2"/>
    </row>
    <row r="84" spans="2:7" x14ac:dyDescent="0.2">
      <c r="B84" s="54"/>
      <c r="C84" s="2"/>
      <c r="D84" s="2"/>
      <c r="E84" s="2"/>
      <c r="F84" s="2"/>
      <c r="G84" s="2"/>
    </row>
    <row r="85" spans="2:7" x14ac:dyDescent="0.2">
      <c r="B85" s="54"/>
      <c r="C85" s="2"/>
      <c r="D85" s="2"/>
      <c r="E85" s="2"/>
      <c r="F85" s="2"/>
      <c r="G85" s="2"/>
    </row>
    <row r="86" spans="2:7" x14ac:dyDescent="0.2">
      <c r="B86" s="54"/>
      <c r="C86" s="2"/>
      <c r="D86" s="2"/>
      <c r="E86" s="2"/>
      <c r="F86" s="2"/>
      <c r="G86" s="2"/>
    </row>
    <row r="87" spans="2:7" x14ac:dyDescent="0.2">
      <c r="B87" s="54"/>
      <c r="C87" s="2"/>
      <c r="D87" s="2"/>
      <c r="E87" s="2"/>
      <c r="F87" s="2"/>
      <c r="G87" s="2"/>
    </row>
    <row r="88" spans="2:7" x14ac:dyDescent="0.2">
      <c r="B88" s="54"/>
      <c r="C88" s="2"/>
      <c r="D88" s="2"/>
      <c r="E88" s="2"/>
      <c r="F88" s="2"/>
      <c r="G88" s="2"/>
    </row>
    <row r="89" spans="2:7" x14ac:dyDescent="0.2">
      <c r="B89" s="54"/>
      <c r="C89" s="2"/>
      <c r="D89" s="2"/>
      <c r="E89" s="2"/>
      <c r="F89" s="2"/>
      <c r="G89" s="2"/>
    </row>
    <row r="90" spans="2:7" x14ac:dyDescent="0.2">
      <c r="B90" s="54"/>
      <c r="C90" s="2"/>
      <c r="D90" s="2"/>
      <c r="E90" s="2"/>
      <c r="F90" s="2"/>
      <c r="G90" s="2"/>
    </row>
    <row r="91" spans="2:7" x14ac:dyDescent="0.2">
      <c r="B91" s="54"/>
      <c r="C91" s="2"/>
      <c r="D91" s="2"/>
      <c r="E91" s="2"/>
      <c r="F91" s="2"/>
      <c r="G91" s="2"/>
    </row>
    <row r="92" spans="2:7" x14ac:dyDescent="0.2">
      <c r="B92" s="54"/>
      <c r="C92" s="2"/>
      <c r="D92" s="2"/>
      <c r="E92" s="2"/>
      <c r="F92" s="2"/>
      <c r="G92" s="2"/>
    </row>
    <row r="93" spans="2:7" x14ac:dyDescent="0.2">
      <c r="B93" s="54"/>
      <c r="C93" s="2"/>
      <c r="D93" s="2"/>
      <c r="E93" s="2"/>
      <c r="F93" s="2"/>
      <c r="G93" s="2"/>
    </row>
    <row r="94" spans="2:7" x14ac:dyDescent="0.2">
      <c r="B94" s="54"/>
      <c r="C94" s="2"/>
      <c r="D94" s="2"/>
      <c r="E94" s="2"/>
      <c r="F94" s="2"/>
      <c r="G94" s="2"/>
    </row>
    <row r="95" spans="2:7" x14ac:dyDescent="0.2">
      <c r="B95" s="54"/>
      <c r="C95" s="2"/>
      <c r="D95" s="2"/>
      <c r="E95" s="2"/>
      <c r="F95" s="2"/>
      <c r="G95" s="2"/>
    </row>
    <row r="96" spans="2:7" x14ac:dyDescent="0.2">
      <c r="B96" s="54"/>
      <c r="C96" s="2"/>
      <c r="D96" s="2"/>
      <c r="E96" s="2"/>
      <c r="F96" s="2"/>
      <c r="G96" s="2"/>
    </row>
    <row r="97" spans="2:7" x14ac:dyDescent="0.2">
      <c r="B97" s="54"/>
      <c r="C97" s="2"/>
      <c r="D97" s="2"/>
      <c r="E97" s="2"/>
      <c r="F97" s="2"/>
      <c r="G97" s="2"/>
    </row>
    <row r="98" spans="2:7" x14ac:dyDescent="0.2">
      <c r="B98" s="54"/>
      <c r="C98" s="2"/>
      <c r="D98" s="2"/>
      <c r="E98" s="2"/>
      <c r="F98" s="2"/>
      <c r="G98" s="2"/>
    </row>
    <row r="99" spans="2:7" x14ac:dyDescent="0.2">
      <c r="B99" s="54"/>
      <c r="C99" s="2"/>
      <c r="D99" s="2"/>
      <c r="E99" s="2"/>
      <c r="F99" s="2"/>
      <c r="G99" s="2"/>
    </row>
    <row r="100" spans="2:7" x14ac:dyDescent="0.2">
      <c r="B100" s="54"/>
      <c r="C100" s="2"/>
      <c r="D100" s="2"/>
      <c r="E100" s="2"/>
      <c r="F100" s="2"/>
      <c r="G100" s="2"/>
    </row>
    <row r="101" spans="2:7" x14ac:dyDescent="0.2">
      <c r="B101" s="54"/>
      <c r="C101" s="2"/>
      <c r="D101" s="2"/>
      <c r="E101" s="2"/>
      <c r="F101" s="2"/>
      <c r="G101" s="2"/>
    </row>
    <row r="102" spans="2:7" x14ac:dyDescent="0.2">
      <c r="B102" s="54"/>
      <c r="C102" s="2"/>
      <c r="D102" s="2"/>
      <c r="E102" s="2"/>
      <c r="F102" s="2"/>
      <c r="G102" s="2"/>
    </row>
    <row r="103" spans="2:7" x14ac:dyDescent="0.2">
      <c r="B103" s="54"/>
      <c r="C103" s="2"/>
      <c r="D103" s="2"/>
      <c r="E103" s="2"/>
      <c r="F103" s="2"/>
      <c r="G103" s="2"/>
    </row>
    <row r="104" spans="2:7" x14ac:dyDescent="0.2">
      <c r="B104" s="54"/>
      <c r="C104" s="2"/>
      <c r="D104" s="2"/>
      <c r="E104" s="2"/>
      <c r="F104" s="2"/>
      <c r="G104" s="2"/>
    </row>
    <row r="105" spans="2:7" x14ac:dyDescent="0.2">
      <c r="B105" s="54"/>
      <c r="C105" s="2"/>
      <c r="D105" s="2"/>
      <c r="E105" s="2"/>
      <c r="F105" s="2"/>
      <c r="G105" s="2"/>
    </row>
    <row r="106" spans="2:7" x14ac:dyDescent="0.2">
      <c r="B106" s="54"/>
      <c r="C106" s="2"/>
      <c r="D106" s="2"/>
      <c r="E106" s="2"/>
      <c r="F106" s="2"/>
      <c r="G106" s="2"/>
    </row>
    <row r="107" spans="2:7" x14ac:dyDescent="0.2">
      <c r="B107" s="54"/>
      <c r="C107" s="2"/>
      <c r="D107" s="2"/>
      <c r="E107" s="2"/>
      <c r="F107" s="2"/>
      <c r="G107" s="2"/>
    </row>
    <row r="108" spans="2:7" x14ac:dyDescent="0.2">
      <c r="B108" s="54"/>
      <c r="C108" s="2"/>
      <c r="D108" s="2"/>
      <c r="E108" s="2"/>
      <c r="F108" s="2"/>
      <c r="G108" s="2"/>
    </row>
    <row r="109" spans="2:7" x14ac:dyDescent="0.2">
      <c r="B109" s="54"/>
      <c r="C109" s="2"/>
      <c r="D109" s="2"/>
      <c r="E109" s="2"/>
      <c r="F109" s="2"/>
      <c r="G109" s="2"/>
    </row>
    <row r="110" spans="2:7" x14ac:dyDescent="0.2">
      <c r="B110" s="54"/>
      <c r="C110" s="2"/>
      <c r="D110" s="2"/>
      <c r="E110" s="2"/>
      <c r="F110" s="2"/>
      <c r="G110" s="2"/>
    </row>
    <row r="111" spans="2:7" x14ac:dyDescent="0.2">
      <c r="B111" s="54"/>
      <c r="C111" s="2"/>
      <c r="D111" s="2"/>
      <c r="E111" s="2"/>
      <c r="F111" s="2"/>
      <c r="G111" s="2"/>
    </row>
    <row r="112" spans="2:7" x14ac:dyDescent="0.2">
      <c r="B112" s="54"/>
      <c r="C112" s="2"/>
      <c r="D112" s="2"/>
      <c r="E112" s="2"/>
      <c r="F112" s="2"/>
      <c r="G112" s="2"/>
    </row>
    <row r="113" spans="2:7" x14ac:dyDescent="0.2">
      <c r="B113" s="54"/>
      <c r="C113" s="2"/>
      <c r="D113" s="2"/>
      <c r="E113" s="2"/>
      <c r="F113" s="2"/>
      <c r="G113" s="2"/>
    </row>
    <row r="114" spans="2:7" x14ac:dyDescent="0.2">
      <c r="B114" s="54"/>
      <c r="C114" s="2"/>
      <c r="D114" s="2"/>
      <c r="E114" s="2"/>
      <c r="F114" s="2"/>
      <c r="G114" s="2"/>
    </row>
    <row r="115" spans="2:7" x14ac:dyDescent="0.2">
      <c r="B115" s="54"/>
      <c r="C115" s="2"/>
      <c r="D115" s="2"/>
      <c r="E115" s="2"/>
      <c r="F115" s="2"/>
      <c r="G115" s="2"/>
    </row>
    <row r="116" spans="2:7" x14ac:dyDescent="0.2">
      <c r="B116" s="54"/>
      <c r="C116" s="2"/>
      <c r="D116" s="2"/>
      <c r="E116" s="2"/>
      <c r="F116" s="2"/>
      <c r="G116" s="2"/>
    </row>
    <row r="117" spans="2:7" x14ac:dyDescent="0.2">
      <c r="B117" s="54"/>
      <c r="C117" s="2"/>
      <c r="D117" s="2"/>
      <c r="E117" s="2"/>
      <c r="F117" s="2"/>
      <c r="G117" s="2"/>
    </row>
    <row r="118" spans="2:7" x14ac:dyDescent="0.2">
      <c r="B118" s="54"/>
      <c r="C118" s="2"/>
      <c r="D118" s="2"/>
      <c r="E118" s="2"/>
      <c r="F118" s="2"/>
      <c r="G118" s="2"/>
    </row>
    <row r="119" spans="2:7" x14ac:dyDescent="0.2">
      <c r="B119" s="54"/>
      <c r="C119" s="2"/>
      <c r="D119" s="2"/>
      <c r="E119" s="2"/>
      <c r="F119" s="2"/>
      <c r="G119" s="2"/>
    </row>
    <row r="120" spans="2:7" x14ac:dyDescent="0.2">
      <c r="B120" s="54"/>
      <c r="C120" s="2"/>
      <c r="D120" s="2"/>
      <c r="E120" s="2"/>
      <c r="F120" s="2"/>
      <c r="G120" s="2"/>
    </row>
    <row r="121" spans="2:7" x14ac:dyDescent="0.2">
      <c r="B121" s="54"/>
      <c r="C121" s="2"/>
      <c r="D121" s="2"/>
      <c r="E121" s="2"/>
      <c r="F121" s="2"/>
      <c r="G121" s="2"/>
    </row>
    <row r="122" spans="2:7" x14ac:dyDescent="0.2">
      <c r="B122" s="54"/>
      <c r="C122" s="2"/>
      <c r="D122" s="2"/>
      <c r="E122" s="2"/>
      <c r="F122" s="2"/>
      <c r="G122" s="2"/>
    </row>
    <row r="123" spans="2:7" x14ac:dyDescent="0.2">
      <c r="B123" s="54"/>
      <c r="C123" s="2"/>
      <c r="D123" s="2"/>
      <c r="E123" s="2"/>
      <c r="F123" s="2"/>
      <c r="G123" s="2"/>
    </row>
    <row r="124" spans="2:7" x14ac:dyDescent="0.2">
      <c r="B124" s="54"/>
      <c r="C124" s="2"/>
      <c r="D124" s="2"/>
      <c r="E124" s="2"/>
      <c r="F124" s="2"/>
      <c r="G124" s="2"/>
    </row>
    <row r="125" spans="2:7" x14ac:dyDescent="0.2">
      <c r="B125" s="54"/>
      <c r="C125" s="2"/>
      <c r="D125" s="2"/>
      <c r="E125" s="2"/>
      <c r="F125" s="2"/>
      <c r="G125" s="2"/>
    </row>
    <row r="126" spans="2:7" x14ac:dyDescent="0.2">
      <c r="B126" s="54"/>
      <c r="C126" s="2"/>
      <c r="D126" s="2"/>
      <c r="E126" s="2"/>
      <c r="F126" s="2"/>
      <c r="G126" s="2"/>
    </row>
    <row r="127" spans="2:7" x14ac:dyDescent="0.2">
      <c r="B127" s="54"/>
      <c r="C127" s="2"/>
      <c r="D127" s="2"/>
      <c r="E127" s="2"/>
      <c r="F127" s="2"/>
      <c r="G127" s="2"/>
    </row>
    <row r="128" spans="2:7" x14ac:dyDescent="0.2">
      <c r="B128" s="54"/>
      <c r="C128" s="2"/>
      <c r="D128" s="2"/>
      <c r="E128" s="2"/>
      <c r="F128" s="2"/>
      <c r="G128" s="2"/>
    </row>
    <row r="129" spans="2:7" x14ac:dyDescent="0.2">
      <c r="B129" s="54"/>
      <c r="C129" s="2"/>
      <c r="D129" s="2"/>
      <c r="E129" s="2"/>
      <c r="F129" s="2"/>
      <c r="G129" s="2"/>
    </row>
    <row r="130" spans="2:7" x14ac:dyDescent="0.2">
      <c r="B130" s="54"/>
      <c r="C130" s="2"/>
      <c r="D130" s="2"/>
      <c r="E130" s="2"/>
      <c r="F130" s="2"/>
      <c r="G130" s="2"/>
    </row>
    <row r="131" spans="2:7" x14ac:dyDescent="0.2">
      <c r="B131" s="54"/>
      <c r="C131" s="2"/>
      <c r="D131" s="2"/>
      <c r="E131" s="2"/>
      <c r="F131" s="2"/>
      <c r="G131" s="2"/>
    </row>
    <row r="132" spans="2:7" x14ac:dyDescent="0.2">
      <c r="B132" s="54"/>
      <c r="C132" s="2"/>
      <c r="D132" s="2"/>
      <c r="E132" s="2"/>
      <c r="F132" s="2"/>
      <c r="G132" s="2"/>
    </row>
    <row r="133" spans="2:7" x14ac:dyDescent="0.2">
      <c r="B133" s="54"/>
      <c r="C133" s="2"/>
      <c r="D133" s="2"/>
      <c r="E133" s="2"/>
      <c r="F133" s="2"/>
      <c r="G133" s="2"/>
    </row>
    <row r="134" spans="2:7" x14ac:dyDescent="0.2">
      <c r="B134" s="54"/>
      <c r="C134" s="2"/>
      <c r="D134" s="2"/>
      <c r="E134" s="2"/>
      <c r="F134" s="2"/>
      <c r="G134" s="2"/>
    </row>
    <row r="135" spans="2:7" x14ac:dyDescent="0.2">
      <c r="B135" s="54"/>
      <c r="C135" s="2"/>
      <c r="D135" s="2"/>
      <c r="E135" s="2"/>
      <c r="F135" s="2"/>
      <c r="G135" s="2"/>
    </row>
    <row r="136" spans="2:7" x14ac:dyDescent="0.2">
      <c r="B136" s="54"/>
      <c r="C136" s="2"/>
      <c r="D136" s="2"/>
      <c r="E136" s="2"/>
      <c r="F136" s="2"/>
      <c r="G136" s="2"/>
    </row>
    <row r="137" spans="2:7" x14ac:dyDescent="0.2">
      <c r="B137" s="54"/>
      <c r="C137" s="2"/>
      <c r="D137" s="2"/>
      <c r="E137" s="2"/>
      <c r="F137" s="2"/>
      <c r="G137" s="2"/>
    </row>
    <row r="138" spans="2:7" x14ac:dyDescent="0.2">
      <c r="B138" s="54"/>
      <c r="C138" s="2"/>
      <c r="D138" s="2"/>
      <c r="E138" s="2"/>
      <c r="F138" s="2"/>
      <c r="G138" s="2"/>
    </row>
    <row r="139" spans="2:7" x14ac:dyDescent="0.2">
      <c r="B139" s="54"/>
      <c r="C139" s="2"/>
      <c r="D139" s="2"/>
      <c r="E139" s="2"/>
      <c r="F139" s="2"/>
      <c r="G139" s="2"/>
    </row>
    <row r="140" spans="2:7" x14ac:dyDescent="0.2">
      <c r="B140" s="54"/>
      <c r="C140" s="2"/>
      <c r="D140" s="2"/>
      <c r="E140" s="2"/>
      <c r="F140" s="2"/>
      <c r="G140" s="2"/>
    </row>
    <row r="141" spans="2:7" x14ac:dyDescent="0.2">
      <c r="B141" s="54"/>
      <c r="C141" s="2"/>
      <c r="D141" s="2"/>
      <c r="E141" s="2"/>
      <c r="F141" s="2"/>
      <c r="G141" s="2"/>
    </row>
    <row r="142" spans="2:7" x14ac:dyDescent="0.2">
      <c r="B142" s="54"/>
      <c r="C142" s="2"/>
      <c r="D142" s="2"/>
      <c r="E142" s="2"/>
      <c r="F142" s="2"/>
      <c r="G142" s="2"/>
    </row>
    <row r="143" spans="2:7" x14ac:dyDescent="0.2">
      <c r="B143" s="54"/>
      <c r="C143" s="2"/>
      <c r="D143" s="2"/>
      <c r="E143" s="2"/>
      <c r="F143" s="2"/>
      <c r="G143" s="2"/>
    </row>
    <row r="144" spans="2:7" x14ac:dyDescent="0.2">
      <c r="B144" s="54"/>
      <c r="C144" s="2"/>
      <c r="D144" s="2"/>
      <c r="E144" s="2"/>
      <c r="F144" s="2"/>
      <c r="G144" s="2"/>
    </row>
    <row r="145" spans="2:7" x14ac:dyDescent="0.2">
      <c r="B145" s="54"/>
      <c r="C145" s="2"/>
      <c r="D145" s="2"/>
      <c r="E145" s="2"/>
      <c r="F145" s="2"/>
      <c r="G145" s="2"/>
    </row>
    <row r="146" spans="2:7" x14ac:dyDescent="0.2">
      <c r="B146" s="54"/>
      <c r="C146" s="2"/>
      <c r="D146" s="2"/>
      <c r="E146" s="2"/>
      <c r="F146" s="2"/>
      <c r="G146" s="2"/>
    </row>
    <row r="147" spans="2:7" x14ac:dyDescent="0.2">
      <c r="B147" s="54"/>
      <c r="C147" s="2"/>
      <c r="D147" s="2"/>
      <c r="E147" s="2"/>
      <c r="F147" s="2"/>
      <c r="G147" s="2"/>
    </row>
    <row r="148" spans="2:7" x14ac:dyDescent="0.2">
      <c r="B148" s="54"/>
      <c r="C148" s="2"/>
      <c r="D148" s="2"/>
      <c r="E148" s="2"/>
      <c r="F148" s="2"/>
      <c r="G148" s="2"/>
    </row>
    <row r="149" spans="2:7" x14ac:dyDescent="0.2">
      <c r="B149" s="54"/>
      <c r="C149" s="2"/>
      <c r="D149" s="2"/>
      <c r="E149" s="2"/>
      <c r="F149" s="2"/>
      <c r="G149" s="2"/>
    </row>
    <row r="150" spans="2:7" x14ac:dyDescent="0.2">
      <c r="B150" s="54"/>
      <c r="C150" s="2"/>
      <c r="D150" s="2"/>
      <c r="E150" s="2"/>
      <c r="F150" s="2"/>
      <c r="G150" s="2"/>
    </row>
    <row r="151" spans="2:7" x14ac:dyDescent="0.2">
      <c r="B151" s="54"/>
      <c r="C151" s="2"/>
      <c r="D151" s="2"/>
      <c r="E151" s="2"/>
      <c r="F151" s="2"/>
      <c r="G151" s="2"/>
    </row>
    <row r="152" spans="2:7" x14ac:dyDescent="0.2">
      <c r="B152" s="54"/>
      <c r="C152" s="2"/>
      <c r="D152" s="2"/>
      <c r="E152" s="2"/>
      <c r="F152" s="2"/>
      <c r="G152" s="2"/>
    </row>
    <row r="153" spans="2:7" x14ac:dyDescent="0.2">
      <c r="B153" s="54"/>
      <c r="C153" s="2"/>
      <c r="D153" s="2"/>
      <c r="E153" s="2"/>
      <c r="F153" s="2"/>
      <c r="G153" s="2"/>
    </row>
    <row r="154" spans="2:7" x14ac:dyDescent="0.2">
      <c r="B154" s="54"/>
      <c r="C154" s="2"/>
      <c r="D154" s="2"/>
      <c r="E154" s="2"/>
      <c r="F154" s="2"/>
      <c r="G154" s="2"/>
    </row>
    <row r="155" spans="2:7" x14ac:dyDescent="0.2">
      <c r="B155" s="54"/>
      <c r="C155" s="2"/>
      <c r="D155" s="2"/>
      <c r="E155" s="2"/>
      <c r="F155" s="2"/>
      <c r="G155" s="2"/>
    </row>
    <row r="156" spans="2:7" x14ac:dyDescent="0.2">
      <c r="B156" s="54"/>
      <c r="C156" s="2"/>
      <c r="D156" s="2"/>
      <c r="E156" s="2"/>
      <c r="F156" s="2"/>
      <c r="G156" s="2"/>
    </row>
    <row r="157" spans="2:7" x14ac:dyDescent="0.2">
      <c r="B157" s="54"/>
      <c r="C157" s="2"/>
      <c r="D157" s="2"/>
      <c r="E157" s="2"/>
      <c r="F157" s="2"/>
      <c r="G157" s="2"/>
    </row>
    <row r="158" spans="2:7" x14ac:dyDescent="0.2">
      <c r="B158" s="54"/>
      <c r="C158" s="2"/>
      <c r="D158" s="2"/>
      <c r="E158" s="2"/>
      <c r="F158" s="2"/>
      <c r="G158" s="2"/>
    </row>
    <row r="159" spans="2:7" x14ac:dyDescent="0.2">
      <c r="B159" s="54"/>
      <c r="C159" s="2"/>
      <c r="D159" s="2"/>
      <c r="E159" s="2"/>
      <c r="F159" s="2"/>
      <c r="G159" s="2"/>
    </row>
    <row r="160" spans="2:7" x14ac:dyDescent="0.2">
      <c r="B160" s="54"/>
      <c r="C160" s="2"/>
      <c r="D160" s="2"/>
      <c r="E160" s="2"/>
      <c r="F160" s="2"/>
      <c r="G160" s="2"/>
    </row>
    <row r="161" spans="2:7" x14ac:dyDescent="0.2">
      <c r="B161" s="54"/>
      <c r="C161" s="2"/>
      <c r="D161" s="2"/>
      <c r="E161" s="2"/>
      <c r="F161" s="2"/>
      <c r="G161" s="2"/>
    </row>
    <row r="162" spans="2:7" x14ac:dyDescent="0.2">
      <c r="B162" s="54"/>
      <c r="C162" s="2"/>
      <c r="D162" s="2"/>
      <c r="E162" s="2"/>
      <c r="F162" s="2"/>
      <c r="G162" s="2"/>
    </row>
    <row r="163" spans="2:7" x14ac:dyDescent="0.2">
      <c r="B163" s="54"/>
      <c r="C163" s="2"/>
      <c r="D163" s="2"/>
      <c r="E163" s="2"/>
      <c r="F163" s="2"/>
      <c r="G163" s="2"/>
    </row>
    <row r="164" spans="2:7" x14ac:dyDescent="0.2">
      <c r="B164" s="54"/>
      <c r="C164" s="2"/>
      <c r="D164" s="2"/>
      <c r="E164" s="2"/>
      <c r="F164" s="2"/>
      <c r="G164" s="2"/>
    </row>
    <row r="165" spans="2:7" x14ac:dyDescent="0.2">
      <c r="B165" s="54"/>
      <c r="C165" s="2"/>
      <c r="D165" s="2"/>
      <c r="E165" s="2"/>
      <c r="F165" s="2"/>
      <c r="G165" s="2"/>
    </row>
    <row r="166" spans="2:7" x14ac:dyDescent="0.2">
      <c r="B166" s="54"/>
      <c r="C166" s="2"/>
      <c r="D166" s="2"/>
      <c r="E166" s="2"/>
      <c r="F166" s="2"/>
      <c r="G166" s="2"/>
    </row>
    <row r="167" spans="2:7" x14ac:dyDescent="0.2">
      <c r="B167" s="54"/>
      <c r="C167" s="2"/>
      <c r="D167" s="2"/>
      <c r="E167" s="2"/>
      <c r="F167" s="2"/>
      <c r="G167" s="2"/>
    </row>
    <row r="168" spans="2:7" x14ac:dyDescent="0.2">
      <c r="B168" s="54"/>
      <c r="C168" s="2"/>
      <c r="D168" s="2"/>
      <c r="E168" s="2"/>
      <c r="F168" s="2"/>
      <c r="G168" s="2"/>
    </row>
    <row r="169" spans="2:7" x14ac:dyDescent="0.2">
      <c r="B169" s="54"/>
      <c r="C169" s="2"/>
      <c r="D169" s="2"/>
      <c r="E169" s="2"/>
      <c r="F169" s="2"/>
      <c r="G169" s="2"/>
    </row>
    <row r="170" spans="2:7" x14ac:dyDescent="0.2">
      <c r="B170" s="54"/>
      <c r="C170" s="2"/>
      <c r="D170" s="2"/>
      <c r="E170" s="2"/>
      <c r="F170" s="2"/>
      <c r="G170" s="2"/>
    </row>
    <row r="171" spans="2:7" x14ac:dyDescent="0.2">
      <c r="B171" s="54"/>
      <c r="C171" s="2"/>
      <c r="D171" s="2"/>
      <c r="E171" s="2"/>
      <c r="F171" s="2"/>
      <c r="G171" s="2"/>
    </row>
    <row r="172" spans="2:7" x14ac:dyDescent="0.2">
      <c r="B172" s="54"/>
      <c r="C172" s="2"/>
      <c r="D172" s="2"/>
      <c r="E172" s="2"/>
      <c r="F172" s="2"/>
      <c r="G172" s="2"/>
    </row>
    <row r="173" spans="2:7" x14ac:dyDescent="0.2">
      <c r="B173" s="54"/>
      <c r="C173" s="2"/>
      <c r="D173" s="2"/>
      <c r="E173" s="2"/>
      <c r="F173" s="2"/>
      <c r="G173" s="2"/>
    </row>
    <row r="174" spans="2:7" x14ac:dyDescent="0.2">
      <c r="B174" s="54"/>
      <c r="C174" s="2"/>
      <c r="D174" s="2"/>
      <c r="E174" s="2"/>
      <c r="F174" s="2"/>
      <c r="G174" s="2"/>
    </row>
    <row r="175" spans="2:7" x14ac:dyDescent="0.2">
      <c r="B175" s="54"/>
      <c r="C175" s="2"/>
      <c r="D175" s="2"/>
      <c r="E175" s="2"/>
      <c r="F175" s="2"/>
      <c r="G175" s="2"/>
    </row>
    <row r="176" spans="2:7" x14ac:dyDescent="0.2">
      <c r="B176" s="54"/>
      <c r="C176" s="2"/>
      <c r="D176" s="2"/>
      <c r="E176" s="2"/>
      <c r="F176" s="2"/>
      <c r="G176" s="2"/>
    </row>
    <row r="177" spans="2:7" x14ac:dyDescent="0.2">
      <c r="B177" s="54"/>
      <c r="C177" s="2"/>
      <c r="D177" s="2"/>
      <c r="E177" s="2"/>
      <c r="F177" s="2"/>
      <c r="G177" s="2"/>
    </row>
    <row r="178" spans="2:7" x14ac:dyDescent="0.2">
      <c r="B178" s="54"/>
      <c r="C178" s="2"/>
      <c r="D178" s="2"/>
      <c r="E178" s="2"/>
      <c r="F178" s="2"/>
      <c r="G178" s="2"/>
    </row>
    <row r="179" spans="2:7" x14ac:dyDescent="0.2">
      <c r="B179" s="54"/>
      <c r="C179" s="2"/>
      <c r="D179" s="2"/>
      <c r="E179" s="2"/>
      <c r="F179" s="2"/>
      <c r="G179" s="2"/>
    </row>
    <row r="180" spans="2:7" x14ac:dyDescent="0.2">
      <c r="B180" s="54"/>
      <c r="C180" s="2"/>
      <c r="D180" s="2"/>
      <c r="E180" s="2"/>
      <c r="F180" s="2"/>
      <c r="G180" s="2"/>
    </row>
    <row r="181" spans="2:7" x14ac:dyDescent="0.2">
      <c r="B181" s="54"/>
      <c r="C181" s="2"/>
      <c r="D181" s="2"/>
      <c r="E181" s="2"/>
      <c r="F181" s="2"/>
      <c r="G181" s="2"/>
    </row>
    <row r="182" spans="2:7" x14ac:dyDescent="0.2">
      <c r="B182" s="54"/>
      <c r="C182" s="2"/>
      <c r="D182" s="2"/>
      <c r="E182" s="2"/>
      <c r="F182" s="2"/>
      <c r="G182" s="2"/>
    </row>
    <row r="183" spans="2:7" x14ac:dyDescent="0.2">
      <c r="B183" s="54"/>
      <c r="C183" s="2"/>
      <c r="D183" s="2"/>
      <c r="E183" s="2"/>
      <c r="F183" s="2"/>
      <c r="G183" s="2"/>
    </row>
    <row r="184" spans="2:7" x14ac:dyDescent="0.2">
      <c r="B184" s="54"/>
      <c r="C184" s="2"/>
      <c r="D184" s="2"/>
      <c r="E184" s="2"/>
      <c r="F184" s="2"/>
      <c r="G184" s="2"/>
    </row>
    <row r="185" spans="2:7" x14ac:dyDescent="0.2">
      <c r="B185" s="54"/>
      <c r="C185" s="2"/>
      <c r="D185" s="2"/>
      <c r="E185" s="2"/>
      <c r="F185" s="2"/>
      <c r="G185" s="2"/>
    </row>
    <row r="186" spans="2:7" x14ac:dyDescent="0.2">
      <c r="B186" s="54"/>
      <c r="C186" s="2"/>
      <c r="D186" s="2"/>
      <c r="E186" s="2"/>
      <c r="F186" s="2"/>
      <c r="G186" s="2"/>
    </row>
    <row r="187" spans="2:7" x14ac:dyDescent="0.2">
      <c r="B187" s="54"/>
      <c r="C187" s="2"/>
      <c r="D187" s="2"/>
      <c r="E187" s="2"/>
      <c r="F187" s="2"/>
      <c r="G187" s="2"/>
    </row>
    <row r="188" spans="2:7" x14ac:dyDescent="0.2">
      <c r="B188" s="54"/>
      <c r="C188" s="2"/>
      <c r="D188" s="2"/>
      <c r="E188" s="2"/>
      <c r="F188" s="2"/>
      <c r="G188" s="2"/>
    </row>
    <row r="189" spans="2:7" x14ac:dyDescent="0.2">
      <c r="B189" s="54"/>
      <c r="C189" s="2"/>
      <c r="D189" s="2"/>
      <c r="E189" s="2"/>
      <c r="F189" s="2"/>
      <c r="G189" s="2"/>
    </row>
    <row r="190" spans="2:7" x14ac:dyDescent="0.2">
      <c r="B190" s="54"/>
      <c r="C190" s="2"/>
      <c r="D190" s="2"/>
      <c r="E190" s="2"/>
      <c r="F190" s="2"/>
      <c r="G190" s="2"/>
    </row>
    <row r="191" spans="2:7" x14ac:dyDescent="0.2">
      <c r="B191" s="54"/>
      <c r="C191" s="2"/>
      <c r="D191" s="2"/>
      <c r="E191" s="2"/>
      <c r="F191" s="2"/>
      <c r="G191" s="2"/>
    </row>
    <row r="192" spans="2:7" x14ac:dyDescent="0.2">
      <c r="B192" s="54"/>
      <c r="C192" s="2"/>
      <c r="D192" s="2"/>
      <c r="E192" s="2"/>
      <c r="F192" s="2"/>
      <c r="G192" s="2"/>
    </row>
    <row r="193" spans="2:7" x14ac:dyDescent="0.2">
      <c r="B193" s="54"/>
      <c r="C193" s="2"/>
      <c r="D193" s="2"/>
      <c r="E193" s="2"/>
      <c r="F193" s="2"/>
      <c r="G193" s="2"/>
    </row>
  </sheetData>
  <mergeCells count="4">
    <mergeCell ref="A5:J5"/>
    <mergeCell ref="K5:T5"/>
    <mergeCell ref="U5:AD5"/>
    <mergeCell ref="AE5:AM5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F29" sqref="F29"/>
    </sheetView>
  </sheetViews>
  <sheetFormatPr defaultRowHeight="18.75" x14ac:dyDescent="0.3"/>
  <cols>
    <col min="1" max="1" width="21.140625" style="62" customWidth="1"/>
    <col min="2" max="2" width="19" style="62" customWidth="1"/>
    <col min="3" max="3" width="20.7109375" style="62" customWidth="1"/>
    <col min="4" max="4" width="19.5703125" style="62" customWidth="1"/>
    <col min="5" max="5" width="21" style="62" customWidth="1"/>
    <col min="6" max="6" width="22.42578125" style="62" customWidth="1"/>
    <col min="7" max="7" width="20.7109375" style="62" customWidth="1"/>
    <col min="8" max="8" width="21.7109375" style="62" customWidth="1"/>
    <col min="9" max="9" width="18.28515625" style="63" customWidth="1"/>
    <col min="10" max="256" width="9.140625" style="63"/>
    <col min="257" max="257" width="20.85546875" style="63" customWidth="1"/>
    <col min="258" max="260" width="20.5703125" style="63" customWidth="1"/>
    <col min="261" max="263" width="16.85546875" style="63" customWidth="1"/>
    <col min="264" max="264" width="16.42578125" style="63" bestFit="1" customWidth="1"/>
    <col min="265" max="265" width="13.140625" style="63" bestFit="1" customWidth="1"/>
    <col min="266" max="512" width="9.140625" style="63"/>
    <col min="513" max="513" width="20.85546875" style="63" customWidth="1"/>
    <col min="514" max="516" width="20.5703125" style="63" customWidth="1"/>
    <col min="517" max="519" width="16.85546875" style="63" customWidth="1"/>
    <col min="520" max="520" width="16.42578125" style="63" bestFit="1" customWidth="1"/>
    <col min="521" max="521" width="13.140625" style="63" bestFit="1" customWidth="1"/>
    <col min="522" max="768" width="9.140625" style="63"/>
    <col min="769" max="769" width="20.85546875" style="63" customWidth="1"/>
    <col min="770" max="772" width="20.5703125" style="63" customWidth="1"/>
    <col min="773" max="775" width="16.85546875" style="63" customWidth="1"/>
    <col min="776" max="776" width="16.42578125" style="63" bestFit="1" customWidth="1"/>
    <col min="777" max="777" width="13.140625" style="63" bestFit="1" customWidth="1"/>
    <col min="778" max="1024" width="9.140625" style="63"/>
    <col min="1025" max="1025" width="20.85546875" style="63" customWidth="1"/>
    <col min="1026" max="1028" width="20.5703125" style="63" customWidth="1"/>
    <col min="1029" max="1031" width="16.85546875" style="63" customWidth="1"/>
    <col min="1032" max="1032" width="16.42578125" style="63" bestFit="1" customWidth="1"/>
    <col min="1033" max="1033" width="13.140625" style="63" bestFit="1" customWidth="1"/>
    <col min="1034" max="1280" width="9.140625" style="63"/>
    <col min="1281" max="1281" width="20.85546875" style="63" customWidth="1"/>
    <col min="1282" max="1284" width="20.5703125" style="63" customWidth="1"/>
    <col min="1285" max="1287" width="16.85546875" style="63" customWidth="1"/>
    <col min="1288" max="1288" width="16.42578125" style="63" bestFit="1" customWidth="1"/>
    <col min="1289" max="1289" width="13.140625" style="63" bestFit="1" customWidth="1"/>
    <col min="1290" max="1536" width="9.140625" style="63"/>
    <col min="1537" max="1537" width="20.85546875" style="63" customWidth="1"/>
    <col min="1538" max="1540" width="20.5703125" style="63" customWidth="1"/>
    <col min="1541" max="1543" width="16.85546875" style="63" customWidth="1"/>
    <col min="1544" max="1544" width="16.42578125" style="63" bestFit="1" customWidth="1"/>
    <col min="1545" max="1545" width="13.140625" style="63" bestFit="1" customWidth="1"/>
    <col min="1546" max="1792" width="9.140625" style="63"/>
    <col min="1793" max="1793" width="20.85546875" style="63" customWidth="1"/>
    <col min="1794" max="1796" width="20.5703125" style="63" customWidth="1"/>
    <col min="1797" max="1799" width="16.85546875" style="63" customWidth="1"/>
    <col min="1800" max="1800" width="16.42578125" style="63" bestFit="1" customWidth="1"/>
    <col min="1801" max="1801" width="13.140625" style="63" bestFit="1" customWidth="1"/>
    <col min="1802" max="2048" width="9.140625" style="63"/>
    <col min="2049" max="2049" width="20.85546875" style="63" customWidth="1"/>
    <col min="2050" max="2052" width="20.5703125" style="63" customWidth="1"/>
    <col min="2053" max="2055" width="16.85546875" style="63" customWidth="1"/>
    <col min="2056" max="2056" width="16.42578125" style="63" bestFit="1" customWidth="1"/>
    <col min="2057" max="2057" width="13.140625" style="63" bestFit="1" customWidth="1"/>
    <col min="2058" max="2304" width="9.140625" style="63"/>
    <col min="2305" max="2305" width="20.85546875" style="63" customWidth="1"/>
    <col min="2306" max="2308" width="20.5703125" style="63" customWidth="1"/>
    <col min="2309" max="2311" width="16.85546875" style="63" customWidth="1"/>
    <col min="2312" max="2312" width="16.42578125" style="63" bestFit="1" customWidth="1"/>
    <col min="2313" max="2313" width="13.140625" style="63" bestFit="1" customWidth="1"/>
    <col min="2314" max="2560" width="9.140625" style="63"/>
    <col min="2561" max="2561" width="20.85546875" style="63" customWidth="1"/>
    <col min="2562" max="2564" width="20.5703125" style="63" customWidth="1"/>
    <col min="2565" max="2567" width="16.85546875" style="63" customWidth="1"/>
    <col min="2568" max="2568" width="16.42578125" style="63" bestFit="1" customWidth="1"/>
    <col min="2569" max="2569" width="13.140625" style="63" bestFit="1" customWidth="1"/>
    <col min="2570" max="2816" width="9.140625" style="63"/>
    <col min="2817" max="2817" width="20.85546875" style="63" customWidth="1"/>
    <col min="2818" max="2820" width="20.5703125" style="63" customWidth="1"/>
    <col min="2821" max="2823" width="16.85546875" style="63" customWidth="1"/>
    <col min="2824" max="2824" width="16.42578125" style="63" bestFit="1" customWidth="1"/>
    <col min="2825" max="2825" width="13.140625" style="63" bestFit="1" customWidth="1"/>
    <col min="2826" max="3072" width="9.140625" style="63"/>
    <col min="3073" max="3073" width="20.85546875" style="63" customWidth="1"/>
    <col min="3074" max="3076" width="20.5703125" style="63" customWidth="1"/>
    <col min="3077" max="3079" width="16.85546875" style="63" customWidth="1"/>
    <col min="3080" max="3080" width="16.42578125" style="63" bestFit="1" customWidth="1"/>
    <col min="3081" max="3081" width="13.140625" style="63" bestFit="1" customWidth="1"/>
    <col min="3082" max="3328" width="9.140625" style="63"/>
    <col min="3329" max="3329" width="20.85546875" style="63" customWidth="1"/>
    <col min="3330" max="3332" width="20.5703125" style="63" customWidth="1"/>
    <col min="3333" max="3335" width="16.85546875" style="63" customWidth="1"/>
    <col min="3336" max="3336" width="16.42578125" style="63" bestFit="1" customWidth="1"/>
    <col min="3337" max="3337" width="13.140625" style="63" bestFit="1" customWidth="1"/>
    <col min="3338" max="3584" width="9.140625" style="63"/>
    <col min="3585" max="3585" width="20.85546875" style="63" customWidth="1"/>
    <col min="3586" max="3588" width="20.5703125" style="63" customWidth="1"/>
    <col min="3589" max="3591" width="16.85546875" style="63" customWidth="1"/>
    <col min="3592" max="3592" width="16.42578125" style="63" bestFit="1" customWidth="1"/>
    <col min="3593" max="3593" width="13.140625" style="63" bestFit="1" customWidth="1"/>
    <col min="3594" max="3840" width="9.140625" style="63"/>
    <col min="3841" max="3841" width="20.85546875" style="63" customWidth="1"/>
    <col min="3842" max="3844" width="20.5703125" style="63" customWidth="1"/>
    <col min="3845" max="3847" width="16.85546875" style="63" customWidth="1"/>
    <col min="3848" max="3848" width="16.42578125" style="63" bestFit="1" customWidth="1"/>
    <col min="3849" max="3849" width="13.140625" style="63" bestFit="1" customWidth="1"/>
    <col min="3850" max="4096" width="9.140625" style="63"/>
    <col min="4097" max="4097" width="20.85546875" style="63" customWidth="1"/>
    <col min="4098" max="4100" width="20.5703125" style="63" customWidth="1"/>
    <col min="4101" max="4103" width="16.85546875" style="63" customWidth="1"/>
    <col min="4104" max="4104" width="16.42578125" style="63" bestFit="1" customWidth="1"/>
    <col min="4105" max="4105" width="13.140625" style="63" bestFit="1" customWidth="1"/>
    <col min="4106" max="4352" width="9.140625" style="63"/>
    <col min="4353" max="4353" width="20.85546875" style="63" customWidth="1"/>
    <col min="4354" max="4356" width="20.5703125" style="63" customWidth="1"/>
    <col min="4357" max="4359" width="16.85546875" style="63" customWidth="1"/>
    <col min="4360" max="4360" width="16.42578125" style="63" bestFit="1" customWidth="1"/>
    <col min="4361" max="4361" width="13.140625" style="63" bestFit="1" customWidth="1"/>
    <col min="4362" max="4608" width="9.140625" style="63"/>
    <col min="4609" max="4609" width="20.85546875" style="63" customWidth="1"/>
    <col min="4610" max="4612" width="20.5703125" style="63" customWidth="1"/>
    <col min="4613" max="4615" width="16.85546875" style="63" customWidth="1"/>
    <col min="4616" max="4616" width="16.42578125" style="63" bestFit="1" customWidth="1"/>
    <col min="4617" max="4617" width="13.140625" style="63" bestFit="1" customWidth="1"/>
    <col min="4618" max="4864" width="9.140625" style="63"/>
    <col min="4865" max="4865" width="20.85546875" style="63" customWidth="1"/>
    <col min="4866" max="4868" width="20.5703125" style="63" customWidth="1"/>
    <col min="4869" max="4871" width="16.85546875" style="63" customWidth="1"/>
    <col min="4872" max="4872" width="16.42578125" style="63" bestFit="1" customWidth="1"/>
    <col min="4873" max="4873" width="13.140625" style="63" bestFit="1" customWidth="1"/>
    <col min="4874" max="5120" width="9.140625" style="63"/>
    <col min="5121" max="5121" width="20.85546875" style="63" customWidth="1"/>
    <col min="5122" max="5124" width="20.5703125" style="63" customWidth="1"/>
    <col min="5125" max="5127" width="16.85546875" style="63" customWidth="1"/>
    <col min="5128" max="5128" width="16.42578125" style="63" bestFit="1" customWidth="1"/>
    <col min="5129" max="5129" width="13.140625" style="63" bestFit="1" customWidth="1"/>
    <col min="5130" max="5376" width="9.140625" style="63"/>
    <col min="5377" max="5377" width="20.85546875" style="63" customWidth="1"/>
    <col min="5378" max="5380" width="20.5703125" style="63" customWidth="1"/>
    <col min="5381" max="5383" width="16.85546875" style="63" customWidth="1"/>
    <col min="5384" max="5384" width="16.42578125" style="63" bestFit="1" customWidth="1"/>
    <col min="5385" max="5385" width="13.140625" style="63" bestFit="1" customWidth="1"/>
    <col min="5386" max="5632" width="9.140625" style="63"/>
    <col min="5633" max="5633" width="20.85546875" style="63" customWidth="1"/>
    <col min="5634" max="5636" width="20.5703125" style="63" customWidth="1"/>
    <col min="5637" max="5639" width="16.85546875" style="63" customWidth="1"/>
    <col min="5640" max="5640" width="16.42578125" style="63" bestFit="1" customWidth="1"/>
    <col min="5641" max="5641" width="13.140625" style="63" bestFit="1" customWidth="1"/>
    <col min="5642" max="5888" width="9.140625" style="63"/>
    <col min="5889" max="5889" width="20.85546875" style="63" customWidth="1"/>
    <col min="5890" max="5892" width="20.5703125" style="63" customWidth="1"/>
    <col min="5893" max="5895" width="16.85546875" style="63" customWidth="1"/>
    <col min="5896" max="5896" width="16.42578125" style="63" bestFit="1" customWidth="1"/>
    <col min="5897" max="5897" width="13.140625" style="63" bestFit="1" customWidth="1"/>
    <col min="5898" max="6144" width="9.140625" style="63"/>
    <col min="6145" max="6145" width="20.85546875" style="63" customWidth="1"/>
    <col min="6146" max="6148" width="20.5703125" style="63" customWidth="1"/>
    <col min="6149" max="6151" width="16.85546875" style="63" customWidth="1"/>
    <col min="6152" max="6152" width="16.42578125" style="63" bestFit="1" customWidth="1"/>
    <col min="6153" max="6153" width="13.140625" style="63" bestFit="1" customWidth="1"/>
    <col min="6154" max="6400" width="9.140625" style="63"/>
    <col min="6401" max="6401" width="20.85546875" style="63" customWidth="1"/>
    <col min="6402" max="6404" width="20.5703125" style="63" customWidth="1"/>
    <col min="6405" max="6407" width="16.85546875" style="63" customWidth="1"/>
    <col min="6408" max="6408" width="16.42578125" style="63" bestFit="1" customWidth="1"/>
    <col min="6409" max="6409" width="13.140625" style="63" bestFit="1" customWidth="1"/>
    <col min="6410" max="6656" width="9.140625" style="63"/>
    <col min="6657" max="6657" width="20.85546875" style="63" customWidth="1"/>
    <col min="6658" max="6660" width="20.5703125" style="63" customWidth="1"/>
    <col min="6661" max="6663" width="16.85546875" style="63" customWidth="1"/>
    <col min="6664" max="6664" width="16.42578125" style="63" bestFit="1" customWidth="1"/>
    <col min="6665" max="6665" width="13.140625" style="63" bestFit="1" customWidth="1"/>
    <col min="6666" max="6912" width="9.140625" style="63"/>
    <col min="6913" max="6913" width="20.85546875" style="63" customWidth="1"/>
    <col min="6914" max="6916" width="20.5703125" style="63" customWidth="1"/>
    <col min="6917" max="6919" width="16.85546875" style="63" customWidth="1"/>
    <col min="6920" max="6920" width="16.42578125" style="63" bestFit="1" customWidth="1"/>
    <col min="6921" max="6921" width="13.140625" style="63" bestFit="1" customWidth="1"/>
    <col min="6922" max="7168" width="9.140625" style="63"/>
    <col min="7169" max="7169" width="20.85546875" style="63" customWidth="1"/>
    <col min="7170" max="7172" width="20.5703125" style="63" customWidth="1"/>
    <col min="7173" max="7175" width="16.85546875" style="63" customWidth="1"/>
    <col min="7176" max="7176" width="16.42578125" style="63" bestFit="1" customWidth="1"/>
    <col min="7177" max="7177" width="13.140625" style="63" bestFit="1" customWidth="1"/>
    <col min="7178" max="7424" width="9.140625" style="63"/>
    <col min="7425" max="7425" width="20.85546875" style="63" customWidth="1"/>
    <col min="7426" max="7428" width="20.5703125" style="63" customWidth="1"/>
    <col min="7429" max="7431" width="16.85546875" style="63" customWidth="1"/>
    <col min="7432" max="7432" width="16.42578125" style="63" bestFit="1" customWidth="1"/>
    <col min="7433" max="7433" width="13.140625" style="63" bestFit="1" customWidth="1"/>
    <col min="7434" max="7680" width="9.140625" style="63"/>
    <col min="7681" max="7681" width="20.85546875" style="63" customWidth="1"/>
    <col min="7682" max="7684" width="20.5703125" style="63" customWidth="1"/>
    <col min="7685" max="7687" width="16.85546875" style="63" customWidth="1"/>
    <col min="7688" max="7688" width="16.42578125" style="63" bestFit="1" customWidth="1"/>
    <col min="7689" max="7689" width="13.140625" style="63" bestFit="1" customWidth="1"/>
    <col min="7690" max="7936" width="9.140625" style="63"/>
    <col min="7937" max="7937" width="20.85546875" style="63" customWidth="1"/>
    <col min="7938" max="7940" width="20.5703125" style="63" customWidth="1"/>
    <col min="7941" max="7943" width="16.85546875" style="63" customWidth="1"/>
    <col min="7944" max="7944" width="16.42578125" style="63" bestFit="1" customWidth="1"/>
    <col min="7945" max="7945" width="13.140625" style="63" bestFit="1" customWidth="1"/>
    <col min="7946" max="8192" width="9.140625" style="63"/>
    <col min="8193" max="8193" width="20.85546875" style="63" customWidth="1"/>
    <col min="8194" max="8196" width="20.5703125" style="63" customWidth="1"/>
    <col min="8197" max="8199" width="16.85546875" style="63" customWidth="1"/>
    <col min="8200" max="8200" width="16.42578125" style="63" bestFit="1" customWidth="1"/>
    <col min="8201" max="8201" width="13.140625" style="63" bestFit="1" customWidth="1"/>
    <col min="8202" max="8448" width="9.140625" style="63"/>
    <col min="8449" max="8449" width="20.85546875" style="63" customWidth="1"/>
    <col min="8450" max="8452" width="20.5703125" style="63" customWidth="1"/>
    <col min="8453" max="8455" width="16.85546875" style="63" customWidth="1"/>
    <col min="8456" max="8456" width="16.42578125" style="63" bestFit="1" customWidth="1"/>
    <col min="8457" max="8457" width="13.140625" style="63" bestFit="1" customWidth="1"/>
    <col min="8458" max="8704" width="9.140625" style="63"/>
    <col min="8705" max="8705" width="20.85546875" style="63" customWidth="1"/>
    <col min="8706" max="8708" width="20.5703125" style="63" customWidth="1"/>
    <col min="8709" max="8711" width="16.85546875" style="63" customWidth="1"/>
    <col min="8712" max="8712" width="16.42578125" style="63" bestFit="1" customWidth="1"/>
    <col min="8713" max="8713" width="13.140625" style="63" bestFit="1" customWidth="1"/>
    <col min="8714" max="8960" width="9.140625" style="63"/>
    <col min="8961" max="8961" width="20.85546875" style="63" customWidth="1"/>
    <col min="8962" max="8964" width="20.5703125" style="63" customWidth="1"/>
    <col min="8965" max="8967" width="16.85546875" style="63" customWidth="1"/>
    <col min="8968" max="8968" width="16.42578125" style="63" bestFit="1" customWidth="1"/>
    <col min="8969" max="8969" width="13.140625" style="63" bestFit="1" customWidth="1"/>
    <col min="8970" max="9216" width="9.140625" style="63"/>
    <col min="9217" max="9217" width="20.85546875" style="63" customWidth="1"/>
    <col min="9218" max="9220" width="20.5703125" style="63" customWidth="1"/>
    <col min="9221" max="9223" width="16.85546875" style="63" customWidth="1"/>
    <col min="9224" max="9224" width="16.42578125" style="63" bestFit="1" customWidth="1"/>
    <col min="9225" max="9225" width="13.140625" style="63" bestFit="1" customWidth="1"/>
    <col min="9226" max="9472" width="9.140625" style="63"/>
    <col min="9473" max="9473" width="20.85546875" style="63" customWidth="1"/>
    <col min="9474" max="9476" width="20.5703125" style="63" customWidth="1"/>
    <col min="9477" max="9479" width="16.85546875" style="63" customWidth="1"/>
    <col min="9480" max="9480" width="16.42578125" style="63" bestFit="1" customWidth="1"/>
    <col min="9481" max="9481" width="13.140625" style="63" bestFit="1" customWidth="1"/>
    <col min="9482" max="9728" width="9.140625" style="63"/>
    <col min="9729" max="9729" width="20.85546875" style="63" customWidth="1"/>
    <col min="9730" max="9732" width="20.5703125" style="63" customWidth="1"/>
    <col min="9733" max="9735" width="16.85546875" style="63" customWidth="1"/>
    <col min="9736" max="9736" width="16.42578125" style="63" bestFit="1" customWidth="1"/>
    <col min="9737" max="9737" width="13.140625" style="63" bestFit="1" customWidth="1"/>
    <col min="9738" max="9984" width="9.140625" style="63"/>
    <col min="9985" max="9985" width="20.85546875" style="63" customWidth="1"/>
    <col min="9986" max="9988" width="20.5703125" style="63" customWidth="1"/>
    <col min="9989" max="9991" width="16.85546875" style="63" customWidth="1"/>
    <col min="9992" max="9992" width="16.42578125" style="63" bestFit="1" customWidth="1"/>
    <col min="9993" max="9993" width="13.140625" style="63" bestFit="1" customWidth="1"/>
    <col min="9994" max="10240" width="9.140625" style="63"/>
    <col min="10241" max="10241" width="20.85546875" style="63" customWidth="1"/>
    <col min="10242" max="10244" width="20.5703125" style="63" customWidth="1"/>
    <col min="10245" max="10247" width="16.85546875" style="63" customWidth="1"/>
    <col min="10248" max="10248" width="16.42578125" style="63" bestFit="1" customWidth="1"/>
    <col min="10249" max="10249" width="13.140625" style="63" bestFit="1" customWidth="1"/>
    <col min="10250" max="10496" width="9.140625" style="63"/>
    <col min="10497" max="10497" width="20.85546875" style="63" customWidth="1"/>
    <col min="10498" max="10500" width="20.5703125" style="63" customWidth="1"/>
    <col min="10501" max="10503" width="16.85546875" style="63" customWidth="1"/>
    <col min="10504" max="10504" width="16.42578125" style="63" bestFit="1" customWidth="1"/>
    <col min="10505" max="10505" width="13.140625" style="63" bestFit="1" customWidth="1"/>
    <col min="10506" max="10752" width="9.140625" style="63"/>
    <col min="10753" max="10753" width="20.85546875" style="63" customWidth="1"/>
    <col min="10754" max="10756" width="20.5703125" style="63" customWidth="1"/>
    <col min="10757" max="10759" width="16.85546875" style="63" customWidth="1"/>
    <col min="10760" max="10760" width="16.42578125" style="63" bestFit="1" customWidth="1"/>
    <col min="10761" max="10761" width="13.140625" style="63" bestFit="1" customWidth="1"/>
    <col min="10762" max="11008" width="9.140625" style="63"/>
    <col min="11009" max="11009" width="20.85546875" style="63" customWidth="1"/>
    <col min="11010" max="11012" width="20.5703125" style="63" customWidth="1"/>
    <col min="11013" max="11015" width="16.85546875" style="63" customWidth="1"/>
    <col min="11016" max="11016" width="16.42578125" style="63" bestFit="1" customWidth="1"/>
    <col min="11017" max="11017" width="13.140625" style="63" bestFit="1" customWidth="1"/>
    <col min="11018" max="11264" width="9.140625" style="63"/>
    <col min="11265" max="11265" width="20.85546875" style="63" customWidth="1"/>
    <col min="11266" max="11268" width="20.5703125" style="63" customWidth="1"/>
    <col min="11269" max="11271" width="16.85546875" style="63" customWidth="1"/>
    <col min="11272" max="11272" width="16.42578125" style="63" bestFit="1" customWidth="1"/>
    <col min="11273" max="11273" width="13.140625" style="63" bestFit="1" customWidth="1"/>
    <col min="11274" max="11520" width="9.140625" style="63"/>
    <col min="11521" max="11521" width="20.85546875" style="63" customWidth="1"/>
    <col min="11522" max="11524" width="20.5703125" style="63" customWidth="1"/>
    <col min="11525" max="11527" width="16.85546875" style="63" customWidth="1"/>
    <col min="11528" max="11528" width="16.42578125" style="63" bestFit="1" customWidth="1"/>
    <col min="11529" max="11529" width="13.140625" style="63" bestFit="1" customWidth="1"/>
    <col min="11530" max="11776" width="9.140625" style="63"/>
    <col min="11777" max="11777" width="20.85546875" style="63" customWidth="1"/>
    <col min="11778" max="11780" width="20.5703125" style="63" customWidth="1"/>
    <col min="11781" max="11783" width="16.85546875" style="63" customWidth="1"/>
    <col min="11784" max="11784" width="16.42578125" style="63" bestFit="1" customWidth="1"/>
    <col min="11785" max="11785" width="13.140625" style="63" bestFit="1" customWidth="1"/>
    <col min="11786" max="12032" width="9.140625" style="63"/>
    <col min="12033" max="12033" width="20.85546875" style="63" customWidth="1"/>
    <col min="12034" max="12036" width="20.5703125" style="63" customWidth="1"/>
    <col min="12037" max="12039" width="16.85546875" style="63" customWidth="1"/>
    <col min="12040" max="12040" width="16.42578125" style="63" bestFit="1" customWidth="1"/>
    <col min="12041" max="12041" width="13.140625" style="63" bestFit="1" customWidth="1"/>
    <col min="12042" max="12288" width="9.140625" style="63"/>
    <col min="12289" max="12289" width="20.85546875" style="63" customWidth="1"/>
    <col min="12290" max="12292" width="20.5703125" style="63" customWidth="1"/>
    <col min="12293" max="12295" width="16.85546875" style="63" customWidth="1"/>
    <col min="12296" max="12296" width="16.42578125" style="63" bestFit="1" customWidth="1"/>
    <col min="12297" max="12297" width="13.140625" style="63" bestFit="1" customWidth="1"/>
    <col min="12298" max="12544" width="9.140625" style="63"/>
    <col min="12545" max="12545" width="20.85546875" style="63" customWidth="1"/>
    <col min="12546" max="12548" width="20.5703125" style="63" customWidth="1"/>
    <col min="12549" max="12551" width="16.85546875" style="63" customWidth="1"/>
    <col min="12552" max="12552" width="16.42578125" style="63" bestFit="1" customWidth="1"/>
    <col min="12553" max="12553" width="13.140625" style="63" bestFit="1" customWidth="1"/>
    <col min="12554" max="12800" width="9.140625" style="63"/>
    <col min="12801" max="12801" width="20.85546875" style="63" customWidth="1"/>
    <col min="12802" max="12804" width="20.5703125" style="63" customWidth="1"/>
    <col min="12805" max="12807" width="16.85546875" style="63" customWidth="1"/>
    <col min="12808" max="12808" width="16.42578125" style="63" bestFit="1" customWidth="1"/>
    <col min="12809" max="12809" width="13.140625" style="63" bestFit="1" customWidth="1"/>
    <col min="12810" max="13056" width="9.140625" style="63"/>
    <col min="13057" max="13057" width="20.85546875" style="63" customWidth="1"/>
    <col min="13058" max="13060" width="20.5703125" style="63" customWidth="1"/>
    <col min="13061" max="13063" width="16.85546875" style="63" customWidth="1"/>
    <col min="13064" max="13064" width="16.42578125" style="63" bestFit="1" customWidth="1"/>
    <col min="13065" max="13065" width="13.140625" style="63" bestFit="1" customWidth="1"/>
    <col min="13066" max="13312" width="9.140625" style="63"/>
    <col min="13313" max="13313" width="20.85546875" style="63" customWidth="1"/>
    <col min="13314" max="13316" width="20.5703125" style="63" customWidth="1"/>
    <col min="13317" max="13319" width="16.85546875" style="63" customWidth="1"/>
    <col min="13320" max="13320" width="16.42578125" style="63" bestFit="1" customWidth="1"/>
    <col min="13321" max="13321" width="13.140625" style="63" bestFit="1" customWidth="1"/>
    <col min="13322" max="13568" width="9.140625" style="63"/>
    <col min="13569" max="13569" width="20.85546875" style="63" customWidth="1"/>
    <col min="13570" max="13572" width="20.5703125" style="63" customWidth="1"/>
    <col min="13573" max="13575" width="16.85546875" style="63" customWidth="1"/>
    <col min="13576" max="13576" width="16.42578125" style="63" bestFit="1" customWidth="1"/>
    <col min="13577" max="13577" width="13.140625" style="63" bestFit="1" customWidth="1"/>
    <col min="13578" max="13824" width="9.140625" style="63"/>
    <col min="13825" max="13825" width="20.85546875" style="63" customWidth="1"/>
    <col min="13826" max="13828" width="20.5703125" style="63" customWidth="1"/>
    <col min="13829" max="13831" width="16.85546875" style="63" customWidth="1"/>
    <col min="13832" max="13832" width="16.42578125" style="63" bestFit="1" customWidth="1"/>
    <col min="13833" max="13833" width="13.140625" style="63" bestFit="1" customWidth="1"/>
    <col min="13834" max="14080" width="9.140625" style="63"/>
    <col min="14081" max="14081" width="20.85546875" style="63" customWidth="1"/>
    <col min="14082" max="14084" width="20.5703125" style="63" customWidth="1"/>
    <col min="14085" max="14087" width="16.85546875" style="63" customWidth="1"/>
    <col min="14088" max="14088" width="16.42578125" style="63" bestFit="1" customWidth="1"/>
    <col min="14089" max="14089" width="13.140625" style="63" bestFit="1" customWidth="1"/>
    <col min="14090" max="14336" width="9.140625" style="63"/>
    <col min="14337" max="14337" width="20.85546875" style="63" customWidth="1"/>
    <col min="14338" max="14340" width="20.5703125" style="63" customWidth="1"/>
    <col min="14341" max="14343" width="16.85546875" style="63" customWidth="1"/>
    <col min="14344" max="14344" width="16.42578125" style="63" bestFit="1" customWidth="1"/>
    <col min="14345" max="14345" width="13.140625" style="63" bestFit="1" customWidth="1"/>
    <col min="14346" max="14592" width="9.140625" style="63"/>
    <col min="14593" max="14593" width="20.85546875" style="63" customWidth="1"/>
    <col min="14594" max="14596" width="20.5703125" style="63" customWidth="1"/>
    <col min="14597" max="14599" width="16.85546875" style="63" customWidth="1"/>
    <col min="14600" max="14600" width="16.42578125" style="63" bestFit="1" customWidth="1"/>
    <col min="14601" max="14601" width="13.140625" style="63" bestFit="1" customWidth="1"/>
    <col min="14602" max="14848" width="9.140625" style="63"/>
    <col min="14849" max="14849" width="20.85546875" style="63" customWidth="1"/>
    <col min="14850" max="14852" width="20.5703125" style="63" customWidth="1"/>
    <col min="14853" max="14855" width="16.85546875" style="63" customWidth="1"/>
    <col min="14856" max="14856" width="16.42578125" style="63" bestFit="1" customWidth="1"/>
    <col min="14857" max="14857" width="13.140625" style="63" bestFit="1" customWidth="1"/>
    <col min="14858" max="15104" width="9.140625" style="63"/>
    <col min="15105" max="15105" width="20.85546875" style="63" customWidth="1"/>
    <col min="15106" max="15108" width="20.5703125" style="63" customWidth="1"/>
    <col min="15109" max="15111" width="16.85546875" style="63" customWidth="1"/>
    <col min="15112" max="15112" width="16.42578125" style="63" bestFit="1" customWidth="1"/>
    <col min="15113" max="15113" width="13.140625" style="63" bestFit="1" customWidth="1"/>
    <col min="15114" max="15360" width="9.140625" style="63"/>
    <col min="15361" max="15361" width="20.85546875" style="63" customWidth="1"/>
    <col min="15362" max="15364" width="20.5703125" style="63" customWidth="1"/>
    <col min="15365" max="15367" width="16.85546875" style="63" customWidth="1"/>
    <col min="15368" max="15368" width="16.42578125" style="63" bestFit="1" customWidth="1"/>
    <col min="15369" max="15369" width="13.140625" style="63" bestFit="1" customWidth="1"/>
    <col min="15370" max="15616" width="9.140625" style="63"/>
    <col min="15617" max="15617" width="20.85546875" style="63" customWidth="1"/>
    <col min="15618" max="15620" width="20.5703125" style="63" customWidth="1"/>
    <col min="15621" max="15623" width="16.85546875" style="63" customWidth="1"/>
    <col min="15624" max="15624" width="16.42578125" style="63" bestFit="1" customWidth="1"/>
    <col min="15625" max="15625" width="13.140625" style="63" bestFit="1" customWidth="1"/>
    <col min="15626" max="15872" width="9.140625" style="63"/>
    <col min="15873" max="15873" width="20.85546875" style="63" customWidth="1"/>
    <col min="15874" max="15876" width="20.5703125" style="63" customWidth="1"/>
    <col min="15877" max="15879" width="16.85546875" style="63" customWidth="1"/>
    <col min="15880" max="15880" width="16.42578125" style="63" bestFit="1" customWidth="1"/>
    <col min="15881" max="15881" width="13.140625" style="63" bestFit="1" customWidth="1"/>
    <col min="15882" max="16128" width="9.140625" style="63"/>
    <col min="16129" max="16129" width="20.85546875" style="63" customWidth="1"/>
    <col min="16130" max="16132" width="20.5703125" style="63" customWidth="1"/>
    <col min="16133" max="16135" width="16.85546875" style="63" customWidth="1"/>
    <col min="16136" max="16136" width="16.42578125" style="63" bestFit="1" customWidth="1"/>
    <col min="16137" max="16137" width="13.140625" style="63" bestFit="1" customWidth="1"/>
    <col min="16138" max="16384" width="9.140625" style="63"/>
  </cols>
  <sheetData>
    <row r="1" spans="1:9" x14ac:dyDescent="0.3">
      <c r="A1" t="s">
        <v>57</v>
      </c>
      <c r="B1"/>
      <c r="C1"/>
      <c r="D1"/>
    </row>
    <row r="2" spans="1:9" s="65" customFormat="1" x14ac:dyDescent="0.3">
      <c r="A2" s="5" t="s">
        <v>24</v>
      </c>
      <c r="B2"/>
      <c r="C2"/>
      <c r="D2"/>
      <c r="E2" s="64"/>
      <c r="F2" s="64"/>
      <c r="G2" s="64"/>
      <c r="H2" s="64"/>
    </row>
    <row r="3" spans="1:9" s="65" customFormat="1" x14ac:dyDescent="0.3">
      <c r="A3" s="8" t="s">
        <v>25</v>
      </c>
      <c r="B3" s="2"/>
      <c r="C3" s="2"/>
      <c r="D3" s="2"/>
      <c r="E3" s="64"/>
      <c r="F3" s="64"/>
      <c r="G3" s="64"/>
      <c r="H3" s="64"/>
    </row>
    <row r="4" spans="1:9" s="65" customFormat="1" x14ac:dyDescent="0.3">
      <c r="A4" s="66"/>
      <c r="B4" s="66"/>
      <c r="C4" s="66"/>
      <c r="D4" s="66"/>
      <c r="E4" s="64"/>
      <c r="F4" s="64"/>
      <c r="G4" s="64"/>
      <c r="H4" s="64"/>
    </row>
    <row r="5" spans="1:9" s="65" customFormat="1" x14ac:dyDescent="0.3">
      <c r="A5" s="91" t="s">
        <v>58</v>
      </c>
      <c r="B5" s="91"/>
      <c r="C5" s="91"/>
      <c r="D5" s="91"/>
      <c r="E5" s="91"/>
      <c r="F5" s="91"/>
      <c r="G5" s="91"/>
      <c r="H5" s="67"/>
    </row>
    <row r="6" spans="1:9" s="69" customFormat="1" x14ac:dyDescent="0.3">
      <c r="A6" s="92" t="s">
        <v>90</v>
      </c>
      <c r="B6" s="92"/>
      <c r="C6" s="92"/>
      <c r="D6" s="92"/>
      <c r="E6" s="92"/>
      <c r="F6" s="92"/>
      <c r="G6" s="92"/>
      <c r="H6" s="68"/>
    </row>
    <row r="7" spans="1:9" ht="36.75" customHeight="1" x14ac:dyDescent="0.3">
      <c r="A7" s="92"/>
      <c r="B7" s="92"/>
      <c r="C7" s="92"/>
      <c r="D7" s="92"/>
      <c r="E7" s="92"/>
      <c r="F7" s="92"/>
      <c r="G7" s="92"/>
      <c r="H7" s="68"/>
    </row>
    <row r="8" spans="1:9" x14ac:dyDescent="0.3">
      <c r="A8" s="68"/>
      <c r="B8" s="68"/>
      <c r="C8" s="68"/>
      <c r="D8" s="68"/>
      <c r="E8" s="68"/>
      <c r="F8" s="68"/>
      <c r="G8" s="68"/>
      <c r="H8" s="68"/>
    </row>
    <row r="9" spans="1:9" x14ac:dyDescent="0.3">
      <c r="A9" s="68"/>
      <c r="B9" s="68"/>
      <c r="C9" s="68"/>
      <c r="D9" s="68"/>
      <c r="E9" s="68"/>
      <c r="F9" s="68"/>
      <c r="G9" s="68"/>
      <c r="H9" s="68" t="s">
        <v>91</v>
      </c>
    </row>
    <row r="10" spans="1:9" s="73" customFormat="1" ht="110.25" x14ac:dyDescent="0.25">
      <c r="A10" s="70" t="s">
        <v>59</v>
      </c>
      <c r="B10" s="71" t="s">
        <v>60</v>
      </c>
      <c r="C10" s="71" t="s">
        <v>61</v>
      </c>
      <c r="D10" s="72" t="s">
        <v>62</v>
      </c>
      <c r="E10" s="70" t="s">
        <v>63</v>
      </c>
      <c r="F10" s="70" t="s">
        <v>64</v>
      </c>
      <c r="G10" s="70" t="s">
        <v>65</v>
      </c>
      <c r="H10" s="70" t="s">
        <v>66</v>
      </c>
    </row>
    <row r="11" spans="1:9" s="75" customFormat="1" ht="15.75" x14ac:dyDescent="0.2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 t="s">
        <v>67</v>
      </c>
      <c r="H11" s="74" t="s">
        <v>68</v>
      </c>
    </row>
    <row r="12" spans="1:9" x14ac:dyDescent="0.3">
      <c r="A12" s="76" t="s">
        <v>69</v>
      </c>
      <c r="B12" s="90">
        <v>34529000</v>
      </c>
      <c r="C12" s="90">
        <v>6575100</v>
      </c>
      <c r="D12" s="90">
        <f>+D16</f>
        <v>328755</v>
      </c>
      <c r="E12" s="77">
        <v>10453740.77</v>
      </c>
      <c r="F12" s="77">
        <v>0</v>
      </c>
      <c r="G12" s="77">
        <f>E12+F12</f>
        <v>10453740.77</v>
      </c>
      <c r="H12" s="90">
        <f>G20</f>
        <v>69055918.189999998</v>
      </c>
      <c r="I12" s="78"/>
    </row>
    <row r="13" spans="1:9" x14ac:dyDescent="0.3">
      <c r="A13" s="76" t="s">
        <v>70</v>
      </c>
      <c r="B13" s="90"/>
      <c r="C13" s="90"/>
      <c r="D13" s="90"/>
      <c r="E13" s="77">
        <v>11118979.32</v>
      </c>
      <c r="F13" s="77">
        <v>0</v>
      </c>
      <c r="G13" s="77">
        <f>E13+F13</f>
        <v>11118979.32</v>
      </c>
      <c r="H13" s="90"/>
      <c r="I13" s="78"/>
    </row>
    <row r="14" spans="1:9" x14ac:dyDescent="0.3">
      <c r="A14" s="76" t="s">
        <v>71</v>
      </c>
      <c r="B14" s="90"/>
      <c r="C14" s="90"/>
      <c r="D14" s="90"/>
      <c r="E14" s="77">
        <v>11217041.67</v>
      </c>
      <c r="F14" s="77">
        <v>0</v>
      </c>
      <c r="G14" s="77">
        <f>E14+F14</f>
        <v>11217041.67</v>
      </c>
      <c r="H14" s="90"/>
      <c r="I14" s="79"/>
    </row>
    <row r="15" spans="1:9" x14ac:dyDescent="0.3">
      <c r="A15" s="76" t="s">
        <v>72</v>
      </c>
      <c r="B15" s="90"/>
      <c r="C15" s="90"/>
      <c r="D15" s="90"/>
      <c r="E15" s="80">
        <f t="shared" ref="E15:G15" si="0">SUM(E12:E14)</f>
        <v>32789761.759999998</v>
      </c>
      <c r="F15" s="80">
        <f t="shared" si="0"/>
        <v>0</v>
      </c>
      <c r="G15" s="80">
        <f t="shared" si="0"/>
        <v>32789761.759999998</v>
      </c>
      <c r="H15" s="90"/>
      <c r="I15" s="79"/>
    </row>
    <row r="16" spans="1:9" x14ac:dyDescent="0.3">
      <c r="A16" s="76" t="s">
        <v>73</v>
      </c>
      <c r="B16" s="90" t="s">
        <v>74</v>
      </c>
      <c r="C16" s="90"/>
      <c r="D16" s="90">
        <v>328755</v>
      </c>
      <c r="E16" s="80">
        <v>11509483.49</v>
      </c>
      <c r="F16" s="80">
        <v>0</v>
      </c>
      <c r="G16" s="80">
        <f>SUM(E16:F16)</f>
        <v>11509483.49</v>
      </c>
      <c r="H16" s="90"/>
      <c r="I16" s="78"/>
    </row>
    <row r="17" spans="1:9" x14ac:dyDescent="0.3">
      <c r="A17" s="76" t="s">
        <v>75</v>
      </c>
      <c r="B17" s="90"/>
      <c r="C17" s="90"/>
      <c r="D17" s="90"/>
      <c r="E17" s="80">
        <v>12377500.59</v>
      </c>
      <c r="F17" s="80">
        <v>0</v>
      </c>
      <c r="G17" s="80">
        <f>SUM(E17:F17)</f>
        <v>12377500.59</v>
      </c>
      <c r="H17" s="90"/>
      <c r="I17" s="81"/>
    </row>
    <row r="18" spans="1:9" x14ac:dyDescent="0.3">
      <c r="A18" s="76" t="s">
        <v>76</v>
      </c>
      <c r="B18" s="90"/>
      <c r="C18" s="90"/>
      <c r="D18" s="90"/>
      <c r="E18" s="80">
        <v>12379172.349999998</v>
      </c>
      <c r="F18" s="80">
        <v>0</v>
      </c>
      <c r="G18" s="80">
        <f>SUM(E18:F18)</f>
        <v>12379172.349999998</v>
      </c>
      <c r="H18" s="90"/>
      <c r="I18" s="81"/>
    </row>
    <row r="19" spans="1:9" x14ac:dyDescent="0.3">
      <c r="A19" s="76" t="s">
        <v>77</v>
      </c>
      <c r="B19" s="90"/>
      <c r="C19" s="90"/>
      <c r="D19" s="90"/>
      <c r="E19" s="80">
        <f>SUM(E16:E18)</f>
        <v>36266156.429999992</v>
      </c>
      <c r="F19" s="80">
        <f>SUM(F16:F18)</f>
        <v>0</v>
      </c>
      <c r="G19" s="80">
        <f>SUM(E19:F19)</f>
        <v>36266156.429999992</v>
      </c>
      <c r="H19" s="90"/>
      <c r="I19" s="81"/>
    </row>
    <row r="20" spans="1:9" x14ac:dyDescent="0.3">
      <c r="A20" s="82" t="s">
        <v>78</v>
      </c>
      <c r="B20" s="83">
        <v>69058000</v>
      </c>
      <c r="C20" s="90"/>
      <c r="D20" s="83">
        <f>D12+D16</f>
        <v>657510</v>
      </c>
      <c r="E20" s="80">
        <f>E15+E19</f>
        <v>69055918.189999998</v>
      </c>
      <c r="F20" s="80">
        <f>F15+F19</f>
        <v>0</v>
      </c>
      <c r="G20" s="80">
        <f>SUM(E20:F20)</f>
        <v>69055918.189999998</v>
      </c>
      <c r="H20" s="90"/>
    </row>
    <row r="21" spans="1:9" x14ac:dyDescent="0.3">
      <c r="A21" s="76" t="s">
        <v>79</v>
      </c>
      <c r="B21" s="90">
        <v>36665000</v>
      </c>
      <c r="C21" s="90"/>
      <c r="D21" s="90">
        <v>328755</v>
      </c>
      <c r="E21" s="77">
        <v>11561517.539999999</v>
      </c>
      <c r="F21" s="77">
        <v>0</v>
      </c>
      <c r="G21" s="77">
        <f>E21+F21</f>
        <v>11561517.539999999</v>
      </c>
      <c r="H21" s="90">
        <f>G24+D12+D16</f>
        <v>36666997.390000001</v>
      </c>
      <c r="I21" s="81"/>
    </row>
    <row r="22" spans="1:9" x14ac:dyDescent="0.3">
      <c r="A22" s="76" t="s">
        <v>80</v>
      </c>
      <c r="B22" s="90"/>
      <c r="C22" s="90"/>
      <c r="D22" s="90"/>
      <c r="E22" s="77">
        <v>12219184.16</v>
      </c>
      <c r="F22" s="77">
        <v>0</v>
      </c>
      <c r="G22" s="77">
        <f>E22+F22</f>
        <v>12219184.16</v>
      </c>
      <c r="H22" s="90"/>
      <c r="I22" s="81"/>
    </row>
    <row r="23" spans="1:9" x14ac:dyDescent="0.3">
      <c r="A23" s="76" t="s">
        <v>81</v>
      </c>
      <c r="B23" s="90"/>
      <c r="C23" s="90"/>
      <c r="D23" s="90"/>
      <c r="E23" s="77">
        <v>12228785.689999999</v>
      </c>
      <c r="F23" s="77">
        <v>0</v>
      </c>
      <c r="G23" s="77">
        <f>E23+F23</f>
        <v>12228785.689999999</v>
      </c>
      <c r="H23" s="90"/>
      <c r="I23" s="84"/>
    </row>
    <row r="24" spans="1:9" x14ac:dyDescent="0.3">
      <c r="A24" s="76" t="s">
        <v>82</v>
      </c>
      <c r="B24" s="90"/>
      <c r="C24" s="90"/>
      <c r="D24" s="90"/>
      <c r="E24" s="80">
        <f>SUM(E21:E23)</f>
        <v>36009487.390000001</v>
      </c>
      <c r="F24" s="80">
        <f t="shared" ref="F24:G24" si="1">SUM(F21:F23)</f>
        <v>0</v>
      </c>
      <c r="G24" s="80">
        <f t="shared" si="1"/>
        <v>36009487.390000001</v>
      </c>
      <c r="H24" s="90"/>
      <c r="I24" s="81"/>
    </row>
    <row r="25" spans="1:9" ht="33.75" customHeight="1" x14ac:dyDescent="0.3">
      <c r="A25" s="85" t="s">
        <v>83</v>
      </c>
      <c r="B25" s="83">
        <f>B20+B21</f>
        <v>105723000</v>
      </c>
      <c r="C25" s="90"/>
      <c r="D25" s="83">
        <f>D20+D21</f>
        <v>986265</v>
      </c>
      <c r="E25" s="80">
        <f>E12+E13+E14+E16+E17+E18+E21+E22+E23</f>
        <v>105065405.57999998</v>
      </c>
      <c r="F25" s="80">
        <f t="shared" ref="F25:G25" si="2">F12+F13+F14+F16+F17+F18+F21+F22+F23</f>
        <v>0</v>
      </c>
      <c r="G25" s="80">
        <f t="shared" si="2"/>
        <v>105065405.57999998</v>
      </c>
      <c r="H25" s="83">
        <f>H12+H21</f>
        <v>105722915.58</v>
      </c>
      <c r="I25" s="81"/>
    </row>
    <row r="26" spans="1:9" x14ac:dyDescent="0.3">
      <c r="A26" s="76" t="s">
        <v>84</v>
      </c>
      <c r="B26" s="90">
        <v>25779000</v>
      </c>
      <c r="C26" s="90"/>
      <c r="D26" s="90">
        <v>328755</v>
      </c>
      <c r="E26" s="80">
        <v>12228488.16</v>
      </c>
      <c r="F26" s="77">
        <v>0</v>
      </c>
      <c r="G26" s="80">
        <f>SUM(E26:F26)</f>
        <v>12228488.16</v>
      </c>
      <c r="H26" s="90">
        <f>G29+D21+D26+C12</f>
        <v>35017084.420000002</v>
      </c>
      <c r="I26" s="81"/>
    </row>
    <row r="27" spans="1:9" x14ac:dyDescent="0.3">
      <c r="A27" s="76" t="s">
        <v>85</v>
      </c>
      <c r="B27" s="90"/>
      <c r="C27" s="90"/>
      <c r="D27" s="90"/>
      <c r="E27" s="80">
        <v>5653319.1799999997</v>
      </c>
      <c r="F27" s="77">
        <v>6575168.9800000004</v>
      </c>
      <c r="G27" s="80">
        <f>SUM(E27:F27)</f>
        <v>12228488.16</v>
      </c>
      <c r="H27" s="90"/>
      <c r="I27" s="81"/>
    </row>
    <row r="28" spans="1:9" x14ac:dyDescent="0.3">
      <c r="A28" s="76" t="s">
        <v>86</v>
      </c>
      <c r="B28" s="90"/>
      <c r="C28" s="90"/>
      <c r="D28" s="90"/>
      <c r="E28" s="80">
        <v>664667.07999999996</v>
      </c>
      <c r="F28" s="80">
        <v>2662831.02</v>
      </c>
      <c r="G28" s="80">
        <f>SUM(E28:F28)</f>
        <v>3327498.1</v>
      </c>
      <c r="H28" s="90"/>
      <c r="I28" s="81"/>
    </row>
    <row r="29" spans="1:9" x14ac:dyDescent="0.3">
      <c r="A29" s="76" t="s">
        <v>87</v>
      </c>
      <c r="B29" s="90"/>
      <c r="C29" s="90"/>
      <c r="D29" s="90"/>
      <c r="E29" s="80">
        <f>SUM(E26:E28)</f>
        <v>18546474.419999998</v>
      </c>
      <c r="F29" s="80">
        <f t="shared" ref="F29:G29" si="3">SUM(F26:F28)</f>
        <v>9238000</v>
      </c>
      <c r="G29" s="80">
        <f t="shared" si="3"/>
        <v>27784474.420000002</v>
      </c>
      <c r="H29" s="90"/>
    </row>
    <row r="30" spans="1:9" x14ac:dyDescent="0.3">
      <c r="A30" s="82" t="s">
        <v>88</v>
      </c>
      <c r="B30" s="83">
        <f>B25+B26</f>
        <v>131502000</v>
      </c>
      <c r="C30" s="90"/>
      <c r="D30" s="83">
        <f>D25+D26</f>
        <v>1315020</v>
      </c>
      <c r="E30" s="80">
        <f>E15+E19+E24+E29</f>
        <v>123611880</v>
      </c>
      <c r="F30" s="80">
        <f>F15+F19+F24+F29</f>
        <v>9238000</v>
      </c>
      <c r="G30" s="80">
        <f>G15+G19+G24+G29</f>
        <v>132849880</v>
      </c>
      <c r="H30" s="83">
        <f>H25+H26</f>
        <v>140740000</v>
      </c>
      <c r="I30" s="81"/>
    </row>
    <row r="31" spans="1:9" x14ac:dyDescent="0.3">
      <c r="A31" s="86"/>
      <c r="B31" s="86"/>
      <c r="C31" s="86"/>
      <c r="D31" s="86"/>
      <c r="E31" s="87"/>
      <c r="F31" s="87"/>
      <c r="G31" s="88"/>
      <c r="H31" s="88"/>
    </row>
    <row r="32" spans="1:9" x14ac:dyDescent="0.3">
      <c r="A32" s="63"/>
      <c r="F32" s="88"/>
      <c r="G32" s="88"/>
      <c r="H32" s="88"/>
    </row>
    <row r="34" spans="1:12" x14ac:dyDescent="0.3">
      <c r="A34" s="63"/>
      <c r="B34" s="18" t="s">
        <v>53</v>
      </c>
      <c r="C34" s="61"/>
      <c r="D34" s="61"/>
      <c r="E34" s="2"/>
      <c r="F34" s="61"/>
      <c r="G34" s="17" t="s">
        <v>54</v>
      </c>
      <c r="H34" s="2"/>
      <c r="J34" s="2"/>
      <c r="K34" s="2"/>
      <c r="L34" s="2"/>
    </row>
    <row r="35" spans="1:12" x14ac:dyDescent="0.3">
      <c r="A35" s="63"/>
      <c r="B35" s="18" t="s">
        <v>55</v>
      </c>
      <c r="C35" s="61"/>
      <c r="D35"/>
      <c r="E35" s="2"/>
      <c r="F35"/>
      <c r="G35" s="18" t="s">
        <v>56</v>
      </c>
      <c r="H35" s="6"/>
      <c r="J35" s="2"/>
      <c r="K35" s="2"/>
      <c r="L35" s="2"/>
    </row>
  </sheetData>
  <mergeCells count="14">
    <mergeCell ref="B26:B29"/>
    <mergeCell ref="A5:G5"/>
    <mergeCell ref="A6:G7"/>
    <mergeCell ref="D12:D15"/>
    <mergeCell ref="B12:B15"/>
    <mergeCell ref="C12:C30"/>
    <mergeCell ref="B16:B19"/>
    <mergeCell ref="B21:B24"/>
    <mergeCell ref="H12:H20"/>
    <mergeCell ref="D16:D19"/>
    <mergeCell ref="D21:D24"/>
    <mergeCell ref="H21:H24"/>
    <mergeCell ref="D26:D29"/>
    <mergeCell ref="H26:H29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repartizare luni</vt:lpstr>
      <vt:lpstr>centralizator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2016-09-20T13:20:29Z</dcterms:modified>
</cp:coreProperties>
</file>